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80" windowWidth="13260" windowHeight="7275" activeTab="1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0">'10'!$A$1:$E$32</definedName>
    <definedName name="_xlnm.Print_Area" localSheetId="11">'11'!$A$1:$E$33</definedName>
    <definedName name="_xlnm.Print_Area" localSheetId="12">'12'!$A$1:$E$32</definedName>
    <definedName name="_xlnm.Print_Area" localSheetId="8">'8'!$A$1:$E$58</definedName>
    <definedName name="_xlnm.Print_Area" localSheetId="9">'9'!$A$1:$F$48</definedName>
    <definedName name="_xlnm.Print_Titles" localSheetId="13">'13'!$8:$11</definedName>
    <definedName name="_xlnm.Print_Titles" localSheetId="14">'14'!$8:$11</definedName>
    <definedName name="_xlnm.Print_Titles" localSheetId="17">'17'!$8:$10</definedName>
  </definedNames>
  <calcPr fullCalcOnLoad="1"/>
</workbook>
</file>

<file path=xl/sharedStrings.xml><?xml version="1.0" encoding="utf-8"?>
<sst xmlns="http://schemas.openxmlformats.org/spreadsheetml/2006/main" count="994" uniqueCount="581">
  <si>
    <t>Valsts kases oficialais meneša parskats par valsts kopbudzeta izpildi</t>
  </si>
  <si>
    <t xml:space="preserve"> (1998.gada janvaris - novembris)</t>
  </si>
  <si>
    <t>(tukst.latu)</t>
  </si>
  <si>
    <t>Raditaji</t>
  </si>
  <si>
    <t>Valsts budzets</t>
  </si>
  <si>
    <t>Pašvaldibu budzets</t>
  </si>
  <si>
    <t>Konsolidetais kopbudzets***</t>
  </si>
  <si>
    <t>1.Ienemumi *</t>
  </si>
  <si>
    <t>2.Izdevumi *</t>
  </si>
  <si>
    <t>3.Finansialais deficits(-) vai parpalikums(+)</t>
  </si>
  <si>
    <t>4.Budzeta aizdevumi un atmaksas</t>
  </si>
  <si>
    <t xml:space="preserve">  Valsts budzeta aizdevumi</t>
  </si>
  <si>
    <t xml:space="preserve"> Valsts budzeta aizdevumu atmaksas</t>
  </si>
  <si>
    <t>5.Fiskalais deficits(-) vai parpalikums(+)</t>
  </si>
  <si>
    <t>6.Finansešana</t>
  </si>
  <si>
    <t>6.1.Iekšeja finansešana</t>
  </si>
  <si>
    <t>No citam valsts parvaldes strukturam</t>
  </si>
  <si>
    <t xml:space="preserve">     t.sk.no citam ta paša limena valsts parvaldes
     strukturam</t>
  </si>
  <si>
    <t xml:space="preserve">            no citiem valsts parvaldes limeniem</t>
  </si>
  <si>
    <t>No Latvijas Bankas</t>
  </si>
  <si>
    <t xml:space="preserve"> t.sk. Tirais aiznemumu apjoms</t>
  </si>
  <si>
    <t xml:space="preserve">         Depozitu apjoma izmainas**</t>
  </si>
  <si>
    <t xml:space="preserve">         Skaidras naudas lidzeklu
         apjoma izmainas</t>
  </si>
  <si>
    <t xml:space="preserve">         Valsts iekšeja aiznemuma vertspapiri</t>
  </si>
  <si>
    <t>No komercbankam</t>
  </si>
  <si>
    <t xml:space="preserve"> t.sk.Tirais aiznemumu apjoms</t>
  </si>
  <si>
    <t xml:space="preserve">         Depozitu apjoma izmainas</t>
  </si>
  <si>
    <t>Pareja iekšeja finansešana</t>
  </si>
  <si>
    <t>6.2.Areja finansešana</t>
  </si>
  <si>
    <t>*-neieskaitot transfertus</t>
  </si>
  <si>
    <t>**-ieskaitot valutu</t>
  </si>
  <si>
    <t>***-kopbudzeta konsolidetas pozicijas:pašvaldibu savstarpejie norekini - 27344  tukst.latu ,</t>
  </si>
  <si>
    <t xml:space="preserve">                                                             maksajumi no valsts pamatbudzeta -83549   tukst.latu ,</t>
  </si>
  <si>
    <t xml:space="preserve">                                                             aizdevumi pašvaldibam no iekšejiem resursiem -839  tukst.latu.</t>
  </si>
  <si>
    <t xml:space="preserve">                                                             aizdevumi pašvaldibam no arejiem aiznemumiem- 4992  tukst.latu.</t>
  </si>
  <si>
    <t xml:space="preserve">Valsts kases parvaldnieks  _______________________________________                                                </t>
  </si>
  <si>
    <t>A.Veiss</t>
  </si>
  <si>
    <t>Valsts kase / Parskatu departaments</t>
  </si>
  <si>
    <t>15.12.1998.g.</t>
  </si>
  <si>
    <t xml:space="preserve">      Valsts kases oficialais meneša parskats</t>
  </si>
  <si>
    <t>2.tabula</t>
  </si>
  <si>
    <t xml:space="preserve">                                               Valsts pamatbudzeta ienemumi</t>
  </si>
  <si>
    <t xml:space="preserve">                                              (1998.gada janvaris - novembris)</t>
  </si>
  <si>
    <t>Likuma apstiprinatais gada plans</t>
  </si>
  <si>
    <t>Gada sagaidama izpilde %</t>
  </si>
  <si>
    <t>Izpilde no gada sakuma</t>
  </si>
  <si>
    <t>Izpilde % pret gada planu    (4/2)</t>
  </si>
  <si>
    <t>Novembra prognoze</t>
  </si>
  <si>
    <t>Novembra izpilde</t>
  </si>
  <si>
    <t>Izpilde % pret prognozi (7/6)</t>
  </si>
  <si>
    <t xml:space="preserve">1.Ienemumi-kopa </t>
  </si>
  <si>
    <t>I.1.Nodoklu ienemumi</t>
  </si>
  <si>
    <t>Tiešie nodokli</t>
  </si>
  <si>
    <t xml:space="preserve">   Uznemumu ienakuma nodoklis</t>
  </si>
  <si>
    <t>Netiešie nodokli</t>
  </si>
  <si>
    <t xml:space="preserve">   Pievienotas vertibas nodoklis</t>
  </si>
  <si>
    <t xml:space="preserve">   Akcizes nodoklis</t>
  </si>
  <si>
    <t xml:space="preserve">   Muitas nodoklis</t>
  </si>
  <si>
    <t>Citiem budzetiem      
 sadalamie nodokli *</t>
  </si>
  <si>
    <t>1.2.Nenodoklu ienemumi</t>
  </si>
  <si>
    <t xml:space="preserve">   Latvijas Bankas maksajumi</t>
  </si>
  <si>
    <t xml:space="preserve">   Maksajumi par valsts kapitala                                                                                                                                                                  
   izmantošanu</t>
  </si>
  <si>
    <t xml:space="preserve">   Procentu maksajumi par kreditiem</t>
  </si>
  <si>
    <t xml:space="preserve">   Valsts nodevas par juridiskajiem un citiem pakalpojumiem</t>
  </si>
  <si>
    <t xml:space="preserve">    Valsts nodeva par licencu
    izsniegšanu    atsevišku
    uznemejdarbibas veidu veikšanai</t>
  </si>
  <si>
    <t xml:space="preserve">   Ienemumi no valsts ipašuma
   iznomašanas</t>
  </si>
  <si>
    <t xml:space="preserve">   Sodi un sankcijas</t>
  </si>
  <si>
    <t xml:space="preserve">   Parejie nenodoklu ienemumi**</t>
  </si>
  <si>
    <t xml:space="preserve">   t.sk.parskaitijums valsts pamat-
   budzeta socialas apdrošinašanas  
   iemaksu  administrešanai</t>
  </si>
  <si>
    <t xml:space="preserve">   Valsts privatizacijas fonda iemaksas</t>
  </si>
  <si>
    <t xml:space="preserve">   Citas iemaksas par nekustamo                                                                   
   ipašumu</t>
  </si>
  <si>
    <t xml:space="preserve">   t.sk. ienemumi no Skrundas RLS                                                                                                                                                         
   maksas 50% apmera </t>
  </si>
  <si>
    <t xml:space="preserve">   Valsts nekustama ipašuma agenturas                                     
   iemaksas no nekustama ipašuma 
   pardošanas</t>
  </si>
  <si>
    <t>1.3.Pašu ienemumi***</t>
  </si>
  <si>
    <t xml:space="preserve">   Budzeta iestazu ienemumi no 
   maksas pakalpojumiem un citiem   
   pašu ienemumiem </t>
  </si>
  <si>
    <t>*-ieskaitot nesadalitas socialas apdrošinašanas iemaksas-  2133  tukst.latu</t>
  </si>
  <si>
    <t xml:space="preserve">**-ieskaitot procentus par valsts depozitu- 5015 tukst.latu </t>
  </si>
  <si>
    <t>***-ieskaitot valutu</t>
  </si>
  <si>
    <t>Valsts kases parvaldnieks _______________________________________</t>
  </si>
  <si>
    <t>Valsts kase /Parskatu departaments</t>
  </si>
  <si>
    <t xml:space="preserve">                 Valsts kases oficialais meneša parskats</t>
  </si>
  <si>
    <t>3.tabula</t>
  </si>
  <si>
    <t xml:space="preserve">                  Valsts pamatbudzeta izdevumi pa ministrijam un pasakumiem</t>
  </si>
  <si>
    <t xml:space="preserve">                                                  (1998.gada janvaris - novembris)</t>
  </si>
  <si>
    <t>Finanseša-nas plans parskata periodam</t>
  </si>
  <si>
    <t>Izpilde % pret gada planu        (4/2)</t>
  </si>
  <si>
    <t>Izpilde % pret finansešanas planu parskata periodam (4/3)</t>
  </si>
  <si>
    <t>Finansešanas plans novembra  menesim</t>
  </si>
  <si>
    <t>Izpilde % pret finansešanas planu           (8/7)</t>
  </si>
  <si>
    <t xml:space="preserve">   Izdevumi - kopa </t>
  </si>
  <si>
    <t xml:space="preserve">     Uzturešanas izdevumi</t>
  </si>
  <si>
    <t xml:space="preserve">     Izdevumi kapitalieguldijumiem</t>
  </si>
  <si>
    <t>Valsts prezidenta kanceleja</t>
  </si>
  <si>
    <t>Saeima</t>
  </si>
  <si>
    <t>Ministru Kabinets</t>
  </si>
  <si>
    <t>Aizsardzibas ministrija</t>
  </si>
  <si>
    <t>Arlietu ministrija</t>
  </si>
  <si>
    <t>Ekonomikas ministrija</t>
  </si>
  <si>
    <t>Finansu ministrija</t>
  </si>
  <si>
    <t>Iekšlietu ministrija</t>
  </si>
  <si>
    <t>Izglitibas un zinatnes ministrija</t>
  </si>
  <si>
    <t>Zemkopibas ministrija</t>
  </si>
  <si>
    <t>Satiksmes ministrija</t>
  </si>
  <si>
    <t>Labklajibas ministrija</t>
  </si>
  <si>
    <t>Tieslietu ministrija</t>
  </si>
  <si>
    <t>Finanseša-nas plans novembra menesim</t>
  </si>
  <si>
    <t>Novembra  izpilde</t>
  </si>
  <si>
    <t>Vides aizsardzibas un regionalas attistibas ministrija</t>
  </si>
  <si>
    <t>Kulturas ministrija</t>
  </si>
  <si>
    <t>Valsts zemes dienests</t>
  </si>
  <si>
    <t>Valsts kontrole</t>
  </si>
  <si>
    <t>Augstaka tiesa</t>
  </si>
  <si>
    <t>Satversmes tiesa</t>
  </si>
  <si>
    <t>Prokuratura</t>
  </si>
  <si>
    <t>Centrala velešanu komisija</t>
  </si>
  <si>
    <t>Centrala zemes komisija</t>
  </si>
  <si>
    <t>Satversmes aizsardzibas birojs</t>
  </si>
  <si>
    <t>Radio un televizija</t>
  </si>
  <si>
    <t>Valsts cilvektiesibu
 birojs</t>
  </si>
  <si>
    <t>Merkdotacijas pašvaldibam</t>
  </si>
  <si>
    <t>Dotacijas pašvaldibam</t>
  </si>
  <si>
    <t>Valsts kases parvaldnieks ________________________________________</t>
  </si>
  <si>
    <t xml:space="preserve">           Valsts kases oficialais meneša parskats</t>
  </si>
  <si>
    <t xml:space="preserve"> 4.tabula</t>
  </si>
  <si>
    <t xml:space="preserve">                        Valsts pamatbudzeta izdevumi pec ekonomiskas klasifikacijas </t>
  </si>
  <si>
    <t xml:space="preserve">                                                          (1998.gada janvaris - novembris)</t>
  </si>
  <si>
    <t>Finanseša-nas plans parskata periodam*</t>
  </si>
  <si>
    <t>Izpilde % pret gada planu      (4/2)</t>
  </si>
  <si>
    <t>Izpilde % pret finanseša-nas planu parskata periodam       (4/3)</t>
  </si>
  <si>
    <t>Finanse-šanas plans novembra  menesim*</t>
  </si>
  <si>
    <t>Izpilde % pret finanse-šanas planu              (8/7)</t>
  </si>
  <si>
    <t>1.Izdevumi - kopa (1.1.+1.2.+1.3.)</t>
  </si>
  <si>
    <t>X</t>
  </si>
  <si>
    <t>1.1. Uzturešanas izdevumi</t>
  </si>
  <si>
    <t>Kartejie izdevumi</t>
  </si>
  <si>
    <t xml:space="preserve">    atalgojumi</t>
  </si>
  <si>
    <t xml:space="preserve">    darba deveja socialas 
    apdrošinašanas iemaksas</t>
  </si>
  <si>
    <t xml:space="preserve">    precu un pakalpojumu 
    apmaksa</t>
  </si>
  <si>
    <t>Maksajumi par aiznemumiem un kreditiem</t>
  </si>
  <si>
    <t xml:space="preserve">     procentu nomaksa par 
     iekšejiem aiznemumiem</t>
  </si>
  <si>
    <t xml:space="preserve">     procentu nomaksa par 
     arvalstu aiznemumiem</t>
  </si>
  <si>
    <t>Subsidijas un dotacijas</t>
  </si>
  <si>
    <t xml:space="preserve">    subsidijas</t>
  </si>
  <si>
    <t xml:space="preserve">    merkdotacijas pašvaldibu   
    budzetiem</t>
  </si>
  <si>
    <t xml:space="preserve">     dotacijas pašvaldibu    
     budzetiem</t>
  </si>
  <si>
    <t xml:space="preserve">     dotacijas iestadem un   
     organizacijam</t>
  </si>
  <si>
    <t xml:space="preserve">     dotacijas specialajam 
     budzetam</t>
  </si>
  <si>
    <t xml:space="preserve">     dotacijas iedzivotajiem</t>
  </si>
  <si>
    <t xml:space="preserve">     iemaksas starptautiskajas 
     organizacijas</t>
  </si>
  <si>
    <t>Parejie izdevumi</t>
  </si>
  <si>
    <t>1.2.Izdevumi kapitalieguldijumiem</t>
  </si>
  <si>
    <t xml:space="preserve">Izdevumi kapitalajam iegadem un kapitalajam remontam </t>
  </si>
  <si>
    <t>Valsts investicijas</t>
  </si>
  <si>
    <t>1.3.Valsts budzeta tirie 
     aizdevumi</t>
  </si>
  <si>
    <t>Valsts budzeta aizdevumi</t>
  </si>
  <si>
    <t>Valsts budzeta aizdevumu atmaksas</t>
  </si>
  <si>
    <t>*-nav ieklauti valsts budzeta tirie aizdevumi</t>
  </si>
  <si>
    <t xml:space="preserve">                                                                           Valsts kases oficialais meneša parskats</t>
  </si>
  <si>
    <t>5.tabula</t>
  </si>
  <si>
    <t xml:space="preserve">                                              Valsts speciala budzeta ienemumi pa ministrijam </t>
  </si>
  <si>
    <t xml:space="preserve">                                                             (1998.gada janvaris -novembris)</t>
  </si>
  <si>
    <t>(tukst.lati)</t>
  </si>
  <si>
    <t>Gada sagaidama izpilde %*</t>
  </si>
  <si>
    <t>Izpilde % pret gada planu (4/2)</t>
  </si>
  <si>
    <t>Novembra  prognoze*</t>
  </si>
  <si>
    <t xml:space="preserve">  Ienemumi - kopa </t>
  </si>
  <si>
    <t xml:space="preserve">Labklajibas ministrija </t>
  </si>
  <si>
    <t xml:space="preserve">  Valsts specialais veselibas aprupes budzets</t>
  </si>
  <si>
    <t xml:space="preserve">               Iedzivotaju ienakuma nodoklis</t>
  </si>
  <si>
    <t xml:space="preserve">               Valsts pamatbudzeta dotacija</t>
  </si>
  <si>
    <t xml:space="preserve">               Parejie maksajumi</t>
  </si>
  <si>
    <t xml:space="preserve">  Sociala apdrošinašana</t>
  </si>
  <si>
    <t xml:space="preserve">              Valsts pensiju specialais budzets</t>
  </si>
  <si>
    <t xml:space="preserve">               Nodarbinatibas specialais budzets</t>
  </si>
  <si>
    <t xml:space="preserve">               Darba negadijumu specialais budzets</t>
  </si>
  <si>
    <t xml:space="preserve">               Invaliditates,maternitates un slimibas 
               specialais budzets</t>
  </si>
  <si>
    <t xml:space="preserve">               Valsts socialas apdrošinašanas 
                agentura</t>
  </si>
  <si>
    <t xml:space="preserve">  Vides aizsardzibas fonds</t>
  </si>
  <si>
    <t xml:space="preserve">                Dabas resursu nodoklis</t>
  </si>
  <si>
    <t xml:space="preserve">                Parejie maksajumi</t>
  </si>
  <si>
    <t xml:space="preserve">   Skrundas RLS zemes nomas maksa</t>
  </si>
  <si>
    <t xml:space="preserve">  Valsts autocelu fonds</t>
  </si>
  <si>
    <t xml:space="preserve">                Transportlidzeklu ikgadeja nodeva</t>
  </si>
  <si>
    <t xml:space="preserve">                50% akcizes nodoklis par degvielu</t>
  </si>
  <si>
    <t xml:space="preserve">                 Parejie maksajumi</t>
  </si>
  <si>
    <t xml:space="preserve">  Ostu attistibas fonds</t>
  </si>
  <si>
    <t xml:space="preserve">                Ostas un kugošanas nodeva</t>
  </si>
  <si>
    <t xml:space="preserve">  Lidostu nodeva</t>
  </si>
  <si>
    <t xml:space="preserve">  Valsts ipašuma privatizacijas fonds</t>
  </si>
  <si>
    <t xml:space="preserve">                 Ienemumi no valsts ipašuma 
                 privatizacijas</t>
  </si>
  <si>
    <t xml:space="preserve">                 Ienemumi no pašvaldibu ipašuma
                 privatizacijas</t>
  </si>
  <si>
    <t xml:space="preserve">  Centrala dzivojamo maju privatizacijas komisija</t>
  </si>
  <si>
    <t xml:space="preserve"> Transportlidzeklu ipašnieku apdrošinašanas 
  garantijas fonds</t>
  </si>
  <si>
    <t xml:space="preserve">                 Atskaitijumi no obligatas 
                 apdrošinašanas premijam</t>
  </si>
  <si>
    <t xml:space="preserve"> Transportlidzeklu ipašnieku apdrošinašanas 
 apdrošinajuma nemeju interešu aizsardzibas fonds</t>
  </si>
  <si>
    <t>Celu satiksmes negadijumu noveršana un profilakse</t>
  </si>
  <si>
    <t xml:space="preserve">  Specialais budzets sporta vajadzibam</t>
  </si>
  <si>
    <t xml:space="preserve">                 Ienemumi no izlozes un azartspelu 
                 nodevas un nodokla maksajumiem</t>
  </si>
  <si>
    <t xml:space="preserve">  Specialais budzets kulturas vajadzibam</t>
  </si>
  <si>
    <t xml:space="preserve">  Zivju fonds</t>
  </si>
  <si>
    <t xml:space="preserve">                 Maksa par rupnieciskas zvejas tiesibu 
                 nomu un izmantošanu</t>
  </si>
  <si>
    <t xml:space="preserve">  Mezsaimniecibas attistibas fonds</t>
  </si>
  <si>
    <t xml:space="preserve">                  Ienemumi no mezu resursu 
                  realizacijas</t>
  </si>
  <si>
    <t xml:space="preserve">                  Parejie maksajumi</t>
  </si>
  <si>
    <t>Radio un televizijas padome</t>
  </si>
  <si>
    <t>Sanemtie davinajumi un ziedojumi **</t>
  </si>
  <si>
    <t xml:space="preserve">                  Iekšejie</t>
  </si>
  <si>
    <t xml:space="preserve">                  Arejie</t>
  </si>
  <si>
    <t xml:space="preserve"> *-nav ieklauta "Valsts socialas apdrošinašanas agentura"</t>
  </si>
  <si>
    <t>**-nav ieklautas Valsts ipašuma privatizacijas fonda iemaksas</t>
  </si>
  <si>
    <t xml:space="preserve">Valsts kases parvaldnieks _______________________________________ </t>
  </si>
  <si>
    <t xml:space="preserve"> 15.12.1998.g.</t>
  </si>
  <si>
    <t>6.tabula</t>
  </si>
  <si>
    <t xml:space="preserve">                                       Valsts speciala budzeta izdevumi pa ministrijam </t>
  </si>
  <si>
    <t>Likuma apstiprina-tais gada plans</t>
  </si>
  <si>
    <t>Izpilde % pret gada planu       (4/2)</t>
  </si>
  <si>
    <t>Izpilde % pret finansešanas planu parskata periodam   (4/3)</t>
  </si>
  <si>
    <t>Finanseša-nas plans novembra menesim*</t>
  </si>
  <si>
    <t>Izpilde % pret finansešanas planu        (8/7)</t>
  </si>
  <si>
    <t xml:space="preserve">        Izdevumi - kopa </t>
  </si>
  <si>
    <t xml:space="preserve">        Uzturešanas izdevumi</t>
  </si>
  <si>
    <t xml:space="preserve">        Izdevumi kapitalieguldijumiem</t>
  </si>
  <si>
    <t xml:space="preserve">Sociala apdrošinašana </t>
  </si>
  <si>
    <t>x</t>
  </si>
  <si>
    <t xml:space="preserve"> Valsts pensiju specialais budzets</t>
  </si>
  <si>
    <t xml:space="preserve"> Nodarbinatibas specialais budzets</t>
  </si>
  <si>
    <t xml:space="preserve"> Darba negadijumu specialais budzets</t>
  </si>
  <si>
    <t xml:space="preserve"> Invaliditates,maternitates un slimibas specialais budzets</t>
  </si>
  <si>
    <t xml:space="preserve"> Valsts socialas apdrošinašanas agentura</t>
  </si>
  <si>
    <t xml:space="preserve">Vides aizsardzibas un regionalas attistibas ministrija </t>
  </si>
  <si>
    <t xml:space="preserve">  Skrundas RLS zemes nomas maksa</t>
  </si>
  <si>
    <t xml:space="preserve">  Centrala dzivojamo maju privatizacijas 
  komisija </t>
  </si>
  <si>
    <t xml:space="preserve">Transportlidzeklu ipašnieku apdrošinašanas garantijas fonds </t>
  </si>
  <si>
    <t>Finanseša-nas plans novembra  menesim</t>
  </si>
  <si>
    <t>Transportlidzeklu ipašnieku apdrošinašanas apdrošinajuma nemeju interešu aizsardzibas fonds</t>
  </si>
  <si>
    <t>Sanemtie davinajumi un 
ziedojumi **</t>
  </si>
  <si>
    <t>*-nav ieklauta "Valsts socialas apdrošinašanas agentura"</t>
  </si>
  <si>
    <t xml:space="preserve">                   Valsts kases oficialais meneša parskats</t>
  </si>
  <si>
    <t>7.tabula</t>
  </si>
  <si>
    <t xml:space="preserve">                  Valsts speciala budzeta izdevumi  pec ekonomiskas klasifikacijas </t>
  </si>
  <si>
    <t xml:space="preserve">                                                      (1998.gada janvaris -  novembris)</t>
  </si>
  <si>
    <t xml:space="preserve">Finansešanas plans parskata periodam </t>
  </si>
  <si>
    <t>Izpilde % pret finansešanas planu       (4/3)</t>
  </si>
  <si>
    <t xml:space="preserve">Finansešanas plans novembra menesim </t>
  </si>
  <si>
    <t>Izpilde % pret finansešanas planu             (8/7)</t>
  </si>
  <si>
    <t xml:space="preserve"> </t>
  </si>
  <si>
    <t xml:space="preserve">1.Izdevumi - kopa
   (1.1.+1.2.+1.3.) </t>
  </si>
  <si>
    <t>1.1.Uzturešanas izdevumi</t>
  </si>
  <si>
    <t xml:space="preserve">    dotacijas pašvaldibu    
     budzetiem</t>
  </si>
  <si>
    <t xml:space="preserve">     dotacijas valsts 
     pamatbudzetam socialas
     apdrošinašanas iemaksu 
     administrešanai </t>
  </si>
  <si>
    <t>1.2.Izdevumi 
     kapitalieguldijumiem</t>
  </si>
  <si>
    <t>Investicijas</t>
  </si>
  <si>
    <t>1.3.Valsts budzeta tirie 
      aizdevumi</t>
  </si>
  <si>
    <t>Valsts speciala budzeta aizdevumi</t>
  </si>
  <si>
    <t>Valsts speciala budzeta aizdevumu atmaksas</t>
  </si>
  <si>
    <t xml:space="preserve">                                       Valsts kases oficiālais mēneša pārskats</t>
  </si>
  <si>
    <t>8. tabula</t>
  </si>
  <si>
    <t xml:space="preserve">      9.tabula</t>
  </si>
  <si>
    <t>Pašvaldību pamatbudžeta ieņēmumi</t>
  </si>
  <si>
    <t>( 1998. gada janvāris - novembris )</t>
  </si>
  <si>
    <t xml:space="preserve">                                                           (tūkst.latu)</t>
  </si>
  <si>
    <t>Rādītāji</t>
  </si>
  <si>
    <t>Gada plāns</t>
  </si>
  <si>
    <t>Izpilde no gada sākuma</t>
  </si>
  <si>
    <t>Izpilde % pret gada plānu (3/2)</t>
  </si>
  <si>
    <t>1</t>
  </si>
  <si>
    <t>1. Ieņēmumi  kopā (1.1. + 1.2.)</t>
  </si>
  <si>
    <t xml:space="preserve">1.1. Nodokļu un nenodokļu ieņēmumi </t>
  </si>
  <si>
    <t>1.1.1. Nodokļu ieņēmumi (1.1.1. + 1.1.2.)</t>
  </si>
  <si>
    <t>Tiešie nodokļi</t>
  </si>
  <si>
    <t>Iedzīvotāju ienākuma nodoklis *</t>
  </si>
  <si>
    <t>Nekustamā īpašuma nodoklis</t>
  </si>
  <si>
    <t>Īpašuma nodoklis</t>
  </si>
  <si>
    <t>Zemes nodokļa parādu maksājumi</t>
  </si>
  <si>
    <t>Netiešie nodokļi</t>
  </si>
  <si>
    <t>Iekšējie nodokļi par pakalpojumiem un precēm</t>
  </si>
  <si>
    <t>1.1.2. Nenodokļu ieņēmumi</t>
  </si>
  <si>
    <t>Ieņēmumi no uzņēmējdarbības un īpašuma</t>
  </si>
  <si>
    <t>Valsts (pašvaldību) nodevas un maksājumi</t>
  </si>
  <si>
    <t>Maksājumi par budžeta iestāžu sniegtajiem maksas pakalpojumiem un citi pašu ieņēmumi</t>
  </si>
  <si>
    <t>Sodi un sankcijas</t>
  </si>
  <si>
    <t>Pārējie nenodokļu ieņēmumi</t>
  </si>
  <si>
    <t>Ieņēmumi no valsts (pašvaldības) nekustamā īpašuma pārdošanas</t>
  </si>
  <si>
    <t>Ieņēmumi no zemes īpašuma pārdošanas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</si>
  <si>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</si>
  <si>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</si>
  <si>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</si>
  <si>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</si>
  <si>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</si>
  <si>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</si>
  <si>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</si>
  <si>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</si>
  <si>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</si>
  <si>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</si>
  <si>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</si>
  <si>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</si>
  <si>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</si>
  <si>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*t.sk. nesadalītais atlikums  836  tūkst.latu</t>
  </si>
  <si>
    <t>Pārvaldnieks</t>
  </si>
  <si>
    <t xml:space="preserve">                                           Valsts kases oficiālais mēneša pārskats</t>
  </si>
  <si>
    <t>9. tabula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</si>
  <si>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</si>
  <si>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</si>
  <si>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</si>
  <si>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</si>
  <si>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</si>
  <si>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5</t>
  </si>
  <si>
    <t>1. Izdevumi kopā (1.1. + 1.2.)</t>
  </si>
  <si>
    <t>1.1. Izdevumi pēc valdības funkcijām</t>
  </si>
  <si>
    <t>Izpildvaras un likumdošanas varas institūcijas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</si>
  <si>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</si>
  <si>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</si>
  <si>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</si>
  <si>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</si>
  <si>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</si>
  <si>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t.sk. pabalsts un palīdzība trūcīgiem iedzīvotājiem</t>
  </si>
  <si>
    <t>Dzīvokļu un komunālā saimniecība, vides aizsardzība</t>
  </si>
  <si>
    <t>Brīvais laiks, sports, kultūra un reliģija</t>
  </si>
  <si>
    <t>Kurināmā un enerģētikas dienesti un pasākumi</t>
  </si>
  <si>
    <t>Lauksaimniecība (zemkopība), mežkopība un zvejniecība</t>
  </si>
  <si>
    <t>Iegūstošā rūpniecība, rūpniecība, celtniecība, derīgie izrakteņi</t>
  </si>
  <si>
    <t>Transports,sakari</t>
  </si>
  <si>
    <t>Pārējā ekonomiskā darbība un dienesti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</si>
  <si>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</si>
  <si>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</si>
  <si>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</si>
  <si>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</si>
  <si>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</si>
  <si>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</si>
  <si>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</si>
  <si>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</si>
  <si>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</si>
  <si>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</si>
  <si>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 xml:space="preserve">                     Valsts kases oficiālais mēneša pārskats</t>
  </si>
  <si>
    <t>10. tabula</t>
  </si>
  <si>
    <t xml:space="preserve">Pašvaldību pamatbudžeta izdevumi pēc ekonomiskās klasifikācijas </t>
  </si>
  <si>
    <t xml:space="preserve">                                                             (tūkst.latu)</t>
  </si>
  <si>
    <t>1.Izdevumi  kopā (1.1. +1.2. +1.3.)</t>
  </si>
  <si>
    <t>1.1. Uzturēšanas izdevumi</t>
  </si>
  <si>
    <t xml:space="preserve">Atalgojumi </t>
  </si>
  <si>
    <t xml:space="preserve">Valsts sociālāis apdrošināšanas obligātās iemaksas </t>
  </si>
  <si>
    <t>Preču un pakalpojumu apmaksa</t>
  </si>
  <si>
    <t xml:space="preserve">Maksājumi par aizņēmumiem un kredītiem </t>
  </si>
  <si>
    <t>Subsīdijas un dotācijas</t>
  </si>
  <si>
    <t>1.2. Izdevumi kapitālieguldījumiem</t>
  </si>
  <si>
    <t>Izdevumi kapitālajām iegādēm un kapitālajam remontam</t>
  </si>
  <si>
    <t>Investīcijas</t>
  </si>
  <si>
    <t xml:space="preserve">1.3. Pašvaldību budžeta tīrie aizdevumi </t>
  </si>
  <si>
    <t xml:space="preserve">Pašvaldību budžeta aizdevumi </t>
  </si>
  <si>
    <t xml:space="preserve">Pašvaldību budžeta aizdevumu atmaksas </t>
  </si>
  <si>
    <t>11.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</si>
  <si>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</si>
  <si>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</si>
  <si>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</si>
  <si>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</si>
  <si>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>Privatizācijas fonds</t>
  </si>
  <si>
    <t>Dabas resursu nodoklis</t>
  </si>
  <si>
    <t>Autoceļu (ielu) fonds</t>
  </si>
  <si>
    <t>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</si>
  <si>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</si>
  <si>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</si>
  <si>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</si>
  <si>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</si>
  <si>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</si>
  <si>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12. tabula</t>
  </si>
  <si>
    <t>Pašvaldību speciālā budžeta izdevumi pēc ekonomiskās klasifikācijas</t>
  </si>
  <si>
    <t xml:space="preserve">                                    (tūkst.latu)</t>
  </si>
  <si>
    <t>1.Izdevumi kopā (1.1. + 1.2. + 1.3.)</t>
  </si>
  <si>
    <t xml:space="preserve">Valsts sociālāis apdrošināšanas obligātas iemaksas </t>
  </si>
  <si>
    <t xml:space="preserve">Preču un pakalpojumu apmaksa </t>
  </si>
  <si>
    <t>Maksājumi par aizņēmumiem un kredītiem</t>
  </si>
  <si>
    <t xml:space="preserve">Investīcijas </t>
  </si>
  <si>
    <t>1.3. Pašvaldību budžeta tīrie aizdevumi</t>
  </si>
  <si>
    <t xml:space="preserve">      Valsts kases oficiālais mēneša pārskats</t>
  </si>
  <si>
    <t>13. tabula</t>
  </si>
  <si>
    <t xml:space="preserve">Pašvaldību pamatbudžeta izpildes rādītāji </t>
  </si>
  <si>
    <t xml:space="preserve">                                                     (tūkst. latu)</t>
  </si>
  <si>
    <t>Ieņēmumi</t>
  </si>
  <si>
    <t>Izdevumi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</si>
  <si>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</si>
  <si>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</si>
  <si>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</si>
  <si>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</si>
  <si>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</si>
  <si>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</si>
  <si>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</si>
  <si>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</si>
  <si>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</si>
  <si>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</si>
  <si>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</si>
  <si>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No citām valsts pārvaldes struktūrām</t>
  </si>
  <si>
    <t>Budžeta līdzekļu izmaiņas (12-13)</t>
  </si>
  <si>
    <t>Līdzekļu atlikums gada sākumā</t>
  </si>
  <si>
    <t>Līdzekļu atlikums perioda beigās</t>
  </si>
  <si>
    <t>No komerc-
bankām</t>
  </si>
  <si>
    <t>Pārējā iekšējā finansēšana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</si>
  <si>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</si>
  <si>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</si>
  <si>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</si>
  <si>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</si>
  <si>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</si>
  <si>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</si>
  <si>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</si>
  <si>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</si>
  <si>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</si>
  <si>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</si>
  <si>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</si>
  <si>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</si>
  <si>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</si>
  <si>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</si>
  <si>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</si>
  <si>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</si>
  <si>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</si>
  <si>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</si>
  <si>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</si>
  <si>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</si>
  <si>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</si>
  <si>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</si>
  <si>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</si>
  <si>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</si>
  <si>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</si>
  <si>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</si>
  <si>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</si>
  <si>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</si>
  <si>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</si>
  <si>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</si>
  <si>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</si>
  <si>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</si>
  <si>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</si>
  <si>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</si>
  <si>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</si>
  <si>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</si>
  <si>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</si>
  <si>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</si>
  <si>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</si>
  <si>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- neieskaitot iedzīvotāju ienākuma nodokļa atlikumu sadales kontā</t>
  </si>
  <si>
    <t>_______________________________</t>
  </si>
  <si>
    <t xml:space="preserve">                Valsts kases oficiālais pārskats</t>
  </si>
  <si>
    <t>14.tabula</t>
  </si>
  <si>
    <t>Pašvaldību speciālā budžeta izpildes rādītāji</t>
  </si>
  <si>
    <t>( 1998. gada janvāris - novembris)</t>
  </si>
  <si>
    <t xml:space="preserve">                            (tūkst. latu)</t>
  </si>
  <si>
    <t>Iekšējā finansēšana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</si>
  <si>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</si>
  <si>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</si>
  <si>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</si>
  <si>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</si>
  <si>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</si>
  <si>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</si>
  <si>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No komercbankām</t>
  </si>
  <si>
    <t>Ārējā finansēšana</t>
  </si>
  <si>
    <t xml:space="preserve">                                      Valsts kases oficiālais mēneša pārskats</t>
  </si>
  <si>
    <t xml:space="preserve">                15. tabula</t>
  </si>
  <si>
    <t xml:space="preserve">                   Pašvaldību finansu izlīdzināšanas  fonda līdzekļi</t>
  </si>
  <si>
    <t xml:space="preserve">                   ( 1998. gada janvāris - novembris )</t>
  </si>
  <si>
    <t>(latos)</t>
  </si>
  <si>
    <t>Izpilde</t>
  </si>
  <si>
    <t xml:space="preserve">1. Ieņēmumi - kopā   </t>
  </si>
  <si>
    <t>Atlikums uz 1998.gada 1.janvāri</t>
  </si>
  <si>
    <t>Kompensācija no valsts pamatbudżeta</t>
  </si>
  <si>
    <t>Ieskaitīts no valsts pamatbudžeta</t>
  </si>
  <si>
    <t>Ieskaitīts no pašvaldībām</t>
  </si>
  <si>
    <t>Ieskaitīts īpašuma nodoklis</t>
  </si>
  <si>
    <t>2. Izdevumi - kopā</t>
  </si>
  <si>
    <t>Dotācijas pašvaldību budžetiem</t>
  </si>
  <si>
    <t>Mērķdotācijas pašvaldību budžetiem</t>
  </si>
  <si>
    <t>Pārskaitīta īpašuma nodokļa pārmaksa par 1997.gadu</t>
  </si>
  <si>
    <t>3. Atlikums uz 1998.gada 1.decembri (1.-2.)</t>
  </si>
  <si>
    <t xml:space="preserve">            no tā : atlikums par 1998.gadu</t>
  </si>
  <si>
    <t>Pārvaldnieks                                            ________________________</t>
  </si>
  <si>
    <t xml:space="preserve">                                Valsts kases oficiālais mēneša pārskats                     </t>
  </si>
  <si>
    <t>16. tabula</t>
  </si>
  <si>
    <t xml:space="preserve">No pašvaldību finansu izlīdzināšanas fonda pārskaitītie līdzekļi </t>
  </si>
  <si>
    <t xml:space="preserve">   No pašvaldību finansu izlīdzināšanas fonda pārskaitītie līdzekļi</t>
  </si>
  <si>
    <t xml:space="preserve">      ( 1998. gada janvāris - novembris )</t>
  </si>
  <si>
    <t>Rajona vai pilsētas nosaukums</t>
  </si>
  <si>
    <t xml:space="preserve">Gada plāns </t>
  </si>
  <si>
    <t>Izpilde %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</si>
  <si>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</si>
  <si>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</si>
  <si>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</si>
  <si>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</si>
  <si>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</si>
  <si>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</si>
  <si>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</si>
  <si>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</si>
  <si>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</si>
  <si>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</si>
  <si>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</si>
  <si>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</si>
  <si>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</si>
  <si>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</si>
  <si>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</si>
  <si>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</si>
  <si>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</si>
  <si>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</si>
  <si>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</si>
  <si>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</si>
  <si>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</si>
  <si>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</si>
  <si>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</si>
  <si>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</si>
  <si>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</si>
  <si>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</si>
  <si>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</si>
  <si>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</si>
  <si>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</si>
  <si>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</si>
  <si>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</si>
  <si>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</si>
  <si>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</si>
  <si>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</si>
  <si>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A.Veiss</t>
  </si>
  <si>
    <t xml:space="preserve">                                                                                         Valsts kases oficiālais mēneša pārskats</t>
  </si>
  <si>
    <t>17. tabula</t>
  </si>
  <si>
    <t>No valsts budžeta pārskaitītās mērķdotācijas pašvaldībām</t>
  </si>
  <si>
    <t xml:space="preserve">   ( 1998. gada janvāris - novembris )</t>
  </si>
  <si>
    <t xml:space="preserve">                (latos)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</si>
  <si>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</si>
  <si>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</si>
  <si>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</si>
  <si>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</si>
  <si>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</si>
  <si>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</si>
  <si>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</si>
  <si>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</si>
  <si>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1997.g.</t>
  </si>
  <si>
    <t>1998.g.</t>
  </si>
  <si>
    <t xml:space="preserve">Pārvaldnieks                                           </t>
  </si>
  <si>
    <t xml:space="preserve">                                                 Valsts kases oficiālais mēneša pārskats</t>
  </si>
  <si>
    <t>18.tabula</t>
  </si>
  <si>
    <t xml:space="preserve">                 Valsts pamatbudžeta izdevumi pēc valdības funkcijām</t>
  </si>
  <si>
    <t xml:space="preserve">                                        (1998.gada janvāris - novembris)</t>
  </si>
  <si>
    <t>(tūkst.latu)</t>
  </si>
  <si>
    <t>Valdības funkcijas kods</t>
  </si>
  <si>
    <t>Likumā apstiprinātais gada plāns</t>
  </si>
  <si>
    <t>Izpilde % pret gada plānu          (3/2)</t>
  </si>
  <si>
    <t>Izdevumi - kopā</t>
  </si>
  <si>
    <t>Vispārējie valdības dienesti</t>
  </si>
  <si>
    <t xml:space="preserve">Brīvais laiks, sports,kultūra un reliģija </t>
  </si>
  <si>
    <t xml:space="preserve">Lauksaimniecība (zemkopība), mežkopība un zvejniecība </t>
  </si>
  <si>
    <t>Transports, sakari</t>
  </si>
  <si>
    <t xml:space="preserve">Pārējie izdevumi, kas nav atspoguļoti pamatgrupās </t>
  </si>
  <si>
    <t>Valsts kases pārvaldnieks__________________________________</t>
  </si>
  <si>
    <t>Valsts kase /Pārskatu departaments</t>
  </si>
  <si>
    <t xml:space="preserve">                                                    Valsts kases oficiālais mēneša pārskats</t>
  </si>
  <si>
    <t>19.tabula</t>
  </si>
  <si>
    <t xml:space="preserve">                 Valsts speciālā budžeta izdevumi pēc valdības funkcijām</t>
  </si>
  <si>
    <t xml:space="preserve">                                          (1998.gada janvāris - novembris)</t>
  </si>
  <si>
    <t>Saņemtie dāvinājumi un ziedojumi</t>
  </si>
  <si>
    <t>Valsts kases pārvaldnieks_________________________________</t>
  </si>
  <si>
    <t>1.tabula</t>
  </si>
  <si>
    <t>(1998.gada janvāris - novembris)</t>
  </si>
  <si>
    <t>Valsts</t>
  </si>
  <si>
    <t>budžets</t>
  </si>
  <si>
    <t>Pašvaldību</t>
  </si>
  <si>
    <t>Konsolidētais</t>
  </si>
  <si>
    <t>kopbudžets***</t>
  </si>
  <si>
    <t>1.Ieņēmumi *</t>
  </si>
  <si>
    <t>3.Finansiālais deficīts(-) vai pārpalikums(+)</t>
  </si>
  <si>
    <t>4.Budžeta aizdevumi un atmaksas</t>
  </si>
  <si>
    <t>Valsts budžeta aizdevumi</t>
  </si>
  <si>
    <t>Valsts budžeta aizdevumu atmaksas</t>
  </si>
  <si>
    <t>5.Fiskālais deficīts(-) vai pārpalikums(+)</t>
  </si>
  <si>
    <t>6.Finansēšana</t>
  </si>
  <si>
    <t>6.1.Iekšējā finansēšana</t>
  </si>
  <si>
    <t>t.sk.no citām tā paša līmeņa valsts pārvaldes struktūrām</t>
  </si>
  <si>
    <t>no citiem valsts pārvaldes līmeņiem</t>
  </si>
  <si>
    <t>t.sk. Tīrais aizņēmumu apjoms</t>
  </si>
  <si>
    <t>Depozītu apjoma izmaiņas**</t>
  </si>
  <si>
    <t>Skaidras naudas līdzekļu apjoma izmaiņas</t>
  </si>
  <si>
    <t>Valsts iekšējā aizņēmuma vērtspapīri</t>
  </si>
  <si>
    <t>t.sk.Tīrais aizņēmumu apjoms</t>
  </si>
  <si>
    <t>Depozītu apjoma izmaiņas</t>
  </si>
  <si>
    <t>6.2.Ārējā finansēšana</t>
  </si>
  <si>
    <t>**-ieskaitot valūtu</t>
  </si>
  <si>
    <t>***-kopbudžetā konsolidētas pozīcijas:pašvaldību savstarpējie norēķini - 27344 tūkst.latu ,</t>
  </si>
  <si>
    <t>maksājumi no valsts pamatbudžeta -83549 tūkst.latu ,</t>
  </si>
  <si>
    <t>aizdevumi pašvaldībām no iekšējiem resursiem -839 tūkst.latu.</t>
  </si>
  <si>
    <t>aizdevumi pašvaldībām no ārējiem aizņēmumiem- 4992 tūkst.latu.</t>
  </si>
  <si>
    <t>Valsts kases oficiālais mēneša pārskats par valsts kopbudžeta izpildi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</si>
</sst>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8" formatCode="###0"/>
    <numFmt numFmtId="179" formatCode="#\ ##0"/>
    <numFmt numFmtId="180" formatCode="#\ ###\ ##0"/>
    <numFmt numFmtId="213" formatCode="##0,"/>
    <numFmt numFmtId="222" formatCode="#\ ###\ \ ##0"/>
    <numFmt numFmtId="223" formatCode="###,##0,"/>
    <numFmt numFmtId="225" formatCode="00.000"/>
  </numFmts>
  <fonts count="49">
    <font>
      <sz val="9"/>
      <name val="BaltSouvenirLight"/>
      <family val="0"/>
    </font>
    <font>
      <b/>
      <sz val="9"/>
      <name val="BaltSouvenirLight"/>
      <family val="0"/>
    </font>
    <font>
      <i/>
      <sz val="9"/>
      <name val="BaltSouvenirLight"/>
      <family val="0"/>
    </font>
    <font>
      <b/>
      <i/>
      <sz val="9"/>
      <name val="BaltSouvenirLight"/>
      <family val="0"/>
    </font>
    <font>
      <sz val="10"/>
      <name val="RimHelvetica"/>
      <family val="0"/>
    </font>
    <font>
      <sz val="9"/>
      <name val="RimHelvetica"/>
      <family val="0"/>
    </font>
    <font>
      <b/>
      <sz val="12"/>
      <name val="RimHelvetica"/>
      <family val="0"/>
    </font>
    <font>
      <sz val="9"/>
      <name val="BaltTimesRoman"/>
      <family val="2"/>
    </font>
    <font>
      <sz val="8"/>
      <name val="BaltTimesRoman"/>
      <family val="2"/>
    </font>
    <font>
      <sz val="10"/>
      <name val="BaltTimesRoman"/>
      <family val="2"/>
    </font>
    <font>
      <b/>
      <sz val="10"/>
      <name val="RimHelvetica"/>
      <family val="0"/>
    </font>
    <font>
      <b/>
      <sz val="9"/>
      <name val="RimHelvetica"/>
      <family val="0"/>
    </font>
    <font>
      <i/>
      <sz val="9"/>
      <name val="RimHelvetica"/>
      <family val="0"/>
    </font>
    <font>
      <sz val="8"/>
      <name val="RimHelvetica"/>
      <family val="0"/>
    </font>
    <font>
      <sz val="11"/>
      <name val="RimHelvetica"/>
      <family val="0"/>
    </font>
    <font>
      <b/>
      <sz val="14"/>
      <name val="RimHelvetica"/>
      <family val="0"/>
    </font>
    <font>
      <i/>
      <sz val="8"/>
      <name val="RimHelvetica"/>
      <family val="0"/>
    </font>
    <font>
      <sz val="9"/>
      <name val="Times New Roman Cyr"/>
      <family val="1"/>
    </font>
    <font>
      <sz val="8"/>
      <name val="Times New Roman"/>
      <family val="0"/>
    </font>
    <font>
      <b/>
      <sz val="8"/>
      <name val="RimHelvetica"/>
      <family val="0"/>
    </font>
    <font>
      <i/>
      <sz val="11"/>
      <name val="RimHelvetica"/>
      <family val="0"/>
    </font>
    <font>
      <b/>
      <sz val="16"/>
      <name val="RimHelvetica"/>
      <family val="0"/>
    </font>
    <font>
      <sz val="8.5"/>
      <name val="MS Sans Serif"/>
      <family val="0"/>
    </font>
    <font>
      <sz val="10"/>
      <name val="MS Sans Serif"/>
      <family val="0"/>
    </font>
    <font>
      <sz val="12"/>
      <name val="MS Sans Serif"/>
      <family val="0"/>
    </font>
    <font>
      <sz val="8.5"/>
      <name val="RimHelvetica"/>
      <family val="0"/>
    </font>
    <font>
      <sz val="8"/>
      <name val="MS Sans Serif"/>
      <family val="0"/>
    </font>
    <font>
      <sz val="8"/>
      <name val="RusHelvetica"/>
      <family val="0"/>
    </font>
    <font>
      <sz val="9"/>
      <name val="MS Sans Serif"/>
      <family val="0"/>
    </font>
    <font>
      <sz val="9"/>
      <name val="RimAvantGarde"/>
      <family val="0"/>
    </font>
    <font>
      <sz val="8"/>
      <name val="RimAvantGarde"/>
      <family val="0"/>
    </font>
    <font>
      <b/>
      <sz val="11"/>
      <name val="RimHelvetica"/>
      <family val="0"/>
    </font>
    <font>
      <sz val="8.5"/>
      <name val="RimAvantGarde"/>
      <family val="0"/>
    </font>
    <font>
      <sz val="10"/>
      <name val="RimAvantGarde"/>
      <family val="0"/>
    </font>
    <font>
      <sz val="12"/>
      <name val="RimHelvetica"/>
      <family val="0"/>
    </font>
    <font>
      <b/>
      <sz val="8.5"/>
      <name val="MS Sans Serif"/>
      <family val="0"/>
    </font>
    <font>
      <sz val="8"/>
      <name val="RimTimes"/>
      <family val="0"/>
    </font>
    <font>
      <b/>
      <sz val="10"/>
      <name val="MS Sans Serif"/>
      <family val="0"/>
    </font>
    <font>
      <b/>
      <sz val="10"/>
      <name val="RimAvantGarde"/>
      <family val="0"/>
    </font>
    <font>
      <sz val="11"/>
      <name val="BaltTimesRoman"/>
      <family val="2"/>
    </font>
    <font>
      <sz val="11"/>
      <name val="BaltSouvenirLight"/>
      <family val="2"/>
    </font>
    <font>
      <sz val="10"/>
      <name val="BaltSouvenirLight"/>
      <family val="2"/>
    </font>
    <font>
      <b/>
      <sz val="12"/>
      <name val="BaltTimesRoman"/>
      <family val="2"/>
    </font>
    <font>
      <b/>
      <sz val="10"/>
      <name val="BaltTimesRoman"/>
      <family val="2"/>
    </font>
    <font>
      <b/>
      <sz val="9"/>
      <name val="BaltTimesRoman"/>
      <family val="0"/>
    </font>
    <font>
      <sz val="12"/>
      <color indexed="8"/>
      <name val="RimTimes"/>
      <family val="0"/>
    </font>
    <font>
      <i/>
      <sz val="10"/>
      <name val="BaltSouvenirLight"/>
      <family val="0"/>
    </font>
    <font>
      <b/>
      <sz val="10"/>
      <name val="BaltSouvenirLight"/>
      <family val="0"/>
    </font>
    <font>
      <b/>
      <sz val="12"/>
      <name val="BaltSouvenirLight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9" fontId="10" fillId="0" borderId="1" xfId="0" applyNumberFormat="1" applyFont="1" applyBorder="1" applyAlignment="1">
      <alignment horizontal="left" vertical="center"/>
    </xf>
    <xf numFmtId="179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9" fontId="10" fillId="0" borderId="1" xfId="0" applyNumberFormat="1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9" fontId="5" fillId="0" borderId="1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 horizontal="left" vertical="center" wrapText="1"/>
    </xf>
    <xf numFmtId="179" fontId="12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 horizontal="left" vertical="center"/>
    </xf>
    <xf numFmtId="179" fontId="12" fillId="0" borderId="1" xfId="0" applyNumberFormat="1" applyFont="1" applyBorder="1" applyAlignment="1">
      <alignment horizontal="left" wrapText="1"/>
    </xf>
    <xf numFmtId="179" fontId="5" fillId="0" borderId="1" xfId="0" applyNumberFormat="1" applyFont="1" applyBorder="1" applyAlignment="1">
      <alignment horizontal="left"/>
    </xf>
    <xf numFmtId="179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/>
    </xf>
    <xf numFmtId="178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/>
    </xf>
    <xf numFmtId="10" fontId="10" fillId="0" borderId="1" xfId="0" applyNumberFormat="1" applyFont="1" applyBorder="1" applyAlignment="1">
      <alignment horizontal="right"/>
    </xf>
    <xf numFmtId="10" fontId="10" fillId="0" borderId="1" xfId="23" applyNumberFormat="1" applyFont="1" applyBorder="1" applyAlignment="1">
      <alignment horizontal="right"/>
    </xf>
    <xf numFmtId="10" fontId="10" fillId="0" borderId="1" xfId="23" applyNumberFormat="1" applyFont="1" applyBorder="1" applyAlignment="1">
      <alignment/>
    </xf>
    <xf numFmtId="0" fontId="13" fillId="0" borderId="1" xfId="0" applyFont="1" applyBorder="1" applyAlignment="1">
      <alignment/>
    </xf>
    <xf numFmtId="179" fontId="13" fillId="0" borderId="1" xfId="0" applyNumberFormat="1" applyFont="1" applyBorder="1" applyAlignment="1">
      <alignment/>
    </xf>
    <xf numFmtId="10" fontId="13" fillId="0" borderId="1" xfId="0" applyNumberFormat="1" applyFont="1" applyBorder="1" applyAlignment="1">
      <alignment horizontal="right"/>
    </xf>
    <xf numFmtId="10" fontId="13" fillId="0" borderId="1" xfId="23" applyNumberFormat="1" applyFont="1" applyBorder="1" applyAlignment="1">
      <alignment/>
    </xf>
    <xf numFmtId="179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179" fontId="16" fillId="0" borderId="1" xfId="0" applyNumberFormat="1" applyFont="1" applyBorder="1" applyAlignment="1">
      <alignment/>
    </xf>
    <xf numFmtId="10" fontId="16" fillId="0" borderId="1" xfId="0" applyNumberFormat="1" applyFont="1" applyBorder="1" applyAlignment="1">
      <alignment horizontal="right"/>
    </xf>
    <xf numFmtId="10" fontId="16" fillId="0" borderId="1" xfId="23" applyNumberFormat="1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179" fontId="13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 horizontal="right"/>
    </xf>
    <xf numFmtId="10" fontId="13" fillId="0" borderId="0" xfId="23" applyNumberFormat="1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9" fontId="5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right" wrapText="1"/>
    </xf>
    <xf numFmtId="10" fontId="5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9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17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79" fontId="4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10" fontId="1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10" fontId="10" fillId="0" borderId="1" xfId="0" applyNumberFormat="1" applyFont="1" applyBorder="1" applyAlignment="1">
      <alignment horizontal="right" wrapText="1"/>
    </xf>
    <xf numFmtId="10" fontId="10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10" fontId="11" fillId="0" borderId="0" xfId="0" applyNumberFormat="1" applyFont="1" applyBorder="1" applyAlignment="1">
      <alignment horizontal="right" wrapText="1"/>
    </xf>
    <xf numFmtId="10" fontId="11" fillId="0" borderId="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19" applyFont="1">
      <alignment/>
      <protection/>
    </xf>
    <xf numFmtId="0" fontId="4" fillId="0" borderId="0" xfId="19" applyFont="1">
      <alignment/>
      <protection/>
    </xf>
    <xf numFmtId="0" fontId="18" fillId="0" borderId="0" xfId="19">
      <alignment/>
      <protection/>
    </xf>
    <xf numFmtId="0" fontId="6" fillId="0" borderId="0" xfId="19" applyFont="1">
      <alignment/>
      <protection/>
    </xf>
    <xf numFmtId="0" fontId="15" fillId="0" borderId="0" xfId="19" applyFont="1">
      <alignment/>
      <protection/>
    </xf>
    <xf numFmtId="0" fontId="19" fillId="0" borderId="0" xfId="19" applyFont="1">
      <alignment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wrapText="1"/>
      <protection/>
    </xf>
    <xf numFmtId="0" fontId="10" fillId="0" borderId="1" xfId="19" applyFont="1" applyBorder="1" applyAlignment="1">
      <alignment horizontal="center"/>
      <protection/>
    </xf>
    <xf numFmtId="179" fontId="10" fillId="0" borderId="1" xfId="19" applyNumberFormat="1" applyFont="1" applyBorder="1">
      <alignment/>
      <protection/>
    </xf>
    <xf numFmtId="10" fontId="10" fillId="0" borderId="1" xfId="19" applyNumberFormat="1" applyFont="1" applyBorder="1" applyAlignment="1">
      <alignment wrapText="1"/>
      <protection/>
    </xf>
    <xf numFmtId="10" fontId="10" fillId="0" borderId="1" xfId="19" applyNumberFormat="1" applyFont="1" applyBorder="1" applyAlignment="1">
      <alignment horizontal="right"/>
      <protection/>
    </xf>
    <xf numFmtId="10" fontId="10" fillId="0" borderId="1" xfId="19" applyNumberFormat="1" applyFont="1" applyBorder="1" applyAlignment="1">
      <alignment horizontal="right" wrapText="1"/>
      <protection/>
    </xf>
    <xf numFmtId="0" fontId="10" fillId="0" borderId="1" xfId="19" applyFont="1" applyBorder="1">
      <alignment/>
      <protection/>
    </xf>
    <xf numFmtId="0" fontId="13" fillId="0" borderId="1" xfId="19" applyFont="1" applyBorder="1">
      <alignment/>
      <protection/>
    </xf>
    <xf numFmtId="179" fontId="13" fillId="0" borderId="1" xfId="19" applyNumberFormat="1" applyFont="1" applyBorder="1">
      <alignment/>
      <protection/>
    </xf>
    <xf numFmtId="10" fontId="13" fillId="0" borderId="1" xfId="19" applyNumberFormat="1" applyFont="1" applyBorder="1">
      <alignment/>
      <protection/>
    </xf>
    <xf numFmtId="10" fontId="13" fillId="0" borderId="1" xfId="19" applyNumberFormat="1" applyFont="1" applyBorder="1" applyAlignment="1">
      <alignment horizontal="right"/>
      <protection/>
    </xf>
    <xf numFmtId="10" fontId="13" fillId="0" borderId="1" xfId="19" applyNumberFormat="1" applyFont="1" applyBorder="1" applyAlignment="1">
      <alignment horizontal="right" wrapText="1"/>
      <protection/>
    </xf>
    <xf numFmtId="179" fontId="13" fillId="0" borderId="1" xfId="19" applyNumberFormat="1" applyFont="1" applyBorder="1" applyAlignment="1">
      <alignment/>
      <protection/>
    </xf>
    <xf numFmtId="0" fontId="13" fillId="0" borderId="1" xfId="19" applyFont="1" applyBorder="1" applyAlignment="1">
      <alignment wrapText="1"/>
      <protection/>
    </xf>
    <xf numFmtId="0" fontId="10" fillId="0" borderId="1" xfId="19" applyFont="1" applyBorder="1" applyAlignment="1">
      <alignment wrapText="1"/>
      <protection/>
    </xf>
    <xf numFmtId="10" fontId="10" fillId="0" borderId="1" xfId="19" applyNumberFormat="1" applyFont="1" applyBorder="1">
      <alignment/>
      <protection/>
    </xf>
    <xf numFmtId="0" fontId="13" fillId="0" borderId="1" xfId="19" applyFont="1" applyBorder="1" applyAlignment="1">
      <alignment vertical="center" wrapText="1"/>
      <protection/>
    </xf>
    <xf numFmtId="0" fontId="10" fillId="0" borderId="1" xfId="19" applyFont="1" applyBorder="1" applyAlignment="1">
      <alignment vertical="center" wrapText="1"/>
      <protection/>
    </xf>
    <xf numFmtId="0" fontId="13" fillId="0" borderId="1" xfId="19" applyFont="1" applyBorder="1" applyAlignment="1">
      <alignment horizontal="right"/>
      <protection/>
    </xf>
    <xf numFmtId="0" fontId="13" fillId="0" borderId="0" xfId="19" applyFont="1" applyBorder="1">
      <alignment/>
      <protection/>
    </xf>
    <xf numFmtId="179" fontId="13" fillId="0" borderId="0" xfId="19" applyNumberFormat="1" applyFont="1" applyBorder="1">
      <alignment/>
      <protection/>
    </xf>
    <xf numFmtId="10" fontId="13" fillId="0" borderId="0" xfId="19" applyNumberFormat="1" applyFont="1" applyBorder="1">
      <alignment/>
      <protection/>
    </xf>
    <xf numFmtId="10" fontId="13" fillId="0" borderId="0" xfId="19" applyNumberFormat="1" applyFont="1" applyBorder="1" applyAlignment="1">
      <alignment horizontal="right"/>
      <protection/>
    </xf>
    <xf numFmtId="0" fontId="13" fillId="0" borderId="0" xfId="19" applyFont="1" applyBorder="1" applyAlignment="1">
      <alignment horizontal="right"/>
      <protection/>
    </xf>
    <xf numFmtId="0" fontId="20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5" fillId="0" borderId="0" xfId="19" applyFont="1">
      <alignment/>
      <protection/>
    </xf>
    <xf numFmtId="0" fontId="13" fillId="0" borderId="0" xfId="20" applyFont="1">
      <alignment/>
      <protection/>
    </xf>
    <xf numFmtId="0" fontId="4" fillId="0" borderId="0" xfId="20" applyFont="1">
      <alignment/>
      <protection/>
    </xf>
    <xf numFmtId="0" fontId="18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21" fillId="0" borderId="0" xfId="20" applyFont="1" applyAlignment="1">
      <alignment horizontal="centerContinuous"/>
      <protection/>
    </xf>
    <xf numFmtId="0" fontId="21" fillId="0" borderId="0" xfId="20" applyFont="1">
      <alignment/>
      <protection/>
    </xf>
    <xf numFmtId="0" fontId="6" fillId="0" borderId="0" xfId="20" applyFont="1">
      <alignment/>
      <protection/>
    </xf>
    <xf numFmtId="0" fontId="14" fillId="0" borderId="0" xfId="20" applyFont="1">
      <alignment/>
      <protection/>
    </xf>
    <xf numFmtId="0" fontId="13" fillId="0" borderId="1" xfId="20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/>
      <protection/>
    </xf>
    <xf numFmtId="0" fontId="10" fillId="0" borderId="1" xfId="20" applyFont="1" applyBorder="1" applyAlignment="1">
      <alignment/>
      <protection/>
    </xf>
    <xf numFmtId="179" fontId="10" fillId="0" borderId="1" xfId="20" applyNumberFormat="1" applyFont="1" applyBorder="1">
      <alignment/>
      <protection/>
    </xf>
    <xf numFmtId="10" fontId="10" fillId="0" borderId="1" xfId="20" applyNumberFormat="1" applyFont="1" applyBorder="1" applyAlignment="1">
      <alignment horizontal="right"/>
      <protection/>
    </xf>
    <xf numFmtId="0" fontId="13" fillId="0" borderId="1" xfId="20" applyFont="1" applyBorder="1">
      <alignment/>
      <protection/>
    </xf>
    <xf numFmtId="179" fontId="13" fillId="0" borderId="1" xfId="20" applyNumberFormat="1" applyFont="1" applyBorder="1">
      <alignment/>
      <protection/>
    </xf>
    <xf numFmtId="10" fontId="13" fillId="0" borderId="1" xfId="20" applyNumberFormat="1" applyFont="1" applyBorder="1" applyAlignment="1">
      <alignment horizontal="right"/>
      <protection/>
    </xf>
    <xf numFmtId="0" fontId="10" fillId="0" borderId="1" xfId="20" applyFont="1" applyBorder="1">
      <alignment/>
      <protection/>
    </xf>
    <xf numFmtId="10" fontId="13" fillId="0" borderId="1" xfId="20" applyNumberFormat="1" applyFont="1" applyBorder="1" applyAlignment="1">
      <alignment horizontal="center"/>
      <protection/>
    </xf>
    <xf numFmtId="0" fontId="13" fillId="0" borderId="1" xfId="20" applyFont="1" applyBorder="1" applyAlignment="1">
      <alignment wrapText="1"/>
      <protection/>
    </xf>
    <xf numFmtId="0" fontId="13" fillId="0" borderId="1" xfId="20" applyFont="1" applyBorder="1" applyAlignment="1">
      <alignment/>
      <protection/>
    </xf>
    <xf numFmtId="0" fontId="10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horizontal="right" wrapText="1"/>
      <protection/>
    </xf>
    <xf numFmtId="0" fontId="13" fillId="0" borderId="1" xfId="20" applyFont="1" applyBorder="1" applyAlignment="1">
      <alignment horizontal="right" vertical="center" wrapText="1"/>
      <protection/>
    </xf>
    <xf numFmtId="179" fontId="4" fillId="0" borderId="1" xfId="20" applyNumberFormat="1" applyFont="1" applyBorder="1">
      <alignment/>
      <protection/>
    </xf>
    <xf numFmtId="0" fontId="1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2" fillId="0" borderId="0" xfId="20" applyFont="1" applyBorder="1">
      <alignment/>
      <protection/>
    </xf>
    <xf numFmtId="0" fontId="5" fillId="0" borderId="0" xfId="20" applyFont="1">
      <alignment/>
      <protection/>
    </xf>
    <xf numFmtId="0" fontId="13" fillId="0" borderId="0" xfId="21" applyFont="1">
      <alignment/>
      <protection/>
    </xf>
    <xf numFmtId="0" fontId="4" fillId="0" borderId="0" xfId="21" applyFont="1">
      <alignment/>
      <protection/>
    </xf>
    <xf numFmtId="0" fontId="18" fillId="0" borderId="0" xfId="21">
      <alignment/>
      <protection/>
    </xf>
    <xf numFmtId="0" fontId="6" fillId="0" borderId="0" xfId="21" applyFont="1">
      <alignment/>
      <protection/>
    </xf>
    <xf numFmtId="0" fontId="21" fillId="0" borderId="0" xfId="21" applyFont="1">
      <alignment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left" vertical="center" wrapText="1"/>
      <protection/>
    </xf>
    <xf numFmtId="179" fontId="10" fillId="0" borderId="1" xfId="21" applyNumberFormat="1" applyFont="1" applyBorder="1" applyAlignment="1">
      <alignment/>
      <protection/>
    </xf>
    <xf numFmtId="10" fontId="10" fillId="0" borderId="1" xfId="21" applyNumberFormat="1" applyFont="1" applyBorder="1" applyAlignment="1">
      <alignment horizontal="right" wrapText="1"/>
      <protection/>
    </xf>
    <xf numFmtId="10" fontId="10" fillId="0" borderId="1" xfId="21" applyNumberFormat="1" applyFont="1" applyBorder="1" applyAlignment="1">
      <alignment horizontal="center"/>
      <protection/>
    </xf>
    <xf numFmtId="0" fontId="10" fillId="0" borderId="1" xfId="21" applyFont="1" applyBorder="1" applyAlignment="1">
      <alignment horizontal="left"/>
      <protection/>
    </xf>
    <xf numFmtId="179" fontId="10" fillId="0" borderId="1" xfId="21" applyNumberFormat="1" applyFont="1" applyBorder="1">
      <alignment/>
      <protection/>
    </xf>
    <xf numFmtId="10" fontId="10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horizontal="left"/>
      <protection/>
    </xf>
    <xf numFmtId="179" fontId="13" fillId="0" borderId="1" xfId="21" applyNumberFormat="1" applyFont="1" applyBorder="1">
      <alignment/>
      <protection/>
    </xf>
    <xf numFmtId="10" fontId="13" fillId="0" borderId="1" xfId="21" applyNumberFormat="1" applyFont="1" applyBorder="1" applyAlignment="1">
      <alignment horizontal="right" wrapText="1"/>
      <protection/>
    </xf>
    <xf numFmtId="10" fontId="13" fillId="0" borderId="1" xfId="21" applyNumberFormat="1" applyFont="1" applyBorder="1" applyAlignment="1">
      <alignment horizontal="right"/>
      <protection/>
    </xf>
    <xf numFmtId="0" fontId="13" fillId="0" borderId="1" xfId="21" applyFont="1" applyBorder="1">
      <alignment/>
      <protection/>
    </xf>
    <xf numFmtId="0" fontId="13" fillId="0" borderId="1" xfId="21" applyFont="1" applyBorder="1" applyAlignment="1">
      <alignment wrapText="1"/>
      <protection/>
    </xf>
    <xf numFmtId="0" fontId="13" fillId="0" borderId="1" xfId="21" applyFont="1" applyBorder="1" applyAlignment="1">
      <alignment vertical="center" wrapText="1"/>
      <protection/>
    </xf>
    <xf numFmtId="0" fontId="10" fillId="0" borderId="1" xfId="21" applyFont="1" applyBorder="1" applyAlignment="1">
      <alignment horizontal="left" wrapText="1"/>
      <protection/>
    </xf>
    <xf numFmtId="0" fontId="10" fillId="0" borderId="1" xfId="21" applyFont="1" applyBorder="1">
      <alignment/>
      <protection/>
    </xf>
    <xf numFmtId="0" fontId="13" fillId="0" borderId="1" xfId="21" applyFont="1" applyBorder="1" applyAlignment="1">
      <alignment horizontal="left" wrapText="1"/>
      <protection/>
    </xf>
    <xf numFmtId="0" fontId="13" fillId="0" borderId="0" xfId="21" applyFont="1" applyBorder="1">
      <alignment/>
      <protection/>
    </xf>
    <xf numFmtId="179" fontId="4" fillId="0" borderId="0" xfId="21" applyNumberFormat="1" applyFont="1">
      <alignment/>
      <protection/>
    </xf>
    <xf numFmtId="10" fontId="11" fillId="0" borderId="0" xfId="21" applyNumberFormat="1" applyFont="1" applyBorder="1" applyAlignment="1">
      <alignment horizontal="right" wrapText="1"/>
      <protection/>
    </xf>
    <xf numFmtId="179" fontId="12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14" fillId="0" borderId="0" xfId="21" applyFont="1">
      <alignment/>
      <protection/>
    </xf>
    <xf numFmtId="179" fontId="5" fillId="0" borderId="0" xfId="21" applyNumberFormat="1" applyFont="1">
      <alignment/>
      <protection/>
    </xf>
    <xf numFmtId="10" fontId="5" fillId="0" borderId="0" xfId="21" applyNumberFormat="1" applyFont="1" applyBorder="1" applyAlignment="1">
      <alignment/>
      <protection/>
    </xf>
    <xf numFmtId="179" fontId="16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3" fontId="16" fillId="0" borderId="0" xfId="21" applyNumberFormat="1" applyFont="1">
      <alignment/>
      <protection/>
    </xf>
    <xf numFmtId="49" fontId="4" fillId="0" borderId="0" xfId="22" applyNumberFormat="1" applyFont="1" applyAlignment="1">
      <alignment horizontal="centerContinuous" vertical="top" wrapText="1"/>
      <protection/>
    </xf>
    <xf numFmtId="49" fontId="23" fillId="0" borderId="0" xfId="22" applyNumberFormat="1" applyFont="1" applyAlignment="1">
      <alignment horizontal="centerContinuous" vertical="top" wrapText="1"/>
      <protection/>
    </xf>
    <xf numFmtId="0" fontId="23" fillId="0" borderId="0" xfId="22" applyFont="1" applyAlignment="1">
      <alignment horizontal="centerContinuous"/>
      <protection/>
    </xf>
    <xf numFmtId="0" fontId="4" fillId="0" borderId="0" xfId="22" applyFont="1" applyAlignment="1">
      <alignment horizontal="centerContinuous"/>
      <protection/>
    </xf>
    <xf numFmtId="0" fontId="22" fillId="0" borderId="0" xfId="22">
      <alignment/>
      <protection/>
    </xf>
    <xf numFmtId="0" fontId="4" fillId="0" borderId="0" xfId="22" applyFont="1" applyAlignment="1">
      <alignment horizontal="left"/>
      <protection/>
    </xf>
    <xf numFmtId="49" fontId="6" fillId="0" borderId="0" xfId="22" applyNumberFormat="1" applyFont="1" applyAlignment="1">
      <alignment horizontal="centerContinuous" vertical="top" wrapText="1"/>
      <protection/>
    </xf>
    <xf numFmtId="49" fontId="24" fillId="0" borderId="0" xfId="22" applyNumberFormat="1" applyFont="1" applyAlignment="1">
      <alignment horizontal="centerContinuous" vertical="top" wrapText="1"/>
      <protection/>
    </xf>
    <xf numFmtId="0" fontId="24" fillId="0" borderId="0" xfId="22" applyFont="1" applyAlignment="1">
      <alignment horizontal="centerContinuous"/>
      <protection/>
    </xf>
    <xf numFmtId="0" fontId="24" fillId="0" borderId="0" xfId="22" applyFont="1">
      <alignment/>
      <protection/>
    </xf>
    <xf numFmtId="49" fontId="25" fillId="0" borderId="0" xfId="22" applyNumberFormat="1" applyFont="1" applyAlignment="1">
      <alignment vertical="top" wrapText="1"/>
      <protection/>
    </xf>
    <xf numFmtId="0" fontId="22" fillId="0" borderId="0" xfId="22" applyAlignment="1">
      <alignment horizontal="centerContinuous"/>
      <protection/>
    </xf>
    <xf numFmtId="0" fontId="25" fillId="0" borderId="0" xfId="22" applyFont="1" applyAlignment="1">
      <alignment horizontal="centerContinuous"/>
      <protection/>
    </xf>
    <xf numFmtId="0" fontId="26" fillId="0" borderId="0" xfId="22" applyFont="1">
      <alignment/>
      <protection/>
    </xf>
    <xf numFmtId="49" fontId="13" fillId="0" borderId="0" xfId="22" applyNumberFormat="1" applyFont="1" applyAlignment="1">
      <alignment vertical="top" wrapText="1"/>
      <protection/>
    </xf>
    <xf numFmtId="0" fontId="26" fillId="0" borderId="2" xfId="22" applyFont="1" applyBorder="1">
      <alignment/>
      <protection/>
    </xf>
    <xf numFmtId="0" fontId="13" fillId="0" borderId="2" xfId="22" applyFont="1" applyBorder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26" fillId="0" borderId="2" xfId="22" applyFont="1" applyBorder="1" applyAlignment="1">
      <alignment horizontal="centerContinuous"/>
      <protection/>
    </xf>
    <xf numFmtId="49" fontId="13" fillId="0" borderId="3" xfId="22" applyNumberFormat="1" applyFont="1" applyFill="1" applyBorder="1" applyAlignment="1">
      <alignment horizontal="centerContinuous" vertical="center"/>
      <protection/>
    </xf>
    <xf numFmtId="49" fontId="13" fillId="0" borderId="4" xfId="22" applyNumberFormat="1" applyFont="1" applyFill="1" applyBorder="1" applyAlignment="1">
      <alignment horizontal="center" vertical="center" wrapText="1"/>
      <protection/>
    </xf>
    <xf numFmtId="49" fontId="13" fillId="0" borderId="5" xfId="22" applyNumberFormat="1" applyFont="1" applyFill="1" applyBorder="1" applyAlignment="1">
      <alignment horizontal="center" vertical="center" wrapText="1"/>
      <protection/>
    </xf>
    <xf numFmtId="0" fontId="23" fillId="0" borderId="0" xfId="22" applyFont="1">
      <alignment/>
      <protection/>
    </xf>
    <xf numFmtId="0" fontId="27" fillId="0" borderId="0" xfId="22" applyFont="1">
      <alignment/>
      <protection/>
    </xf>
    <xf numFmtId="49" fontId="13" fillId="0" borderId="6" xfId="22" applyNumberFormat="1" applyFont="1" applyFill="1" applyBorder="1" applyAlignment="1">
      <alignment horizontal="center" vertical="top" wrapText="1"/>
      <protection/>
    </xf>
    <xf numFmtId="49" fontId="13" fillId="0" borderId="1" xfId="22" applyNumberFormat="1" applyFont="1" applyFill="1" applyBorder="1" applyAlignment="1">
      <alignment horizontal="center" vertical="top" wrapText="1"/>
      <protection/>
    </xf>
    <xf numFmtId="49" fontId="13" fillId="0" borderId="7" xfId="22" applyNumberFormat="1" applyFont="1" applyFill="1" applyBorder="1" applyAlignment="1">
      <alignment horizontal="center" vertical="top" wrapText="1"/>
      <protection/>
    </xf>
    <xf numFmtId="3" fontId="10" fillId="0" borderId="6" xfId="22" applyNumberFormat="1" applyFont="1" applyBorder="1" applyAlignment="1">
      <alignment horizontal="center"/>
      <protection/>
    </xf>
    <xf numFmtId="3" fontId="5" fillId="0" borderId="1" xfId="22" applyNumberFormat="1" applyFont="1" applyBorder="1">
      <alignment/>
      <protection/>
    </xf>
    <xf numFmtId="4" fontId="5" fillId="0" borderId="1" xfId="22" applyNumberFormat="1" applyFont="1" applyBorder="1">
      <alignment/>
      <protection/>
    </xf>
    <xf numFmtId="3" fontId="5" fillId="0" borderId="7" xfId="22" applyNumberFormat="1" applyFont="1" applyBorder="1">
      <alignment/>
      <protection/>
    </xf>
    <xf numFmtId="3" fontId="10" fillId="0" borderId="8" xfId="22" applyNumberFormat="1" applyFont="1" applyBorder="1" applyAlignment="1">
      <alignment horizontal="left"/>
      <protection/>
    </xf>
    <xf numFmtId="3" fontId="5" fillId="0" borderId="1" xfId="22" applyNumberFormat="1" applyFont="1" applyBorder="1" applyAlignment="1">
      <alignment horizontal="right"/>
      <protection/>
    </xf>
    <xf numFmtId="3" fontId="5" fillId="0" borderId="7" xfId="22" applyNumberFormat="1" applyFont="1" applyBorder="1" applyAlignment="1">
      <alignment horizontal="right"/>
      <protection/>
    </xf>
    <xf numFmtId="0" fontId="23" fillId="0" borderId="0" xfId="22" applyFont="1" applyBorder="1">
      <alignment/>
      <protection/>
    </xf>
    <xf numFmtId="3" fontId="10" fillId="0" borderId="6" xfId="22" applyNumberFormat="1" applyFont="1" applyBorder="1" applyAlignment="1">
      <alignment horizontal="left"/>
      <protection/>
    </xf>
    <xf numFmtId="3" fontId="13" fillId="0" borderId="6" xfId="22" applyNumberFormat="1" applyFont="1" applyBorder="1">
      <alignment/>
      <protection/>
    </xf>
    <xf numFmtId="0" fontId="13" fillId="0" borderId="0" xfId="22" applyFont="1">
      <alignment/>
      <protection/>
    </xf>
    <xf numFmtId="3" fontId="5" fillId="0" borderId="9" xfId="22" applyNumberFormat="1" applyFont="1" applyBorder="1">
      <alignment/>
      <protection/>
    </xf>
    <xf numFmtId="49" fontId="13" fillId="0" borderId="6" xfId="22" applyNumberFormat="1" applyFont="1" applyFill="1" applyBorder="1" applyAlignment="1">
      <alignment vertical="top" wrapText="1"/>
      <protection/>
    </xf>
    <xf numFmtId="3" fontId="13" fillId="0" borderId="6" xfId="22" applyNumberFormat="1" applyFont="1" applyBorder="1" applyAlignment="1">
      <alignment horizontal="center"/>
      <protection/>
    </xf>
    <xf numFmtId="3" fontId="13" fillId="0" borderId="10" xfId="22" applyNumberFormat="1" applyFont="1" applyBorder="1" applyAlignment="1">
      <alignment horizontal="center"/>
      <protection/>
    </xf>
    <xf numFmtId="3" fontId="5" fillId="0" borderId="11" xfId="22" applyNumberFormat="1" applyFont="1" applyBorder="1">
      <alignment/>
      <protection/>
    </xf>
    <xf numFmtId="4" fontId="5" fillId="0" borderId="11" xfId="22" applyNumberFormat="1" applyFont="1" applyBorder="1">
      <alignment/>
      <protection/>
    </xf>
    <xf numFmtId="3" fontId="5" fillId="0" borderId="12" xfId="22" applyNumberFormat="1" applyFont="1" applyBorder="1">
      <alignment/>
      <protection/>
    </xf>
    <xf numFmtId="0" fontId="5" fillId="0" borderId="0" xfId="22" applyFont="1" applyAlignment="1">
      <alignment horizontal="center"/>
      <protection/>
    </xf>
    <xf numFmtId="0" fontId="28" fillId="0" borderId="0" xfId="22" applyFont="1" applyAlignment="1">
      <alignment horizontal="center"/>
      <protection/>
    </xf>
    <xf numFmtId="0" fontId="22" fillId="0" borderId="0" xfId="22" applyAlignment="1">
      <alignment horizontal="left"/>
      <protection/>
    </xf>
    <xf numFmtId="0" fontId="22" fillId="0" borderId="0" xfId="22" applyBorder="1" applyAlignment="1">
      <alignment horizontal="center"/>
      <protection/>
    </xf>
    <xf numFmtId="49" fontId="4" fillId="0" borderId="0" xfId="22" applyNumberFormat="1" applyFont="1" applyAlignment="1">
      <alignment vertical="top" wrapText="1"/>
      <protection/>
    </xf>
    <xf numFmtId="49" fontId="5" fillId="0" borderId="0" xfId="22" applyNumberFormat="1" applyFont="1" applyAlignment="1">
      <alignment horizontal="left" vertical="top" wrapText="1"/>
      <protection/>
    </xf>
    <xf numFmtId="49" fontId="5" fillId="0" borderId="0" xfId="22" applyNumberFormat="1" applyFont="1" applyAlignment="1">
      <alignment vertical="top" wrapText="1"/>
      <protection/>
    </xf>
    <xf numFmtId="49" fontId="5" fillId="0" borderId="2" xfId="22" applyNumberFormat="1" applyFont="1" applyBorder="1" applyAlignment="1">
      <alignment horizontal="center"/>
      <protection/>
    </xf>
    <xf numFmtId="49" fontId="5" fillId="0" borderId="0" xfId="22" applyNumberFormat="1" applyFont="1" applyAlignment="1">
      <alignment/>
      <protection/>
    </xf>
    <xf numFmtId="0" fontId="5" fillId="0" borderId="0" xfId="22" applyFont="1">
      <alignment/>
      <protection/>
    </xf>
    <xf numFmtId="0" fontId="22" fillId="0" borderId="0" xfId="22" applyFont="1" applyAlignment="1">
      <alignment horizontal="left"/>
      <protection/>
    </xf>
    <xf numFmtId="49" fontId="25" fillId="0" borderId="0" xfId="22" applyNumberFormat="1" applyFont="1" applyAlignment="1">
      <alignment horizontal="left" vertical="top" wrapText="1"/>
      <protection/>
    </xf>
    <xf numFmtId="0" fontId="13" fillId="0" borderId="0" xfId="22" applyFont="1" applyAlignment="1">
      <alignment horizontal="left"/>
      <protection/>
    </xf>
    <xf numFmtId="49" fontId="29" fillId="0" borderId="0" xfId="22" applyNumberFormat="1" applyFont="1" applyAlignment="1">
      <alignment vertical="top" wrapText="1"/>
      <protection/>
    </xf>
    <xf numFmtId="0" fontId="22" fillId="0" borderId="0" xfId="22" applyAlignment="1">
      <alignment/>
      <protection/>
    </xf>
    <xf numFmtId="0" fontId="30" fillId="0" borderId="0" xfId="22" applyFont="1">
      <alignment/>
      <protection/>
    </xf>
    <xf numFmtId="49" fontId="30" fillId="0" borderId="0" xfId="22" applyNumberFormat="1" applyFont="1" applyAlignment="1">
      <alignment vertical="top" wrapText="1"/>
      <protection/>
    </xf>
    <xf numFmtId="0" fontId="29" fillId="0" borderId="0" xfId="22" applyFont="1">
      <alignment/>
      <protection/>
    </xf>
    <xf numFmtId="49" fontId="13" fillId="0" borderId="0" xfId="22" applyNumberFormat="1" applyFont="1" applyAlignment="1">
      <alignment horizontal="centerContinuous" vertical="top" wrapText="1"/>
      <protection/>
    </xf>
    <xf numFmtId="49" fontId="26" fillId="0" borderId="0" xfId="22" applyNumberFormat="1" applyFont="1" applyAlignment="1">
      <alignment horizontal="centerContinuous" vertical="top" wrapText="1"/>
      <protection/>
    </xf>
    <xf numFmtId="0" fontId="26" fillId="0" borderId="0" xfId="22" applyFont="1" applyAlignment="1">
      <alignment horizontal="centerContinuous"/>
      <protection/>
    </xf>
    <xf numFmtId="49" fontId="22" fillId="0" borderId="0" xfId="22" applyNumberFormat="1" applyAlignment="1">
      <alignment horizontal="centerContinuous" vertical="top" wrapText="1"/>
      <protection/>
    </xf>
    <xf numFmtId="49" fontId="26" fillId="0" borderId="0" xfId="22" applyNumberFormat="1" applyFont="1" applyAlignment="1">
      <alignment horizontal="center" vertical="top" wrapText="1"/>
      <protection/>
    </xf>
    <xf numFmtId="0" fontId="26" fillId="0" borderId="0" xfId="22" applyFont="1" applyAlignment="1">
      <alignment/>
      <protection/>
    </xf>
    <xf numFmtId="49" fontId="13" fillId="0" borderId="3" xfId="22" applyNumberFormat="1" applyFont="1" applyFill="1" applyBorder="1" applyAlignment="1">
      <alignment horizontal="center" vertical="center" wrapText="1"/>
      <protection/>
    </xf>
    <xf numFmtId="49" fontId="10" fillId="0" borderId="6" xfId="22" applyNumberFormat="1" applyFont="1" applyFill="1" applyBorder="1" applyAlignment="1">
      <alignment horizontal="center" vertical="top" wrapText="1"/>
      <protection/>
    </xf>
    <xf numFmtId="49" fontId="10" fillId="0" borderId="6" xfId="22" applyNumberFormat="1" applyFont="1" applyFill="1" applyBorder="1" applyAlignment="1">
      <alignment horizontal="left" vertical="top" wrapText="1"/>
      <protection/>
    </xf>
    <xf numFmtId="0" fontId="4" fillId="0" borderId="0" xfId="22" applyFont="1">
      <alignment/>
      <protection/>
    </xf>
    <xf numFmtId="49" fontId="13" fillId="0" borderId="6" xfId="22" applyNumberFormat="1" applyFont="1" applyFill="1" applyBorder="1" applyAlignment="1">
      <alignment horizontal="left" vertical="top" wrapText="1"/>
      <protection/>
    </xf>
    <xf numFmtId="49" fontId="13" fillId="0" borderId="10" xfId="22" applyNumberFormat="1" applyFont="1" applyFill="1" applyBorder="1" applyAlignment="1">
      <alignment horizontal="left" vertical="top" wrapText="1"/>
      <protection/>
    </xf>
    <xf numFmtId="0" fontId="5" fillId="0" borderId="0" xfId="22" applyFont="1" applyAlignment="1">
      <alignment horizontal="left"/>
      <protection/>
    </xf>
    <xf numFmtId="49" fontId="5" fillId="0" borderId="0" xfId="22" applyNumberFormat="1" applyFont="1" applyFill="1" applyBorder="1" applyAlignment="1">
      <alignment vertical="top" wrapText="1"/>
      <protection/>
    </xf>
    <xf numFmtId="49" fontId="5" fillId="0" borderId="0" xfId="22" applyNumberFormat="1" applyFont="1" applyFill="1" applyBorder="1" applyAlignment="1">
      <alignment horizontal="center" vertical="top" wrapText="1"/>
      <protection/>
    </xf>
    <xf numFmtId="3" fontId="5" fillId="0" borderId="0" xfId="22" applyNumberFormat="1" applyFont="1" applyBorder="1">
      <alignment/>
      <protection/>
    </xf>
    <xf numFmtId="49" fontId="5" fillId="0" borderId="0" xfId="22" applyNumberFormat="1" applyFont="1" applyAlignment="1">
      <alignment horizontal="center" vertical="top" wrapText="1"/>
      <protection/>
    </xf>
    <xf numFmtId="0" fontId="5" fillId="0" borderId="2" xfId="22" applyFont="1" applyBorder="1" applyAlignment="1">
      <alignment/>
      <protection/>
    </xf>
    <xf numFmtId="0" fontId="5" fillId="0" borderId="0" xfId="22" applyFont="1" applyAlignment="1">
      <alignment/>
      <protection/>
    </xf>
    <xf numFmtId="49" fontId="22" fillId="0" borderId="0" xfId="22" applyNumberFormat="1" applyAlignment="1">
      <alignment vertical="top" wrapText="1"/>
      <protection/>
    </xf>
    <xf numFmtId="0" fontId="29" fillId="0" borderId="0" xfId="22" applyFont="1" applyAlignment="1">
      <alignment/>
      <protection/>
    </xf>
    <xf numFmtId="49" fontId="22" fillId="0" borderId="0" xfId="22" applyNumberFormat="1" applyAlignment="1">
      <alignment horizontal="center" vertical="top" wrapText="1"/>
      <protection/>
    </xf>
    <xf numFmtId="49" fontId="4" fillId="0" borderId="0" xfId="22" applyNumberFormat="1" applyFont="1" applyAlignment="1">
      <alignment horizontal="right" vertical="top" wrapText="1"/>
      <protection/>
    </xf>
    <xf numFmtId="49" fontId="31" fillId="0" borderId="0" xfId="22" applyNumberFormat="1" applyFont="1" applyAlignment="1">
      <alignment horizontal="centerContinuous" vertical="top" wrapText="1"/>
      <protection/>
    </xf>
    <xf numFmtId="0" fontId="32" fillId="0" borderId="0" xfId="22" applyFont="1">
      <alignment/>
      <protection/>
    </xf>
    <xf numFmtId="0" fontId="32" fillId="0" borderId="0" xfId="22" applyFont="1" applyAlignment="1">
      <alignment/>
      <protection/>
    </xf>
    <xf numFmtId="0" fontId="13" fillId="0" borderId="6" xfId="22" applyFont="1" applyBorder="1" applyAlignment="1">
      <alignment horizontal="center"/>
      <protection/>
    </xf>
    <xf numFmtId="3" fontId="13" fillId="0" borderId="1" xfId="22" applyNumberFormat="1" applyFont="1" applyBorder="1" applyAlignment="1">
      <alignment horizontal="center"/>
      <protection/>
    </xf>
    <xf numFmtId="0" fontId="13" fillId="0" borderId="1" xfId="22" applyNumberFormat="1" applyFont="1" applyBorder="1" applyAlignment="1">
      <alignment horizontal="center"/>
      <protection/>
    </xf>
    <xf numFmtId="0" fontId="13" fillId="0" borderId="7" xfId="22" applyNumberFormat="1" applyFont="1" applyBorder="1" applyAlignment="1">
      <alignment horizontal="center"/>
      <protection/>
    </xf>
    <xf numFmtId="0" fontId="10" fillId="0" borderId="6" xfId="22" applyFont="1" applyBorder="1" applyAlignment="1">
      <alignment horizontal="left" vertical="top" wrapText="1"/>
      <protection/>
    </xf>
    <xf numFmtId="2" fontId="5" fillId="0" borderId="1" xfId="22" applyNumberFormat="1" applyFont="1" applyBorder="1">
      <alignment/>
      <protection/>
    </xf>
    <xf numFmtId="0" fontId="13" fillId="0" borderId="6" xfId="22" applyFont="1" applyBorder="1" applyAlignment="1">
      <alignment vertical="top" wrapText="1"/>
      <protection/>
    </xf>
    <xf numFmtId="0" fontId="25" fillId="0" borderId="0" xfId="22" applyFont="1">
      <alignment/>
      <protection/>
    </xf>
    <xf numFmtId="0" fontId="10" fillId="0" borderId="6" xfId="22" applyFont="1" applyBorder="1" applyAlignment="1">
      <alignment vertical="top" wrapText="1"/>
      <protection/>
    </xf>
    <xf numFmtId="0" fontId="10" fillId="0" borderId="10" xfId="22" applyFont="1" applyBorder="1" applyAlignment="1">
      <alignment vertical="top" wrapText="1"/>
      <protection/>
    </xf>
    <xf numFmtId="2" fontId="5" fillId="0" borderId="11" xfId="22" applyNumberFormat="1" applyFont="1" applyBorder="1">
      <alignment/>
      <protection/>
    </xf>
    <xf numFmtId="0" fontId="22" fillId="0" borderId="0" xfId="22" applyAlignment="1">
      <alignment horizontal="center"/>
      <protection/>
    </xf>
    <xf numFmtId="0" fontId="5" fillId="0" borderId="0" xfId="22" applyFont="1" applyBorder="1">
      <alignment/>
      <protection/>
    </xf>
    <xf numFmtId="49" fontId="33" fillId="0" borderId="0" xfId="22" applyNumberFormat="1" applyFont="1" applyAlignment="1">
      <alignment vertical="top" wrapText="1"/>
      <protection/>
    </xf>
    <xf numFmtId="0" fontId="4" fillId="0" borderId="0" xfId="22" applyFont="1" applyAlignment="1">
      <alignment horizontal="right"/>
      <protection/>
    </xf>
    <xf numFmtId="0" fontId="13" fillId="0" borderId="2" xfId="22" applyFont="1" applyBorder="1">
      <alignment/>
      <protection/>
    </xf>
    <xf numFmtId="49" fontId="13" fillId="0" borderId="13" xfId="22" applyNumberFormat="1" applyFont="1" applyFill="1" applyBorder="1" applyAlignment="1">
      <alignment horizontal="center" vertical="center" wrapText="1"/>
      <protection/>
    </xf>
    <xf numFmtId="0" fontId="13" fillId="0" borderId="10" xfId="22" applyFont="1" applyBorder="1" applyAlignment="1">
      <alignment vertical="top" wrapText="1"/>
      <protection/>
    </xf>
    <xf numFmtId="0" fontId="5" fillId="0" borderId="11" xfId="22" applyFont="1" applyBorder="1">
      <alignment/>
      <protection/>
    </xf>
    <xf numFmtId="4" fontId="5" fillId="0" borderId="0" xfId="22" applyNumberFormat="1" applyFont="1" applyBorder="1">
      <alignment/>
      <protection/>
    </xf>
    <xf numFmtId="49" fontId="22" fillId="0" borderId="0" xfId="22" applyNumberFormat="1" applyAlignment="1">
      <alignment horizontal="left" vertical="top" wrapText="1"/>
      <protection/>
    </xf>
    <xf numFmtId="0" fontId="22" fillId="0" borderId="2" xfId="22" applyBorder="1">
      <alignment/>
      <protection/>
    </xf>
    <xf numFmtId="0" fontId="5" fillId="0" borderId="0" xfId="22" applyFont="1" applyBorder="1" applyAlignment="1">
      <alignment/>
      <protection/>
    </xf>
    <xf numFmtId="49" fontId="5" fillId="0" borderId="0" xfId="22" applyNumberFormat="1" applyFont="1">
      <alignment/>
      <protection/>
    </xf>
    <xf numFmtId="0" fontId="23" fillId="0" borderId="0" xfId="22" applyFont="1" applyAlignment="1">
      <alignment/>
      <protection/>
    </xf>
    <xf numFmtId="0" fontId="33" fillId="0" borderId="0" xfId="22" applyFont="1" applyAlignment="1">
      <alignment/>
      <protection/>
    </xf>
    <xf numFmtId="49" fontId="23" fillId="0" borderId="0" xfId="22" applyNumberFormat="1" applyFont="1" applyAlignment="1">
      <alignment horizontal="center" vertical="top" wrapText="1"/>
      <protection/>
    </xf>
    <xf numFmtId="0" fontId="4" fillId="0" borderId="0" xfId="22" applyFont="1" applyAlignment="1">
      <alignment wrapText="1"/>
      <protection/>
    </xf>
    <xf numFmtId="0" fontId="22" fillId="0" borderId="0" xfId="22" applyAlignment="1">
      <alignment wrapText="1"/>
      <protection/>
    </xf>
    <xf numFmtId="0" fontId="5" fillId="0" borderId="0" xfId="22" applyFont="1" applyAlignment="1">
      <alignment horizontal="centerContinuous"/>
      <protection/>
    </xf>
    <xf numFmtId="0" fontId="6" fillId="0" borderId="0" xfId="22" applyFont="1" applyAlignment="1">
      <alignment horizontal="centerContinuous" wrapText="1"/>
      <protection/>
    </xf>
    <xf numFmtId="0" fontId="34" fillId="0" borderId="0" xfId="22" applyFont="1" applyAlignment="1">
      <alignment horizontal="centerContinuous"/>
      <protection/>
    </xf>
    <xf numFmtId="0" fontId="34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35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19" fillId="0" borderId="0" xfId="22" applyFont="1" applyAlignment="1">
      <alignment horizontal="centerContinuous" wrapText="1"/>
      <protection/>
    </xf>
    <xf numFmtId="0" fontId="4" fillId="0" borderId="14" xfId="22" applyFont="1" applyBorder="1" applyAlignment="1">
      <alignment wrapText="1"/>
      <protection/>
    </xf>
    <xf numFmtId="0" fontId="13" fillId="0" borderId="15" xfId="22" applyFont="1" applyBorder="1" applyAlignment="1">
      <alignment horizontal="centerContinuous"/>
      <protection/>
    </xf>
    <xf numFmtId="0" fontId="13" fillId="0" borderId="16" xfId="22" applyFont="1" applyBorder="1" applyAlignment="1">
      <alignment horizontal="centerContinuous"/>
      <protection/>
    </xf>
    <xf numFmtId="0" fontId="4" fillId="0" borderId="17" xfId="22" applyFont="1" applyBorder="1" applyAlignment="1">
      <alignment/>
      <protection/>
    </xf>
    <xf numFmtId="0" fontId="13" fillId="0" borderId="16" xfId="22" applyFont="1" applyBorder="1" applyAlignment="1">
      <alignment horizontal="centerContinuous" vertical="center"/>
      <protection/>
    </xf>
    <xf numFmtId="0" fontId="13" fillId="0" borderId="15" xfId="22" applyFont="1" applyBorder="1" applyAlignment="1">
      <alignment horizontal="centerContinuous" vertical="center" wrapText="1"/>
      <protection/>
    </xf>
    <xf numFmtId="0" fontId="4" fillId="0" borderId="15" xfId="22" applyFont="1" applyBorder="1" applyAlignment="1">
      <alignment horizontal="centerContinuous"/>
      <protection/>
    </xf>
    <xf numFmtId="0" fontId="4" fillId="0" borderId="18" xfId="22" applyFont="1" applyBorder="1" applyAlignment="1">
      <alignment horizontal="center"/>
      <protection/>
    </xf>
    <xf numFmtId="0" fontId="36" fillId="0" borderId="19" xfId="22" applyFont="1" applyBorder="1" applyAlignment="1">
      <alignment wrapText="1"/>
      <protection/>
    </xf>
    <xf numFmtId="0" fontId="36" fillId="0" borderId="0" xfId="22" applyFont="1" applyAlignment="1">
      <alignment/>
      <protection/>
    </xf>
    <xf numFmtId="0" fontId="36" fillId="0" borderId="20" xfId="22" applyFont="1" applyBorder="1" applyAlignment="1">
      <alignment/>
      <protection/>
    </xf>
    <xf numFmtId="0" fontId="13" fillId="0" borderId="21" xfId="22" applyFont="1" applyBorder="1" applyAlignment="1">
      <alignment horizontal="centerContinuous"/>
      <protection/>
    </xf>
    <xf numFmtId="0" fontId="36" fillId="0" borderId="22" xfId="22" applyFont="1" applyBorder="1" applyAlignment="1">
      <alignment horizontal="center"/>
      <protection/>
    </xf>
    <xf numFmtId="49" fontId="13" fillId="0" borderId="19" xfId="22" applyNumberFormat="1" applyFont="1" applyBorder="1" applyAlignment="1">
      <alignment horizontal="center" vertical="top" wrapText="1"/>
      <protection/>
    </xf>
    <xf numFmtId="49" fontId="13" fillId="0" borderId="9" xfId="22" applyNumberFormat="1" applyFont="1" applyBorder="1" applyAlignment="1">
      <alignment horizontal="center" vertical="center" wrapText="1"/>
      <protection/>
    </xf>
    <xf numFmtId="49" fontId="13" fillId="0" borderId="0" xfId="22" applyNumberFormat="1" applyFont="1" applyAlignment="1">
      <alignment horizontal="center" vertical="center" wrapText="1"/>
      <protection/>
    </xf>
    <xf numFmtId="49" fontId="13" fillId="0" borderId="20" xfId="22" applyNumberFormat="1" applyFont="1" applyBorder="1" applyAlignment="1">
      <alignment horizontal="center" vertical="center" wrapText="1"/>
      <protection/>
    </xf>
    <xf numFmtId="0" fontId="13" fillId="0" borderId="20" xfId="22" applyFont="1" applyBorder="1" applyAlignment="1">
      <alignment horizontal="center" vertical="center" wrapText="1"/>
      <protection/>
    </xf>
    <xf numFmtId="49" fontId="13" fillId="0" borderId="22" xfId="22" applyNumberFormat="1" applyFont="1" applyBorder="1" applyAlignment="1">
      <alignment horizontal="center" vertical="center" wrapText="1"/>
      <protection/>
    </xf>
    <xf numFmtId="49" fontId="13" fillId="0" borderId="0" xfId="22" applyNumberFormat="1" applyFont="1">
      <alignment/>
      <protection/>
    </xf>
    <xf numFmtId="0" fontId="13" fillId="0" borderId="6" xfId="22" applyFont="1" applyBorder="1" applyAlignment="1">
      <alignment horizontal="center" wrapText="1"/>
      <protection/>
    </xf>
    <xf numFmtId="0" fontId="13" fillId="0" borderId="1" xfId="22" applyFont="1" applyBorder="1" applyAlignment="1">
      <alignment horizontal="center"/>
      <protection/>
    </xf>
    <xf numFmtId="0" fontId="13" fillId="0" borderId="7" xfId="22" applyFont="1" applyBorder="1" applyAlignment="1">
      <alignment horizontal="center"/>
      <protection/>
    </xf>
    <xf numFmtId="3" fontId="10" fillId="0" borderId="23" xfId="22" applyNumberFormat="1" applyFont="1" applyBorder="1">
      <alignment/>
      <protection/>
    </xf>
    <xf numFmtId="213" fontId="22" fillId="0" borderId="1" xfId="22" applyNumberFormat="1" applyBorder="1">
      <alignment/>
      <protection/>
    </xf>
    <xf numFmtId="213" fontId="22" fillId="0" borderId="7" xfId="22" applyNumberFormat="1" applyBorder="1">
      <alignment/>
      <protection/>
    </xf>
    <xf numFmtId="223" fontId="5" fillId="0" borderId="1" xfId="22" applyNumberFormat="1" applyFont="1" applyBorder="1">
      <alignment/>
      <protection/>
    </xf>
    <xf numFmtId="223" fontId="5" fillId="0" borderId="7" xfId="22" applyNumberFormat="1" applyFont="1" applyBorder="1">
      <alignment/>
      <protection/>
    </xf>
    <xf numFmtId="3" fontId="13" fillId="0" borderId="23" xfId="22" applyNumberFormat="1" applyFont="1" applyBorder="1">
      <alignment/>
      <protection/>
    </xf>
    <xf numFmtId="0" fontId="37" fillId="0" borderId="0" xfId="22" applyFont="1">
      <alignment/>
      <protection/>
    </xf>
    <xf numFmtId="0" fontId="10" fillId="0" borderId="24" xfId="22" applyFont="1" applyBorder="1" applyAlignment="1">
      <alignment horizontal="right" wrapText="1"/>
      <protection/>
    </xf>
    <xf numFmtId="223" fontId="5" fillId="0" borderId="11" xfId="22" applyNumberFormat="1" applyFont="1" applyBorder="1">
      <alignment/>
      <protection/>
    </xf>
    <xf numFmtId="223" fontId="5" fillId="0" borderId="12" xfId="22" applyNumberFormat="1" applyFont="1" applyBorder="1">
      <alignment/>
      <protection/>
    </xf>
    <xf numFmtId="0" fontId="13" fillId="0" borderId="0" xfId="22" applyFont="1" applyBorder="1" applyAlignment="1">
      <alignment/>
      <protection/>
    </xf>
    <xf numFmtId="49" fontId="5" fillId="0" borderId="0" xfId="22" applyNumberFormat="1" applyFont="1" applyBorder="1" applyAlignment="1">
      <alignment/>
      <protection/>
    </xf>
    <xf numFmtId="49" fontId="5" fillId="0" borderId="0" xfId="22" applyNumberFormat="1" applyFont="1" applyBorder="1">
      <alignment/>
      <protection/>
    </xf>
    <xf numFmtId="49" fontId="5" fillId="0" borderId="0" xfId="22" applyNumberFormat="1" applyFont="1" applyBorder="1" applyAlignment="1">
      <alignment horizontal="center" vertical="top" wrapText="1"/>
      <protection/>
    </xf>
    <xf numFmtId="0" fontId="5" fillId="0" borderId="0" xfId="22" applyFont="1" applyBorder="1" applyAlignment="1">
      <alignment horizontal="center"/>
      <protection/>
    </xf>
    <xf numFmtId="0" fontId="22" fillId="0" borderId="0" xfId="22" applyBorder="1" applyAlignment="1">
      <alignment wrapText="1"/>
      <protection/>
    </xf>
    <xf numFmtId="0" fontId="22" fillId="0" borderId="0" xfId="22" applyBorder="1">
      <alignment/>
      <protection/>
    </xf>
    <xf numFmtId="0" fontId="4" fillId="0" borderId="0" xfId="22" applyFont="1" applyAlignment="1">
      <alignment/>
      <protection/>
    </xf>
    <xf numFmtId="0" fontId="6" fillId="0" borderId="0" xfId="22" applyFont="1" applyAlignment="1">
      <alignment/>
      <protection/>
    </xf>
    <xf numFmtId="0" fontId="38" fillId="0" borderId="0" xfId="22" applyFont="1" applyAlignment="1">
      <alignment horizontal="centerContinuous" wrapText="1"/>
      <protection/>
    </xf>
    <xf numFmtId="0" fontId="4" fillId="0" borderId="25" xfId="22" applyFont="1" applyBorder="1" applyAlignment="1">
      <alignment horizontal="center" vertical="top" wrapText="1"/>
      <protection/>
    </xf>
    <xf numFmtId="0" fontId="4" fillId="0" borderId="17" xfId="22" applyFont="1" applyBorder="1" applyAlignment="1">
      <alignment horizontal="center" vertical="top"/>
      <protection/>
    </xf>
    <xf numFmtId="0" fontId="4" fillId="0" borderId="17" xfId="22" applyFont="1" applyBorder="1" applyAlignment="1">
      <alignment horizontal="centerContinuous"/>
      <protection/>
    </xf>
    <xf numFmtId="0" fontId="4" fillId="0" borderId="16" xfId="22" applyFont="1" applyBorder="1" applyAlignment="1">
      <alignment horizontal="centerContinuous" vertical="center"/>
      <protection/>
    </xf>
    <xf numFmtId="0" fontId="4" fillId="0" borderId="15" xfId="22" applyFont="1" applyBorder="1" applyAlignment="1">
      <alignment horizontal="centerContinuous" vertical="center" wrapText="1"/>
      <protection/>
    </xf>
    <xf numFmtId="0" fontId="4" fillId="0" borderId="18" xfId="22" applyFont="1" applyBorder="1" applyAlignment="1">
      <alignment horizontal="center" vertical="top" wrapText="1"/>
      <protection/>
    </xf>
    <xf numFmtId="0" fontId="30" fillId="0" borderId="8" xfId="22" applyFont="1" applyBorder="1" applyAlignment="1">
      <alignment horizontal="center" vertical="top" wrapText="1"/>
      <protection/>
    </xf>
    <xf numFmtId="0" fontId="30" fillId="0" borderId="20" xfId="22" applyFont="1" applyBorder="1" applyAlignment="1">
      <alignment horizontal="center" vertical="top"/>
      <protection/>
    </xf>
    <xf numFmtId="0" fontId="26" fillId="0" borderId="20" xfId="22" applyFont="1" applyBorder="1" applyAlignment="1">
      <alignment/>
      <protection/>
    </xf>
    <xf numFmtId="0" fontId="30" fillId="0" borderId="26" xfId="22" applyFont="1" applyBorder="1" applyAlignment="1">
      <alignment horizontal="centerContinuous"/>
      <protection/>
    </xf>
    <xf numFmtId="0" fontId="26" fillId="0" borderId="27" xfId="22" applyFont="1" applyBorder="1" applyAlignment="1">
      <alignment horizontal="centerContinuous"/>
      <protection/>
    </xf>
    <xf numFmtId="0" fontId="13" fillId="0" borderId="20" xfId="22" applyFont="1" applyBorder="1" applyAlignment="1">
      <alignment/>
      <protection/>
    </xf>
    <xf numFmtId="0" fontId="26" fillId="0" borderId="22" xfId="22" applyFont="1" applyBorder="1" applyAlignment="1">
      <alignment/>
      <protection/>
    </xf>
    <xf numFmtId="0" fontId="13" fillId="0" borderId="8" xfId="22" applyFont="1" applyBorder="1" applyAlignment="1">
      <alignment horizontal="center" vertical="top" wrapText="1"/>
      <protection/>
    </xf>
    <xf numFmtId="0" fontId="13" fillId="0" borderId="20" xfId="22" applyFont="1" applyBorder="1" applyAlignment="1">
      <alignment horizontal="center" vertical="top" wrapText="1"/>
      <protection/>
    </xf>
    <xf numFmtId="0" fontId="13" fillId="0" borderId="22" xfId="22" applyFont="1" applyBorder="1" applyAlignment="1">
      <alignment horizontal="center" vertical="top" wrapText="1"/>
      <protection/>
    </xf>
    <xf numFmtId="0" fontId="13" fillId="0" borderId="6" xfId="22" applyFont="1" applyBorder="1" applyAlignment="1">
      <alignment horizontal="center" vertical="center" wrapText="1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7" xfId="22" applyFont="1" applyBorder="1" applyAlignment="1">
      <alignment horizontal="center" vertical="center"/>
      <protection/>
    </xf>
    <xf numFmtId="0" fontId="13" fillId="0" borderId="0" xfId="22" applyFont="1" applyAlignment="1">
      <alignment/>
      <protection/>
    </xf>
    <xf numFmtId="0" fontId="13" fillId="0" borderId="6" xfId="22" applyFont="1" applyBorder="1" applyAlignment="1">
      <alignment wrapText="1"/>
      <protection/>
    </xf>
    <xf numFmtId="0" fontId="22" fillId="0" borderId="8" xfId="22" applyBorder="1">
      <alignment/>
      <protection/>
    </xf>
    <xf numFmtId="0" fontId="10" fillId="0" borderId="6" xfId="22" applyFont="1" applyBorder="1" applyAlignment="1">
      <alignment horizontal="right" wrapText="1"/>
      <protection/>
    </xf>
    <xf numFmtId="3" fontId="35" fillId="0" borderId="0" xfId="22" applyNumberFormat="1" applyFont="1">
      <alignment/>
      <protection/>
    </xf>
    <xf numFmtId="0" fontId="35" fillId="0" borderId="0" xfId="22" applyFont="1">
      <alignment/>
      <protection/>
    </xf>
    <xf numFmtId="0" fontId="10" fillId="0" borderId="10" xfId="22" applyFont="1" applyBorder="1" applyAlignment="1">
      <alignment horizontal="right" wrapText="1"/>
      <protection/>
    </xf>
    <xf numFmtId="49" fontId="23" fillId="0" borderId="0" xfId="22" applyNumberFormat="1" applyFont="1" applyBorder="1" applyAlignment="1">
      <alignment horizontal="center" vertical="top" wrapText="1"/>
      <protection/>
    </xf>
    <xf numFmtId="3" fontId="22" fillId="0" borderId="0" xfId="22" applyNumberFormat="1" applyBorder="1">
      <alignment/>
      <protection/>
    </xf>
    <xf numFmtId="0" fontId="5" fillId="0" borderId="0" xfId="22" applyFont="1" applyAlignment="1">
      <alignment wrapText="1"/>
      <protection/>
    </xf>
    <xf numFmtId="49" fontId="30" fillId="0" borderId="0" xfId="22" applyNumberFormat="1" applyFont="1" applyBorder="1" applyAlignment="1">
      <alignment vertical="top" wrapText="1"/>
      <protection/>
    </xf>
    <xf numFmtId="49" fontId="26" fillId="0" borderId="0" xfId="22" applyNumberFormat="1" applyFont="1" applyBorder="1" applyAlignment="1">
      <alignment horizontal="center" vertical="top" wrapText="1"/>
      <protection/>
    </xf>
    <xf numFmtId="0" fontId="30" fillId="0" borderId="0" xfId="22" applyFont="1" applyBorder="1" applyAlignment="1">
      <alignment horizontal="center"/>
      <protection/>
    </xf>
    <xf numFmtId="0" fontId="26" fillId="0" borderId="0" xfId="22" applyFont="1" applyBorder="1">
      <alignment/>
      <protection/>
    </xf>
    <xf numFmtId="0" fontId="8" fillId="0" borderId="0" xfId="22" applyFont="1">
      <alignment/>
      <protection/>
    </xf>
    <xf numFmtId="0" fontId="7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8" fillId="0" borderId="0" xfId="22" applyFont="1" applyBorder="1">
      <alignment/>
      <protection/>
    </xf>
    <xf numFmtId="0" fontId="13" fillId="0" borderId="0" xfId="22" applyFont="1" applyBorder="1">
      <alignment/>
      <protection/>
    </xf>
    <xf numFmtId="0" fontId="7" fillId="0" borderId="2" xfId="22" applyFont="1" applyBorder="1">
      <alignment/>
      <protection/>
    </xf>
    <xf numFmtId="0" fontId="13" fillId="0" borderId="2" xfId="22" applyFont="1" applyBorder="1" applyAlignment="1">
      <alignment horizontal="right"/>
      <protection/>
    </xf>
    <xf numFmtId="0" fontId="13" fillId="0" borderId="10" xfId="22" applyFont="1" applyBorder="1" applyAlignment="1">
      <alignment horizontal="center"/>
      <protection/>
    </xf>
    <xf numFmtId="0" fontId="13" fillId="0" borderId="28" xfId="22" applyFont="1" applyBorder="1" applyAlignment="1">
      <alignment horizontal="center"/>
      <protection/>
    </xf>
    <xf numFmtId="0" fontId="7" fillId="0" borderId="1" xfId="22" applyFont="1" applyBorder="1">
      <alignment/>
      <protection/>
    </xf>
    <xf numFmtId="0" fontId="10" fillId="0" borderId="6" xfId="22" applyFont="1" applyBorder="1" applyAlignment="1">
      <alignment horizontal="left"/>
      <protection/>
    </xf>
    <xf numFmtId="3" fontId="5" fillId="0" borderId="29" xfId="22" applyNumberFormat="1" applyFont="1" applyBorder="1" applyAlignment="1">
      <alignment horizontal="right"/>
      <protection/>
    </xf>
    <xf numFmtId="0" fontId="4" fillId="0" borderId="29" xfId="22" applyFont="1" applyBorder="1" applyAlignment="1">
      <alignment wrapText="1"/>
      <protection/>
    </xf>
    <xf numFmtId="0" fontId="4" fillId="0" borderId="6" xfId="22" applyFont="1" applyBorder="1">
      <alignment/>
      <protection/>
    </xf>
    <xf numFmtId="0" fontId="4" fillId="0" borderId="10" xfId="22" applyFont="1" applyBorder="1">
      <alignment/>
      <protection/>
    </xf>
    <xf numFmtId="3" fontId="5" fillId="0" borderId="28" xfId="22" applyNumberFormat="1" applyFont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0" fontId="39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horizontal="center"/>
      <protection/>
    </xf>
    <xf numFmtId="0" fontId="40" fillId="0" borderId="0" xfId="22" applyFont="1">
      <alignment/>
      <protection/>
    </xf>
    <xf numFmtId="0" fontId="4" fillId="0" borderId="0" xfId="22" applyFont="1" applyBorder="1" applyAlignment="1">
      <alignment horizontal="centerContinuous"/>
      <protection/>
    </xf>
    <xf numFmtId="0" fontId="13" fillId="0" borderId="0" xfId="22" applyFont="1" applyAlignment="1">
      <alignment horizontal="right"/>
      <protection/>
    </xf>
    <xf numFmtId="0" fontId="7" fillId="0" borderId="0" xfId="22" applyFont="1" applyAlignment="1">
      <alignment horizontal="center"/>
      <protection/>
    </xf>
    <xf numFmtId="0" fontId="4" fillId="0" borderId="30" xfId="22" applyFont="1" applyBorder="1" applyAlignment="1">
      <alignment horizontal="center" vertical="center" wrapText="1"/>
      <protection/>
    </xf>
    <xf numFmtId="0" fontId="13" fillId="0" borderId="30" xfId="22" applyFont="1" applyBorder="1" applyAlignment="1">
      <alignment horizontal="center" vertical="center" wrapText="1"/>
      <protection/>
    </xf>
    <xf numFmtId="0" fontId="4" fillId="0" borderId="29" xfId="22" applyFont="1" applyBorder="1" applyAlignment="1">
      <alignment horizontal="center" vertical="center" wrapText="1"/>
      <protection/>
    </xf>
    <xf numFmtId="3" fontId="5" fillId="0" borderId="29" xfId="22" applyNumberFormat="1" applyFont="1" applyBorder="1" applyAlignment="1">
      <alignment horizontal="center"/>
      <protection/>
    </xf>
    <xf numFmtId="4" fontId="5" fillId="0" borderId="7" xfId="22" applyNumberFormat="1" applyFont="1" applyBorder="1" applyAlignment="1">
      <alignment horizontal="right"/>
      <protection/>
    </xf>
    <xf numFmtId="2" fontId="4" fillId="0" borderId="0" xfId="22" applyNumberFormat="1" applyFont="1" applyBorder="1">
      <alignment/>
      <protection/>
    </xf>
    <xf numFmtId="4" fontId="5" fillId="0" borderId="7" xfId="22" applyNumberFormat="1" applyFont="1" applyBorder="1">
      <alignment/>
      <protection/>
    </xf>
    <xf numFmtId="4" fontId="5" fillId="0" borderId="12" xfId="22" applyNumberFormat="1" applyFont="1" applyBorder="1" applyAlignment="1">
      <alignment horizontal="right"/>
      <protection/>
    </xf>
    <xf numFmtId="0" fontId="10" fillId="0" borderId="30" xfId="22" applyFont="1" applyBorder="1" applyAlignment="1">
      <alignment wrapText="1"/>
      <protection/>
    </xf>
    <xf numFmtId="0" fontId="5" fillId="0" borderId="0" xfId="22" applyFont="1" applyBorder="1" applyAlignment="1">
      <alignment horizontal="left"/>
      <protection/>
    </xf>
    <xf numFmtId="180" fontId="7" fillId="0" borderId="0" xfId="22" applyNumberFormat="1" applyFont="1">
      <alignment/>
      <protection/>
    </xf>
    <xf numFmtId="4" fontId="7" fillId="0" borderId="0" xfId="22" applyNumberFormat="1" applyFont="1">
      <alignment/>
      <protection/>
    </xf>
    <xf numFmtId="3" fontId="9" fillId="0" borderId="0" xfId="22" applyNumberFormat="1" applyFont="1">
      <alignment/>
      <protection/>
    </xf>
    <xf numFmtId="3" fontId="41" fillId="0" borderId="0" xfId="22" applyNumberFormat="1" applyFont="1">
      <alignment/>
      <protection/>
    </xf>
    <xf numFmtId="4" fontId="22" fillId="0" borderId="0" xfId="22" applyNumberFormat="1">
      <alignment/>
      <protection/>
    </xf>
    <xf numFmtId="0" fontId="42" fillId="0" borderId="0" xfId="22" applyFont="1">
      <alignment/>
      <protection/>
    </xf>
    <xf numFmtId="0" fontId="13" fillId="0" borderId="1" xfId="22" applyFont="1" applyBorder="1" applyAlignment="1">
      <alignment horizontal="center" vertical="center" wrapText="1"/>
      <protection/>
    </xf>
    <xf numFmtId="0" fontId="13" fillId="0" borderId="31" xfId="22" applyFont="1" applyBorder="1" applyAlignment="1">
      <alignment horizontal="centerContinuous" vertical="center" wrapText="1"/>
      <protection/>
    </xf>
    <xf numFmtId="0" fontId="22" fillId="0" borderId="31" xfId="22" applyBorder="1" applyAlignment="1">
      <alignment horizontal="centerContinuous"/>
      <protection/>
    </xf>
    <xf numFmtId="0" fontId="13" fillId="0" borderId="7" xfId="22" applyFont="1" applyBorder="1" applyAlignment="1">
      <alignment horizontal="center" vertical="center" wrapText="1"/>
      <protection/>
    </xf>
    <xf numFmtId="0" fontId="13" fillId="0" borderId="10" xfId="22" applyFont="1" applyBorder="1" applyAlignment="1">
      <alignment horizontal="center" vertical="center" wrapText="1"/>
      <protection/>
    </xf>
    <xf numFmtId="0" fontId="13" fillId="0" borderId="11" xfId="22" applyFont="1" applyBorder="1" applyAlignment="1">
      <alignment horizontal="center" vertical="center" wrapText="1"/>
      <protection/>
    </xf>
    <xf numFmtId="0" fontId="13" fillId="0" borderId="32" xfId="22" applyFont="1" applyBorder="1" applyAlignment="1">
      <alignment horizontal="center" vertical="center" wrapText="1"/>
      <protection/>
    </xf>
    <xf numFmtId="0" fontId="13" fillId="0" borderId="12" xfId="22" applyFont="1" applyBorder="1" applyAlignment="1">
      <alignment horizontal="center" vertical="center" wrapText="1"/>
      <protection/>
    </xf>
    <xf numFmtId="179" fontId="13" fillId="0" borderId="10" xfId="22" applyNumberFormat="1" applyFont="1" applyBorder="1" applyAlignment="1">
      <alignment horizontal="center"/>
      <protection/>
    </xf>
    <xf numFmtId="179" fontId="13" fillId="0" borderId="11" xfId="22" applyNumberFormat="1" applyFont="1" applyBorder="1" applyAlignment="1">
      <alignment horizontal="center"/>
      <protection/>
    </xf>
    <xf numFmtId="179" fontId="13" fillId="0" borderId="32" xfId="22" applyNumberFormat="1" applyFont="1" applyBorder="1" applyAlignment="1">
      <alignment horizontal="center"/>
      <protection/>
    </xf>
    <xf numFmtId="179" fontId="13" fillId="0" borderId="12" xfId="22" applyNumberFormat="1" applyFont="1" applyBorder="1" applyAlignment="1">
      <alignment horizontal="center"/>
      <protection/>
    </xf>
    <xf numFmtId="4" fontId="5" fillId="0" borderId="6" xfId="22" applyNumberFormat="1" applyFont="1" applyBorder="1">
      <alignment/>
      <protection/>
    </xf>
    <xf numFmtId="179" fontId="5" fillId="0" borderId="1" xfId="22" applyNumberFormat="1" applyFont="1" applyBorder="1">
      <alignment/>
      <protection/>
    </xf>
    <xf numFmtId="3" fontId="5" fillId="0" borderId="27" xfId="22" applyNumberFormat="1" applyFont="1" applyBorder="1" applyAlignment="1">
      <alignment horizontal="right"/>
      <protection/>
    </xf>
    <xf numFmtId="3" fontId="5" fillId="0" borderId="33" xfId="22" applyNumberFormat="1" applyFont="1" applyBorder="1" applyAlignment="1">
      <alignment horizontal="right"/>
      <protection/>
    </xf>
    <xf numFmtId="179" fontId="5" fillId="0" borderId="26" xfId="22" applyNumberFormat="1" applyFont="1" applyBorder="1">
      <alignment/>
      <protection/>
    </xf>
    <xf numFmtId="179" fontId="5" fillId="0" borderId="34" xfId="22" applyNumberFormat="1" applyFont="1" applyBorder="1">
      <alignment/>
      <protection/>
    </xf>
    <xf numFmtId="3" fontId="5" fillId="0" borderId="34" xfId="22" applyNumberFormat="1" applyFont="1" applyBorder="1" applyAlignment="1">
      <alignment horizontal="right"/>
      <protection/>
    </xf>
    <xf numFmtId="4" fontId="5" fillId="0" borderId="27" xfId="22" applyNumberFormat="1" applyFont="1" applyBorder="1">
      <alignment/>
      <protection/>
    </xf>
    <xf numFmtId="179" fontId="5" fillId="0" borderId="33" xfId="22" applyNumberFormat="1" applyFont="1" applyBorder="1">
      <alignment/>
      <protection/>
    </xf>
    <xf numFmtId="4" fontId="5" fillId="0" borderId="33" xfId="22" applyNumberFormat="1" applyFont="1" applyBorder="1">
      <alignment/>
      <protection/>
    </xf>
    <xf numFmtId="4" fontId="11" fillId="0" borderId="24" xfId="22" applyNumberFormat="1" applyFont="1" applyBorder="1">
      <alignment/>
      <protection/>
    </xf>
    <xf numFmtId="3" fontId="5" fillId="0" borderId="35" xfId="22" applyNumberFormat="1" applyFont="1" applyBorder="1" applyAlignment="1">
      <alignment horizontal="right"/>
      <protection/>
    </xf>
    <xf numFmtId="3" fontId="5" fillId="0" borderId="12" xfId="22" applyNumberFormat="1" applyFont="1" applyBorder="1" applyAlignment="1">
      <alignment horizontal="right"/>
      <protection/>
    </xf>
    <xf numFmtId="4" fontId="11" fillId="0" borderId="0" xfId="22" applyNumberFormat="1" applyFont="1" applyBorder="1">
      <alignment/>
      <protection/>
    </xf>
    <xf numFmtId="3" fontId="5" fillId="0" borderId="0" xfId="22" applyNumberFormat="1" applyFont="1" applyBorder="1" applyAlignment="1">
      <alignment horizontal="right"/>
      <protection/>
    </xf>
    <xf numFmtId="4" fontId="43" fillId="0" borderId="0" xfId="22" applyNumberFormat="1" applyFont="1" applyBorder="1">
      <alignment/>
      <protection/>
    </xf>
    <xf numFmtId="180" fontId="43" fillId="0" borderId="0" xfId="22" applyNumberFormat="1" applyFont="1" applyBorder="1">
      <alignment/>
      <protection/>
    </xf>
    <xf numFmtId="222" fontId="43" fillId="0" borderId="0" xfId="22" applyNumberFormat="1" applyFont="1" applyBorder="1">
      <alignment/>
      <protection/>
    </xf>
    <xf numFmtId="179" fontId="43" fillId="0" borderId="0" xfId="22" applyNumberFormat="1" applyFont="1" applyBorder="1">
      <alignment/>
      <protection/>
    </xf>
    <xf numFmtId="222" fontId="5" fillId="0" borderId="0" xfId="22" applyNumberFormat="1" applyFont="1" applyBorder="1">
      <alignment/>
      <protection/>
    </xf>
    <xf numFmtId="179" fontId="5" fillId="0" borderId="0" xfId="22" applyNumberFormat="1" applyFont="1" applyBorder="1">
      <alignment/>
      <protection/>
    </xf>
    <xf numFmtId="4" fontId="44" fillId="0" borderId="0" xfId="22" applyNumberFormat="1" applyFont="1">
      <alignment/>
      <protection/>
    </xf>
    <xf numFmtId="179" fontId="7" fillId="0" borderId="0" xfId="22" applyNumberFormat="1" applyFont="1">
      <alignment/>
      <protection/>
    </xf>
    <xf numFmtId="0" fontId="22" fillId="0" borderId="0" xfId="22" applyAlignment="1">
      <alignment horizontal="right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1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25" fontId="5" fillId="0" borderId="1" xfId="0" applyNumberFormat="1" applyFont="1" applyBorder="1" applyAlignment="1">
      <alignment horizontal="center"/>
    </xf>
    <xf numFmtId="179" fontId="5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5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1" fillId="0" borderId="36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wrapText="1"/>
    </xf>
    <xf numFmtId="3" fontId="1" fillId="0" borderId="38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41" fillId="0" borderId="38" xfId="0" applyFont="1" applyBorder="1" applyAlignment="1">
      <alignment wrapText="1"/>
    </xf>
    <xf numFmtId="3" fontId="41" fillId="0" borderId="38" xfId="0" applyNumberFormat="1" applyFont="1" applyBorder="1" applyAlignment="1">
      <alignment horizontal="center" wrapText="1"/>
    </xf>
    <xf numFmtId="0" fontId="41" fillId="0" borderId="38" xfId="0" applyFont="1" applyBorder="1" applyAlignment="1">
      <alignment horizontal="center" wrapText="1"/>
    </xf>
    <xf numFmtId="0" fontId="46" fillId="0" borderId="38" xfId="0" applyFont="1" applyBorder="1" applyAlignment="1">
      <alignment wrapText="1"/>
    </xf>
    <xf numFmtId="0" fontId="46" fillId="0" borderId="38" xfId="0" applyFont="1" applyBorder="1" applyAlignment="1">
      <alignment horizontal="center" wrapText="1"/>
    </xf>
    <xf numFmtId="3" fontId="46" fillId="0" borderId="38" xfId="0" applyNumberFormat="1" applyFont="1" applyBorder="1" applyAlignment="1">
      <alignment horizontal="center" wrapText="1"/>
    </xf>
    <xf numFmtId="3" fontId="47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41" fillId="0" borderId="42" xfId="0" applyFont="1" applyBorder="1" applyAlignment="1">
      <alignment wrapText="1"/>
    </xf>
    <xf numFmtId="0" fontId="41" fillId="0" borderId="43" xfId="0" applyFont="1" applyBorder="1" applyAlignment="1">
      <alignment wrapText="1"/>
    </xf>
    <xf numFmtId="0" fontId="41" fillId="0" borderId="44" xfId="0" applyFont="1" applyBorder="1" applyAlignment="1">
      <alignment wrapText="1"/>
    </xf>
    <xf numFmtId="0" fontId="41" fillId="0" borderId="45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46" xfId="0" applyFont="1" applyBorder="1" applyAlignment="1">
      <alignment wrapText="1"/>
    </xf>
    <xf numFmtId="0" fontId="41" fillId="0" borderId="47" xfId="0" applyFont="1" applyBorder="1" applyAlignment="1">
      <alignment wrapText="1"/>
    </xf>
    <xf numFmtId="0" fontId="41" fillId="0" borderId="48" xfId="0" applyFont="1" applyBorder="1" applyAlignment="1">
      <alignment wrapText="1"/>
    </xf>
    <xf numFmtId="0" fontId="41" fillId="0" borderId="49" xfId="0" applyFont="1" applyBorder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1" fillId="0" borderId="47" xfId="0" applyFont="1" applyBorder="1" applyAlignment="1">
      <alignment horizontal="right" wrapText="1"/>
    </xf>
    <xf numFmtId="0" fontId="41" fillId="0" borderId="48" xfId="0" applyFont="1" applyBorder="1" applyAlignment="1">
      <alignment horizontal="right" wrapText="1"/>
    </xf>
    <xf numFmtId="0" fontId="41" fillId="0" borderId="49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5TAB1298" xfId="19"/>
    <cellStyle name="Normal_6TAB1298" xfId="20"/>
    <cellStyle name="Normal_7TAB1298" xfId="21"/>
    <cellStyle name="Normal_PSMA119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2TAB9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3TAB12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4TAB12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5TAB12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6TAB12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7TAB12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9">
        <row r="8">
          <cell r="D8">
            <v>569804</v>
          </cell>
        </row>
        <row r="9">
          <cell r="D9">
            <v>467287</v>
          </cell>
        </row>
        <row r="10">
          <cell r="D10">
            <v>80849</v>
          </cell>
        </row>
        <row r="11">
          <cell r="D11">
            <v>80849</v>
          </cell>
        </row>
        <row r="12">
          <cell r="D12">
            <v>382735</v>
          </cell>
        </row>
        <row r="13">
          <cell r="D13">
            <v>267099</v>
          </cell>
        </row>
        <row r="14">
          <cell r="D14">
            <v>99093</v>
          </cell>
        </row>
        <row r="15">
          <cell r="D15">
            <v>16543</v>
          </cell>
        </row>
        <row r="16">
          <cell r="D16">
            <v>3703</v>
          </cell>
        </row>
        <row r="17">
          <cell r="D17">
            <v>46306</v>
          </cell>
        </row>
        <row r="18">
          <cell r="D18">
            <v>0</v>
          </cell>
        </row>
        <row r="19">
          <cell r="D19">
            <v>3468</v>
          </cell>
        </row>
        <row r="20">
          <cell r="D20">
            <v>4578</v>
          </cell>
        </row>
        <row r="21">
          <cell r="D21">
            <v>9507</v>
          </cell>
        </row>
        <row r="22">
          <cell r="D22">
            <v>1217</v>
          </cell>
        </row>
        <row r="23">
          <cell r="D23">
            <v>466</v>
          </cell>
        </row>
        <row r="24">
          <cell r="D24">
            <v>3864</v>
          </cell>
        </row>
        <row r="25">
          <cell r="D25">
            <v>7613</v>
          </cell>
        </row>
        <row r="26">
          <cell r="D26">
            <v>1100</v>
          </cell>
        </row>
        <row r="27">
          <cell r="D27">
            <v>13789</v>
          </cell>
        </row>
        <row r="28">
          <cell r="D28">
            <v>1804</v>
          </cell>
        </row>
        <row r="29">
          <cell r="D29">
            <v>1490</v>
          </cell>
        </row>
        <row r="30">
          <cell r="D30">
            <v>314</v>
          </cell>
        </row>
        <row r="31">
          <cell r="D31">
            <v>56211</v>
          </cell>
        </row>
        <row r="32">
          <cell r="D32">
            <v>56211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9">
        <row r="14">
          <cell r="D14">
            <v>671</v>
          </cell>
        </row>
        <row r="15">
          <cell r="D15">
            <v>51</v>
          </cell>
        </row>
        <row r="17">
          <cell r="D17">
            <v>3701</v>
          </cell>
        </row>
        <row r="18">
          <cell r="D18">
            <v>816</v>
          </cell>
        </row>
        <row r="20">
          <cell r="D20">
            <v>2589</v>
          </cell>
        </row>
        <row r="21">
          <cell r="D21">
            <v>199</v>
          </cell>
        </row>
        <row r="23">
          <cell r="D23">
            <v>17164</v>
          </cell>
        </row>
        <row r="24">
          <cell r="D24">
            <v>1227</v>
          </cell>
        </row>
        <row r="26">
          <cell r="D26">
            <v>7796</v>
          </cell>
        </row>
        <row r="27">
          <cell r="D27">
            <v>163</v>
          </cell>
        </row>
        <row r="29">
          <cell r="D29">
            <v>6265</v>
          </cell>
        </row>
        <row r="30">
          <cell r="D30">
            <v>350</v>
          </cell>
        </row>
        <row r="32">
          <cell r="D32">
            <v>55759</v>
          </cell>
        </row>
        <row r="33">
          <cell r="D33">
            <v>7691</v>
          </cell>
        </row>
        <row r="35">
          <cell r="D35">
            <v>62873</v>
          </cell>
        </row>
        <row r="36">
          <cell r="D36">
            <v>10201</v>
          </cell>
        </row>
        <row r="38">
          <cell r="D38">
            <v>39638</v>
          </cell>
        </row>
        <row r="39">
          <cell r="D39">
            <v>2796</v>
          </cell>
        </row>
        <row r="41">
          <cell r="D41">
            <v>34604</v>
          </cell>
        </row>
        <row r="42">
          <cell r="D42">
            <v>2164</v>
          </cell>
        </row>
        <row r="44">
          <cell r="D44">
            <v>4257</v>
          </cell>
        </row>
        <row r="45">
          <cell r="D45">
            <v>3711</v>
          </cell>
        </row>
        <row r="47">
          <cell r="D47">
            <v>120040</v>
          </cell>
        </row>
        <row r="48">
          <cell r="D48">
            <v>5350</v>
          </cell>
        </row>
        <row r="50">
          <cell r="D50">
            <v>8701</v>
          </cell>
        </row>
        <row r="51">
          <cell r="D51">
            <v>902</v>
          </cell>
        </row>
        <row r="55">
          <cell r="D55">
            <v>4931</v>
          </cell>
        </row>
        <row r="56">
          <cell r="D56">
            <v>1271</v>
          </cell>
        </row>
        <row r="58">
          <cell r="D58">
            <v>10265</v>
          </cell>
        </row>
        <row r="59">
          <cell r="D59">
            <v>1455</v>
          </cell>
        </row>
        <row r="61">
          <cell r="D61">
            <v>8315</v>
          </cell>
        </row>
        <row r="62">
          <cell r="D62">
            <v>901</v>
          </cell>
        </row>
        <row r="64">
          <cell r="D64">
            <v>897</v>
          </cell>
        </row>
        <row r="65">
          <cell r="D65">
            <v>15</v>
          </cell>
        </row>
        <row r="67">
          <cell r="D67">
            <v>475</v>
          </cell>
        </row>
        <row r="68">
          <cell r="D68">
            <v>26</v>
          </cell>
        </row>
        <row r="70">
          <cell r="D70">
            <v>149</v>
          </cell>
        </row>
        <row r="71">
          <cell r="D71">
            <v>262</v>
          </cell>
        </row>
        <row r="73">
          <cell r="D73">
            <v>4005</v>
          </cell>
        </row>
        <row r="74">
          <cell r="D74">
            <v>233</v>
          </cell>
        </row>
        <row r="76">
          <cell r="D76">
            <v>1015</v>
          </cell>
        </row>
        <row r="77">
          <cell r="D77">
            <v>2</v>
          </cell>
        </row>
        <row r="79">
          <cell r="D79">
            <v>37</v>
          </cell>
        </row>
        <row r="81">
          <cell r="D81">
            <v>643</v>
          </cell>
        </row>
        <row r="83">
          <cell r="D83">
            <v>5137</v>
          </cell>
        </row>
        <row r="84">
          <cell r="D84">
            <v>208</v>
          </cell>
        </row>
        <row r="86">
          <cell r="D86">
            <v>63</v>
          </cell>
        </row>
        <row r="88">
          <cell r="D88">
            <v>66221</v>
          </cell>
        </row>
        <row r="89">
          <cell r="D89">
            <v>6301</v>
          </cell>
        </row>
        <row r="91">
          <cell r="D91">
            <v>5520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4">
          <cell r="D14">
            <v>28033</v>
          </cell>
        </row>
      </sheetData>
      <sheetData sheetId="9">
        <row r="12">
          <cell r="D12">
            <v>248710</v>
          </cell>
        </row>
        <row r="13">
          <cell r="D13">
            <v>113409</v>
          </cell>
        </row>
        <row r="15">
          <cell r="D15">
            <v>103941</v>
          </cell>
        </row>
        <row r="16">
          <cell r="D16">
            <v>21403</v>
          </cell>
        </row>
        <row r="17">
          <cell r="D17">
            <v>11252</v>
          </cell>
        </row>
        <row r="18">
          <cell r="D18">
            <v>10151</v>
          </cell>
        </row>
        <row r="19">
          <cell r="D19">
            <v>197728</v>
          </cell>
        </row>
        <row r="20">
          <cell r="D20">
            <v>13500</v>
          </cell>
        </row>
        <row r="21">
          <cell r="D21">
            <v>66221</v>
          </cell>
        </row>
        <row r="22">
          <cell r="D22">
            <v>5620</v>
          </cell>
        </row>
        <row r="23">
          <cell r="D23">
            <v>35402</v>
          </cell>
        </row>
        <row r="24">
          <cell r="D24">
            <v>17155</v>
          </cell>
        </row>
        <row r="25">
          <cell r="D25">
            <v>57078</v>
          </cell>
        </row>
        <row r="26">
          <cell r="D26">
            <v>2752</v>
          </cell>
        </row>
        <row r="27">
          <cell r="D27">
            <v>3890</v>
          </cell>
        </row>
        <row r="28">
          <cell r="D28">
            <v>46295</v>
          </cell>
        </row>
        <row r="29">
          <cell r="D29">
            <v>12120</v>
          </cell>
        </row>
        <row r="30">
          <cell r="D30">
            <v>34175</v>
          </cell>
        </row>
        <row r="32">
          <cell r="D32">
            <v>32457</v>
          </cell>
        </row>
        <row r="33">
          <cell r="D33">
            <v>21352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9">
        <row r="11">
          <cell r="D11">
            <v>50375</v>
          </cell>
        </row>
        <row r="12">
          <cell r="D12">
            <v>11152</v>
          </cell>
        </row>
        <row r="13">
          <cell r="D13">
            <v>46</v>
          </cell>
        </row>
        <row r="15">
          <cell r="D15">
            <v>270308</v>
          </cell>
        </row>
        <row r="16">
          <cell r="D16">
            <v>27793</v>
          </cell>
        </row>
        <row r="17">
          <cell r="D17">
            <v>885</v>
          </cell>
        </row>
        <row r="18">
          <cell r="D18">
            <v>58914</v>
          </cell>
        </row>
        <row r="19">
          <cell r="D19">
            <v>1790</v>
          </cell>
        </row>
        <row r="22">
          <cell r="D22">
            <v>6336</v>
          </cell>
        </row>
        <row r="23">
          <cell r="D23">
            <v>30</v>
          </cell>
        </row>
        <row r="24">
          <cell r="D24">
            <v>1490</v>
          </cell>
        </row>
        <row r="27">
          <cell r="D27">
            <v>6956</v>
          </cell>
        </row>
        <row r="28">
          <cell r="D28">
            <v>39785</v>
          </cell>
        </row>
        <row r="29">
          <cell r="D29">
            <v>71</v>
          </cell>
        </row>
        <row r="31">
          <cell r="D31">
            <v>735</v>
          </cell>
        </row>
        <row r="33">
          <cell r="D33">
            <v>1400</v>
          </cell>
        </row>
        <row r="36">
          <cell r="D36">
            <v>25451</v>
          </cell>
        </row>
        <row r="37">
          <cell r="D37">
            <v>206</v>
          </cell>
        </row>
        <row r="38">
          <cell r="D38">
            <v>0</v>
          </cell>
        </row>
        <row r="40">
          <cell r="D40">
            <v>1551</v>
          </cell>
        </row>
        <row r="43">
          <cell r="D43">
            <v>1894</v>
          </cell>
        </row>
        <row r="44">
          <cell r="D44">
            <v>113</v>
          </cell>
        </row>
        <row r="46">
          <cell r="D46">
            <v>162</v>
          </cell>
        </row>
        <row r="49">
          <cell r="D49">
            <v>104</v>
          </cell>
        </row>
        <row r="54">
          <cell r="D54">
            <v>1234</v>
          </cell>
        </row>
        <row r="58">
          <cell r="D58">
            <v>1239</v>
          </cell>
        </row>
        <row r="62">
          <cell r="D62">
            <v>204</v>
          </cell>
        </row>
        <row r="63">
          <cell r="D63">
            <v>383</v>
          </cell>
        </row>
        <row r="65">
          <cell r="D65">
            <v>16112</v>
          </cell>
        </row>
        <row r="66">
          <cell r="D66">
            <v>1905</v>
          </cell>
        </row>
        <row r="68">
          <cell r="D68">
            <v>96</v>
          </cell>
        </row>
        <row r="70">
          <cell r="D70">
            <v>3143</v>
          </cell>
        </row>
        <row r="71">
          <cell r="D71">
            <v>1030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9">
        <row r="13">
          <cell r="D13">
            <v>63672</v>
          </cell>
        </row>
        <row r="14">
          <cell r="D14">
            <v>946</v>
          </cell>
        </row>
        <row r="19">
          <cell r="D19">
            <v>278786</v>
          </cell>
        </row>
        <row r="21">
          <cell r="D21">
            <v>14906</v>
          </cell>
        </row>
        <row r="22">
          <cell r="D22">
            <v>21</v>
          </cell>
        </row>
        <row r="24">
          <cell r="D24">
            <v>284</v>
          </cell>
        </row>
        <row r="26">
          <cell r="D26">
            <v>57108</v>
          </cell>
        </row>
        <row r="28">
          <cell r="D28">
            <v>5791</v>
          </cell>
        </row>
        <row r="29">
          <cell r="D29">
            <v>1069</v>
          </cell>
        </row>
        <row r="32">
          <cell r="D32">
            <v>7076</v>
          </cell>
        </row>
        <row r="33">
          <cell r="D33">
            <v>691</v>
          </cell>
        </row>
        <row r="35">
          <cell r="D35">
            <v>13</v>
          </cell>
        </row>
        <row r="36">
          <cell r="D36">
            <v>1074</v>
          </cell>
        </row>
        <row r="39">
          <cell r="D39">
            <v>39637</v>
          </cell>
        </row>
        <row r="40">
          <cell r="D40">
            <v>13083</v>
          </cell>
        </row>
        <row r="42">
          <cell r="D42">
            <v>331</v>
          </cell>
        </row>
        <row r="43">
          <cell r="D43">
            <v>372</v>
          </cell>
        </row>
        <row r="45">
          <cell r="D45">
            <v>397</v>
          </cell>
        </row>
        <row r="48">
          <cell r="D48">
            <v>22140</v>
          </cell>
        </row>
        <row r="50">
          <cell r="D50">
            <v>1349</v>
          </cell>
        </row>
        <row r="51">
          <cell r="D51">
            <v>83</v>
          </cell>
        </row>
        <row r="54">
          <cell r="D54">
            <v>402</v>
          </cell>
        </row>
        <row r="58">
          <cell r="D58">
            <v>0</v>
          </cell>
        </row>
        <row r="60">
          <cell r="D60">
            <v>40</v>
          </cell>
        </row>
        <row r="63">
          <cell r="D63">
            <v>617</v>
          </cell>
        </row>
        <row r="64">
          <cell r="D64">
            <v>1281</v>
          </cell>
        </row>
        <row r="67">
          <cell r="D67">
            <v>783</v>
          </cell>
        </row>
        <row r="71">
          <cell r="D71">
            <v>563</v>
          </cell>
        </row>
        <row r="74">
          <cell r="D74">
            <v>14903</v>
          </cell>
        </row>
        <row r="75">
          <cell r="D75">
            <v>921</v>
          </cell>
        </row>
        <row r="77">
          <cell r="D77">
            <v>99</v>
          </cell>
        </row>
        <row r="78">
          <cell r="D78">
            <v>1</v>
          </cell>
        </row>
        <row r="80">
          <cell r="D80">
            <v>1925</v>
          </cell>
        </row>
        <row r="81">
          <cell r="D81">
            <v>1085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9">
        <row r="13">
          <cell r="D13">
            <v>51545</v>
          </cell>
        </row>
        <row r="14">
          <cell r="D14">
            <v>8647</v>
          </cell>
        </row>
        <row r="15">
          <cell r="D15">
            <v>2408</v>
          </cell>
        </row>
        <row r="16">
          <cell r="D16">
            <v>40490</v>
          </cell>
        </row>
        <row r="17">
          <cell r="D17">
            <v>1173</v>
          </cell>
        </row>
        <row r="18">
          <cell r="D18">
            <v>469</v>
          </cell>
        </row>
        <row r="19">
          <cell r="D19">
            <v>704</v>
          </cell>
        </row>
        <row r="20">
          <cell r="D20">
            <v>440804</v>
          </cell>
        </row>
        <row r="21">
          <cell r="D21">
            <v>2863</v>
          </cell>
        </row>
        <row r="22">
          <cell r="D22">
            <v>15036</v>
          </cell>
        </row>
        <row r="23">
          <cell r="D23">
            <v>74857</v>
          </cell>
        </row>
        <row r="24">
          <cell r="D24">
            <v>1100</v>
          </cell>
        </row>
        <row r="25">
          <cell r="D25">
            <v>346948</v>
          </cell>
        </row>
        <row r="27">
          <cell r="D27">
            <v>16903</v>
          </cell>
        </row>
        <row r="29">
          <cell r="D29">
            <v>6017</v>
          </cell>
        </row>
        <row r="30">
          <cell r="D30">
            <v>15007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A8" sqref="A8"/>
    </sheetView>
  </sheetViews>
  <sheetFormatPr defaultColWidth="9.00390625" defaultRowHeight="12"/>
  <cols>
    <col min="1" max="1" width="39.875" style="0" customWidth="1"/>
    <col min="2" max="2" width="18.25390625" style="0" customWidth="1"/>
    <col min="3" max="3" width="18.875" style="0" customWidth="1"/>
    <col min="4" max="4" width="19.375" style="0" customWidth="1"/>
    <col min="5" max="5" width="10.00390625" style="0" customWidth="1"/>
    <col min="6" max="6" width="11.375" style="0" customWidth="1"/>
  </cols>
  <sheetData>
    <row r="1" spans="1:5" ht="12.75">
      <c r="A1" s="1"/>
      <c r="B1" s="1"/>
      <c r="C1" s="1"/>
      <c r="D1" s="1"/>
      <c r="E1" s="2"/>
    </row>
    <row r="2" spans="1:5" ht="12.75">
      <c r="A2" s="1"/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2"/>
    </row>
    <row r="5" spans="1:12" s="5" customFormat="1" ht="15.75">
      <c r="A5" s="3" t="s">
        <v>0</v>
      </c>
      <c r="B5" s="4"/>
      <c r="C5" s="4"/>
      <c r="D5" s="4"/>
      <c r="E5"/>
      <c r="F5"/>
      <c r="G5"/>
      <c r="H5"/>
      <c r="I5"/>
      <c r="J5"/>
      <c r="K5"/>
      <c r="L5"/>
    </row>
    <row r="6" spans="1:12" s="5" customFormat="1" ht="15.75">
      <c r="A6" s="3" t="s">
        <v>1</v>
      </c>
      <c r="B6" s="4"/>
      <c r="C6" s="4"/>
      <c r="D6" s="4"/>
      <c r="E6"/>
      <c r="F6"/>
      <c r="G6"/>
      <c r="H6"/>
      <c r="I6"/>
      <c r="J6"/>
      <c r="K6"/>
      <c r="L6"/>
    </row>
    <row r="7" spans="1:12" s="7" customFormat="1" ht="15.75">
      <c r="A7" s="3"/>
      <c r="B7" s="4"/>
      <c r="C7" s="4"/>
      <c r="D7" s="6" t="s">
        <v>2</v>
      </c>
      <c r="E7"/>
      <c r="F7"/>
      <c r="G7"/>
      <c r="H7"/>
      <c r="I7"/>
      <c r="J7"/>
      <c r="K7"/>
      <c r="L7"/>
    </row>
    <row r="8" spans="1:12" s="10" customFormat="1" ht="41.25" customHeight="1">
      <c r="A8" s="8" t="s">
        <v>3</v>
      </c>
      <c r="B8" s="9" t="s">
        <v>4</v>
      </c>
      <c r="C8" s="9" t="s">
        <v>5</v>
      </c>
      <c r="D8" s="9" t="s">
        <v>6</v>
      </c>
      <c r="E8"/>
      <c r="F8"/>
      <c r="G8"/>
      <c r="H8"/>
      <c r="I8"/>
      <c r="J8"/>
      <c r="K8"/>
      <c r="L8"/>
    </row>
    <row r="9" spans="1:12" s="13" customFormat="1" ht="19.5" customHeight="1">
      <c r="A9" s="11" t="s">
        <v>7</v>
      </c>
      <c r="B9" s="12">
        <v>1171819</v>
      </c>
      <c r="C9" s="12">
        <v>345543</v>
      </c>
      <c r="D9" s="12">
        <v>1433813</v>
      </c>
      <c r="E9"/>
      <c r="F9"/>
      <c r="G9"/>
      <c r="H9"/>
      <c r="I9"/>
      <c r="J9"/>
      <c r="K9"/>
      <c r="L9"/>
    </row>
    <row r="10" spans="1:12" s="14" customFormat="1" ht="18" customHeight="1">
      <c r="A10" s="11" t="s">
        <v>8</v>
      </c>
      <c r="B10" s="12">
        <v>1132135</v>
      </c>
      <c r="C10" s="12">
        <v>345301</v>
      </c>
      <c r="D10" s="12">
        <v>1393887</v>
      </c>
      <c r="E10"/>
      <c r="F10"/>
      <c r="G10"/>
      <c r="H10"/>
      <c r="I10"/>
      <c r="J10"/>
      <c r="K10"/>
      <c r="L10"/>
    </row>
    <row r="11" spans="1:12" s="14" customFormat="1" ht="27" customHeight="1">
      <c r="A11" s="15" t="s">
        <v>9</v>
      </c>
      <c r="B11" s="12">
        <f>SUM(B9-B10)</f>
        <v>39684</v>
      </c>
      <c r="C11" s="12">
        <f>SUM(C9-C10)</f>
        <v>242</v>
      </c>
      <c r="D11" s="12">
        <f>SUM(D9-D10)</f>
        <v>39926</v>
      </c>
      <c r="E11"/>
      <c r="F11"/>
      <c r="G11"/>
      <c r="H11"/>
      <c r="I11"/>
      <c r="J11"/>
      <c r="K11"/>
      <c r="L11"/>
    </row>
    <row r="12" spans="1:12" s="14" customFormat="1" ht="16.5" customHeight="1">
      <c r="A12" s="15" t="s">
        <v>10</v>
      </c>
      <c r="B12" s="12">
        <f>SUM(B13-B14)</f>
        <v>1648</v>
      </c>
      <c r="C12" s="12">
        <f>SUM(C13-C14)</f>
        <v>2999</v>
      </c>
      <c r="D12" s="12">
        <f>SUM(D13-D14)</f>
        <v>-1184</v>
      </c>
      <c r="E12"/>
      <c r="F12"/>
      <c r="G12"/>
      <c r="H12"/>
      <c r="I12"/>
      <c r="J12"/>
      <c r="K12"/>
      <c r="L12"/>
    </row>
    <row r="13" spans="1:12" s="14" customFormat="1" ht="12.75" customHeight="1">
      <c r="A13" s="16" t="s">
        <v>11</v>
      </c>
      <c r="B13" s="17">
        <v>24941</v>
      </c>
      <c r="C13" s="17">
        <v>4859</v>
      </c>
      <c r="D13" s="17">
        <v>15000</v>
      </c>
      <c r="E13"/>
      <c r="F13"/>
      <c r="G13"/>
      <c r="H13"/>
      <c r="I13"/>
      <c r="J13"/>
      <c r="K13"/>
      <c r="L13"/>
    </row>
    <row r="14" spans="1:12" s="14" customFormat="1" ht="14.25" customHeight="1">
      <c r="A14" s="16" t="s">
        <v>12</v>
      </c>
      <c r="B14" s="17">
        <v>23293</v>
      </c>
      <c r="C14" s="17">
        <v>1860</v>
      </c>
      <c r="D14" s="17">
        <v>16184</v>
      </c>
      <c r="E14"/>
      <c r="F14"/>
      <c r="G14"/>
      <c r="H14"/>
      <c r="I14"/>
      <c r="J14"/>
      <c r="K14"/>
      <c r="L14"/>
    </row>
    <row r="15" spans="1:12" s="14" customFormat="1" ht="26.25" customHeight="1">
      <c r="A15" s="15" t="s">
        <v>13</v>
      </c>
      <c r="B15" s="12">
        <f>SUM(B11-B12)</f>
        <v>38036</v>
      </c>
      <c r="C15" s="12">
        <f>SUM(C11-C12)</f>
        <v>-2757</v>
      </c>
      <c r="D15" s="12">
        <f>SUM(D11-D12)</f>
        <v>41110</v>
      </c>
      <c r="E15"/>
      <c r="F15"/>
      <c r="G15"/>
      <c r="H15"/>
      <c r="I15"/>
      <c r="J15"/>
      <c r="K15"/>
      <c r="L15"/>
    </row>
    <row r="16" spans="1:12" s="14" customFormat="1" ht="17.25" customHeight="1">
      <c r="A16" s="11" t="s">
        <v>14</v>
      </c>
      <c r="B16" s="12">
        <f>SUM(B17+B31)</f>
        <v>-38036</v>
      </c>
      <c r="C16" s="12">
        <f>SUM(C17+C31)</f>
        <v>2757</v>
      </c>
      <c r="D16" s="12">
        <f>SUM(D17+D31)</f>
        <v>-41110</v>
      </c>
      <c r="E16"/>
      <c r="F16"/>
      <c r="G16"/>
      <c r="H16"/>
      <c r="I16"/>
      <c r="J16"/>
      <c r="K16"/>
      <c r="L16"/>
    </row>
    <row r="17" spans="1:12" s="18" customFormat="1" ht="18.75" customHeight="1">
      <c r="A17" s="11" t="s">
        <v>15</v>
      </c>
      <c r="B17" s="12">
        <f>SUM(B19+B21+B26+B30)</f>
        <v>-51839</v>
      </c>
      <c r="C17" s="12">
        <f>SUM(C18+C21+C26+C30)</f>
        <v>2757</v>
      </c>
      <c r="D17" s="12">
        <f>SUM(D19+D21+D26+D30)</f>
        <v>-54913</v>
      </c>
      <c r="E17"/>
      <c r="F17"/>
      <c r="G17"/>
      <c r="H17"/>
      <c r="I17"/>
      <c r="J17"/>
      <c r="K17"/>
      <c r="L17"/>
    </row>
    <row r="18" spans="1:12" s="18" customFormat="1" ht="14.25" customHeight="1">
      <c r="A18" s="19" t="s">
        <v>16</v>
      </c>
      <c r="B18" s="20"/>
      <c r="C18" s="17">
        <v>783</v>
      </c>
      <c r="D18" s="17">
        <v>-56</v>
      </c>
      <c r="E18"/>
      <c r="F18"/>
      <c r="G18"/>
      <c r="H18"/>
      <c r="I18"/>
      <c r="J18"/>
      <c r="K18"/>
      <c r="L18"/>
    </row>
    <row r="19" spans="1:12" s="18" customFormat="1" ht="24" customHeight="1">
      <c r="A19" s="21" t="s">
        <v>17</v>
      </c>
      <c r="B19" s="20"/>
      <c r="C19" s="22">
        <v>-56</v>
      </c>
      <c r="D19" s="22">
        <v>-56</v>
      </c>
      <c r="E19"/>
      <c r="F19"/>
      <c r="G19"/>
      <c r="H19"/>
      <c r="I19"/>
      <c r="J19"/>
      <c r="K19"/>
      <c r="L19"/>
    </row>
    <row r="20" spans="1:12" s="18" customFormat="1" ht="15.75" customHeight="1">
      <c r="A20" s="23" t="s">
        <v>18</v>
      </c>
      <c r="B20" s="20"/>
      <c r="C20" s="22">
        <v>839</v>
      </c>
      <c r="D20" s="22"/>
      <c r="E20"/>
      <c r="F20"/>
      <c r="G20"/>
      <c r="H20"/>
      <c r="I20"/>
      <c r="J20"/>
      <c r="K20"/>
      <c r="L20"/>
    </row>
    <row r="21" spans="1:12" s="18" customFormat="1" ht="14.25" customHeight="1">
      <c r="A21" s="16" t="s">
        <v>19</v>
      </c>
      <c r="B21" s="17">
        <f>SUM(B22+B23+B24+B25)</f>
        <v>-83167</v>
      </c>
      <c r="C21" s="17">
        <f>SUM(C22+C23+C24+C25)</f>
        <v>0</v>
      </c>
      <c r="D21" s="17">
        <f aca="true" t="shared" si="0" ref="D21:D29">SUM(B21+C21)</f>
        <v>-83167</v>
      </c>
      <c r="E21"/>
      <c r="F21"/>
      <c r="G21"/>
      <c r="H21"/>
      <c r="I21"/>
      <c r="J21"/>
      <c r="K21"/>
      <c r="L21"/>
    </row>
    <row r="22" spans="1:12" s="18" customFormat="1" ht="14.25" customHeight="1">
      <c r="A22" s="24" t="s">
        <v>20</v>
      </c>
      <c r="B22" s="22"/>
      <c r="C22" s="17"/>
      <c r="D22" s="17">
        <f t="shared" si="0"/>
        <v>0</v>
      </c>
      <c r="E22"/>
      <c r="F22"/>
      <c r="G22"/>
      <c r="H22"/>
      <c r="I22"/>
      <c r="J22"/>
      <c r="K22"/>
      <c r="L22"/>
    </row>
    <row r="23" spans="1:12" s="18" customFormat="1" ht="14.25" customHeight="1">
      <c r="A23" s="24" t="s">
        <v>21</v>
      </c>
      <c r="B23" s="22">
        <v>-79904</v>
      </c>
      <c r="C23" s="17"/>
      <c r="D23" s="17">
        <f t="shared" si="0"/>
        <v>-79904</v>
      </c>
      <c r="E23"/>
      <c r="F23"/>
      <c r="G23"/>
      <c r="H23"/>
      <c r="I23"/>
      <c r="J23"/>
      <c r="K23"/>
      <c r="L23"/>
    </row>
    <row r="24" spans="1:12" s="18" customFormat="1" ht="24.75" customHeight="1">
      <c r="A24" s="24" t="s">
        <v>22</v>
      </c>
      <c r="B24" s="22">
        <v>18494</v>
      </c>
      <c r="C24" s="17"/>
      <c r="D24" s="17">
        <f t="shared" si="0"/>
        <v>18494</v>
      </c>
      <c r="E24"/>
      <c r="F24"/>
      <c r="G24"/>
      <c r="H24"/>
      <c r="I24"/>
      <c r="J24"/>
      <c r="K24"/>
      <c r="L24"/>
    </row>
    <row r="25" spans="1:12" s="18" customFormat="1" ht="14.25" customHeight="1">
      <c r="A25" s="24" t="s">
        <v>23</v>
      </c>
      <c r="B25" s="22">
        <v>-21757</v>
      </c>
      <c r="C25" s="17"/>
      <c r="D25" s="17">
        <f t="shared" si="0"/>
        <v>-21757</v>
      </c>
      <c r="E25"/>
      <c r="F25"/>
      <c r="G25"/>
      <c r="H25"/>
      <c r="I25"/>
      <c r="J25"/>
      <c r="K25"/>
      <c r="L25"/>
    </row>
    <row r="26" spans="1:12" s="18" customFormat="1" ht="14.25" customHeight="1">
      <c r="A26" s="25" t="s">
        <v>24</v>
      </c>
      <c r="B26" s="17">
        <f>SUM(B27+B28+B29)</f>
        <v>37328</v>
      </c>
      <c r="C26" s="17">
        <f>SUM(C27+C28+C29)</f>
        <v>-7255</v>
      </c>
      <c r="D26" s="17">
        <f t="shared" si="0"/>
        <v>30073</v>
      </c>
      <c r="E26"/>
      <c r="F26"/>
      <c r="G26"/>
      <c r="H26"/>
      <c r="I26"/>
      <c r="J26"/>
      <c r="K26"/>
      <c r="L26"/>
    </row>
    <row r="27" spans="1:12" s="18" customFormat="1" ht="15.75" customHeight="1">
      <c r="A27" s="26" t="s">
        <v>25</v>
      </c>
      <c r="B27" s="22"/>
      <c r="C27" s="22">
        <v>-335</v>
      </c>
      <c r="D27" s="17">
        <f t="shared" si="0"/>
        <v>-335</v>
      </c>
      <c r="E27"/>
      <c r="F27"/>
      <c r="G27"/>
      <c r="H27"/>
      <c r="I27"/>
      <c r="J27"/>
      <c r="K27"/>
      <c r="L27"/>
    </row>
    <row r="28" spans="1:12" s="18" customFormat="1" ht="15.75" customHeight="1">
      <c r="A28" s="26" t="s">
        <v>26</v>
      </c>
      <c r="B28" s="22">
        <v>9318</v>
      </c>
      <c r="C28" s="17"/>
      <c r="D28" s="17">
        <f t="shared" si="0"/>
        <v>9318</v>
      </c>
      <c r="E28"/>
      <c r="F28"/>
      <c r="G28"/>
      <c r="H28"/>
      <c r="I28"/>
      <c r="J28"/>
      <c r="K28"/>
      <c r="L28"/>
    </row>
    <row r="29" spans="1:12" s="18" customFormat="1" ht="25.5" customHeight="1">
      <c r="A29" s="24" t="s">
        <v>22</v>
      </c>
      <c r="B29" s="22">
        <v>28010</v>
      </c>
      <c r="C29" s="17">
        <v>-6920</v>
      </c>
      <c r="D29" s="17">
        <f t="shared" si="0"/>
        <v>21090</v>
      </c>
      <c r="E29"/>
      <c r="F29"/>
      <c r="G29"/>
      <c r="H29"/>
      <c r="I29"/>
      <c r="J29"/>
      <c r="K29"/>
      <c r="L29"/>
    </row>
    <row r="30" spans="1:12" s="18" customFormat="1" ht="15" customHeight="1">
      <c r="A30" s="25" t="s">
        <v>27</v>
      </c>
      <c r="B30" s="20">
        <v>-6000</v>
      </c>
      <c r="C30" s="17">
        <v>9229</v>
      </c>
      <c r="D30" s="17">
        <v>-1763</v>
      </c>
      <c r="E30"/>
      <c r="F30"/>
      <c r="G30"/>
      <c r="H30"/>
      <c r="I30"/>
      <c r="J30"/>
      <c r="K30"/>
      <c r="L30"/>
    </row>
    <row r="31" spans="1:12" s="18" customFormat="1" ht="18.75" customHeight="1">
      <c r="A31" s="27" t="s">
        <v>28</v>
      </c>
      <c r="B31" s="12">
        <v>13803</v>
      </c>
      <c r="C31" s="12"/>
      <c r="D31" s="12">
        <f>SUM(B31+C31)</f>
        <v>13803</v>
      </c>
      <c r="E31"/>
      <c r="F31"/>
      <c r="G31"/>
      <c r="H31"/>
      <c r="I31"/>
      <c r="J31"/>
      <c r="K31"/>
      <c r="L31"/>
    </row>
    <row r="32" spans="1:12" s="18" customFormat="1" ht="15.75" customHeight="1">
      <c r="A32" s="28" t="s">
        <v>29</v>
      </c>
      <c r="B32" s="29"/>
      <c r="C32" s="30"/>
      <c r="D32" s="30"/>
      <c r="E32"/>
      <c r="F32"/>
      <c r="G32"/>
      <c r="H32"/>
      <c r="I32"/>
      <c r="J32"/>
      <c r="K32"/>
      <c r="L32"/>
    </row>
    <row r="33" spans="1:12" s="18" customFormat="1" ht="12.75" customHeight="1">
      <c r="A33" s="28" t="s">
        <v>30</v>
      </c>
      <c r="B33" s="29"/>
      <c r="C33" s="30"/>
      <c r="D33" s="30"/>
      <c r="E33"/>
      <c r="F33"/>
      <c r="G33"/>
      <c r="H33"/>
      <c r="I33"/>
      <c r="J33"/>
      <c r="K33"/>
      <c r="L33"/>
    </row>
    <row r="34" spans="1:12" s="18" customFormat="1" ht="12">
      <c r="A34" s="31" t="s">
        <v>31</v>
      </c>
      <c r="B34" s="32"/>
      <c r="C34" s="33"/>
      <c r="D34" s="33"/>
      <c r="E34"/>
      <c r="F34"/>
      <c r="G34"/>
      <c r="H34"/>
      <c r="I34"/>
      <c r="J34"/>
      <c r="K34"/>
      <c r="L34"/>
    </row>
    <row r="35" spans="1:12" s="18" customFormat="1" ht="12">
      <c r="A35" s="31" t="s">
        <v>32</v>
      </c>
      <c r="B35" s="32"/>
      <c r="C35" s="33"/>
      <c r="D35" s="33"/>
      <c r="E35"/>
      <c r="F35"/>
      <c r="G35"/>
      <c r="H35"/>
      <c r="I35"/>
      <c r="J35"/>
      <c r="K35"/>
      <c r="L35"/>
    </row>
    <row r="36" spans="1:12" s="5" customFormat="1" ht="12">
      <c r="A36" s="31" t="s">
        <v>33</v>
      </c>
      <c r="B36" s="32"/>
      <c r="C36" s="33"/>
      <c r="D36" s="33"/>
      <c r="E36" s="33"/>
      <c r="F36"/>
      <c r="G36"/>
      <c r="H36"/>
      <c r="I36"/>
      <c r="J36"/>
      <c r="K36"/>
      <c r="L36"/>
    </row>
    <row r="37" spans="1:12" s="5" customFormat="1" ht="12">
      <c r="A37" s="31" t="s">
        <v>34</v>
      </c>
      <c r="B37" s="32"/>
      <c r="C37" s="33"/>
      <c r="D37" s="33"/>
      <c r="E37"/>
      <c r="F37"/>
      <c r="G37"/>
      <c r="H37"/>
      <c r="I37"/>
      <c r="J37"/>
      <c r="K37"/>
      <c r="L37"/>
    </row>
    <row r="38" spans="1:12" s="5" customFormat="1" ht="12">
      <c r="A38" s="31"/>
      <c r="B38" s="32"/>
      <c r="C38" s="33"/>
      <c r="D38" s="33"/>
      <c r="E38"/>
      <c r="F38"/>
      <c r="G38"/>
      <c r="H38"/>
      <c r="I38"/>
      <c r="J38"/>
      <c r="K38"/>
      <c r="L38"/>
    </row>
    <row r="39" spans="1:12" s="5" customFormat="1" ht="12">
      <c r="A39" s="31"/>
      <c r="B39" s="32"/>
      <c r="C39" s="33"/>
      <c r="D39" s="33"/>
      <c r="E39"/>
      <c r="F39"/>
      <c r="G39"/>
      <c r="H39"/>
      <c r="I39"/>
      <c r="J39"/>
      <c r="K39"/>
      <c r="L39"/>
    </row>
    <row r="40" spans="1:12" s="5" customFormat="1" ht="12">
      <c r="A40" s="31"/>
      <c r="B40" s="32"/>
      <c r="C40" s="33"/>
      <c r="D40" s="33"/>
      <c r="E40"/>
      <c r="F40"/>
      <c r="G40"/>
      <c r="H40"/>
      <c r="I40"/>
      <c r="J40"/>
      <c r="K40"/>
      <c r="L40"/>
    </row>
    <row r="41" spans="1:12" s="5" customFormat="1" ht="12">
      <c r="A41" s="31"/>
      <c r="B41" s="32"/>
      <c r="C41" s="33"/>
      <c r="D41" s="33"/>
      <c r="E41"/>
      <c r="F41"/>
      <c r="G41"/>
      <c r="H41"/>
      <c r="I41"/>
      <c r="J41"/>
      <c r="K41"/>
      <c r="L41"/>
    </row>
    <row r="42" spans="1:12" s="5" customFormat="1" ht="12">
      <c r="A42" s="31"/>
      <c r="B42" s="32"/>
      <c r="C42" s="33"/>
      <c r="D42" s="33"/>
      <c r="E42"/>
      <c r="F42"/>
      <c r="G42"/>
      <c r="H42"/>
      <c r="I42"/>
      <c r="J42"/>
      <c r="K42"/>
      <c r="L42"/>
    </row>
    <row r="43" spans="1:12" s="5" customFormat="1" ht="12">
      <c r="A43" s="31"/>
      <c r="B43" s="32"/>
      <c r="C43" s="33"/>
      <c r="D43" s="33"/>
      <c r="E43"/>
      <c r="F43"/>
      <c r="G43"/>
      <c r="H43"/>
      <c r="I43"/>
      <c r="J43"/>
      <c r="K43"/>
      <c r="L43"/>
    </row>
    <row r="44" spans="1:12" s="5" customFormat="1" ht="12">
      <c r="A44" s="31" t="s">
        <v>35</v>
      </c>
      <c r="B44" s="34"/>
      <c r="C44" s="35"/>
      <c r="D44" s="35" t="s">
        <v>36</v>
      </c>
      <c r="E44"/>
      <c r="F44"/>
      <c r="G44"/>
      <c r="H44"/>
      <c r="I44"/>
      <c r="J44"/>
      <c r="K44"/>
      <c r="L44"/>
    </row>
    <row r="45" spans="1:12" s="5" customFormat="1" ht="12">
      <c r="A45" s="2"/>
      <c r="B45" s="32"/>
      <c r="C45" s="33"/>
      <c r="D45" s="33"/>
      <c r="E45"/>
      <c r="F45"/>
      <c r="G45"/>
      <c r="H45"/>
      <c r="I45"/>
      <c r="J45"/>
      <c r="K45"/>
      <c r="L45"/>
    </row>
    <row r="46" spans="1:12" s="5" customFormat="1" ht="12">
      <c r="A46" s="31"/>
      <c r="B46" s="34"/>
      <c r="C46" s="35"/>
      <c r="D46" s="36"/>
      <c r="E46"/>
      <c r="F46"/>
      <c r="G46"/>
      <c r="H46"/>
      <c r="I46"/>
      <c r="J46"/>
      <c r="K46"/>
      <c r="L46"/>
    </row>
    <row r="47" spans="1:12" s="5" customFormat="1" ht="12">
      <c r="A47" s="2"/>
      <c r="B47" s="2"/>
      <c r="C47" s="33"/>
      <c r="D47" s="2"/>
      <c r="E47"/>
      <c r="F47"/>
      <c r="G47"/>
      <c r="H47"/>
      <c r="I47"/>
      <c r="J47"/>
      <c r="K47"/>
      <c r="L47"/>
    </row>
    <row r="48" spans="1:12" s="5" customFormat="1" ht="12">
      <c r="A48" s="2"/>
      <c r="B48" s="2"/>
      <c r="C48" s="33"/>
      <c r="D48" s="2"/>
      <c r="E48"/>
      <c r="F48"/>
      <c r="G48"/>
      <c r="H48"/>
      <c r="I48"/>
      <c r="J48"/>
      <c r="K48"/>
      <c r="L48"/>
    </row>
    <row r="49" spans="1:12" s="5" customFormat="1" ht="12">
      <c r="A49" s="2"/>
      <c r="B49" s="2"/>
      <c r="C49" s="33"/>
      <c r="D49" s="2"/>
      <c r="E49"/>
      <c r="F49"/>
      <c r="G49"/>
      <c r="H49"/>
      <c r="I49"/>
      <c r="J49"/>
      <c r="K49"/>
      <c r="L49"/>
    </row>
    <row r="50" spans="1:12" s="5" customFormat="1" ht="12">
      <c r="A50" s="2"/>
      <c r="B50" s="2"/>
      <c r="C50" s="33"/>
      <c r="D50" s="2"/>
      <c r="E50"/>
      <c r="F50"/>
      <c r="G50"/>
      <c r="H50"/>
      <c r="I50"/>
      <c r="J50"/>
      <c r="K50"/>
      <c r="L50"/>
    </row>
    <row r="51" spans="1:12" s="5" customFormat="1" ht="12">
      <c r="A51" s="2" t="s">
        <v>37</v>
      </c>
      <c r="B51" s="2"/>
      <c r="C51" s="33"/>
      <c r="D51" s="2"/>
      <c r="E51"/>
      <c r="F51"/>
      <c r="G51"/>
      <c r="H51"/>
      <c r="I51"/>
      <c r="J51"/>
      <c r="K51"/>
      <c r="L51"/>
    </row>
    <row r="52" spans="1:12" s="5" customFormat="1" ht="12">
      <c r="A52" s="2" t="s">
        <v>38</v>
      </c>
      <c r="B52" s="2"/>
      <c r="C52" s="2"/>
      <c r="D52" s="2"/>
      <c r="E52"/>
      <c r="F52"/>
      <c r="G52"/>
      <c r="H52"/>
      <c r="I52"/>
      <c r="J52"/>
      <c r="K52"/>
      <c r="L52"/>
    </row>
    <row r="53" spans="1:12" s="5" customFormat="1" ht="12">
      <c r="A53" s="2"/>
      <c r="B53" s="2"/>
      <c r="C53" s="2"/>
      <c r="D53" s="2"/>
      <c r="E53"/>
      <c r="F53"/>
      <c r="G53"/>
      <c r="H53"/>
      <c r="I53"/>
      <c r="J53"/>
      <c r="K53"/>
      <c r="L53"/>
    </row>
    <row r="54" spans="1:12" s="5" customFormat="1" ht="12">
      <c r="A54" s="2"/>
      <c r="B54" s="2"/>
      <c r="C54" s="2"/>
      <c r="D54" s="2"/>
      <c r="E54"/>
      <c r="F54"/>
      <c r="G54"/>
      <c r="H54"/>
      <c r="I54"/>
      <c r="J54"/>
      <c r="K54"/>
      <c r="L54"/>
    </row>
    <row r="55" spans="1:12" s="5" customFormat="1" ht="12">
      <c r="A55" s="2"/>
      <c r="B55" s="2"/>
      <c r="C55" s="2"/>
      <c r="D55" s="2"/>
      <c r="E55"/>
      <c r="F55"/>
      <c r="G55"/>
      <c r="H55"/>
      <c r="I55"/>
      <c r="J55"/>
      <c r="K55"/>
      <c r="L55"/>
    </row>
    <row r="56" spans="1:12" s="5" customFormat="1" ht="12">
      <c r="A56" s="2"/>
      <c r="B56" s="2"/>
      <c r="C56" s="2"/>
      <c r="D56" s="2"/>
      <c r="E56"/>
      <c r="F56"/>
      <c r="G56"/>
      <c r="H56"/>
      <c r="I56"/>
      <c r="J56"/>
      <c r="K56"/>
      <c r="L56"/>
    </row>
    <row r="57" spans="1:12" s="5" customFormat="1" ht="12">
      <c r="A57" s="2"/>
      <c r="B57" s="2"/>
      <c r="C57" s="2"/>
      <c r="D57" s="2"/>
      <c r="E57"/>
      <c r="F57"/>
      <c r="G57"/>
      <c r="H57"/>
      <c r="I57"/>
      <c r="J57"/>
      <c r="K57"/>
      <c r="L57"/>
    </row>
    <row r="58" spans="1:12" s="5" customFormat="1" ht="12">
      <c r="A58" s="2"/>
      <c r="B58" s="2"/>
      <c r="C58" s="2"/>
      <c r="D58" s="2"/>
      <c r="E58"/>
      <c r="F58"/>
      <c r="G58"/>
      <c r="H58"/>
      <c r="I58"/>
      <c r="J58"/>
      <c r="K58"/>
      <c r="L58"/>
    </row>
    <row r="59" spans="1:12" s="5" customFormat="1" ht="12">
      <c r="A59" s="2"/>
      <c r="B59" s="2"/>
      <c r="C59" s="2"/>
      <c r="D59" s="2"/>
      <c r="E59"/>
      <c r="F59"/>
      <c r="G59"/>
      <c r="H59"/>
      <c r="I59"/>
      <c r="J59"/>
      <c r="K59"/>
      <c r="L59"/>
    </row>
    <row r="60" spans="1:12" s="5" customFormat="1" ht="12">
      <c r="A60" s="2"/>
      <c r="B60" s="2"/>
      <c r="C60" s="2"/>
      <c r="D60" s="2"/>
      <c r="E60"/>
      <c r="F60"/>
      <c r="G60"/>
      <c r="H60"/>
      <c r="I60"/>
      <c r="J60"/>
      <c r="K60"/>
      <c r="L60"/>
    </row>
    <row r="61" spans="1:12" s="5" customFormat="1" ht="12">
      <c r="A61" s="2"/>
      <c r="B61" s="2"/>
      <c r="C61" s="2"/>
      <c r="D61" s="2"/>
      <c r="E61"/>
      <c r="F61"/>
      <c r="G61"/>
      <c r="H61"/>
      <c r="I61"/>
      <c r="J61"/>
      <c r="K61"/>
      <c r="L61"/>
    </row>
    <row r="62" spans="1:12" s="5" customFormat="1" ht="12">
      <c r="A62" s="2"/>
      <c r="B62" s="2"/>
      <c r="C62" s="2"/>
      <c r="D62" s="2"/>
      <c r="E62"/>
      <c r="F62"/>
      <c r="G62"/>
      <c r="H62"/>
      <c r="I62"/>
      <c r="J62"/>
      <c r="K62"/>
      <c r="L62"/>
    </row>
    <row r="63" spans="1:12" s="5" customFormat="1" ht="12">
      <c r="A63" s="2"/>
      <c r="B63" s="2"/>
      <c r="C63" s="2"/>
      <c r="D63" s="2"/>
      <c r="E63"/>
      <c r="F63"/>
      <c r="G63"/>
      <c r="H63"/>
      <c r="I63"/>
      <c r="J63"/>
      <c r="K63"/>
      <c r="L63"/>
    </row>
    <row r="64" spans="1:12" s="5" customFormat="1" ht="12">
      <c r="A64" s="2"/>
      <c r="B64" s="2"/>
      <c r="C64" s="2"/>
      <c r="D64" s="2"/>
      <c r="E64"/>
      <c r="F64"/>
      <c r="G64"/>
      <c r="H64"/>
      <c r="I64"/>
      <c r="J64"/>
      <c r="K64"/>
      <c r="L64"/>
    </row>
    <row r="65" spans="1:12" s="5" customFormat="1" ht="12">
      <c r="A65"/>
      <c r="B65"/>
      <c r="C65"/>
      <c r="D65"/>
      <c r="E65"/>
      <c r="F65"/>
      <c r="G65"/>
      <c r="H65"/>
      <c r="I65"/>
      <c r="J65"/>
      <c r="K65"/>
      <c r="L65"/>
    </row>
    <row r="66" spans="1:12" s="5" customFormat="1" ht="12">
      <c r="A66"/>
      <c r="B66"/>
      <c r="C66"/>
      <c r="D66"/>
      <c r="E66"/>
      <c r="F66"/>
      <c r="G66"/>
      <c r="H66"/>
      <c r="I66"/>
      <c r="J66"/>
      <c r="K66"/>
      <c r="L66"/>
    </row>
    <row r="67" spans="1:12" s="5" customFormat="1" ht="12">
      <c r="A67"/>
      <c r="B67"/>
      <c r="C67"/>
      <c r="D67"/>
      <c r="E67"/>
      <c r="F67"/>
      <c r="G67"/>
      <c r="H67"/>
      <c r="I67"/>
      <c r="J67"/>
      <c r="K67"/>
      <c r="L67"/>
    </row>
    <row r="68" spans="1:12" s="5" customFormat="1" ht="12">
      <c r="A68"/>
      <c r="B68"/>
      <c r="C68"/>
      <c r="D68"/>
      <c r="E68"/>
      <c r="F68"/>
      <c r="G68"/>
      <c r="H68"/>
      <c r="I68"/>
      <c r="J68"/>
      <c r="K68"/>
      <c r="L68"/>
    </row>
    <row r="69" spans="1:12" s="5" customFormat="1" ht="12">
      <c r="A69"/>
      <c r="B69"/>
      <c r="C69"/>
      <c r="D69"/>
      <c r="E69"/>
      <c r="F69"/>
      <c r="G69"/>
      <c r="H69"/>
      <c r="I69"/>
      <c r="J69"/>
      <c r="K69"/>
      <c r="L69"/>
    </row>
    <row r="70" spans="1:12" s="5" customFormat="1" ht="12">
      <c r="A70"/>
      <c r="B70"/>
      <c r="C70"/>
      <c r="D70"/>
      <c r="E70"/>
      <c r="F70"/>
      <c r="G70"/>
      <c r="H70"/>
      <c r="I70"/>
      <c r="J70"/>
      <c r="K70"/>
      <c r="L70"/>
    </row>
    <row r="71" spans="1:12" s="5" customFormat="1" ht="12">
      <c r="A71"/>
      <c r="B71"/>
      <c r="C71"/>
      <c r="D71"/>
      <c r="E71"/>
      <c r="F71"/>
      <c r="G71"/>
      <c r="H71"/>
      <c r="I71"/>
      <c r="J71"/>
      <c r="K71"/>
      <c r="L71"/>
    </row>
    <row r="72" spans="1:12" s="5" customFormat="1" ht="12">
      <c r="A72"/>
      <c r="B72"/>
      <c r="C72"/>
      <c r="D72"/>
      <c r="E72"/>
      <c r="F72"/>
      <c r="G72"/>
      <c r="H72"/>
      <c r="I72"/>
      <c r="J72"/>
      <c r="K72"/>
      <c r="L72"/>
    </row>
    <row r="73" spans="1:12" s="5" customFormat="1" ht="12">
      <c r="A73"/>
      <c r="B73"/>
      <c r="C73"/>
      <c r="D73"/>
      <c r="E73"/>
      <c r="F73"/>
      <c r="G73"/>
      <c r="H73"/>
      <c r="I73"/>
      <c r="J73"/>
      <c r="K73"/>
      <c r="L73"/>
    </row>
    <row r="74" spans="1:12" s="5" customFormat="1" ht="12">
      <c r="A74"/>
      <c r="B74"/>
      <c r="C74"/>
      <c r="D74"/>
      <c r="E74"/>
      <c r="F74"/>
      <c r="G74"/>
      <c r="H74"/>
      <c r="I74"/>
      <c r="J74"/>
      <c r="K74"/>
      <c r="L74"/>
    </row>
    <row r="75" spans="1:12" s="5" customFormat="1" ht="12">
      <c r="A75"/>
      <c r="B75"/>
      <c r="C75"/>
      <c r="D75"/>
      <c r="E75"/>
      <c r="F75"/>
      <c r="G75"/>
      <c r="H75"/>
      <c r="I75"/>
      <c r="J75"/>
      <c r="K75"/>
      <c r="L75"/>
    </row>
    <row r="76" spans="1:12" s="5" customFormat="1" ht="12">
      <c r="A76"/>
      <c r="B76"/>
      <c r="C76"/>
      <c r="D76"/>
      <c r="E76"/>
      <c r="F76"/>
      <c r="G76"/>
      <c r="H76"/>
      <c r="I76"/>
      <c r="J76"/>
      <c r="K76"/>
      <c r="L76"/>
    </row>
    <row r="77" spans="1:12" s="5" customFormat="1" ht="12">
      <c r="A77"/>
      <c r="B77"/>
      <c r="C77"/>
      <c r="D77"/>
      <c r="E77"/>
      <c r="F77"/>
      <c r="G77"/>
      <c r="H77"/>
      <c r="I77"/>
      <c r="J77"/>
      <c r="K77"/>
      <c r="L77"/>
    </row>
    <row r="78" spans="1:12" s="5" customFormat="1" ht="12">
      <c r="A78"/>
      <c r="B78"/>
      <c r="C78"/>
      <c r="D78"/>
      <c r="E78"/>
      <c r="F78"/>
      <c r="G78"/>
      <c r="H78"/>
      <c r="I78"/>
      <c r="J78"/>
      <c r="K78"/>
      <c r="L78"/>
    </row>
    <row r="79" spans="1:12" s="5" customFormat="1" ht="12">
      <c r="A79"/>
      <c r="B79"/>
      <c r="C79"/>
      <c r="D79"/>
      <c r="E79"/>
      <c r="F79"/>
      <c r="G79"/>
      <c r="H79"/>
      <c r="I79"/>
      <c r="J79"/>
      <c r="K79"/>
      <c r="L79"/>
    </row>
    <row r="80" spans="1:12" s="5" customFormat="1" ht="12">
      <c r="A80"/>
      <c r="B80"/>
      <c r="C80"/>
      <c r="D80"/>
      <c r="E80"/>
      <c r="F80"/>
      <c r="G80"/>
      <c r="H80"/>
      <c r="I80"/>
      <c r="J80"/>
      <c r="K80"/>
      <c r="L80"/>
    </row>
    <row r="81" spans="1:12" s="5" customFormat="1" ht="12">
      <c r="A81"/>
      <c r="B81"/>
      <c r="C81"/>
      <c r="D81"/>
      <c r="E81"/>
      <c r="F81"/>
      <c r="G81"/>
      <c r="H81"/>
      <c r="I81"/>
      <c r="J81"/>
      <c r="K81"/>
      <c r="L81"/>
    </row>
  </sheetData>
  <printOptions/>
  <pageMargins left="0.7480314960629921" right="0.7480314960629921" top="0.41" bottom="0.28" header="0.4" footer="0.28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showGridLines="0" showZeros="0" workbookViewId="0" topLeftCell="A21">
      <selection activeCell="F5" sqref="F5"/>
    </sheetView>
  </sheetViews>
  <sheetFormatPr defaultColWidth="9.00390625" defaultRowHeight="12"/>
  <cols>
    <col min="1" max="1" width="41.00390625" style="224" customWidth="1"/>
    <col min="2" max="2" width="13.125" style="298" customWidth="1"/>
    <col min="3" max="5" width="13.125" style="218" customWidth="1"/>
    <col min="6" max="6" width="11.25390625" style="218" customWidth="1"/>
    <col min="7" max="16384" width="8.00390625" style="218" customWidth="1"/>
  </cols>
  <sheetData>
    <row r="1" spans="1:6" ht="12.75">
      <c r="A1" s="214" t="s">
        <v>299</v>
      </c>
      <c r="B1" s="215"/>
      <c r="C1" s="216"/>
      <c r="D1" s="217"/>
      <c r="E1" s="217" t="s">
        <v>300</v>
      </c>
      <c r="F1" s="263" t="s">
        <v>245</v>
      </c>
    </row>
    <row r="2" spans="1:6" ht="12.75">
      <c r="A2" s="214"/>
      <c r="B2" s="215"/>
      <c r="C2" s="216"/>
      <c r="D2" s="217"/>
      <c r="E2" s="217"/>
      <c r="F2" s="263"/>
    </row>
    <row r="3" spans="1:6" ht="12.75">
      <c r="A3" s="214"/>
      <c r="B3" s="215"/>
      <c r="C3" s="216"/>
      <c r="D3" s="217"/>
      <c r="E3" s="217"/>
      <c r="F3" s="263"/>
    </row>
    <row r="4" spans="1:5" s="227" customFormat="1" ht="11.25">
      <c r="A4" s="277"/>
      <c r="B4" s="278"/>
      <c r="C4" s="279"/>
      <c r="D4" s="231"/>
      <c r="E4" s="279"/>
    </row>
    <row r="5" spans="1:6" ht="15.75">
      <c r="A5" s="220" t="s">
        <v>301</v>
      </c>
      <c r="B5" s="221"/>
      <c r="C5" s="222"/>
      <c r="D5" s="222"/>
      <c r="E5" s="222"/>
      <c r="F5" s="222"/>
    </row>
    <row r="6" spans="1:6" s="223" customFormat="1" ht="15.75">
      <c r="A6" s="220" t="s">
        <v>259</v>
      </c>
      <c r="B6" s="221"/>
      <c r="C6" s="222"/>
      <c r="D6" s="222"/>
      <c r="E6" s="222"/>
      <c r="F6" s="222"/>
    </row>
    <row r="7" spans="1:6" s="223" customFormat="1" ht="15.75">
      <c r="A7" s="224"/>
      <c r="B7" s="280"/>
      <c r="C7" s="225"/>
      <c r="D7" s="225"/>
      <c r="E7" s="225"/>
      <c r="F7" s="218"/>
    </row>
    <row r="8" spans="1:6" ht="11.25">
      <c r="A8" s="228"/>
      <c r="B8" s="281"/>
      <c r="C8" s="227"/>
      <c r="D8" s="231" t="s">
        <v>302</v>
      </c>
      <c r="E8" s="279"/>
      <c r="F8" s="282"/>
    </row>
    <row r="9" spans="1:5" s="227" customFormat="1" ht="43.5" customHeight="1">
      <c r="A9" s="283" t="s">
        <v>261</v>
      </c>
      <c r="B9" s="234" t="s">
        <v>262</v>
      </c>
      <c r="C9" s="234" t="s">
        <v>263</v>
      </c>
      <c r="D9" s="234" t="s">
        <v>264</v>
      </c>
      <c r="E9" s="235" t="s">
        <v>48</v>
      </c>
    </row>
    <row r="10" spans="1:5" ht="11.25">
      <c r="A10" s="238" t="s">
        <v>265</v>
      </c>
      <c r="B10" s="239" t="s">
        <v>303</v>
      </c>
      <c r="C10" s="239" t="s">
        <v>304</v>
      </c>
      <c r="D10" s="239" t="s">
        <v>305</v>
      </c>
      <c r="E10" s="240" t="s">
        <v>306</v>
      </c>
    </row>
    <row r="11" spans="1:5" ht="12.75">
      <c r="A11" s="284" t="s">
        <v>307</v>
      </c>
      <c r="B11" s="242">
        <v>364447</v>
      </c>
      <c r="C11" s="242">
        <v>344207</v>
      </c>
      <c r="D11" s="243">
        <f aca="true" t="shared" si="0" ref="D11:D37">C11/B11*100</f>
        <v>94.44638040647885</v>
      </c>
      <c r="E11" s="244">
        <v>33613</v>
      </c>
    </row>
    <row r="12" spans="1:5" s="286" customFormat="1" ht="12.75">
      <c r="A12" s="285" t="s">
        <v>308</v>
      </c>
      <c r="B12" s="242">
        <v>334494</v>
      </c>
      <c r="C12" s="242">
        <v>316863</v>
      </c>
      <c r="D12" s="243">
        <f t="shared" si="0"/>
        <v>94.72905343593607</v>
      </c>
      <c r="E12" s="244">
        <v>30860</v>
      </c>
    </row>
    <row r="13" spans="1:5" s="268" customFormat="1" ht="12">
      <c r="A13" s="253" t="s">
        <v>309</v>
      </c>
      <c r="B13" s="242">
        <v>42026</v>
      </c>
      <c r="C13" s="242">
        <v>38279</v>
      </c>
      <c r="D13" s="243">
        <f t="shared" si="0"/>
        <v>91.08409080093276</v>
      </c>
      <c r="E13" s="244">
        <v>3505</v>
      </c>
    </row>
    <row r="14" spans="1:5" s="268" customFormat="1" ht="12">
      <c r="A14" s="253" t="s">
        <v>310</v>
      </c>
      <c r="B14" s="242">
        <v>353</v>
      </c>
      <c r="C14" s="242">
        <v>299</v>
      </c>
      <c r="D14" s="243">
        <f t="shared" si="0"/>
        <v>84.70254957507082</v>
      </c>
      <c r="E14" s="244">
        <v>19</v>
      </c>
    </row>
    <row r="15" spans="1:5" s="268" customFormat="1" ht="12">
      <c r="A15" s="253" t="s">
        <v>311</v>
      </c>
      <c r="B15" s="242">
        <v>5279</v>
      </c>
      <c r="C15" s="242">
        <v>4741</v>
      </c>
      <c r="D15" s="243">
        <f t="shared" si="0"/>
        <v>89.80867588558439</v>
      </c>
      <c r="E15" s="244">
        <v>440</v>
      </c>
    </row>
    <row r="16" spans="1:9" s="268" customFormat="1" ht="12">
      <c r="A16" s="253" t="s">
        <v>312</v>
      </c>
      <c r="B16" s="242">
        <v>166870</v>
      </c>
      <c r="C16" s="242">
        <v>149583</v>
      </c>
      <c r="D16" s="243">
        <f t="shared" si="0"/>
        <v>89.64043866482892</v>
      </c>
      <c r="E16" s="244">
        <v>15654</v>
      </c>
      <c r="I16" s="268" t="s">
        <v>245</v>
      </c>
    </row>
    <row r="17" spans="1:5" s="268" customFormat="1" ht="12">
      <c r="A17" s="253" t="s">
        <v>313</v>
      </c>
      <c r="B17" s="242">
        <v>4602</v>
      </c>
      <c r="C17" s="242">
        <v>6376</v>
      </c>
      <c r="D17" s="243">
        <f t="shared" si="0"/>
        <v>138.548457192525</v>
      </c>
      <c r="E17" s="244">
        <v>856</v>
      </c>
    </row>
    <row r="18" spans="1:5" s="268" customFormat="1" ht="12">
      <c r="A18" s="253" t="s">
        <v>314</v>
      </c>
      <c r="B18" s="242">
        <v>29329</v>
      </c>
      <c r="C18" s="242">
        <v>25881</v>
      </c>
      <c r="D18" s="243">
        <f t="shared" si="0"/>
        <v>88.24371782195098</v>
      </c>
      <c r="E18" s="244">
        <v>2900</v>
      </c>
    </row>
    <row r="19" spans="1:5" s="268" customFormat="1" ht="12">
      <c r="A19" s="253" t="s">
        <v>315</v>
      </c>
      <c r="B19" s="242">
        <v>15334</v>
      </c>
      <c r="C19" s="242">
        <v>11675</v>
      </c>
      <c r="D19" s="243">
        <f t="shared" si="0"/>
        <v>76.13799400026086</v>
      </c>
      <c r="E19" s="244">
        <v>1318</v>
      </c>
    </row>
    <row r="20" spans="1:5" s="268" customFormat="1" ht="12">
      <c r="A20" s="253" t="s">
        <v>316</v>
      </c>
      <c r="B20" s="242">
        <v>50145</v>
      </c>
      <c r="C20" s="242">
        <v>57454</v>
      </c>
      <c r="D20" s="243">
        <f t="shared" si="0"/>
        <v>114.5757303818925</v>
      </c>
      <c r="E20" s="244">
        <v>4516</v>
      </c>
    </row>
    <row r="21" spans="1:5" s="268" customFormat="1" ht="12">
      <c r="A21" s="253" t="s">
        <v>317</v>
      </c>
      <c r="B21" s="242">
        <v>19414</v>
      </c>
      <c r="C21" s="242">
        <v>17841</v>
      </c>
      <c r="D21" s="243">
        <f t="shared" si="0"/>
        <v>91.897599670341</v>
      </c>
      <c r="E21" s="244">
        <v>1742</v>
      </c>
    </row>
    <row r="22" spans="1:5" s="268" customFormat="1" ht="12">
      <c r="A22" s="253" t="s">
        <v>318</v>
      </c>
      <c r="B22" s="242">
        <v>5126</v>
      </c>
      <c r="C22" s="242">
        <v>3756</v>
      </c>
      <c r="D22" s="243">
        <f t="shared" si="0"/>
        <v>73.27350760827156</v>
      </c>
      <c r="E22" s="244">
        <v>337</v>
      </c>
    </row>
    <row r="23" spans="1:5" s="268" customFormat="1" ht="12">
      <c r="A23" s="253" t="s">
        <v>319</v>
      </c>
      <c r="B23" s="242">
        <v>432</v>
      </c>
      <c r="C23" s="242">
        <v>365</v>
      </c>
      <c r="D23" s="243">
        <f t="shared" si="0"/>
        <v>84.49074074074075</v>
      </c>
      <c r="E23" s="244">
        <v>38</v>
      </c>
    </row>
    <row r="24" spans="1:5" s="268" customFormat="1" ht="22.5">
      <c r="A24" s="253" t="s">
        <v>320</v>
      </c>
      <c r="B24" s="242">
        <v>3</v>
      </c>
      <c r="C24" s="242">
        <v>3</v>
      </c>
      <c r="D24" s="243">
        <f t="shared" si="0"/>
        <v>100</v>
      </c>
      <c r="E24" s="244">
        <v>0</v>
      </c>
    </row>
    <row r="25" spans="1:5" s="268" customFormat="1" ht="12">
      <c r="A25" s="253" t="s">
        <v>321</v>
      </c>
      <c r="B25" s="242">
        <v>4354</v>
      </c>
      <c r="C25" s="242">
        <v>7084</v>
      </c>
      <c r="D25" s="243">
        <f t="shared" si="0"/>
        <v>162.7009646302251</v>
      </c>
      <c r="E25" s="244">
        <v>368</v>
      </c>
    </row>
    <row r="26" spans="1:5" s="268" customFormat="1" ht="12">
      <c r="A26" s="253" t="s">
        <v>322</v>
      </c>
      <c r="B26" s="242">
        <v>764</v>
      </c>
      <c r="C26" s="242">
        <v>683</v>
      </c>
      <c r="D26" s="243">
        <f t="shared" si="0"/>
        <v>89.3979057591623</v>
      </c>
      <c r="E26" s="244">
        <v>54</v>
      </c>
    </row>
    <row r="27" spans="1:5" s="268" customFormat="1" ht="12">
      <c r="A27" s="253" t="s">
        <v>323</v>
      </c>
      <c r="B27" s="242">
        <v>1623</v>
      </c>
      <c r="C27" s="242">
        <v>1297</v>
      </c>
      <c r="D27" s="243">
        <f t="shared" si="0"/>
        <v>79.91373998767715</v>
      </c>
      <c r="E27" s="244">
        <v>168</v>
      </c>
    </row>
    <row r="28" spans="1:5" s="268" customFormat="1" ht="12">
      <c r="A28" s="253" t="s">
        <v>324</v>
      </c>
      <c r="B28" s="242">
        <v>283</v>
      </c>
      <c r="C28" s="242">
        <v>162</v>
      </c>
      <c r="D28" s="243">
        <f t="shared" si="0"/>
        <v>57.243816254416956</v>
      </c>
      <c r="E28" s="244">
        <v>34</v>
      </c>
    </row>
    <row r="29" spans="1:5" s="268" customFormat="1" ht="12">
      <c r="A29" s="253" t="s">
        <v>325</v>
      </c>
      <c r="B29" s="242">
        <v>1688</v>
      </c>
      <c r="C29" s="242">
        <v>42</v>
      </c>
      <c r="D29" s="243">
        <f t="shared" si="0"/>
        <v>2.4881516587677726</v>
      </c>
      <c r="E29" s="244">
        <v>10</v>
      </c>
    </row>
    <row r="30" spans="1:5" s="268" customFormat="1" ht="12">
      <c r="A30" s="253" t="s">
        <v>326</v>
      </c>
      <c r="B30" s="242">
        <v>2203</v>
      </c>
      <c r="C30" s="242">
        <v>3017</v>
      </c>
      <c r="D30" s="243">
        <f t="shared" si="0"/>
        <v>136.9496141625057</v>
      </c>
      <c r="E30" s="244">
        <v>219</v>
      </c>
    </row>
    <row r="31" spans="1:5" s="268" customFormat="1" ht="12.75" customHeight="1">
      <c r="A31" s="285" t="s">
        <v>327</v>
      </c>
      <c r="B31" s="242">
        <v>29953</v>
      </c>
      <c r="C31" s="242">
        <v>27344</v>
      </c>
      <c r="D31" s="243">
        <f t="shared" si="0"/>
        <v>91.28968717657663</v>
      </c>
      <c r="E31" s="244">
        <v>2753</v>
      </c>
    </row>
    <row r="32" spans="1:5" s="268" customFormat="1" ht="12">
      <c r="A32" s="238" t="s">
        <v>285</v>
      </c>
      <c r="B32" s="242">
        <v>5596</v>
      </c>
      <c r="C32" s="242">
        <v>4775</v>
      </c>
      <c r="D32" s="243">
        <f t="shared" si="0"/>
        <v>85.3288062902073</v>
      </c>
      <c r="E32" s="244">
        <v>686</v>
      </c>
    </row>
    <row r="33" spans="1:5" s="268" customFormat="1" ht="22.5">
      <c r="A33" s="287" t="s">
        <v>328</v>
      </c>
      <c r="B33" s="242">
        <v>5044</v>
      </c>
      <c r="C33" s="242">
        <v>4297</v>
      </c>
      <c r="D33" s="243">
        <f t="shared" si="0"/>
        <v>85.19032513877875</v>
      </c>
      <c r="E33" s="244">
        <v>644</v>
      </c>
    </row>
    <row r="34" spans="1:5" s="268" customFormat="1" ht="22.5">
      <c r="A34" s="287" t="s">
        <v>329</v>
      </c>
      <c r="B34" s="242">
        <v>149</v>
      </c>
      <c r="C34" s="242">
        <v>134</v>
      </c>
      <c r="D34" s="243">
        <f t="shared" si="0"/>
        <v>89.93288590604027</v>
      </c>
      <c r="E34" s="244">
        <v>8</v>
      </c>
    </row>
    <row r="35" spans="1:5" s="268" customFormat="1" ht="12">
      <c r="A35" s="287" t="s">
        <v>288</v>
      </c>
      <c r="B35" s="242">
        <v>403</v>
      </c>
      <c r="C35" s="242">
        <v>344</v>
      </c>
      <c r="D35" s="243">
        <f t="shared" si="0"/>
        <v>85.35980148883374</v>
      </c>
      <c r="E35" s="244">
        <v>34</v>
      </c>
    </row>
    <row r="36" spans="1:5" s="268" customFormat="1" ht="12">
      <c r="A36" s="238" t="s">
        <v>330</v>
      </c>
      <c r="B36" s="242">
        <v>24357</v>
      </c>
      <c r="C36" s="242">
        <v>22569</v>
      </c>
      <c r="D36" s="243">
        <f t="shared" si="0"/>
        <v>92.65919448207907</v>
      </c>
      <c r="E36" s="244">
        <v>2067</v>
      </c>
    </row>
    <row r="37" spans="1:5" s="268" customFormat="1" ht="12">
      <c r="A37" s="287" t="s">
        <v>331</v>
      </c>
      <c r="B37" s="242">
        <v>24357</v>
      </c>
      <c r="C37" s="242">
        <v>22569</v>
      </c>
      <c r="D37" s="243">
        <f t="shared" si="0"/>
        <v>92.65919448207907</v>
      </c>
      <c r="E37" s="244">
        <v>2067</v>
      </c>
    </row>
    <row r="38" spans="1:5" s="289" customFormat="1" ht="12">
      <c r="A38" s="288" t="s">
        <v>332</v>
      </c>
      <c r="B38" s="256">
        <v>0</v>
      </c>
      <c r="C38" s="256">
        <v>0</v>
      </c>
      <c r="D38" s="256">
        <v>0</v>
      </c>
      <c r="E38" s="258">
        <v>0</v>
      </c>
    </row>
    <row r="39" spans="1:8" s="268" customFormat="1" ht="12">
      <c r="A39" s="218"/>
      <c r="C39" s="268">
        <v>0</v>
      </c>
      <c r="D39" s="268">
        <v>0</v>
      </c>
      <c r="E39" s="218"/>
      <c r="F39" s="218"/>
      <c r="G39" s="218"/>
      <c r="H39" s="218"/>
    </row>
    <row r="40" spans="1:8" s="268" customFormat="1" ht="12">
      <c r="A40" s="290"/>
      <c r="B40" s="291"/>
      <c r="C40" s="292"/>
      <c r="D40" s="292"/>
      <c r="E40" s="218"/>
      <c r="F40" s="218"/>
      <c r="G40" s="218"/>
      <c r="H40" s="218"/>
    </row>
    <row r="41" spans="1:8" s="268" customFormat="1" ht="12">
      <c r="A41" s="290"/>
      <c r="B41" s="291"/>
      <c r="C41" s="292"/>
      <c r="D41" s="292"/>
      <c r="E41" s="218"/>
      <c r="F41" s="218"/>
      <c r="G41" s="218"/>
      <c r="H41" s="218"/>
    </row>
    <row r="42" spans="1:8" s="268" customFormat="1" ht="12">
      <c r="A42" s="265"/>
      <c r="B42" s="293"/>
      <c r="E42" s="218"/>
      <c r="F42" s="218"/>
      <c r="G42" s="218"/>
      <c r="H42" s="218"/>
    </row>
    <row r="43" spans="1:8" s="268" customFormat="1" ht="12">
      <c r="A43" s="265" t="s">
        <v>298</v>
      </c>
      <c r="B43" s="265"/>
      <c r="C43" s="294"/>
      <c r="D43" s="294"/>
      <c r="E43" s="267"/>
      <c r="F43" s="218"/>
      <c r="G43" s="218"/>
      <c r="H43" s="218"/>
    </row>
    <row r="44" spans="1:8" s="268" customFormat="1" ht="12">
      <c r="A44" s="265"/>
      <c r="B44" s="265"/>
      <c r="C44" s="295"/>
      <c r="D44" s="295"/>
      <c r="E44" s="218"/>
      <c r="F44" s="218"/>
      <c r="G44" s="218"/>
      <c r="H44" s="218"/>
    </row>
    <row r="45" spans="1:8" s="268" customFormat="1" ht="12">
      <c r="A45" s="265"/>
      <c r="B45" s="293"/>
      <c r="E45" s="218"/>
      <c r="F45" s="218"/>
      <c r="G45" s="218"/>
      <c r="H45" s="218"/>
    </row>
    <row r="46" spans="1:8" s="268" customFormat="1" ht="12">
      <c r="A46" s="265"/>
      <c r="B46" s="265"/>
      <c r="C46" s="295"/>
      <c r="D46" s="295"/>
      <c r="E46" s="218"/>
      <c r="F46" s="218"/>
      <c r="G46" s="218"/>
      <c r="H46" s="218"/>
    </row>
    <row r="47" spans="1:8" s="268" customFormat="1" ht="12">
      <c r="A47" s="265"/>
      <c r="B47" s="265"/>
      <c r="C47" s="295"/>
      <c r="E47" s="218"/>
      <c r="F47" s="218"/>
      <c r="G47" s="218"/>
      <c r="H47" s="218"/>
    </row>
    <row r="48" spans="1:4" ht="12">
      <c r="A48" s="265"/>
      <c r="B48" s="296"/>
      <c r="C48" s="273"/>
      <c r="D48" s="297"/>
    </row>
    <row r="66" spans="5:8" ht="11.25">
      <c r="E66" s="218">
        <v>0</v>
      </c>
      <c r="F66" s="218">
        <v>0</v>
      </c>
      <c r="G66" s="218">
        <v>0</v>
      </c>
      <c r="H66" s="218">
        <v>0</v>
      </c>
    </row>
  </sheetData>
  <printOptions/>
  <pageMargins left="0.79" right="0.15748031496062992" top="1.03" bottom="0.25" header="0.25" footer="0.24"/>
  <pageSetup horizontalDpi="600" verticalDpi="600" orientation="portrait" paperSize="9" r:id="rId1"/>
  <headerFooter alignWithMargins="0">
    <oddFooter>&amp;L&amp;"RimHelvetica,Roman"&amp;8Valsts kase / Pārskatu departaments
 15.12.98.</oddFooter>
  </headerFooter>
  <rowBreaks count="1" manualBreakCount="1">
    <brk id="48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4">
      <selection activeCell="F5" sqref="F5"/>
    </sheetView>
  </sheetViews>
  <sheetFormatPr defaultColWidth="9.00390625" defaultRowHeight="12"/>
  <cols>
    <col min="1" max="1" width="40.625" style="224" customWidth="1"/>
    <col min="2" max="5" width="12.25390625" style="218" customWidth="1"/>
    <col min="6" max="16384" width="8.00390625" style="218" customWidth="1"/>
  </cols>
  <sheetData>
    <row r="1" spans="1:5" s="227" customFormat="1" ht="12.75">
      <c r="A1" s="214" t="s">
        <v>333</v>
      </c>
      <c r="B1" s="217"/>
      <c r="C1" s="217"/>
      <c r="D1" s="217"/>
      <c r="E1" s="217" t="s">
        <v>334</v>
      </c>
    </row>
    <row r="2" spans="1:6" s="286" customFormat="1" ht="12.75">
      <c r="A2" s="214"/>
      <c r="B2" s="217"/>
      <c r="C2" s="217"/>
      <c r="D2" s="217"/>
      <c r="E2" s="299"/>
      <c r="F2" s="263"/>
    </row>
    <row r="3" spans="1:5" s="227" customFormat="1" ht="11.25">
      <c r="A3" s="228"/>
      <c r="D3" s="279"/>
      <c r="E3" s="279"/>
    </row>
    <row r="4" spans="1:5" s="223" customFormat="1" ht="15.75">
      <c r="A4" s="220" t="s">
        <v>335</v>
      </c>
      <c r="B4" s="222"/>
      <c r="C4" s="222"/>
      <c r="D4" s="222"/>
      <c r="E4" s="222"/>
    </row>
    <row r="5" spans="1:5" s="223" customFormat="1" ht="15.75">
      <c r="A5" s="220" t="s">
        <v>259</v>
      </c>
      <c r="B5" s="222"/>
      <c r="C5" s="222"/>
      <c r="D5" s="222"/>
      <c r="E5" s="222"/>
    </row>
    <row r="6" spans="1:4" ht="15">
      <c r="A6" s="300"/>
      <c r="B6" s="225"/>
      <c r="C6" s="225"/>
      <c r="D6" s="225"/>
    </row>
    <row r="7" spans="1:4" ht="15">
      <c r="A7" s="300"/>
      <c r="B7" s="225"/>
      <c r="C7" s="225"/>
      <c r="D7" s="225"/>
    </row>
    <row r="8" spans="1:5" s="227" customFormat="1" ht="11.25" customHeight="1">
      <c r="A8" s="228"/>
      <c r="C8" s="231" t="s">
        <v>336</v>
      </c>
      <c r="D8" s="279"/>
      <c r="E8" s="279"/>
    </row>
    <row r="9" spans="1:5" s="251" customFormat="1" ht="33.75" customHeight="1">
      <c r="A9" s="283" t="s">
        <v>261</v>
      </c>
      <c r="B9" s="234" t="s">
        <v>262</v>
      </c>
      <c r="C9" s="234" t="s">
        <v>263</v>
      </c>
      <c r="D9" s="234" t="s">
        <v>264</v>
      </c>
      <c r="E9" s="235" t="s">
        <v>48</v>
      </c>
    </row>
    <row r="10" spans="1:5" s="236" customFormat="1" ht="12.75" customHeight="1">
      <c r="A10" s="238" t="s">
        <v>265</v>
      </c>
      <c r="B10" s="239" t="s">
        <v>303</v>
      </c>
      <c r="C10" s="239" t="s">
        <v>304</v>
      </c>
      <c r="D10" s="239" t="s">
        <v>305</v>
      </c>
      <c r="E10" s="240" t="s">
        <v>306</v>
      </c>
    </row>
    <row r="11" spans="1:5" s="236" customFormat="1" ht="12.75">
      <c r="A11" s="284" t="s">
        <v>337</v>
      </c>
      <c r="B11" s="242">
        <v>364447</v>
      </c>
      <c r="C11" s="242">
        <v>344207</v>
      </c>
      <c r="D11" s="243">
        <v>94.45</v>
      </c>
      <c r="E11" s="244">
        <v>33613</v>
      </c>
    </row>
    <row r="12" spans="1:5" s="261" customFormat="1" ht="11.25" customHeight="1">
      <c r="A12" s="285" t="s">
        <v>338</v>
      </c>
      <c r="B12" s="242">
        <v>333445</v>
      </c>
      <c r="C12" s="242">
        <v>298315</v>
      </c>
      <c r="D12" s="243">
        <v>89.46</v>
      </c>
      <c r="E12" s="244">
        <v>29361</v>
      </c>
    </row>
    <row r="13" spans="1:5" ht="12">
      <c r="A13" s="287" t="s">
        <v>339</v>
      </c>
      <c r="B13" s="242">
        <v>125037</v>
      </c>
      <c r="C13" s="242">
        <v>108753</v>
      </c>
      <c r="D13" s="243">
        <v>86.98</v>
      </c>
      <c r="E13" s="244">
        <v>10656</v>
      </c>
    </row>
    <row r="14" spans="1:5" ht="12">
      <c r="A14" s="287" t="s">
        <v>340</v>
      </c>
      <c r="B14" s="242">
        <v>35593</v>
      </c>
      <c r="C14" s="242">
        <v>30687</v>
      </c>
      <c r="D14" s="243">
        <v>86.21</v>
      </c>
      <c r="E14" s="244">
        <v>2974</v>
      </c>
    </row>
    <row r="15" spans="1:5" ht="12">
      <c r="A15" s="287" t="s">
        <v>341</v>
      </c>
      <c r="B15" s="242">
        <v>107419</v>
      </c>
      <c r="C15" s="242">
        <v>100924</v>
      </c>
      <c r="D15" s="243">
        <v>93.95</v>
      </c>
      <c r="E15" s="244">
        <v>10382</v>
      </c>
    </row>
    <row r="16" spans="1:5" ht="12">
      <c r="A16" s="287" t="s">
        <v>342</v>
      </c>
      <c r="B16" s="242">
        <v>1924</v>
      </c>
      <c r="C16" s="242">
        <v>1516</v>
      </c>
      <c r="D16" s="243">
        <v>78.79</v>
      </c>
      <c r="E16" s="244">
        <v>193</v>
      </c>
    </row>
    <row r="17" spans="1:5" ht="12">
      <c r="A17" s="287" t="s">
        <v>343</v>
      </c>
      <c r="B17" s="242">
        <v>63472</v>
      </c>
      <c r="C17" s="242">
        <v>56435</v>
      </c>
      <c r="D17" s="243">
        <v>88.91</v>
      </c>
      <c r="E17" s="244">
        <v>5155</v>
      </c>
    </row>
    <row r="18" spans="1:5" s="261" customFormat="1" ht="11.25" customHeight="1">
      <c r="A18" s="285" t="s">
        <v>344</v>
      </c>
      <c r="B18" s="242">
        <v>31316</v>
      </c>
      <c r="C18" s="242">
        <v>43073</v>
      </c>
      <c r="D18" s="243">
        <v>139.47</v>
      </c>
      <c r="E18" s="244">
        <v>4272</v>
      </c>
    </row>
    <row r="19" spans="1:5" ht="12">
      <c r="A19" s="287" t="s">
        <v>345</v>
      </c>
      <c r="B19" s="242">
        <v>16477</v>
      </c>
      <c r="C19" s="242">
        <v>15614</v>
      </c>
      <c r="D19" s="243">
        <v>94.76</v>
      </c>
      <c r="E19" s="244">
        <v>2113</v>
      </c>
    </row>
    <row r="20" spans="1:5" ht="12">
      <c r="A20" s="287" t="s">
        <v>346</v>
      </c>
      <c r="B20" s="242">
        <v>14839</v>
      </c>
      <c r="C20" s="242">
        <v>27459</v>
      </c>
      <c r="D20" s="243">
        <v>185.05</v>
      </c>
      <c r="E20" s="244">
        <v>2159</v>
      </c>
    </row>
    <row r="21" spans="1:5" s="261" customFormat="1" ht="11.25" customHeight="1">
      <c r="A21" s="285" t="s">
        <v>347</v>
      </c>
      <c r="B21" s="242">
        <v>-314</v>
      </c>
      <c r="C21" s="242">
        <v>2819</v>
      </c>
      <c r="D21" s="243"/>
      <c r="E21" s="244">
        <v>-20</v>
      </c>
    </row>
    <row r="22" spans="1:5" ht="12.75" customHeight="1">
      <c r="A22" s="287" t="s">
        <v>348</v>
      </c>
      <c r="B22" s="242">
        <v>708</v>
      </c>
      <c r="C22" s="242">
        <v>4344</v>
      </c>
      <c r="D22" s="243"/>
      <c r="E22" s="244">
        <v>94</v>
      </c>
    </row>
    <row r="23" spans="1:5" ht="12.75" customHeight="1">
      <c r="A23" s="288" t="s">
        <v>349</v>
      </c>
      <c r="B23" s="256">
        <v>-1022</v>
      </c>
      <c r="C23" s="256">
        <v>-1525</v>
      </c>
      <c r="D23" s="257"/>
      <c r="E23" s="258">
        <v>-114</v>
      </c>
    </row>
    <row r="24" spans="1:5" s="268" customFormat="1" ht="12">
      <c r="A24" s="293"/>
      <c r="B24" s="293"/>
      <c r="C24" s="293"/>
      <c r="D24" s="293"/>
      <c r="E24" s="293"/>
    </row>
    <row r="25" spans="1:5" s="268" customFormat="1" ht="12">
      <c r="A25" s="293"/>
      <c r="B25" s="293"/>
      <c r="C25" s="293"/>
      <c r="D25" s="293"/>
      <c r="E25" s="293"/>
    </row>
    <row r="26" spans="1:5" s="268" customFormat="1" ht="12">
      <c r="A26" s="293"/>
      <c r="B26" s="293"/>
      <c r="C26" s="293"/>
      <c r="D26" s="293"/>
      <c r="E26" s="293"/>
    </row>
    <row r="27" spans="1:6" ht="12">
      <c r="A27" s="293"/>
      <c r="B27" s="293"/>
      <c r="C27" s="293"/>
      <c r="D27" s="293"/>
      <c r="E27" s="293"/>
      <c r="F27" s="273"/>
    </row>
    <row r="28" spans="1:5" s="268" customFormat="1" ht="12">
      <c r="A28" s="265" t="s">
        <v>298</v>
      </c>
      <c r="B28" s="265"/>
      <c r="C28" s="266"/>
      <c r="D28" s="266"/>
      <c r="E28" s="267" t="s">
        <v>36</v>
      </c>
    </row>
    <row r="29" s="268" customFormat="1" ht="12"/>
    <row r="30" spans="1:4" s="268" customFormat="1" ht="12">
      <c r="A30" s="293"/>
      <c r="B30" s="295"/>
      <c r="C30" s="295"/>
      <c r="D30" s="295"/>
    </row>
    <row r="31" spans="1:2" s="268" customFormat="1" ht="12">
      <c r="A31" s="293"/>
      <c r="B31" s="295"/>
    </row>
    <row r="32" spans="1:5" ht="12">
      <c r="A32" s="298"/>
      <c r="B32" s="273"/>
      <c r="D32" s="297"/>
      <c r="E32" s="301"/>
    </row>
    <row r="33" spans="4:6" ht="12">
      <c r="D33" s="302"/>
      <c r="E33" s="297"/>
      <c r="F33" s="273"/>
    </row>
  </sheetData>
  <printOptions/>
  <pageMargins left="1.09" right="0.15748031496062992" top="2.19" bottom="0.984251968503937" header="0.25" footer="0"/>
  <pageSetup horizontalDpi="600" verticalDpi="600" orientation="portrait" paperSize="9" r:id="rId1"/>
  <headerFooter alignWithMargins="0">
    <oddFooter>&amp;L&amp;"RimHelvetica,Roman"&amp;8Valsts kase / Pārskatu departaments
15.12.98.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showZeros="0" workbookViewId="0" topLeftCell="A10">
      <selection activeCell="F5" sqref="F5"/>
    </sheetView>
  </sheetViews>
  <sheetFormatPr defaultColWidth="9.00390625" defaultRowHeight="12"/>
  <cols>
    <col min="1" max="1" width="42.75390625" style="218" customWidth="1"/>
    <col min="2" max="5" width="12.25390625" style="218" customWidth="1"/>
    <col min="6" max="16384" width="8.00390625" style="218" customWidth="1"/>
  </cols>
  <sheetData>
    <row r="1" spans="1:5" s="251" customFormat="1" ht="12.75">
      <c r="A1" s="217" t="s">
        <v>333</v>
      </c>
      <c r="B1" s="217"/>
      <c r="C1" s="217"/>
      <c r="D1" s="216"/>
      <c r="E1" s="217" t="s">
        <v>350</v>
      </c>
    </row>
    <row r="2" spans="1:5" s="251" customFormat="1" ht="12.75">
      <c r="A2" s="217"/>
      <c r="B2" s="217"/>
      <c r="C2" s="217"/>
      <c r="D2" s="216"/>
      <c r="E2" s="217"/>
    </row>
    <row r="4" spans="1:5" s="223" customFormat="1" ht="15.75">
      <c r="A4" s="220" t="s">
        <v>351</v>
      </c>
      <c r="B4" s="222"/>
      <c r="C4" s="222"/>
      <c r="D4" s="222"/>
      <c r="E4" s="222"/>
    </row>
    <row r="5" spans="1:5" ht="15.75">
      <c r="A5" s="220" t="s">
        <v>259</v>
      </c>
      <c r="B5" s="225"/>
      <c r="C5" s="225"/>
      <c r="D5" s="225"/>
      <c r="E5" s="225"/>
    </row>
    <row r="6" spans="1:5" ht="10.5">
      <c r="A6" s="298"/>
      <c r="B6" s="225"/>
      <c r="C6" s="225"/>
      <c r="D6" s="225"/>
      <c r="E6" s="225"/>
    </row>
    <row r="7" spans="1:5" ht="10.5">
      <c r="A7" s="298"/>
      <c r="B7" s="225"/>
      <c r="C7" s="225"/>
      <c r="D7" s="225"/>
      <c r="E7" s="225"/>
    </row>
    <row r="8" spans="4:5" s="251" customFormat="1" ht="11.25">
      <c r="D8" s="231" t="s">
        <v>352</v>
      </c>
      <c r="E8" s="231"/>
    </row>
    <row r="9" spans="1:5" s="286" customFormat="1" ht="30.75" customHeight="1">
      <c r="A9" s="283" t="s">
        <v>261</v>
      </c>
      <c r="B9" s="234" t="s">
        <v>262</v>
      </c>
      <c r="C9" s="234" t="s">
        <v>263</v>
      </c>
      <c r="D9" s="234" t="s">
        <v>264</v>
      </c>
      <c r="E9" s="235" t="s">
        <v>48</v>
      </c>
    </row>
    <row r="10" spans="1:5" s="268" customFormat="1" ht="11.25" customHeight="1">
      <c r="A10" s="303">
        <v>1</v>
      </c>
      <c r="B10" s="304">
        <v>2</v>
      </c>
      <c r="C10" s="304">
        <v>3</v>
      </c>
      <c r="D10" s="305">
        <v>4</v>
      </c>
      <c r="E10" s="306" t="s">
        <v>306</v>
      </c>
    </row>
    <row r="11" spans="1:5" s="268" customFormat="1" ht="12.75">
      <c r="A11" s="307" t="s">
        <v>353</v>
      </c>
      <c r="B11" s="242">
        <v>33942</v>
      </c>
      <c r="C11" s="242">
        <v>35874</v>
      </c>
      <c r="D11" s="308">
        <f aca="true" t="shared" si="0" ref="D11:D24">C11/B11*100</f>
        <v>105.69206293088209</v>
      </c>
      <c r="E11" s="244">
        <v>3828</v>
      </c>
    </row>
    <row r="12" spans="1:5" ht="25.5">
      <c r="A12" s="307" t="s">
        <v>354</v>
      </c>
      <c r="B12" s="242">
        <v>31577</v>
      </c>
      <c r="C12" s="242">
        <v>33413</v>
      </c>
      <c r="D12" s="308">
        <f t="shared" si="0"/>
        <v>105.81435855211072</v>
      </c>
      <c r="E12" s="244">
        <v>3608</v>
      </c>
    </row>
    <row r="13" spans="1:7" s="310" customFormat="1" ht="12">
      <c r="A13" s="309" t="s">
        <v>355</v>
      </c>
      <c r="B13" s="242">
        <v>3884</v>
      </c>
      <c r="C13" s="242">
        <v>4863</v>
      </c>
      <c r="D13" s="308">
        <f t="shared" si="0"/>
        <v>125.20597322348095</v>
      </c>
      <c r="E13" s="244">
        <v>578</v>
      </c>
      <c r="F13" s="218"/>
      <c r="G13" s="218"/>
    </row>
    <row r="14" spans="1:7" s="310" customFormat="1" ht="12">
      <c r="A14" s="309" t="s">
        <v>356</v>
      </c>
      <c r="B14" s="242">
        <v>2592</v>
      </c>
      <c r="C14" s="242">
        <v>2494</v>
      </c>
      <c r="D14" s="308">
        <f t="shared" si="0"/>
        <v>96.21913580246914</v>
      </c>
      <c r="E14" s="244">
        <v>342</v>
      </c>
      <c r="F14" s="218"/>
      <c r="G14" s="218"/>
    </row>
    <row r="15" spans="1:7" s="310" customFormat="1" ht="12">
      <c r="A15" s="309" t="s">
        <v>357</v>
      </c>
      <c r="B15" s="242">
        <v>14277</v>
      </c>
      <c r="C15" s="242">
        <v>14988</v>
      </c>
      <c r="D15" s="308">
        <f t="shared" si="0"/>
        <v>104.98003782307208</v>
      </c>
      <c r="E15" s="244">
        <v>1501</v>
      </c>
      <c r="F15" s="218"/>
      <c r="G15" s="218"/>
    </row>
    <row r="16" spans="1:7" s="310" customFormat="1" ht="12">
      <c r="A16" s="309" t="s">
        <v>358</v>
      </c>
      <c r="B16" s="242">
        <v>10824</v>
      </c>
      <c r="C16" s="242">
        <v>11068</v>
      </c>
      <c r="D16" s="308">
        <f t="shared" si="0"/>
        <v>102.25424981522542</v>
      </c>
      <c r="E16" s="244">
        <v>1187</v>
      </c>
      <c r="F16" s="218"/>
      <c r="G16" s="218"/>
    </row>
    <row r="17" spans="1:5" ht="25.5">
      <c r="A17" s="311" t="s">
        <v>359</v>
      </c>
      <c r="B17" s="242">
        <v>2365</v>
      </c>
      <c r="C17" s="242">
        <v>2461</v>
      </c>
      <c r="D17" s="308">
        <f t="shared" si="0"/>
        <v>104.05919661733616</v>
      </c>
      <c r="E17" s="244">
        <v>220</v>
      </c>
    </row>
    <row r="18" spans="1:7" s="268" customFormat="1" ht="12.75">
      <c r="A18" s="307" t="s">
        <v>360</v>
      </c>
      <c r="B18" s="242">
        <v>37787</v>
      </c>
      <c r="C18" s="242">
        <v>31437</v>
      </c>
      <c r="D18" s="308">
        <f t="shared" si="0"/>
        <v>83.19527879958716</v>
      </c>
      <c r="E18" s="244">
        <v>3044</v>
      </c>
      <c r="F18" s="218"/>
      <c r="G18" s="218"/>
    </row>
    <row r="19" spans="1:5" ht="25.5">
      <c r="A19" s="311" t="s">
        <v>361</v>
      </c>
      <c r="B19" s="242">
        <v>35193</v>
      </c>
      <c r="C19" s="242">
        <v>29071</v>
      </c>
      <c r="D19" s="308">
        <f t="shared" si="0"/>
        <v>82.60449521211605</v>
      </c>
      <c r="E19" s="244">
        <v>2662</v>
      </c>
    </row>
    <row r="20" spans="1:7" s="310" customFormat="1" ht="12">
      <c r="A20" s="309" t="s">
        <v>355</v>
      </c>
      <c r="B20" s="242">
        <v>5018</v>
      </c>
      <c r="C20" s="242">
        <v>3681</v>
      </c>
      <c r="D20" s="308">
        <f t="shared" si="0"/>
        <v>73.35591869270625</v>
      </c>
      <c r="E20" s="244">
        <v>348</v>
      </c>
      <c r="F20" s="218"/>
      <c r="G20" s="218"/>
    </row>
    <row r="21" spans="1:7" s="310" customFormat="1" ht="12">
      <c r="A21" s="309" t="s">
        <v>356</v>
      </c>
      <c r="B21" s="242">
        <v>3017</v>
      </c>
      <c r="C21" s="242">
        <v>2273</v>
      </c>
      <c r="D21" s="308">
        <f t="shared" si="0"/>
        <v>75.33974146503148</v>
      </c>
      <c r="E21" s="244">
        <v>237</v>
      </c>
      <c r="F21" s="218"/>
      <c r="G21" s="218"/>
    </row>
    <row r="22" spans="1:7" s="310" customFormat="1" ht="12">
      <c r="A22" s="309" t="s">
        <v>357</v>
      </c>
      <c r="B22" s="242">
        <v>16160</v>
      </c>
      <c r="C22" s="242">
        <v>13464</v>
      </c>
      <c r="D22" s="308">
        <f t="shared" si="0"/>
        <v>83.31683168316832</v>
      </c>
      <c r="E22" s="244">
        <v>1141</v>
      </c>
      <c r="F22" s="218"/>
      <c r="G22" s="218"/>
    </row>
    <row r="23" spans="1:7" s="310" customFormat="1" ht="12">
      <c r="A23" s="309" t="s">
        <v>358</v>
      </c>
      <c r="B23" s="242">
        <v>10998</v>
      </c>
      <c r="C23" s="242">
        <v>9653</v>
      </c>
      <c r="D23" s="308">
        <f t="shared" si="0"/>
        <v>87.77050372795053</v>
      </c>
      <c r="E23" s="244">
        <v>936</v>
      </c>
      <c r="F23" s="218"/>
      <c r="G23" s="218"/>
    </row>
    <row r="24" spans="1:5" ht="25.5">
      <c r="A24" s="312" t="s">
        <v>362</v>
      </c>
      <c r="B24" s="256">
        <v>2594</v>
      </c>
      <c r="C24" s="256">
        <v>2366</v>
      </c>
      <c r="D24" s="313">
        <f t="shared" si="0"/>
        <v>91.21048573631457</v>
      </c>
      <c r="E24" s="258">
        <v>382</v>
      </c>
    </row>
    <row r="25" ht="10.5">
      <c r="A25" s="298"/>
    </row>
    <row r="26" spans="1:5" s="314" customFormat="1" ht="10.5">
      <c r="A26" s="298"/>
      <c r="B26" s="218"/>
      <c r="C26" s="218"/>
      <c r="D26" s="218"/>
      <c r="E26" s="218"/>
    </row>
    <row r="27" spans="1:5" s="268" customFormat="1" ht="12">
      <c r="A27" s="298"/>
      <c r="B27" s="218"/>
      <c r="C27" s="218"/>
      <c r="D27" s="218"/>
      <c r="E27" s="218"/>
    </row>
    <row r="28" spans="1:5" s="268" customFormat="1" ht="12">
      <c r="A28" s="298"/>
      <c r="B28" s="314"/>
      <c r="C28" s="295"/>
      <c r="D28" s="314"/>
      <c r="E28" s="314"/>
    </row>
    <row r="29" spans="1:5" ht="12">
      <c r="A29" s="265" t="s">
        <v>298</v>
      </c>
      <c r="B29" s="265"/>
      <c r="C29" s="266"/>
      <c r="D29" s="266"/>
      <c r="E29" s="267" t="s">
        <v>36</v>
      </c>
    </row>
    <row r="30" spans="2:4" s="268" customFormat="1" ht="11.25" customHeight="1">
      <c r="B30" s="315"/>
      <c r="C30" s="295"/>
      <c r="D30" s="315"/>
    </row>
    <row r="31" spans="1:5" s="268" customFormat="1" ht="12.75">
      <c r="A31" s="316"/>
      <c r="B31" s="302"/>
      <c r="C31" s="273"/>
      <c r="D31" s="218"/>
      <c r="E31" s="218"/>
    </row>
    <row r="32" ht="11.25">
      <c r="A32" s="275"/>
    </row>
    <row r="33" spans="1:4" ht="11.25">
      <c r="A33" s="275"/>
      <c r="D33" s="301"/>
    </row>
    <row r="34" s="236" customFormat="1" ht="12" customHeight="1">
      <c r="A34" s="316"/>
    </row>
    <row r="35" s="236" customFormat="1" ht="12" customHeight="1">
      <c r="A35" s="316"/>
    </row>
    <row r="36" ht="12.75">
      <c r="A36" s="316"/>
    </row>
  </sheetData>
  <printOptions/>
  <pageMargins left="0.98" right="0.15748031496062992" top="1.46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15.12.98.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42"/>
  <sheetViews>
    <sheetView showZeros="0" workbookViewId="0" topLeftCell="A4">
      <selection activeCell="F5" sqref="F5"/>
    </sheetView>
  </sheetViews>
  <sheetFormatPr defaultColWidth="9.00390625" defaultRowHeight="12"/>
  <cols>
    <col min="1" max="1" width="39.75390625" style="218" customWidth="1"/>
    <col min="2" max="5" width="12.75390625" style="218" customWidth="1"/>
    <col min="6" max="16384" width="8.00390625" style="218" customWidth="1"/>
  </cols>
  <sheetData>
    <row r="1" spans="1:5" s="251" customFormat="1" ht="12.75">
      <c r="A1" s="217" t="s">
        <v>363</v>
      </c>
      <c r="B1" s="217"/>
      <c r="C1" s="217"/>
      <c r="D1" s="216"/>
      <c r="E1" s="217" t="s">
        <v>364</v>
      </c>
    </row>
    <row r="2" spans="1:5" s="251" customFormat="1" ht="12.75">
      <c r="A2" s="217"/>
      <c r="B2" s="217"/>
      <c r="C2" s="217"/>
      <c r="D2" s="216"/>
      <c r="E2" s="317"/>
    </row>
    <row r="3" spans="4:5" ht="10.5">
      <c r="D3" s="225"/>
      <c r="E3" s="225"/>
    </row>
    <row r="4" spans="1:5" s="223" customFormat="1" ht="15.75">
      <c r="A4" s="220" t="s">
        <v>365</v>
      </c>
      <c r="B4" s="225"/>
      <c r="C4" s="225"/>
      <c r="D4" s="225"/>
      <c r="E4" s="225"/>
    </row>
    <row r="5" spans="1:5" ht="15.75">
      <c r="A5" s="220" t="s">
        <v>259</v>
      </c>
      <c r="B5" s="225"/>
      <c r="C5" s="225"/>
      <c r="D5" s="225"/>
      <c r="E5" s="225"/>
    </row>
    <row r="6" spans="1:5" ht="10.5">
      <c r="A6" s="298"/>
      <c r="B6" s="225"/>
      <c r="C6" s="225"/>
      <c r="D6" s="225"/>
      <c r="E6" s="225"/>
    </row>
    <row r="7" spans="1:5" ht="10.5">
      <c r="A7" s="298"/>
      <c r="B7" s="225"/>
      <c r="C7" s="225"/>
      <c r="D7" s="225"/>
      <c r="E7" s="225"/>
    </row>
    <row r="8" spans="2:81" s="251" customFormat="1" ht="15.75">
      <c r="B8" s="231"/>
      <c r="C8" s="231"/>
      <c r="D8" s="318" t="s">
        <v>366</v>
      </c>
      <c r="E8" s="230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</row>
    <row r="9" spans="1:254" s="286" customFormat="1" ht="33.75" customHeight="1">
      <c r="A9" s="283" t="s">
        <v>261</v>
      </c>
      <c r="B9" s="234" t="s">
        <v>262</v>
      </c>
      <c r="C9" s="234" t="s">
        <v>263</v>
      </c>
      <c r="D9" s="234" t="s">
        <v>264</v>
      </c>
      <c r="E9" s="319" t="s">
        <v>48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34"/>
      <c r="CE9" s="235"/>
      <c r="CF9" s="283"/>
      <c r="CG9" s="234"/>
      <c r="CH9" s="234"/>
      <c r="CI9" s="234"/>
      <c r="CJ9" s="235"/>
      <c r="CK9" s="283"/>
      <c r="CL9" s="234"/>
      <c r="CM9" s="234"/>
      <c r="CN9" s="234"/>
      <c r="CO9" s="235"/>
      <c r="CP9" s="283"/>
      <c r="CQ9" s="234"/>
      <c r="CR9" s="234"/>
      <c r="CS9" s="234"/>
      <c r="CT9" s="235"/>
      <c r="CU9" s="283"/>
      <c r="CV9" s="234"/>
      <c r="CW9" s="234"/>
      <c r="CX9" s="234"/>
      <c r="CY9" s="235"/>
      <c r="CZ9" s="283"/>
      <c r="DA9" s="234"/>
      <c r="DB9" s="234"/>
      <c r="DC9" s="234"/>
      <c r="DD9" s="235"/>
      <c r="DE9" s="283"/>
      <c r="DF9" s="234"/>
      <c r="DG9" s="234"/>
      <c r="DH9" s="234"/>
      <c r="DI9" s="235"/>
      <c r="DJ9" s="283"/>
      <c r="DK9" s="234"/>
      <c r="DL9" s="234"/>
      <c r="DM9" s="234"/>
      <c r="DN9" s="235"/>
      <c r="DO9" s="283"/>
      <c r="DP9" s="234"/>
      <c r="DQ9" s="234"/>
      <c r="DR9" s="234"/>
      <c r="DS9" s="235"/>
      <c r="DT9" s="283"/>
      <c r="DU9" s="234"/>
      <c r="DV9" s="234"/>
      <c r="DW9" s="234"/>
      <c r="DX9" s="235"/>
      <c r="DY9" s="283"/>
      <c r="DZ9" s="234"/>
      <c r="EA9" s="234"/>
      <c r="EB9" s="234"/>
      <c r="EC9" s="235"/>
      <c r="ED9" s="283"/>
      <c r="EE9" s="234"/>
      <c r="EF9" s="234"/>
      <c r="EG9" s="234"/>
      <c r="EH9" s="235"/>
      <c r="EI9" s="283"/>
      <c r="EJ9" s="234"/>
      <c r="EK9" s="234"/>
      <c r="EL9" s="234"/>
      <c r="EM9" s="235"/>
      <c r="EN9" s="283"/>
      <c r="EO9" s="234"/>
      <c r="EP9" s="234"/>
      <c r="EQ9" s="234"/>
      <c r="ER9" s="235"/>
      <c r="ES9" s="283"/>
      <c r="ET9" s="234"/>
      <c r="EU9" s="234"/>
      <c r="EV9" s="234"/>
      <c r="EW9" s="235"/>
      <c r="EX9" s="283"/>
      <c r="EY9" s="234"/>
      <c r="EZ9" s="234"/>
      <c r="FA9" s="234"/>
      <c r="FB9" s="235"/>
      <c r="FC9" s="283"/>
      <c r="FD9" s="234"/>
      <c r="FE9" s="234"/>
      <c r="FF9" s="234"/>
      <c r="FG9" s="235"/>
      <c r="FH9" s="283"/>
      <c r="FI9" s="234"/>
      <c r="FJ9" s="234"/>
      <c r="FK9" s="234"/>
      <c r="FL9" s="235"/>
      <c r="FM9" s="283"/>
      <c r="FN9" s="234"/>
      <c r="FO9" s="234"/>
      <c r="FP9" s="234"/>
      <c r="FQ9" s="235"/>
      <c r="FR9" s="283"/>
      <c r="FS9" s="234"/>
      <c r="FT9" s="234"/>
      <c r="FU9" s="234"/>
      <c r="FV9" s="235"/>
      <c r="FW9" s="283"/>
      <c r="FX9" s="234"/>
      <c r="FY9" s="234"/>
      <c r="FZ9" s="234"/>
      <c r="GA9" s="235"/>
      <c r="GB9" s="283"/>
      <c r="GC9" s="234"/>
      <c r="GD9" s="234"/>
      <c r="GE9" s="234"/>
      <c r="GF9" s="235"/>
      <c r="GG9" s="283"/>
      <c r="GH9" s="234"/>
      <c r="GI9" s="234"/>
      <c r="GJ9" s="234"/>
      <c r="GK9" s="235"/>
      <c r="GL9" s="283"/>
      <c r="GM9" s="234"/>
      <c r="GN9" s="234"/>
      <c r="GO9" s="234"/>
      <c r="GP9" s="235"/>
      <c r="GQ9" s="283"/>
      <c r="GR9" s="234"/>
      <c r="GS9" s="234"/>
      <c r="GT9" s="234"/>
      <c r="GU9" s="235"/>
      <c r="GV9" s="283"/>
      <c r="GW9" s="234"/>
      <c r="GX9" s="234"/>
      <c r="GY9" s="234"/>
      <c r="GZ9" s="235"/>
      <c r="HA9" s="283"/>
      <c r="HB9" s="234"/>
      <c r="HC9" s="234"/>
      <c r="HD9" s="234"/>
      <c r="HE9" s="235"/>
      <c r="HF9" s="283"/>
      <c r="HG9" s="234"/>
      <c r="HH9" s="234"/>
      <c r="HI9" s="234"/>
      <c r="HJ9" s="235"/>
      <c r="HK9" s="283"/>
      <c r="HL9" s="234"/>
      <c r="HM9" s="234"/>
      <c r="HN9" s="234"/>
      <c r="HO9" s="235"/>
      <c r="HP9" s="283"/>
      <c r="HQ9" s="234"/>
      <c r="HR9" s="234"/>
      <c r="HS9" s="234"/>
      <c r="HT9" s="235"/>
      <c r="HU9" s="283"/>
      <c r="HV9" s="234"/>
      <c r="HW9" s="234"/>
      <c r="HX9" s="234"/>
      <c r="HY9" s="235"/>
      <c r="HZ9" s="283"/>
      <c r="IA9" s="234"/>
      <c r="IB9" s="234"/>
      <c r="IC9" s="234"/>
      <c r="ID9" s="235"/>
      <c r="IE9" s="283"/>
      <c r="IF9" s="234"/>
      <c r="IG9" s="234"/>
      <c r="IH9" s="234"/>
      <c r="II9" s="235"/>
      <c r="IJ9" s="283"/>
      <c r="IK9" s="234"/>
      <c r="IL9" s="234"/>
      <c r="IM9" s="234"/>
      <c r="IN9" s="235"/>
      <c r="IO9" s="283"/>
      <c r="IP9" s="234"/>
      <c r="IQ9" s="234"/>
      <c r="IR9" s="234"/>
      <c r="IS9" s="235"/>
      <c r="IT9" s="283"/>
    </row>
    <row r="10" spans="1:76" s="310" customFormat="1" ht="11.25">
      <c r="A10" s="303">
        <v>1</v>
      </c>
      <c r="B10" s="304">
        <v>2</v>
      </c>
      <c r="C10" s="304">
        <v>3</v>
      </c>
      <c r="D10" s="305">
        <v>4</v>
      </c>
      <c r="E10" s="306">
        <v>5</v>
      </c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</row>
    <row r="11" spans="1:76" s="310" customFormat="1" ht="12.75">
      <c r="A11" s="311" t="s">
        <v>367</v>
      </c>
      <c r="B11" s="242">
        <v>37787</v>
      </c>
      <c r="C11" s="242">
        <v>31437</v>
      </c>
      <c r="D11" s="308">
        <f aca="true" t="shared" si="0" ref="D11:D21">C11/B11*100</f>
        <v>83.19527879958716</v>
      </c>
      <c r="E11" s="244">
        <v>3044</v>
      </c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</row>
    <row r="12" spans="1:76" s="236" customFormat="1" ht="15.75">
      <c r="A12" s="311" t="s">
        <v>338</v>
      </c>
      <c r="B12" s="242">
        <v>32012</v>
      </c>
      <c r="C12" s="242">
        <v>26432</v>
      </c>
      <c r="D12" s="308">
        <f t="shared" si="0"/>
        <v>82.56903661127077</v>
      </c>
      <c r="E12" s="244">
        <v>2494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</row>
    <row r="13" spans="1:5" ht="12">
      <c r="A13" s="309" t="s">
        <v>339</v>
      </c>
      <c r="B13" s="242">
        <v>1780</v>
      </c>
      <c r="C13" s="242">
        <v>1423</v>
      </c>
      <c r="D13" s="308">
        <f t="shared" si="0"/>
        <v>79.9438202247191</v>
      </c>
      <c r="E13" s="244">
        <v>165</v>
      </c>
    </row>
    <row r="14" spans="1:5" ht="12">
      <c r="A14" s="309" t="s">
        <v>368</v>
      </c>
      <c r="B14" s="242">
        <v>476</v>
      </c>
      <c r="C14" s="242">
        <v>380</v>
      </c>
      <c r="D14" s="308">
        <f t="shared" si="0"/>
        <v>79.83193277310924</v>
      </c>
      <c r="E14" s="244">
        <v>-17</v>
      </c>
    </row>
    <row r="15" spans="1:5" ht="12">
      <c r="A15" s="309" t="s">
        <v>369</v>
      </c>
      <c r="B15" s="242">
        <v>24124</v>
      </c>
      <c r="C15" s="242">
        <v>20080</v>
      </c>
      <c r="D15" s="308">
        <f t="shared" si="0"/>
        <v>83.2366108439728</v>
      </c>
      <c r="E15" s="244">
        <v>1886</v>
      </c>
    </row>
    <row r="16" spans="1:5" ht="12">
      <c r="A16" s="309" t="s">
        <v>370</v>
      </c>
      <c r="B16" s="242">
        <v>40</v>
      </c>
      <c r="C16" s="242">
        <v>38</v>
      </c>
      <c r="D16" s="308">
        <f t="shared" si="0"/>
        <v>95</v>
      </c>
      <c r="E16" s="244">
        <v>2</v>
      </c>
    </row>
    <row r="17" spans="1:5" ht="12">
      <c r="A17" s="309" t="s">
        <v>343</v>
      </c>
      <c r="B17" s="242">
        <v>5592</v>
      </c>
      <c r="C17" s="242">
        <v>4511</v>
      </c>
      <c r="D17" s="308">
        <f t="shared" si="0"/>
        <v>80.66881258941345</v>
      </c>
      <c r="E17" s="244">
        <v>458</v>
      </c>
    </row>
    <row r="18" spans="1:25" s="236" customFormat="1" ht="12.75">
      <c r="A18" s="311" t="s">
        <v>344</v>
      </c>
      <c r="B18" s="242">
        <v>5374</v>
      </c>
      <c r="C18" s="242">
        <v>4825</v>
      </c>
      <c r="D18" s="308">
        <f t="shared" si="0"/>
        <v>89.784145887607</v>
      </c>
      <c r="E18" s="244">
        <v>525</v>
      </c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</row>
    <row r="19" spans="1:5" ht="12">
      <c r="A19" s="309" t="s">
        <v>345</v>
      </c>
      <c r="B19" s="242">
        <v>5083</v>
      </c>
      <c r="C19" s="242">
        <v>4479</v>
      </c>
      <c r="D19" s="308">
        <f t="shared" si="0"/>
        <v>88.11725359039937</v>
      </c>
      <c r="E19" s="244">
        <v>496</v>
      </c>
    </row>
    <row r="20" spans="1:5" ht="12">
      <c r="A20" s="309" t="s">
        <v>371</v>
      </c>
      <c r="B20" s="242">
        <v>291</v>
      </c>
      <c r="C20" s="242">
        <v>346</v>
      </c>
      <c r="D20" s="308">
        <f t="shared" si="0"/>
        <v>118.90034364261169</v>
      </c>
      <c r="E20" s="244">
        <v>29</v>
      </c>
    </row>
    <row r="21" spans="1:5" s="236" customFormat="1" ht="12.75">
      <c r="A21" s="311" t="s">
        <v>372</v>
      </c>
      <c r="B21" s="242">
        <v>401</v>
      </c>
      <c r="C21" s="242">
        <v>180</v>
      </c>
      <c r="D21" s="308">
        <f t="shared" si="0"/>
        <v>44.88778054862843</v>
      </c>
      <c r="E21" s="244">
        <v>25</v>
      </c>
    </row>
    <row r="22" spans="1:5" ht="12">
      <c r="A22" s="309" t="s">
        <v>348</v>
      </c>
      <c r="B22" s="242">
        <v>571</v>
      </c>
      <c r="C22" s="242">
        <v>515</v>
      </c>
      <c r="D22" s="308"/>
      <c r="E22" s="244">
        <v>42</v>
      </c>
    </row>
    <row r="23" spans="1:5" ht="12">
      <c r="A23" s="320" t="s">
        <v>349</v>
      </c>
      <c r="B23" s="256">
        <v>-170</v>
      </c>
      <c r="C23" s="256">
        <v>-335</v>
      </c>
      <c r="D23" s="321"/>
      <c r="E23" s="258">
        <v>-17</v>
      </c>
    </row>
    <row r="24" spans="1:4" ht="12">
      <c r="A24" s="298"/>
      <c r="B24" s="292"/>
      <c r="C24" s="292"/>
      <c r="D24" s="322"/>
    </row>
    <row r="25" ht="10.5">
      <c r="A25" s="298"/>
    </row>
    <row r="26" spans="1:7" s="268" customFormat="1" ht="12">
      <c r="A26" s="298"/>
      <c r="B26" s="218"/>
      <c r="C26" s="218"/>
      <c r="D26" s="218"/>
      <c r="E26" s="218"/>
      <c r="F26" s="218"/>
      <c r="G26" s="218"/>
    </row>
    <row r="27" spans="1:7" s="268" customFormat="1" ht="12">
      <c r="A27" s="323"/>
      <c r="B27" s="218"/>
      <c r="C27" s="218"/>
      <c r="D27" s="218"/>
      <c r="E27" s="218"/>
      <c r="F27" s="218"/>
      <c r="G27" s="218"/>
    </row>
    <row r="28" spans="1:254" s="236" customFormat="1" ht="12.75">
      <c r="A28" s="265" t="s">
        <v>298</v>
      </c>
      <c r="B28" s="265"/>
      <c r="C28" s="266"/>
      <c r="D28" s="324"/>
      <c r="E28" s="267"/>
      <c r="F28" s="218"/>
      <c r="G28" s="218"/>
      <c r="H28" s="295"/>
      <c r="I28" s="325"/>
      <c r="J28" s="325"/>
      <c r="K28" s="326"/>
      <c r="L28" s="218"/>
      <c r="M28" s="265"/>
      <c r="N28" s="265"/>
      <c r="O28" s="295"/>
      <c r="P28" s="294"/>
      <c r="Q28" s="294"/>
      <c r="R28" s="326"/>
      <c r="S28" s="218"/>
      <c r="T28" s="265"/>
      <c r="U28" s="265"/>
      <c r="V28" s="295"/>
      <c r="W28" s="294"/>
      <c r="X28" s="294"/>
      <c r="Y28" s="326"/>
      <c r="Z28" s="218"/>
      <c r="AA28" s="265"/>
      <c r="AB28" s="265"/>
      <c r="AC28" s="295"/>
      <c r="AD28" s="294"/>
      <c r="AE28" s="294"/>
      <c r="AF28" s="326"/>
      <c r="AG28" s="218"/>
      <c r="AH28" s="265"/>
      <c r="AI28" s="265"/>
      <c r="AJ28" s="295"/>
      <c r="AK28" s="294"/>
      <c r="AL28" s="294"/>
      <c r="AM28" s="326"/>
      <c r="AN28" s="218"/>
      <c r="AO28" s="265"/>
      <c r="AP28" s="265"/>
      <c r="AQ28" s="295"/>
      <c r="AR28" s="294"/>
      <c r="AS28" s="294"/>
      <c r="AT28" s="326"/>
      <c r="AU28" s="218"/>
      <c r="AV28" s="265"/>
      <c r="AW28" s="265"/>
      <c r="AX28" s="295"/>
      <c r="AY28" s="294"/>
      <c r="AZ28" s="294"/>
      <c r="BA28" s="326"/>
      <c r="BB28" s="218"/>
      <c r="BC28" s="265"/>
      <c r="BD28" s="265"/>
      <c r="BE28" s="295"/>
      <c r="BF28" s="294"/>
      <c r="BG28" s="294"/>
      <c r="BH28" s="326"/>
      <c r="BI28" s="218"/>
      <c r="BJ28" s="265"/>
      <c r="BK28" s="265"/>
      <c r="BL28" s="295"/>
      <c r="BM28" s="294"/>
      <c r="BN28" s="294"/>
      <c r="BO28" s="326"/>
      <c r="BP28" s="218"/>
      <c r="BQ28" s="265"/>
      <c r="BR28" s="265"/>
      <c r="BS28" s="295"/>
      <c r="BT28" s="294"/>
      <c r="BU28" s="294"/>
      <c r="BV28" s="326"/>
      <c r="BW28" s="218"/>
      <c r="BX28" s="265"/>
      <c r="BY28" s="265"/>
      <c r="BZ28" s="295"/>
      <c r="CA28" s="294"/>
      <c r="CB28" s="294"/>
      <c r="CC28" s="326"/>
      <c r="CD28" s="218"/>
      <c r="CE28" s="265"/>
      <c r="CF28" s="265"/>
      <c r="CG28" s="295"/>
      <c r="CH28" s="294"/>
      <c r="CI28" s="294"/>
      <c r="CJ28" s="326"/>
      <c r="CK28" s="218"/>
      <c r="CL28" s="265"/>
      <c r="CM28" s="265"/>
      <c r="CN28" s="295"/>
      <c r="CO28" s="294"/>
      <c r="CP28" s="294"/>
      <c r="CQ28" s="326"/>
      <c r="CR28" s="218"/>
      <c r="CS28" s="265"/>
      <c r="CT28" s="265"/>
      <c r="CU28" s="295"/>
      <c r="CV28" s="294"/>
      <c r="CW28" s="294"/>
      <c r="CX28" s="326"/>
      <c r="CY28" s="218"/>
      <c r="CZ28" s="265"/>
      <c r="DA28" s="265"/>
      <c r="DB28" s="295"/>
      <c r="DC28" s="294"/>
      <c r="DD28" s="294"/>
      <c r="DE28" s="326"/>
      <c r="DF28" s="218"/>
      <c r="DG28" s="265"/>
      <c r="DH28" s="265"/>
      <c r="DI28" s="295"/>
      <c r="DJ28" s="294"/>
      <c r="DK28" s="294"/>
      <c r="DL28" s="326"/>
      <c r="DM28" s="218"/>
      <c r="DN28" s="265"/>
      <c r="DO28" s="265"/>
      <c r="DP28" s="295"/>
      <c r="DQ28" s="294"/>
      <c r="DR28" s="294"/>
      <c r="DS28" s="326"/>
      <c r="DT28" s="218"/>
      <c r="DU28" s="265"/>
      <c r="DV28" s="265"/>
      <c r="DW28" s="295"/>
      <c r="DX28" s="294"/>
      <c r="DY28" s="294"/>
      <c r="DZ28" s="326"/>
      <c r="EA28" s="218"/>
      <c r="EB28" s="265"/>
      <c r="EC28" s="265"/>
      <c r="ED28" s="295"/>
      <c r="EE28" s="294"/>
      <c r="EF28" s="294"/>
      <c r="EG28" s="326"/>
      <c r="EH28" s="218"/>
      <c r="EI28" s="265"/>
      <c r="EJ28" s="265"/>
      <c r="EK28" s="295"/>
      <c r="EL28" s="294"/>
      <c r="EM28" s="294"/>
      <c r="EN28" s="326"/>
      <c r="EO28" s="218"/>
      <c r="EP28" s="265"/>
      <c r="EQ28" s="265"/>
      <c r="ER28" s="295"/>
      <c r="ES28" s="294"/>
      <c r="ET28" s="294"/>
      <c r="EU28" s="326"/>
      <c r="EV28" s="218"/>
      <c r="EW28" s="265"/>
      <c r="EX28" s="265"/>
      <c r="EY28" s="295"/>
      <c r="EZ28" s="294"/>
      <c r="FA28" s="294"/>
      <c r="FB28" s="326"/>
      <c r="FC28" s="218"/>
      <c r="FD28" s="265"/>
      <c r="FE28" s="265"/>
      <c r="FF28" s="295"/>
      <c r="FG28" s="294"/>
      <c r="FH28" s="294"/>
      <c r="FI28" s="326"/>
      <c r="FJ28" s="218"/>
      <c r="FK28" s="265"/>
      <c r="FL28" s="265"/>
      <c r="FM28" s="295"/>
      <c r="FN28" s="294"/>
      <c r="FO28" s="294"/>
      <c r="FP28" s="326"/>
      <c r="FQ28" s="218"/>
      <c r="FR28" s="265"/>
      <c r="FS28" s="265"/>
      <c r="FT28" s="295"/>
      <c r="FU28" s="294"/>
      <c r="FV28" s="294"/>
      <c r="FW28" s="326"/>
      <c r="FX28" s="218"/>
      <c r="FY28" s="265"/>
      <c r="FZ28" s="265"/>
      <c r="GA28" s="295"/>
      <c r="GB28" s="294"/>
      <c r="GC28" s="294"/>
      <c r="GD28" s="326"/>
      <c r="GE28" s="218"/>
      <c r="GF28" s="265"/>
      <c r="GG28" s="265"/>
      <c r="GH28" s="295"/>
      <c r="GI28" s="294"/>
      <c r="GJ28" s="294"/>
      <c r="GK28" s="326"/>
      <c r="GL28" s="218"/>
      <c r="GM28" s="265"/>
      <c r="GN28" s="265"/>
      <c r="GO28" s="295"/>
      <c r="GP28" s="294"/>
      <c r="GQ28" s="294"/>
      <c r="GR28" s="326"/>
      <c r="GS28" s="218"/>
      <c r="GT28" s="265"/>
      <c r="GU28" s="265"/>
      <c r="GV28" s="295"/>
      <c r="GW28" s="294"/>
      <c r="GX28" s="294"/>
      <c r="GY28" s="326"/>
      <c r="GZ28" s="218"/>
      <c r="HA28" s="265"/>
      <c r="HB28" s="265"/>
      <c r="HC28" s="295"/>
      <c r="HD28" s="294"/>
      <c r="HE28" s="294"/>
      <c r="HF28" s="326"/>
      <c r="HG28" s="218"/>
      <c r="HH28" s="265"/>
      <c r="HI28" s="265"/>
      <c r="HJ28" s="295"/>
      <c r="HK28" s="294"/>
      <c r="HL28" s="294"/>
      <c r="HM28" s="326"/>
      <c r="HN28" s="218"/>
      <c r="HO28" s="265"/>
      <c r="HP28" s="265"/>
      <c r="HQ28" s="295"/>
      <c r="HR28" s="294"/>
      <c r="HS28" s="294"/>
      <c r="HT28" s="326"/>
      <c r="HU28" s="218"/>
      <c r="HV28" s="265"/>
      <c r="HW28" s="265"/>
      <c r="HX28" s="295"/>
      <c r="HY28" s="294"/>
      <c r="HZ28" s="294"/>
      <c r="IA28" s="326"/>
      <c r="IB28" s="218"/>
      <c r="IC28" s="265"/>
      <c r="ID28" s="265"/>
      <c r="IE28" s="295"/>
      <c r="IF28" s="294"/>
      <c r="IG28" s="294"/>
      <c r="IH28" s="326"/>
      <c r="II28" s="218"/>
      <c r="IJ28" s="265"/>
      <c r="IK28" s="265"/>
      <c r="IL28" s="295"/>
      <c r="IM28" s="294"/>
      <c r="IN28" s="294"/>
      <c r="IO28" s="326"/>
      <c r="IP28" s="218"/>
      <c r="IQ28" s="265"/>
      <c r="IR28" s="265"/>
      <c r="IS28" s="295"/>
      <c r="IT28" s="294"/>
    </row>
    <row r="29" spans="2:253" s="265" customFormat="1" ht="16.5" customHeight="1">
      <c r="B29" s="259"/>
      <c r="C29" s="259"/>
      <c r="D29" s="218"/>
      <c r="E29" s="218"/>
      <c r="F29" s="218"/>
      <c r="G29" s="218"/>
      <c r="H29" s="295"/>
      <c r="I29" s="268"/>
      <c r="J29" s="295"/>
      <c r="K29" s="295"/>
      <c r="M29" s="268"/>
      <c r="O29" s="295"/>
      <c r="P29" s="268"/>
      <c r="Q29" s="295"/>
      <c r="R29" s="295"/>
      <c r="T29" s="268"/>
      <c r="V29" s="295"/>
      <c r="W29" s="268"/>
      <c r="X29" s="295"/>
      <c r="Y29" s="295"/>
      <c r="AA29" s="268"/>
      <c r="AC29" s="295"/>
      <c r="AD29" s="268"/>
      <c r="AE29" s="295"/>
      <c r="AF29" s="295"/>
      <c r="AH29" s="268"/>
      <c r="AJ29" s="295"/>
      <c r="AK29" s="268"/>
      <c r="AL29" s="295"/>
      <c r="AM29" s="295"/>
      <c r="AO29" s="268"/>
      <c r="AQ29" s="295"/>
      <c r="AR29" s="268"/>
      <c r="AS29" s="295"/>
      <c r="AT29" s="295"/>
      <c r="AV29" s="268"/>
      <c r="AX29" s="295"/>
      <c r="AY29" s="268"/>
      <c r="AZ29" s="295"/>
      <c r="BA29" s="295"/>
      <c r="BC29" s="268"/>
      <c r="BE29" s="295"/>
      <c r="BF29" s="268"/>
      <c r="BG29" s="295"/>
      <c r="BH29" s="295"/>
      <c r="BJ29" s="268"/>
      <c r="BL29" s="295"/>
      <c r="BM29" s="268"/>
      <c r="BN29" s="295"/>
      <c r="BO29" s="295"/>
      <c r="BQ29" s="268"/>
      <c r="BS29" s="295"/>
      <c r="BT29" s="268"/>
      <c r="BU29" s="295"/>
      <c r="BV29" s="295"/>
      <c r="BX29" s="268"/>
      <c r="BZ29" s="295"/>
      <c r="CA29" s="268"/>
      <c r="CB29" s="295"/>
      <c r="CC29" s="295"/>
      <c r="CE29" s="268"/>
      <c r="CG29" s="295"/>
      <c r="CH29" s="268"/>
      <c r="CI29" s="295"/>
      <c r="CJ29" s="295"/>
      <c r="CL29" s="268"/>
      <c r="CN29" s="295"/>
      <c r="CO29" s="268"/>
      <c r="CP29" s="295"/>
      <c r="CQ29" s="295"/>
      <c r="CS29" s="268"/>
      <c r="CU29" s="295"/>
      <c r="CV29" s="268"/>
      <c r="CW29" s="295"/>
      <c r="CX29" s="295"/>
      <c r="CZ29" s="268"/>
      <c r="DB29" s="295"/>
      <c r="DC29" s="268"/>
      <c r="DD29" s="295"/>
      <c r="DE29" s="295"/>
      <c r="DG29" s="268"/>
      <c r="DI29" s="295"/>
      <c r="DJ29" s="268"/>
      <c r="DK29" s="295"/>
      <c r="DL29" s="295"/>
      <c r="DN29" s="268"/>
      <c r="DP29" s="295"/>
      <c r="DQ29" s="268"/>
      <c r="DR29" s="295"/>
      <c r="DS29" s="295"/>
      <c r="DU29" s="268"/>
      <c r="DW29" s="295"/>
      <c r="DX29" s="268"/>
      <c r="DY29" s="295"/>
      <c r="DZ29" s="295"/>
      <c r="EB29" s="268"/>
      <c r="ED29" s="295"/>
      <c r="EE29" s="268"/>
      <c r="EF29" s="295"/>
      <c r="EG29" s="295"/>
      <c r="EI29" s="268"/>
      <c r="EK29" s="295"/>
      <c r="EL29" s="268"/>
      <c r="EM29" s="295"/>
      <c r="EN29" s="295"/>
      <c r="EP29" s="268"/>
      <c r="ER29" s="295"/>
      <c r="ES29" s="268"/>
      <c r="ET29" s="295"/>
      <c r="EU29" s="295"/>
      <c r="EW29" s="268"/>
      <c r="EY29" s="295"/>
      <c r="EZ29" s="268"/>
      <c r="FA29" s="295"/>
      <c r="FB29" s="295"/>
      <c r="FD29" s="268"/>
      <c r="FF29" s="295"/>
      <c r="FG29" s="268"/>
      <c r="FH29" s="295"/>
      <c r="FI29" s="295"/>
      <c r="FK29" s="268"/>
      <c r="FM29" s="295"/>
      <c r="FN29" s="268"/>
      <c r="FO29" s="295"/>
      <c r="FP29" s="295"/>
      <c r="FR29" s="268"/>
      <c r="FT29" s="295"/>
      <c r="FU29" s="268"/>
      <c r="FV29" s="295"/>
      <c r="FW29" s="295"/>
      <c r="FY29" s="268"/>
      <c r="GA29" s="295"/>
      <c r="GB29" s="268"/>
      <c r="GC29" s="295"/>
      <c r="GD29" s="295"/>
      <c r="GF29" s="268"/>
      <c r="GH29" s="295"/>
      <c r="GI29" s="268"/>
      <c r="GJ29" s="295"/>
      <c r="GK29" s="295"/>
      <c r="GM29" s="268"/>
      <c r="GO29" s="295"/>
      <c r="GP29" s="268"/>
      <c r="GQ29" s="295"/>
      <c r="GR29" s="295"/>
      <c r="GT29" s="268"/>
      <c r="GV29" s="295"/>
      <c r="GW29" s="268"/>
      <c r="GX29" s="295"/>
      <c r="GY29" s="295"/>
      <c r="HA29" s="268"/>
      <c r="HC29" s="295"/>
      <c r="HD29" s="268"/>
      <c r="HE29" s="295"/>
      <c r="HF29" s="295"/>
      <c r="HH29" s="268"/>
      <c r="HJ29" s="295"/>
      <c r="HK29" s="268"/>
      <c r="HL29" s="295"/>
      <c r="HM29" s="295"/>
      <c r="HO29" s="268"/>
      <c r="HQ29" s="295"/>
      <c r="HR29" s="268"/>
      <c r="HS29" s="295"/>
      <c r="HT29" s="295"/>
      <c r="HV29" s="268"/>
      <c r="HX29" s="295"/>
      <c r="HY29" s="268"/>
      <c r="HZ29" s="295"/>
      <c r="IA29" s="295"/>
      <c r="IC29" s="268"/>
      <c r="IE29" s="295"/>
      <c r="IF29" s="268"/>
      <c r="IG29" s="295"/>
      <c r="IH29" s="295"/>
      <c r="IJ29" s="268"/>
      <c r="IL29" s="295"/>
      <c r="IM29" s="268"/>
      <c r="IN29" s="295"/>
      <c r="IO29" s="295"/>
      <c r="IQ29" s="268"/>
      <c r="IS29" s="295"/>
    </row>
    <row r="30" spans="1:7" s="268" customFormat="1" ht="12.75">
      <c r="A30" s="298"/>
      <c r="B30" s="327"/>
      <c r="C30" s="328"/>
      <c r="D30" s="218"/>
      <c r="E30" s="218"/>
      <c r="F30" s="218"/>
      <c r="G30" s="218"/>
    </row>
    <row r="31" spans="1:7" s="236" customFormat="1" ht="12.75">
      <c r="A31" s="329"/>
      <c r="D31" s="218"/>
      <c r="E31" s="218"/>
      <c r="F31" s="218"/>
      <c r="G31" s="218"/>
    </row>
    <row r="32" spans="1:7" s="236" customFormat="1" ht="12.75">
      <c r="A32" s="316"/>
      <c r="B32" s="316"/>
      <c r="C32" s="316"/>
      <c r="D32" s="218"/>
      <c r="E32" s="218"/>
      <c r="F32" s="218"/>
      <c r="G32" s="218"/>
    </row>
    <row r="40" spans="4:7" ht="10.5">
      <c r="D40" s="218">
        <v>0</v>
      </c>
      <c r="E40" s="218">
        <v>0</v>
      </c>
      <c r="F40" s="218">
        <v>0</v>
      </c>
      <c r="G40" s="218">
        <v>0</v>
      </c>
    </row>
    <row r="41" spans="4:7" ht="10.5">
      <c r="D41" s="218">
        <v>0</v>
      </c>
      <c r="E41" s="218">
        <v>0</v>
      </c>
      <c r="F41" s="218">
        <v>0</v>
      </c>
      <c r="G41" s="218">
        <v>0</v>
      </c>
    </row>
    <row r="42" spans="4:7" ht="10.5">
      <c r="D42" s="218">
        <v>0</v>
      </c>
      <c r="E42" s="218">
        <v>0</v>
      </c>
      <c r="F42" s="218">
        <v>0</v>
      </c>
      <c r="G42" s="218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15.12.98.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5"/>
  <sheetViews>
    <sheetView showGridLines="0" showZeros="0" workbookViewId="0" topLeftCell="F31">
      <selection activeCell="F5" sqref="F5"/>
    </sheetView>
  </sheetViews>
  <sheetFormatPr defaultColWidth="9.00390625" defaultRowHeight="12"/>
  <cols>
    <col min="1" max="1" width="17.75390625" style="331" customWidth="1"/>
    <col min="2" max="2" width="8.875" style="218" customWidth="1"/>
    <col min="3" max="3" width="8.375" style="218" customWidth="1"/>
    <col min="4" max="4" width="8.875" style="218" customWidth="1"/>
    <col min="5" max="5" width="9.25390625" style="218" customWidth="1"/>
    <col min="6" max="6" width="8.00390625" style="218" customWidth="1"/>
    <col min="7" max="7" width="9.00390625" style="218" customWidth="1"/>
    <col min="8" max="8" width="9.375" style="218" customWidth="1"/>
    <col min="9" max="9" width="10.00390625" style="218" customWidth="1"/>
    <col min="10" max="10" width="8.625" style="218" customWidth="1"/>
    <col min="11" max="11" width="8.00390625" style="218" customWidth="1"/>
    <col min="12" max="13" width="7.625" style="218" customWidth="1"/>
    <col min="14" max="14" width="7.125" style="218" customWidth="1"/>
    <col min="15" max="16" width="9.25390625" style="218" customWidth="1"/>
    <col min="17" max="16384" width="8.00390625" style="218" customWidth="1"/>
  </cols>
  <sheetData>
    <row r="1" spans="1:16" ht="12.75">
      <c r="A1" s="330"/>
      <c r="B1" s="286"/>
      <c r="C1" s="286"/>
      <c r="D1" s="286"/>
      <c r="E1" s="286"/>
      <c r="F1" s="286" t="s">
        <v>373</v>
      </c>
      <c r="G1" s="286"/>
      <c r="H1" s="286"/>
      <c r="I1" s="286"/>
      <c r="J1" s="286"/>
      <c r="K1" s="286"/>
      <c r="L1" s="286"/>
      <c r="M1" s="286"/>
      <c r="N1" s="217"/>
      <c r="O1" s="217"/>
      <c r="P1" s="217" t="s">
        <v>374</v>
      </c>
    </row>
    <row r="2" spans="14:15" ht="12">
      <c r="N2" s="332"/>
      <c r="O2" s="225"/>
    </row>
    <row r="3" spans="1:16" s="286" customFormat="1" ht="12.75">
      <c r="A3" s="330"/>
      <c r="N3" s="217"/>
      <c r="O3" s="217"/>
      <c r="P3" s="217"/>
    </row>
    <row r="4" spans="1:16" s="335" customFormat="1" ht="15.75">
      <c r="A4" s="333" t="s">
        <v>375</v>
      </c>
      <c r="B4" s="333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6" s="338" customFormat="1" ht="15.75">
      <c r="A5" s="336" t="s">
        <v>259</v>
      </c>
      <c r="B5" s="336"/>
      <c r="C5" s="336"/>
      <c r="D5" s="336"/>
      <c r="E5" s="337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</row>
    <row r="6" spans="1:16" s="338" customFormat="1" ht="15.75">
      <c r="A6" s="336"/>
      <c r="B6" s="336"/>
      <c r="C6" s="336"/>
      <c r="D6" s="336"/>
      <c r="E6" s="337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</row>
    <row r="7" spans="1:16" s="251" customFormat="1" ht="11.25">
      <c r="A7" s="339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 t="s">
        <v>376</v>
      </c>
      <c r="N7" s="231"/>
      <c r="O7" s="230"/>
      <c r="P7" s="231"/>
    </row>
    <row r="8" spans="1:16" s="286" customFormat="1" ht="12.75">
      <c r="A8" s="340"/>
      <c r="B8" s="341" t="s">
        <v>377</v>
      </c>
      <c r="C8" s="341"/>
      <c r="D8" s="341"/>
      <c r="E8" s="342" t="s">
        <v>378</v>
      </c>
      <c r="F8" s="341"/>
      <c r="G8" s="341"/>
      <c r="H8" s="343"/>
      <c r="I8" s="343"/>
      <c r="J8" s="344" t="s">
        <v>379</v>
      </c>
      <c r="K8" s="341"/>
      <c r="L8" s="341"/>
      <c r="M8" s="345"/>
      <c r="N8" s="341"/>
      <c r="O8" s="346"/>
      <c r="P8" s="347"/>
    </row>
    <row r="9" spans="1:16" ht="11.25">
      <c r="A9" s="348"/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1" t="s">
        <v>380</v>
      </c>
      <c r="M9" s="351"/>
      <c r="N9" s="349"/>
      <c r="O9" s="350"/>
      <c r="P9" s="352"/>
    </row>
    <row r="10" spans="1:16" s="359" customFormat="1" ht="45">
      <c r="A10" s="353" t="s">
        <v>381</v>
      </c>
      <c r="B10" s="354" t="s">
        <v>382</v>
      </c>
      <c r="C10" s="355" t="s">
        <v>383</v>
      </c>
      <c r="D10" s="356" t="s">
        <v>384</v>
      </c>
      <c r="E10" s="356" t="s">
        <v>385</v>
      </c>
      <c r="F10" s="356" t="s">
        <v>386</v>
      </c>
      <c r="G10" s="356" t="s">
        <v>387</v>
      </c>
      <c r="H10" s="356" t="s">
        <v>388</v>
      </c>
      <c r="I10" s="356" t="s">
        <v>389</v>
      </c>
      <c r="J10" s="356" t="s">
        <v>390</v>
      </c>
      <c r="K10" s="356" t="s">
        <v>391</v>
      </c>
      <c r="L10" s="356" t="s">
        <v>392</v>
      </c>
      <c r="M10" s="356" t="s">
        <v>393</v>
      </c>
      <c r="N10" s="356" t="s">
        <v>394</v>
      </c>
      <c r="O10" s="357" t="s">
        <v>395</v>
      </c>
      <c r="P10" s="358" t="s">
        <v>396</v>
      </c>
    </row>
    <row r="11" spans="1:16" s="251" customFormat="1" ht="11.25">
      <c r="A11" s="360">
        <v>1</v>
      </c>
      <c r="B11" s="361">
        <v>2</v>
      </c>
      <c r="C11" s="361">
        <v>3</v>
      </c>
      <c r="D11" s="361">
        <v>4</v>
      </c>
      <c r="E11" s="361">
        <v>5</v>
      </c>
      <c r="F11" s="361">
        <v>6</v>
      </c>
      <c r="G11" s="361">
        <v>7</v>
      </c>
      <c r="H11" s="361">
        <v>8</v>
      </c>
      <c r="I11" s="361">
        <v>9</v>
      </c>
      <c r="J11" s="361">
        <v>10</v>
      </c>
      <c r="K11" s="361">
        <v>11</v>
      </c>
      <c r="L11" s="361">
        <v>12</v>
      </c>
      <c r="M11" s="361">
        <v>13</v>
      </c>
      <c r="N11" s="361">
        <v>14</v>
      </c>
      <c r="O11" s="361">
        <v>15</v>
      </c>
      <c r="P11" s="362">
        <v>16</v>
      </c>
    </row>
    <row r="12" spans="1:16" ht="12.75">
      <c r="A12" s="363" t="s">
        <v>397</v>
      </c>
      <c r="B12" s="364"/>
      <c r="C12" s="364"/>
      <c r="D12" s="364"/>
      <c r="E12" s="364"/>
      <c r="F12" s="364"/>
      <c r="G12" s="364"/>
      <c r="H12" s="364"/>
      <c r="I12" s="364"/>
      <c r="J12" s="364">
        <v>0</v>
      </c>
      <c r="K12" s="364"/>
      <c r="L12" s="364"/>
      <c r="M12" s="364"/>
      <c r="N12" s="364"/>
      <c r="O12" s="364"/>
      <c r="P12" s="365">
        <v>0</v>
      </c>
    </row>
    <row r="13" spans="1:17" ht="12">
      <c r="A13" s="250" t="s">
        <v>398</v>
      </c>
      <c r="B13" s="366">
        <v>95631473</v>
      </c>
      <c r="C13" s="366">
        <v>19177896</v>
      </c>
      <c r="D13" s="366">
        <v>114809369</v>
      </c>
      <c r="E13" s="366">
        <v>107241771</v>
      </c>
      <c r="F13" s="366">
        <v>16373476</v>
      </c>
      <c r="G13" s="366">
        <v>123615247</v>
      </c>
      <c r="H13" s="366">
        <v>-8805878</v>
      </c>
      <c r="I13" s="366">
        <v>8805878</v>
      </c>
      <c r="J13" s="366">
        <v>-3000000</v>
      </c>
      <c r="K13" s="366">
        <v>5411852</v>
      </c>
      <c r="L13" s="366">
        <v>5411852</v>
      </c>
      <c r="M13" s="366">
        <v>0</v>
      </c>
      <c r="N13" s="366">
        <v>0</v>
      </c>
      <c r="O13" s="366">
        <v>3648795</v>
      </c>
      <c r="P13" s="367">
        <v>2745231</v>
      </c>
      <c r="Q13" s="218">
        <v>0</v>
      </c>
    </row>
    <row r="14" spans="1:17" ht="12">
      <c r="A14" s="368" t="s">
        <v>399</v>
      </c>
      <c r="B14" s="366">
        <v>9391413</v>
      </c>
      <c r="C14" s="366">
        <v>3420471</v>
      </c>
      <c r="D14" s="366">
        <v>12811884</v>
      </c>
      <c r="E14" s="366">
        <v>12158606</v>
      </c>
      <c r="F14" s="366">
        <v>262709</v>
      </c>
      <c r="G14" s="366">
        <v>12421315</v>
      </c>
      <c r="H14" s="366">
        <v>390569</v>
      </c>
      <c r="I14" s="366">
        <v>-390569</v>
      </c>
      <c r="J14" s="366">
        <v>-437500</v>
      </c>
      <c r="K14" s="366">
        <v>-165069</v>
      </c>
      <c r="L14" s="366">
        <v>152488</v>
      </c>
      <c r="M14" s="366">
        <v>317557</v>
      </c>
      <c r="N14" s="366">
        <v>0</v>
      </c>
      <c r="O14" s="366">
        <v>212000</v>
      </c>
      <c r="P14" s="367">
        <v>0</v>
      </c>
      <c r="Q14" s="218">
        <v>0</v>
      </c>
    </row>
    <row r="15" spans="1:16" ht="12">
      <c r="A15" s="368" t="s">
        <v>400</v>
      </c>
      <c r="B15" s="366">
        <v>5496380</v>
      </c>
      <c r="C15" s="366">
        <v>1972509</v>
      </c>
      <c r="D15" s="366">
        <v>7468889</v>
      </c>
      <c r="E15" s="366">
        <v>8914545</v>
      </c>
      <c r="F15" s="366">
        <v>46220</v>
      </c>
      <c r="G15" s="366">
        <v>8960765</v>
      </c>
      <c r="H15" s="366">
        <v>-1491876</v>
      </c>
      <c r="I15" s="366">
        <v>1491876</v>
      </c>
      <c r="J15" s="366">
        <v>-669000</v>
      </c>
      <c r="K15" s="366">
        <v>-238051</v>
      </c>
      <c r="L15" s="366">
        <v>159898</v>
      </c>
      <c r="M15" s="366">
        <v>397949</v>
      </c>
      <c r="N15" s="366">
        <v>0</v>
      </c>
      <c r="O15" s="366">
        <v>441732</v>
      </c>
      <c r="P15" s="367">
        <v>1957195</v>
      </c>
    </row>
    <row r="16" spans="1:17" ht="12">
      <c r="A16" s="368" t="s">
        <v>401</v>
      </c>
      <c r="B16" s="366">
        <v>5160895</v>
      </c>
      <c r="C16" s="366">
        <v>1716962</v>
      </c>
      <c r="D16" s="366">
        <v>6877857</v>
      </c>
      <c r="E16" s="366">
        <v>6736521</v>
      </c>
      <c r="F16" s="366">
        <v>6826</v>
      </c>
      <c r="G16" s="366">
        <v>6743347</v>
      </c>
      <c r="H16" s="366">
        <v>134510</v>
      </c>
      <c r="I16" s="366">
        <v>-134510</v>
      </c>
      <c r="J16" s="366">
        <v>70000</v>
      </c>
      <c r="K16" s="366">
        <v>-204510</v>
      </c>
      <c r="L16" s="366">
        <v>611233</v>
      </c>
      <c r="M16" s="366">
        <v>815743</v>
      </c>
      <c r="N16" s="366">
        <v>0</v>
      </c>
      <c r="O16" s="366">
        <v>0</v>
      </c>
      <c r="P16" s="367">
        <v>0</v>
      </c>
      <c r="Q16" s="218">
        <v>0</v>
      </c>
    </row>
    <row r="17" spans="1:17" ht="12">
      <c r="A17" s="368" t="s">
        <v>402</v>
      </c>
      <c r="B17" s="366">
        <v>7783306</v>
      </c>
      <c r="C17" s="366">
        <v>2660112</v>
      </c>
      <c r="D17" s="366">
        <v>10443418</v>
      </c>
      <c r="E17" s="366">
        <v>10293254</v>
      </c>
      <c r="F17" s="366">
        <v>7879</v>
      </c>
      <c r="G17" s="366">
        <v>10301133</v>
      </c>
      <c r="H17" s="366">
        <v>142285</v>
      </c>
      <c r="I17" s="366">
        <v>-142285</v>
      </c>
      <c r="J17" s="366">
        <v>42100</v>
      </c>
      <c r="K17" s="366">
        <v>-105707</v>
      </c>
      <c r="L17" s="366">
        <v>248155</v>
      </c>
      <c r="M17" s="366">
        <v>353862</v>
      </c>
      <c r="N17" s="366">
        <v>0</v>
      </c>
      <c r="O17" s="366">
        <v>-78678</v>
      </c>
      <c r="P17" s="367">
        <v>0</v>
      </c>
      <c r="Q17" s="218">
        <v>0</v>
      </c>
    </row>
    <row r="18" spans="1:17" ht="12">
      <c r="A18" s="368" t="s">
        <v>403</v>
      </c>
      <c r="B18" s="366">
        <v>2925873</v>
      </c>
      <c r="C18" s="366">
        <v>1579898</v>
      </c>
      <c r="D18" s="366">
        <v>4505771</v>
      </c>
      <c r="E18" s="366">
        <v>4279749</v>
      </c>
      <c r="F18" s="366">
        <v>3265</v>
      </c>
      <c r="G18" s="366">
        <v>4283014</v>
      </c>
      <c r="H18" s="366">
        <v>222757</v>
      </c>
      <c r="I18" s="366">
        <v>-222757</v>
      </c>
      <c r="J18" s="366">
        <v>-112500</v>
      </c>
      <c r="K18" s="366">
        <v>-110257</v>
      </c>
      <c r="L18" s="366">
        <v>42256</v>
      </c>
      <c r="M18" s="366">
        <v>152513</v>
      </c>
      <c r="N18" s="366">
        <v>0</v>
      </c>
      <c r="O18" s="366">
        <v>0</v>
      </c>
      <c r="P18" s="367">
        <v>0</v>
      </c>
      <c r="Q18" s="218">
        <v>0</v>
      </c>
    </row>
    <row r="19" spans="1:17" ht="12">
      <c r="A19" s="368" t="s">
        <v>404</v>
      </c>
      <c r="B19" s="366">
        <v>9418644</v>
      </c>
      <c r="C19" s="366">
        <v>972671</v>
      </c>
      <c r="D19" s="366">
        <v>10391315</v>
      </c>
      <c r="E19" s="366">
        <v>6842520</v>
      </c>
      <c r="F19" s="366">
        <v>3006743</v>
      </c>
      <c r="G19" s="366">
        <v>9849263</v>
      </c>
      <c r="H19" s="366">
        <v>542052</v>
      </c>
      <c r="I19" s="366">
        <v>-542052</v>
      </c>
      <c r="J19" s="366">
        <v>0</v>
      </c>
      <c r="K19" s="366">
        <v>-542052</v>
      </c>
      <c r="L19" s="366">
        <v>55769</v>
      </c>
      <c r="M19" s="366">
        <v>597821</v>
      </c>
      <c r="N19" s="366">
        <v>0</v>
      </c>
      <c r="O19" s="366">
        <v>0</v>
      </c>
      <c r="P19" s="367">
        <v>0</v>
      </c>
      <c r="Q19" s="218">
        <v>0</v>
      </c>
    </row>
    <row r="20" spans="1:16" ht="12.75">
      <c r="A20" s="363" t="s">
        <v>405</v>
      </c>
      <c r="B20" s="366">
        <f aca="true" t="shared" si="0" ref="B20:P20">SUM(B13:B19)</f>
        <v>135807984</v>
      </c>
      <c r="C20" s="366">
        <f t="shared" si="0"/>
        <v>31500519</v>
      </c>
      <c r="D20" s="366">
        <f t="shared" si="0"/>
        <v>167308503</v>
      </c>
      <c r="E20" s="366">
        <f t="shared" si="0"/>
        <v>156466966</v>
      </c>
      <c r="F20" s="366">
        <f t="shared" si="0"/>
        <v>19707118</v>
      </c>
      <c r="G20" s="366">
        <f t="shared" si="0"/>
        <v>176174084</v>
      </c>
      <c r="H20" s="366">
        <f t="shared" si="0"/>
        <v>-8865581</v>
      </c>
      <c r="I20" s="366">
        <f t="shared" si="0"/>
        <v>8865581</v>
      </c>
      <c r="J20" s="366">
        <f t="shared" si="0"/>
        <v>-4106900</v>
      </c>
      <c r="K20" s="366">
        <f t="shared" si="0"/>
        <v>4046206</v>
      </c>
      <c r="L20" s="366">
        <f t="shared" si="0"/>
        <v>6681651</v>
      </c>
      <c r="M20" s="366">
        <f t="shared" si="0"/>
        <v>2635445</v>
      </c>
      <c r="N20" s="366">
        <f t="shared" si="0"/>
        <v>0</v>
      </c>
      <c r="O20" s="366">
        <f t="shared" si="0"/>
        <v>4223849</v>
      </c>
      <c r="P20" s="367">
        <f t="shared" si="0"/>
        <v>4702426</v>
      </c>
    </row>
    <row r="21" spans="1:16" s="369" customFormat="1" ht="12.75">
      <c r="A21" s="363" t="s">
        <v>406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7"/>
    </row>
    <row r="22" spans="1:16" ht="12">
      <c r="A22" s="368" t="s">
        <v>407</v>
      </c>
      <c r="B22" s="366">
        <v>2952523</v>
      </c>
      <c r="C22" s="366">
        <v>3117272</v>
      </c>
      <c r="D22" s="366">
        <v>6069795</v>
      </c>
      <c r="E22" s="366">
        <v>5303343</v>
      </c>
      <c r="F22" s="366">
        <v>414162</v>
      </c>
      <c r="G22" s="366">
        <v>5717505</v>
      </c>
      <c r="H22" s="366">
        <v>352290</v>
      </c>
      <c r="I22" s="366">
        <v>-352290</v>
      </c>
      <c r="J22" s="366">
        <v>-59615</v>
      </c>
      <c r="K22" s="366">
        <v>-252944</v>
      </c>
      <c r="L22" s="366">
        <v>184236</v>
      </c>
      <c r="M22" s="366">
        <v>437180</v>
      </c>
      <c r="N22" s="366">
        <v>-16736</v>
      </c>
      <c r="O22" s="366">
        <v>0</v>
      </c>
      <c r="P22" s="367">
        <v>-22995</v>
      </c>
    </row>
    <row r="23" spans="1:16" ht="12">
      <c r="A23" s="368" t="s">
        <v>408</v>
      </c>
      <c r="B23" s="366">
        <v>1542373</v>
      </c>
      <c r="C23" s="366">
        <v>2175878</v>
      </c>
      <c r="D23" s="366">
        <v>3718251</v>
      </c>
      <c r="E23" s="366">
        <v>3612980</v>
      </c>
      <c r="F23" s="366">
        <v>59001</v>
      </c>
      <c r="G23" s="366">
        <v>3671981</v>
      </c>
      <c r="H23" s="366">
        <v>46270</v>
      </c>
      <c r="I23" s="366">
        <v>-46270</v>
      </c>
      <c r="J23" s="366">
        <v>12790</v>
      </c>
      <c r="K23" s="366">
        <v>-87843</v>
      </c>
      <c r="L23" s="366">
        <v>118102</v>
      </c>
      <c r="M23" s="366">
        <v>205945</v>
      </c>
      <c r="N23" s="366">
        <v>0</v>
      </c>
      <c r="O23" s="366">
        <v>2000</v>
      </c>
      <c r="P23" s="367">
        <v>26783</v>
      </c>
    </row>
    <row r="24" spans="1:16" ht="12">
      <c r="A24" s="368" t="s">
        <v>409</v>
      </c>
      <c r="B24" s="366">
        <v>1513844</v>
      </c>
      <c r="C24" s="366">
        <v>2650606</v>
      </c>
      <c r="D24" s="366">
        <v>4164450</v>
      </c>
      <c r="E24" s="366">
        <v>3874208</v>
      </c>
      <c r="F24" s="366">
        <v>117109</v>
      </c>
      <c r="G24" s="366">
        <v>3991317</v>
      </c>
      <c r="H24" s="366">
        <v>173133</v>
      </c>
      <c r="I24" s="366">
        <v>-173133</v>
      </c>
      <c r="J24" s="366">
        <v>0</v>
      </c>
      <c r="K24" s="366">
        <v>-169935</v>
      </c>
      <c r="L24" s="366">
        <v>86449</v>
      </c>
      <c r="M24" s="366">
        <v>256384</v>
      </c>
      <c r="N24" s="366">
        <v>0</v>
      </c>
      <c r="O24" s="366">
        <v>-3198</v>
      </c>
      <c r="P24" s="367">
        <v>0</v>
      </c>
    </row>
    <row r="25" spans="1:16" ht="12">
      <c r="A25" s="368" t="s">
        <v>410</v>
      </c>
      <c r="B25" s="366">
        <v>3206699</v>
      </c>
      <c r="C25" s="366">
        <v>3476585</v>
      </c>
      <c r="D25" s="366">
        <v>6683284</v>
      </c>
      <c r="E25" s="366">
        <v>6437861</v>
      </c>
      <c r="F25" s="366">
        <v>297717</v>
      </c>
      <c r="G25" s="366">
        <v>6735578</v>
      </c>
      <c r="H25" s="366">
        <v>-52294</v>
      </c>
      <c r="I25" s="366">
        <v>52294</v>
      </c>
      <c r="J25" s="366">
        <v>237503</v>
      </c>
      <c r="K25" s="366">
        <v>-237068</v>
      </c>
      <c r="L25" s="366">
        <v>208495</v>
      </c>
      <c r="M25" s="366">
        <v>445563</v>
      </c>
      <c r="N25" s="366">
        <v>0</v>
      </c>
      <c r="O25" s="366">
        <v>0</v>
      </c>
      <c r="P25" s="367">
        <v>51859</v>
      </c>
    </row>
    <row r="26" spans="1:16" ht="12">
      <c r="A26" s="368" t="s">
        <v>411</v>
      </c>
      <c r="B26" s="366">
        <v>4333053</v>
      </c>
      <c r="C26" s="366">
        <v>4906846</v>
      </c>
      <c r="D26" s="366">
        <v>9239899</v>
      </c>
      <c r="E26" s="366">
        <v>8897402</v>
      </c>
      <c r="F26" s="366">
        <v>192355</v>
      </c>
      <c r="G26" s="366">
        <v>9089757</v>
      </c>
      <c r="H26" s="366">
        <v>150142</v>
      </c>
      <c r="I26" s="366">
        <v>-150142</v>
      </c>
      <c r="J26" s="366">
        <v>155540</v>
      </c>
      <c r="K26" s="366">
        <v>-373978</v>
      </c>
      <c r="L26" s="366">
        <v>192250</v>
      </c>
      <c r="M26" s="366">
        <v>566228</v>
      </c>
      <c r="N26" s="366">
        <v>-9059</v>
      </c>
      <c r="O26" s="366">
        <v>0</v>
      </c>
      <c r="P26" s="367">
        <v>78000</v>
      </c>
    </row>
    <row r="27" spans="1:16" ht="12">
      <c r="A27" s="368" t="s">
        <v>412</v>
      </c>
      <c r="B27" s="366">
        <v>3080947</v>
      </c>
      <c r="C27" s="366">
        <v>3096129</v>
      </c>
      <c r="D27" s="366">
        <v>6177076</v>
      </c>
      <c r="E27" s="366">
        <v>5714812</v>
      </c>
      <c r="F27" s="366">
        <v>363731</v>
      </c>
      <c r="G27" s="366">
        <v>6078543</v>
      </c>
      <c r="H27" s="366">
        <v>98533</v>
      </c>
      <c r="I27" s="366">
        <v>-98533</v>
      </c>
      <c r="J27" s="366">
        <v>136162</v>
      </c>
      <c r="K27" s="366">
        <v>-221975</v>
      </c>
      <c r="L27" s="366">
        <v>278735</v>
      </c>
      <c r="M27" s="366">
        <v>500710</v>
      </c>
      <c r="N27" s="366">
        <v>0</v>
      </c>
      <c r="O27" s="366">
        <v>0</v>
      </c>
      <c r="P27" s="367">
        <v>-12720</v>
      </c>
    </row>
    <row r="28" spans="1:16" ht="12">
      <c r="A28" s="368" t="s">
        <v>413</v>
      </c>
      <c r="B28" s="366">
        <v>2911708</v>
      </c>
      <c r="C28" s="366">
        <v>2445447</v>
      </c>
      <c r="D28" s="366">
        <v>5357155</v>
      </c>
      <c r="E28" s="366">
        <v>5080829</v>
      </c>
      <c r="F28" s="366">
        <v>265776</v>
      </c>
      <c r="G28" s="366">
        <v>5346605</v>
      </c>
      <c r="H28" s="366">
        <v>10550</v>
      </c>
      <c r="I28" s="366">
        <v>-10550</v>
      </c>
      <c r="J28" s="366">
        <v>88405</v>
      </c>
      <c r="K28" s="366">
        <v>-96045</v>
      </c>
      <c r="L28" s="366">
        <v>287781</v>
      </c>
      <c r="M28" s="366">
        <v>383826</v>
      </c>
      <c r="N28" s="366">
        <v>0</v>
      </c>
      <c r="O28" s="366">
        <v>0</v>
      </c>
      <c r="P28" s="367">
        <v>-2910</v>
      </c>
    </row>
    <row r="29" spans="1:16" ht="12">
      <c r="A29" s="368" t="s">
        <v>414</v>
      </c>
      <c r="B29" s="366">
        <v>1907775</v>
      </c>
      <c r="C29" s="366">
        <v>1756153</v>
      </c>
      <c r="D29" s="366">
        <v>3663928</v>
      </c>
      <c r="E29" s="366">
        <v>3496213</v>
      </c>
      <c r="F29" s="366">
        <v>103541</v>
      </c>
      <c r="G29" s="366">
        <v>3599754</v>
      </c>
      <c r="H29" s="366">
        <v>64174</v>
      </c>
      <c r="I29" s="366">
        <v>-64174</v>
      </c>
      <c r="J29" s="366">
        <v>-70104</v>
      </c>
      <c r="K29" s="366">
        <v>-96925</v>
      </c>
      <c r="L29" s="366">
        <v>56326</v>
      </c>
      <c r="M29" s="366">
        <v>153251</v>
      </c>
      <c r="N29" s="366">
        <v>0</v>
      </c>
      <c r="O29" s="366">
        <v>0</v>
      </c>
      <c r="P29" s="367">
        <v>102855</v>
      </c>
    </row>
    <row r="30" spans="1:16" ht="12">
      <c r="A30" s="368" t="s">
        <v>415</v>
      </c>
      <c r="B30" s="366">
        <v>2494797</v>
      </c>
      <c r="C30" s="366">
        <v>2355946</v>
      </c>
      <c r="D30" s="366">
        <v>4850743</v>
      </c>
      <c r="E30" s="366">
        <v>4686770</v>
      </c>
      <c r="F30" s="366">
        <v>221892</v>
      </c>
      <c r="G30" s="366">
        <v>4908662</v>
      </c>
      <c r="H30" s="366">
        <v>-57919</v>
      </c>
      <c r="I30" s="366">
        <v>57919</v>
      </c>
      <c r="J30" s="366">
        <v>72225</v>
      </c>
      <c r="K30" s="366">
        <v>5196</v>
      </c>
      <c r="L30" s="366">
        <v>183126</v>
      </c>
      <c r="M30" s="366">
        <v>177930</v>
      </c>
      <c r="N30" s="366">
        <v>-18000</v>
      </c>
      <c r="O30" s="366">
        <v>-1502</v>
      </c>
      <c r="P30" s="367">
        <v>0</v>
      </c>
    </row>
    <row r="31" spans="1:16" ht="12">
      <c r="A31" s="368" t="s">
        <v>416</v>
      </c>
      <c r="B31" s="366">
        <v>3049995</v>
      </c>
      <c r="C31" s="366">
        <v>3659003</v>
      </c>
      <c r="D31" s="366">
        <v>6708998</v>
      </c>
      <c r="E31" s="366">
        <v>6491134</v>
      </c>
      <c r="F31" s="366">
        <v>148804</v>
      </c>
      <c r="G31" s="366">
        <v>6639938</v>
      </c>
      <c r="H31" s="366">
        <v>69060</v>
      </c>
      <c r="I31" s="366">
        <v>-69060</v>
      </c>
      <c r="J31" s="366">
        <v>119647</v>
      </c>
      <c r="K31" s="366">
        <v>-197992</v>
      </c>
      <c r="L31" s="366">
        <v>201016</v>
      </c>
      <c r="M31" s="366">
        <v>399008</v>
      </c>
      <c r="N31" s="366">
        <v>0</v>
      </c>
      <c r="O31" s="366">
        <v>-5994</v>
      </c>
      <c r="P31" s="367">
        <v>15279</v>
      </c>
    </row>
    <row r="32" spans="1:16" ht="12">
      <c r="A32" s="368" t="s">
        <v>417</v>
      </c>
      <c r="B32" s="366">
        <v>1586999</v>
      </c>
      <c r="C32" s="366">
        <v>2794915</v>
      </c>
      <c r="D32" s="366">
        <v>4381914</v>
      </c>
      <c r="E32" s="366">
        <v>4283170</v>
      </c>
      <c r="F32" s="366">
        <v>10763</v>
      </c>
      <c r="G32" s="366">
        <v>4293933</v>
      </c>
      <c r="H32" s="366">
        <v>87981</v>
      </c>
      <c r="I32" s="366">
        <v>-87981</v>
      </c>
      <c r="J32" s="366">
        <v>165724</v>
      </c>
      <c r="K32" s="366">
        <v>-124055</v>
      </c>
      <c r="L32" s="366">
        <v>157538</v>
      </c>
      <c r="M32" s="366">
        <v>281593</v>
      </c>
      <c r="N32" s="366">
        <v>-136000</v>
      </c>
      <c r="O32" s="366">
        <v>6350</v>
      </c>
      <c r="P32" s="367">
        <v>0</v>
      </c>
    </row>
    <row r="33" spans="1:16" ht="12">
      <c r="A33" s="368" t="s">
        <v>418</v>
      </c>
      <c r="B33" s="366">
        <v>3191796</v>
      </c>
      <c r="C33" s="366">
        <v>2707179</v>
      </c>
      <c r="D33" s="366">
        <v>5898975</v>
      </c>
      <c r="E33" s="366">
        <v>5605934</v>
      </c>
      <c r="F33" s="366">
        <v>148707</v>
      </c>
      <c r="G33" s="366">
        <v>5754641</v>
      </c>
      <c r="H33" s="366">
        <v>144334</v>
      </c>
      <c r="I33" s="366">
        <v>-144334</v>
      </c>
      <c r="J33" s="366">
        <v>5000</v>
      </c>
      <c r="K33" s="366">
        <v>-127079</v>
      </c>
      <c r="L33" s="366">
        <v>129025</v>
      </c>
      <c r="M33" s="366">
        <v>256104</v>
      </c>
      <c r="N33" s="366">
        <v>0</v>
      </c>
      <c r="O33" s="366">
        <v>0</v>
      </c>
      <c r="P33" s="367">
        <v>-22255</v>
      </c>
    </row>
    <row r="34" spans="1:16" ht="12">
      <c r="A34" s="368" t="s">
        <v>419</v>
      </c>
      <c r="B34" s="366">
        <v>2858847</v>
      </c>
      <c r="C34" s="366">
        <v>3140990</v>
      </c>
      <c r="D34" s="366">
        <v>5999837</v>
      </c>
      <c r="E34" s="366">
        <v>6060913</v>
      </c>
      <c r="F34" s="366">
        <v>145390</v>
      </c>
      <c r="G34" s="366">
        <v>6206303</v>
      </c>
      <c r="H34" s="366">
        <v>-206466</v>
      </c>
      <c r="I34" s="366">
        <v>206466</v>
      </c>
      <c r="J34" s="366">
        <v>248650</v>
      </c>
      <c r="K34" s="366">
        <v>-96409</v>
      </c>
      <c r="L34" s="366">
        <v>124169</v>
      </c>
      <c r="M34" s="366">
        <v>220578</v>
      </c>
      <c r="N34" s="366">
        <v>0</v>
      </c>
      <c r="O34" s="366">
        <v>0</v>
      </c>
      <c r="P34" s="367">
        <v>54225</v>
      </c>
    </row>
    <row r="35" spans="1:16" ht="12">
      <c r="A35" s="368" t="s">
        <v>420</v>
      </c>
      <c r="B35" s="366">
        <v>2477192</v>
      </c>
      <c r="C35" s="366">
        <v>2827435</v>
      </c>
      <c r="D35" s="366">
        <v>5304627</v>
      </c>
      <c r="E35" s="366">
        <v>5135062</v>
      </c>
      <c r="F35" s="366">
        <v>345763</v>
      </c>
      <c r="G35" s="366">
        <v>5480825</v>
      </c>
      <c r="H35" s="366">
        <v>-176198</v>
      </c>
      <c r="I35" s="366">
        <v>176198</v>
      </c>
      <c r="J35" s="366">
        <v>389986</v>
      </c>
      <c r="K35" s="366">
        <v>-212948</v>
      </c>
      <c r="L35" s="366">
        <v>163561</v>
      </c>
      <c r="M35" s="366">
        <v>376509</v>
      </c>
      <c r="N35" s="366">
        <v>0</v>
      </c>
      <c r="O35" s="366">
        <v>0</v>
      </c>
      <c r="P35" s="367">
        <v>-840</v>
      </c>
    </row>
    <row r="36" spans="1:16" ht="12">
      <c r="A36" s="368" t="s">
        <v>421</v>
      </c>
      <c r="B36" s="366">
        <v>1724136</v>
      </c>
      <c r="C36" s="366">
        <v>2700217</v>
      </c>
      <c r="D36" s="366">
        <v>4424353</v>
      </c>
      <c r="E36" s="366">
        <v>3835168</v>
      </c>
      <c r="F36" s="366">
        <v>233509</v>
      </c>
      <c r="G36" s="366">
        <v>4068677</v>
      </c>
      <c r="H36" s="366">
        <v>355676</v>
      </c>
      <c r="I36" s="366">
        <v>-355676</v>
      </c>
      <c r="J36" s="366">
        <v>-107001</v>
      </c>
      <c r="K36" s="366">
        <v>-248675</v>
      </c>
      <c r="L36" s="366">
        <v>145447</v>
      </c>
      <c r="M36" s="366">
        <v>394122</v>
      </c>
      <c r="N36" s="366">
        <v>0</v>
      </c>
      <c r="O36" s="366">
        <v>0</v>
      </c>
      <c r="P36" s="367">
        <v>0</v>
      </c>
    </row>
    <row r="37" spans="1:16" ht="12">
      <c r="A37" s="368" t="s">
        <v>422</v>
      </c>
      <c r="B37" s="366">
        <v>2832541</v>
      </c>
      <c r="C37" s="366">
        <v>3360816</v>
      </c>
      <c r="D37" s="366">
        <v>6193357</v>
      </c>
      <c r="E37" s="366">
        <v>5782194</v>
      </c>
      <c r="F37" s="366">
        <v>267103</v>
      </c>
      <c r="G37" s="366">
        <v>6049297</v>
      </c>
      <c r="H37" s="366">
        <v>144060</v>
      </c>
      <c r="I37" s="366">
        <v>-144060</v>
      </c>
      <c r="J37" s="366">
        <v>20455</v>
      </c>
      <c r="K37" s="366">
        <v>-131651</v>
      </c>
      <c r="L37" s="366">
        <v>201481</v>
      </c>
      <c r="M37" s="366">
        <v>333132</v>
      </c>
      <c r="N37" s="366">
        <v>-32864</v>
      </c>
      <c r="O37" s="366">
        <v>0</v>
      </c>
      <c r="P37" s="367">
        <v>0</v>
      </c>
    </row>
    <row r="38" spans="1:16" ht="12">
      <c r="A38" s="368" t="s">
        <v>423</v>
      </c>
      <c r="B38" s="366">
        <v>4446711</v>
      </c>
      <c r="C38" s="366">
        <v>3181945</v>
      </c>
      <c r="D38" s="366">
        <v>7628656</v>
      </c>
      <c r="E38" s="366">
        <v>8905472</v>
      </c>
      <c r="F38" s="366">
        <v>311713</v>
      </c>
      <c r="G38" s="366">
        <v>9217185</v>
      </c>
      <c r="H38" s="366">
        <v>-1588529</v>
      </c>
      <c r="I38" s="366">
        <v>1588529</v>
      </c>
      <c r="J38" s="366">
        <v>1900110</v>
      </c>
      <c r="K38" s="366">
        <v>-287625</v>
      </c>
      <c r="L38" s="366">
        <v>277183</v>
      </c>
      <c r="M38" s="366">
        <v>564808</v>
      </c>
      <c r="N38" s="366">
        <v>-12652</v>
      </c>
      <c r="O38" s="366">
        <v>0</v>
      </c>
      <c r="P38" s="367">
        <v>-11304</v>
      </c>
    </row>
    <row r="39" spans="1:16" ht="12">
      <c r="A39" s="368" t="s">
        <v>424</v>
      </c>
      <c r="B39" s="366">
        <v>1713767</v>
      </c>
      <c r="C39" s="366">
        <v>3282552</v>
      </c>
      <c r="D39" s="366">
        <v>4996319</v>
      </c>
      <c r="E39" s="366">
        <v>4854663</v>
      </c>
      <c r="F39" s="366">
        <v>109908</v>
      </c>
      <c r="G39" s="366">
        <v>4964571</v>
      </c>
      <c r="H39" s="366">
        <v>31748</v>
      </c>
      <c r="I39" s="366">
        <v>-31748</v>
      </c>
      <c r="J39" s="366">
        <v>416240</v>
      </c>
      <c r="K39" s="366">
        <v>-447848</v>
      </c>
      <c r="L39" s="366">
        <v>142882</v>
      </c>
      <c r="M39" s="366">
        <v>590730</v>
      </c>
      <c r="N39" s="366">
        <v>-1928</v>
      </c>
      <c r="O39" s="366">
        <v>0</v>
      </c>
      <c r="P39" s="367">
        <v>1788</v>
      </c>
    </row>
    <row r="40" spans="1:16" ht="12">
      <c r="A40" s="368" t="s">
        <v>425</v>
      </c>
      <c r="B40" s="366">
        <v>1497593</v>
      </c>
      <c r="C40" s="366">
        <v>3420891</v>
      </c>
      <c r="D40" s="366">
        <v>4918484</v>
      </c>
      <c r="E40" s="366">
        <v>4706450</v>
      </c>
      <c r="F40" s="366">
        <v>175553</v>
      </c>
      <c r="G40" s="366">
        <v>4882003</v>
      </c>
      <c r="H40" s="366">
        <v>36481</v>
      </c>
      <c r="I40" s="366">
        <v>-36481</v>
      </c>
      <c r="J40" s="366">
        <v>36870</v>
      </c>
      <c r="K40" s="366">
        <v>-65342</v>
      </c>
      <c r="L40" s="366">
        <v>173129</v>
      </c>
      <c r="M40" s="366">
        <v>238471</v>
      </c>
      <c r="N40" s="366">
        <v>-8009</v>
      </c>
      <c r="O40" s="366">
        <v>0</v>
      </c>
      <c r="P40" s="367">
        <v>0</v>
      </c>
    </row>
    <row r="41" spans="1:16" ht="12">
      <c r="A41" s="368" t="s">
        <v>426</v>
      </c>
      <c r="B41" s="366">
        <v>15561523</v>
      </c>
      <c r="C41" s="366">
        <v>5831046</v>
      </c>
      <c r="D41" s="366">
        <v>21392569</v>
      </c>
      <c r="E41" s="366">
        <v>18656423</v>
      </c>
      <c r="F41" s="366">
        <v>2407800</v>
      </c>
      <c r="G41" s="366">
        <v>21064223</v>
      </c>
      <c r="H41" s="366">
        <v>328346</v>
      </c>
      <c r="I41" s="366">
        <v>-328346</v>
      </c>
      <c r="J41" s="366">
        <v>244337</v>
      </c>
      <c r="K41" s="366">
        <v>-588892</v>
      </c>
      <c r="L41" s="366">
        <v>787345</v>
      </c>
      <c r="M41" s="366">
        <v>1376237</v>
      </c>
      <c r="N41" s="366">
        <v>28334</v>
      </c>
      <c r="O41" s="366">
        <v>0</v>
      </c>
      <c r="P41" s="367">
        <v>-12125</v>
      </c>
    </row>
    <row r="42" spans="1:16" ht="12">
      <c r="A42" s="368" t="s">
        <v>427</v>
      </c>
      <c r="B42" s="366">
        <v>2877343</v>
      </c>
      <c r="C42" s="366">
        <v>2740277</v>
      </c>
      <c r="D42" s="366">
        <v>5617620</v>
      </c>
      <c r="E42" s="366">
        <v>5307241</v>
      </c>
      <c r="F42" s="366">
        <v>135168</v>
      </c>
      <c r="G42" s="366">
        <v>5442409</v>
      </c>
      <c r="H42" s="366">
        <v>175211</v>
      </c>
      <c r="I42" s="366">
        <v>-175211</v>
      </c>
      <c r="J42" s="366">
        <v>77794</v>
      </c>
      <c r="K42" s="366">
        <v>-205344</v>
      </c>
      <c r="L42" s="366">
        <v>159185</v>
      </c>
      <c r="M42" s="366">
        <v>364529</v>
      </c>
      <c r="N42" s="366">
        <v>0</v>
      </c>
      <c r="O42" s="366">
        <v>0</v>
      </c>
      <c r="P42" s="367">
        <v>-48000</v>
      </c>
    </row>
    <row r="43" spans="1:16" ht="12">
      <c r="A43" s="368" t="s">
        <v>428</v>
      </c>
      <c r="B43" s="366">
        <v>3620767</v>
      </c>
      <c r="C43" s="366">
        <v>3498565</v>
      </c>
      <c r="D43" s="366">
        <v>7119332</v>
      </c>
      <c r="E43" s="366">
        <v>6872591</v>
      </c>
      <c r="F43" s="366">
        <v>187643</v>
      </c>
      <c r="G43" s="366">
        <v>7060234</v>
      </c>
      <c r="H43" s="366">
        <v>59098</v>
      </c>
      <c r="I43" s="366">
        <v>-59098</v>
      </c>
      <c r="J43" s="366">
        <v>177176</v>
      </c>
      <c r="K43" s="366">
        <v>-362156</v>
      </c>
      <c r="L43" s="366">
        <v>158330</v>
      </c>
      <c r="M43" s="366">
        <v>520486</v>
      </c>
      <c r="N43" s="366">
        <v>-34025</v>
      </c>
      <c r="O43" s="366">
        <v>0</v>
      </c>
      <c r="P43" s="367">
        <v>159907</v>
      </c>
    </row>
    <row r="44" spans="1:16" ht="12">
      <c r="A44" s="368" t="s">
        <v>429</v>
      </c>
      <c r="B44" s="366">
        <v>4085117</v>
      </c>
      <c r="C44" s="366">
        <v>5341441</v>
      </c>
      <c r="D44" s="366">
        <v>9426000</v>
      </c>
      <c r="E44" s="366">
        <v>9007514</v>
      </c>
      <c r="F44" s="366">
        <v>368018</v>
      </c>
      <c r="G44" s="366">
        <v>9375532</v>
      </c>
      <c r="H44" s="366">
        <v>51026</v>
      </c>
      <c r="I44" s="366">
        <v>-51026</v>
      </c>
      <c r="J44" s="366">
        <v>444070</v>
      </c>
      <c r="K44" s="366">
        <v>-493552</v>
      </c>
      <c r="L44" s="366">
        <v>258110</v>
      </c>
      <c r="M44" s="366">
        <v>751662</v>
      </c>
      <c r="N44" s="366">
        <v>-16329</v>
      </c>
      <c r="O44" s="366">
        <v>-243</v>
      </c>
      <c r="P44" s="367">
        <v>15028</v>
      </c>
    </row>
    <row r="45" spans="1:16" ht="12">
      <c r="A45" s="368" t="s">
        <v>430</v>
      </c>
      <c r="B45" s="366">
        <v>2458050</v>
      </c>
      <c r="C45" s="366">
        <v>2574637</v>
      </c>
      <c r="D45" s="366">
        <v>5032687</v>
      </c>
      <c r="E45" s="366">
        <v>4596167</v>
      </c>
      <c r="F45" s="366">
        <v>178956</v>
      </c>
      <c r="G45" s="366">
        <v>4775123</v>
      </c>
      <c r="H45" s="366">
        <v>257564</v>
      </c>
      <c r="I45" s="366">
        <v>-257564</v>
      </c>
      <c r="J45" s="366">
        <v>81080</v>
      </c>
      <c r="K45" s="366">
        <v>-277117</v>
      </c>
      <c r="L45" s="366">
        <v>165000</v>
      </c>
      <c r="M45" s="366">
        <v>442645</v>
      </c>
      <c r="N45" s="366">
        <v>-30500</v>
      </c>
      <c r="O45" s="366">
        <v>0</v>
      </c>
      <c r="P45" s="367">
        <v>-31027</v>
      </c>
    </row>
    <row r="46" spans="1:16" ht="12">
      <c r="A46" s="368" t="s">
        <v>431</v>
      </c>
      <c r="B46" s="366">
        <v>7757197</v>
      </c>
      <c r="C46" s="366">
        <v>4051149</v>
      </c>
      <c r="D46" s="366">
        <v>11808346</v>
      </c>
      <c r="E46" s="366">
        <v>11203315</v>
      </c>
      <c r="F46" s="366">
        <v>310791</v>
      </c>
      <c r="G46" s="366">
        <v>11514106</v>
      </c>
      <c r="H46" s="366">
        <v>294240</v>
      </c>
      <c r="I46" s="366">
        <v>-294240</v>
      </c>
      <c r="J46" s="366">
        <v>95500</v>
      </c>
      <c r="K46" s="366">
        <v>-331379</v>
      </c>
      <c r="L46" s="366">
        <v>219176</v>
      </c>
      <c r="M46" s="366">
        <v>550555</v>
      </c>
      <c r="N46" s="366">
        <v>-6496</v>
      </c>
      <c r="O46" s="366">
        <v>0</v>
      </c>
      <c r="P46" s="367">
        <v>-51865</v>
      </c>
    </row>
    <row r="47" spans="1:16" ht="12">
      <c r="A47" s="368" t="s">
        <v>432</v>
      </c>
      <c r="B47" s="366">
        <v>1260069</v>
      </c>
      <c r="C47" s="366">
        <v>831351</v>
      </c>
      <c r="D47" s="366">
        <v>2091420</v>
      </c>
      <c r="E47" s="366">
        <v>1987919</v>
      </c>
      <c r="F47" s="366">
        <v>115931</v>
      </c>
      <c r="G47" s="366">
        <v>2103850</v>
      </c>
      <c r="H47" s="366">
        <v>-12430</v>
      </c>
      <c r="I47" s="366">
        <v>12430</v>
      </c>
      <c r="J47" s="366">
        <v>39282</v>
      </c>
      <c r="K47" s="366">
        <v>-32852</v>
      </c>
      <c r="L47" s="366">
        <v>92021</v>
      </c>
      <c r="M47" s="366">
        <v>124873</v>
      </c>
      <c r="N47" s="366">
        <v>6000</v>
      </c>
      <c r="O47" s="366">
        <v>0</v>
      </c>
      <c r="P47" s="367">
        <v>0</v>
      </c>
    </row>
    <row r="48" spans="1:16" ht="12">
      <c r="A48" s="368" t="s">
        <v>433</v>
      </c>
      <c r="B48" s="366">
        <f aca="true" t="shared" si="1" ref="B48:P48">SUM(B22:B47)</f>
        <v>86943362</v>
      </c>
      <c r="C48" s="366">
        <f t="shared" si="1"/>
        <v>81925271</v>
      </c>
      <c r="D48" s="366">
        <f t="shared" si="1"/>
        <v>168868075</v>
      </c>
      <c r="E48" s="366">
        <f t="shared" si="1"/>
        <v>160395748</v>
      </c>
      <c r="F48" s="366">
        <f t="shared" si="1"/>
        <v>7636804</v>
      </c>
      <c r="G48" s="366">
        <f t="shared" si="1"/>
        <v>168032552</v>
      </c>
      <c r="H48" s="366">
        <f t="shared" si="1"/>
        <v>836081</v>
      </c>
      <c r="I48" s="366">
        <f t="shared" si="1"/>
        <v>-836081</v>
      </c>
      <c r="J48" s="366">
        <f t="shared" si="1"/>
        <v>4927826</v>
      </c>
      <c r="K48" s="366">
        <f t="shared" si="1"/>
        <v>-5762433</v>
      </c>
      <c r="L48" s="366">
        <f t="shared" si="1"/>
        <v>5150098</v>
      </c>
      <c r="M48" s="366">
        <f t="shared" si="1"/>
        <v>10913059</v>
      </c>
      <c r="N48" s="366">
        <f t="shared" si="1"/>
        <v>-288264</v>
      </c>
      <c r="O48" s="366">
        <f t="shared" si="1"/>
        <v>-2587</v>
      </c>
      <c r="P48" s="367">
        <f t="shared" si="1"/>
        <v>289683</v>
      </c>
    </row>
    <row r="49" spans="1:16" ht="12.75">
      <c r="A49" s="370" t="s">
        <v>434</v>
      </c>
      <c r="B49" s="371">
        <f aca="true" t="shared" si="2" ref="B49:P49">B48+B20</f>
        <v>222751346</v>
      </c>
      <c r="C49" s="371">
        <f t="shared" si="2"/>
        <v>113425790</v>
      </c>
      <c r="D49" s="371">
        <f t="shared" si="2"/>
        <v>336176578</v>
      </c>
      <c r="E49" s="371">
        <f t="shared" si="2"/>
        <v>316862714</v>
      </c>
      <c r="F49" s="371">
        <f t="shared" si="2"/>
        <v>27343922</v>
      </c>
      <c r="G49" s="371">
        <f t="shared" si="2"/>
        <v>344206636</v>
      </c>
      <c r="H49" s="371">
        <f t="shared" si="2"/>
        <v>-8029500</v>
      </c>
      <c r="I49" s="371">
        <f t="shared" si="2"/>
        <v>8029500</v>
      </c>
      <c r="J49" s="371">
        <f t="shared" si="2"/>
        <v>820926</v>
      </c>
      <c r="K49" s="371">
        <f t="shared" si="2"/>
        <v>-1716227</v>
      </c>
      <c r="L49" s="371">
        <f t="shared" si="2"/>
        <v>11831749</v>
      </c>
      <c r="M49" s="371">
        <f t="shared" si="2"/>
        <v>13548504</v>
      </c>
      <c r="N49" s="371">
        <f t="shared" si="2"/>
        <v>-288264</v>
      </c>
      <c r="O49" s="371">
        <f t="shared" si="2"/>
        <v>4221262</v>
      </c>
      <c r="P49" s="372">
        <f t="shared" si="2"/>
        <v>4992109</v>
      </c>
    </row>
    <row r="50" spans="1:7" s="315" customFormat="1" ht="12">
      <c r="A50" s="373" t="s">
        <v>435</v>
      </c>
      <c r="G50" s="315" t="s">
        <v>245</v>
      </c>
    </row>
    <row r="51" s="315" customFormat="1" ht="12">
      <c r="A51" s="325"/>
    </row>
    <row r="52" spans="1:11" s="315" customFormat="1" ht="12">
      <c r="A52" s="374" t="s">
        <v>298</v>
      </c>
      <c r="B52" s="375"/>
      <c r="C52" s="375"/>
      <c r="D52" s="375"/>
      <c r="E52" s="375"/>
      <c r="F52" s="375"/>
      <c r="G52" s="375"/>
      <c r="H52" s="375" t="s">
        <v>436</v>
      </c>
      <c r="I52" s="375"/>
      <c r="J52" s="375"/>
      <c r="K52" s="375" t="s">
        <v>36</v>
      </c>
    </row>
    <row r="53" s="315" customFormat="1" ht="12">
      <c r="A53" s="325"/>
    </row>
    <row r="54" spans="1:12" s="315" customFormat="1" ht="12">
      <c r="A54" s="376"/>
      <c r="B54" s="376"/>
      <c r="C54" s="268"/>
      <c r="D54" s="268"/>
      <c r="E54" s="268"/>
      <c r="F54" s="268"/>
      <c r="H54" s="377"/>
      <c r="I54" s="377"/>
      <c r="J54" s="377"/>
      <c r="K54" s="377"/>
      <c r="L54" s="377"/>
    </row>
    <row r="55" s="379" customFormat="1" ht="10.5">
      <c r="A55" s="378"/>
    </row>
  </sheetData>
  <printOptions/>
  <pageMargins left="0.25" right="0.25" top="0.76" bottom="0.5118110236220472" header="0.22" footer="0"/>
  <pageSetup horizontalDpi="600" verticalDpi="600" orientation="landscape" paperSize="9" r:id="rId1"/>
  <headerFooter alignWithMargins="0">
    <oddFooter>&amp;L&amp;"RimHelvetica,Roman"&amp;8Valsts kase / Pārskatu departaments
15.12.98.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9"/>
  <sheetViews>
    <sheetView showGridLines="0" showZeros="0" workbookViewId="0" topLeftCell="A30">
      <selection activeCell="F5" sqref="F5"/>
    </sheetView>
  </sheetViews>
  <sheetFormatPr defaultColWidth="9.00390625" defaultRowHeight="12"/>
  <cols>
    <col min="1" max="1" width="20.375" style="331" customWidth="1"/>
    <col min="2" max="3" width="10.625" style="218" customWidth="1"/>
    <col min="4" max="4" width="12.25390625" style="218" customWidth="1"/>
    <col min="5" max="9" width="10.625" style="218" customWidth="1"/>
    <col min="10" max="10" width="11.875" style="218" customWidth="1"/>
    <col min="11" max="12" width="11.00390625" style="218" customWidth="1"/>
    <col min="13" max="16" width="7.125" style="218" customWidth="1"/>
    <col min="17" max="16384" width="8.00390625" style="218" customWidth="1"/>
  </cols>
  <sheetData>
    <row r="1" spans="1:12" s="251" customFormat="1" ht="12.75">
      <c r="A1" s="217" t="s">
        <v>437</v>
      </c>
      <c r="B1" s="217"/>
      <c r="C1" s="217"/>
      <c r="D1" s="217"/>
      <c r="E1" s="216"/>
      <c r="F1" s="217"/>
      <c r="G1" s="217"/>
      <c r="H1" s="217"/>
      <c r="I1" s="217"/>
      <c r="J1" s="217"/>
      <c r="K1" s="231"/>
      <c r="L1" s="380" t="s">
        <v>438</v>
      </c>
    </row>
    <row r="2" spans="1:12" s="251" customFormat="1" ht="12.75">
      <c r="A2" s="217"/>
      <c r="B2" s="217"/>
      <c r="C2" s="217"/>
      <c r="D2" s="217"/>
      <c r="E2" s="216"/>
      <c r="F2" s="217"/>
      <c r="G2" s="217"/>
      <c r="H2" s="217"/>
      <c r="I2" s="217"/>
      <c r="J2" s="217"/>
      <c r="K2" s="231"/>
      <c r="L2" s="380"/>
    </row>
    <row r="3" spans="1:12" s="286" customFormat="1" ht="12.75">
      <c r="A3" s="217"/>
      <c r="B3" s="217"/>
      <c r="C3" s="217"/>
      <c r="D3" s="217"/>
      <c r="E3" s="216"/>
      <c r="F3" s="217"/>
      <c r="G3" s="217"/>
      <c r="H3" s="217"/>
      <c r="I3" s="217"/>
      <c r="J3" s="217"/>
      <c r="K3" s="216"/>
      <c r="L3" s="380"/>
    </row>
    <row r="4" spans="1:16" s="338" customFormat="1" ht="15.75">
      <c r="A4" s="336" t="s">
        <v>439</v>
      </c>
      <c r="B4" s="336"/>
      <c r="C4" s="336"/>
      <c r="D4" s="334"/>
      <c r="E4" s="336"/>
      <c r="F4" s="336"/>
      <c r="G4" s="336"/>
      <c r="H4" s="336"/>
      <c r="I4" s="336"/>
      <c r="J4" s="336"/>
      <c r="K4" s="336"/>
      <c r="L4" s="336"/>
      <c r="M4" s="381"/>
      <c r="N4" s="381"/>
      <c r="O4" s="381"/>
      <c r="P4" s="381"/>
    </row>
    <row r="5" spans="1:16" s="338" customFormat="1" ht="15.75">
      <c r="A5" s="336" t="s">
        <v>440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81"/>
      <c r="N5" s="381"/>
      <c r="O5" s="381"/>
      <c r="P5" s="381"/>
    </row>
    <row r="6" spans="1:16" ht="12.75">
      <c r="A6" s="382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spans="1:16" s="251" customFormat="1" ht="11.25">
      <c r="A7" s="339"/>
      <c r="B7" s="231"/>
      <c r="C7" s="231"/>
      <c r="D7" s="231"/>
      <c r="E7" s="231"/>
      <c r="F7" s="231"/>
      <c r="G7" s="231"/>
      <c r="H7" s="231"/>
      <c r="I7" s="231"/>
      <c r="J7" s="231"/>
      <c r="K7" s="231" t="s">
        <v>441</v>
      </c>
      <c r="L7" s="231"/>
      <c r="N7" s="231"/>
      <c r="O7" s="231"/>
      <c r="P7" s="231"/>
    </row>
    <row r="8" spans="1:16" s="286" customFormat="1" ht="12.75">
      <c r="A8" s="383"/>
      <c r="B8" s="384"/>
      <c r="C8" s="384"/>
      <c r="D8" s="385"/>
      <c r="E8" s="385"/>
      <c r="F8" s="386" t="s">
        <v>442</v>
      </c>
      <c r="G8" s="346"/>
      <c r="H8" s="346"/>
      <c r="I8" s="387"/>
      <c r="J8" s="346"/>
      <c r="K8" s="346"/>
      <c r="L8" s="388"/>
      <c r="N8" s="217"/>
      <c r="O8" s="217"/>
      <c r="P8" s="217"/>
    </row>
    <row r="9" spans="1:12" s="273" customFormat="1" ht="11.25">
      <c r="A9" s="389"/>
      <c r="B9" s="390"/>
      <c r="C9" s="390"/>
      <c r="D9" s="391"/>
      <c r="E9" s="391"/>
      <c r="F9" s="391"/>
      <c r="G9" s="391"/>
      <c r="H9" s="392" t="s">
        <v>380</v>
      </c>
      <c r="I9" s="393"/>
      <c r="J9" s="391"/>
      <c r="K9" s="394"/>
      <c r="L9" s="395"/>
    </row>
    <row r="10" spans="1:16" s="310" customFormat="1" ht="45">
      <c r="A10" s="396" t="s">
        <v>443</v>
      </c>
      <c r="B10" s="397" t="s">
        <v>444</v>
      </c>
      <c r="C10" s="397" t="s">
        <v>445</v>
      </c>
      <c r="D10" s="397" t="s">
        <v>446</v>
      </c>
      <c r="E10" s="397" t="s">
        <v>447</v>
      </c>
      <c r="F10" s="397" t="s">
        <v>390</v>
      </c>
      <c r="G10" s="397" t="s">
        <v>448</v>
      </c>
      <c r="H10" s="397" t="s">
        <v>392</v>
      </c>
      <c r="I10" s="397" t="s">
        <v>393</v>
      </c>
      <c r="J10" s="397" t="s">
        <v>449</v>
      </c>
      <c r="K10" s="397" t="s">
        <v>395</v>
      </c>
      <c r="L10" s="398" t="s">
        <v>450</v>
      </c>
      <c r="M10" s="295"/>
      <c r="N10" s="226"/>
      <c r="O10" s="226"/>
      <c r="P10" s="226"/>
    </row>
    <row r="11" spans="1:16" s="251" customFormat="1" ht="11.25">
      <c r="A11" s="399">
        <v>1</v>
      </c>
      <c r="B11" s="400">
        <v>2</v>
      </c>
      <c r="C11" s="400">
        <v>3</v>
      </c>
      <c r="D11" s="400">
        <v>4</v>
      </c>
      <c r="E11" s="400">
        <v>5</v>
      </c>
      <c r="F11" s="400">
        <v>6</v>
      </c>
      <c r="G11" s="400">
        <v>7</v>
      </c>
      <c r="H11" s="400">
        <v>8</v>
      </c>
      <c r="I11" s="400">
        <v>9</v>
      </c>
      <c r="J11" s="400">
        <v>10</v>
      </c>
      <c r="K11" s="400">
        <v>11</v>
      </c>
      <c r="L11" s="401">
        <v>12</v>
      </c>
      <c r="M11" s="402"/>
      <c r="N11" s="231"/>
      <c r="O11" s="231"/>
      <c r="P11" s="231"/>
    </row>
    <row r="12" spans="1:13" ht="12">
      <c r="A12" s="403" t="s">
        <v>398</v>
      </c>
      <c r="B12" s="366">
        <v>8369802</v>
      </c>
      <c r="C12" s="366">
        <v>6171586</v>
      </c>
      <c r="D12" s="366">
        <v>2198216</v>
      </c>
      <c r="E12" s="366">
        <v>-2198216</v>
      </c>
      <c r="F12" s="366">
        <v>-70000</v>
      </c>
      <c r="G12" s="366">
        <v>-2129000</v>
      </c>
      <c r="H12" s="366">
        <v>1304936</v>
      </c>
      <c r="I12" s="366">
        <v>3433152</v>
      </c>
      <c r="J12" s="366">
        <v>0</v>
      </c>
      <c r="K12" s="366">
        <v>0</v>
      </c>
      <c r="L12" s="367">
        <v>0</v>
      </c>
      <c r="M12" s="404"/>
    </row>
    <row r="13" spans="1:13" ht="12">
      <c r="A13" s="403" t="s">
        <v>399</v>
      </c>
      <c r="B13" s="366">
        <v>1131507</v>
      </c>
      <c r="C13" s="366">
        <v>1124134</v>
      </c>
      <c r="D13" s="366">
        <v>7373</v>
      </c>
      <c r="E13" s="366">
        <v>-7373</v>
      </c>
      <c r="F13" s="366">
        <v>0</v>
      </c>
      <c r="G13" s="366">
        <v>-7373</v>
      </c>
      <c r="H13" s="366">
        <v>28164</v>
      </c>
      <c r="I13" s="366">
        <v>35537</v>
      </c>
      <c r="J13" s="366">
        <v>0</v>
      </c>
      <c r="K13" s="366">
        <v>0</v>
      </c>
      <c r="L13" s="367">
        <v>0</v>
      </c>
      <c r="M13" s="404"/>
    </row>
    <row r="14" spans="1:13" ht="12">
      <c r="A14" s="403" t="s">
        <v>400</v>
      </c>
      <c r="B14" s="366">
        <v>870836</v>
      </c>
      <c r="C14" s="366">
        <v>746633</v>
      </c>
      <c r="D14" s="366">
        <v>124203</v>
      </c>
      <c r="E14" s="366">
        <v>-124203</v>
      </c>
      <c r="F14" s="366">
        <v>0</v>
      </c>
      <c r="G14" s="366">
        <v>-124203</v>
      </c>
      <c r="H14" s="366">
        <v>62515</v>
      </c>
      <c r="I14" s="366">
        <v>186718</v>
      </c>
      <c r="J14" s="366">
        <v>0</v>
      </c>
      <c r="K14" s="366">
        <v>0</v>
      </c>
      <c r="L14" s="367">
        <v>0</v>
      </c>
      <c r="M14" s="404">
        <v>0</v>
      </c>
    </row>
    <row r="15" spans="1:13" ht="12">
      <c r="A15" s="403" t="s">
        <v>401</v>
      </c>
      <c r="B15" s="366">
        <v>2419072</v>
      </c>
      <c r="C15" s="366">
        <v>2511455</v>
      </c>
      <c r="D15" s="366">
        <v>-92383</v>
      </c>
      <c r="E15" s="366">
        <v>92383</v>
      </c>
      <c r="F15" s="366">
        <v>6000</v>
      </c>
      <c r="G15" s="366">
        <v>86383</v>
      </c>
      <c r="H15" s="366">
        <v>447057</v>
      </c>
      <c r="I15" s="366">
        <v>360674</v>
      </c>
      <c r="J15" s="366">
        <v>0</v>
      </c>
      <c r="K15" s="366">
        <v>0</v>
      </c>
      <c r="L15" s="367">
        <v>0</v>
      </c>
      <c r="M15" s="404">
        <v>0</v>
      </c>
    </row>
    <row r="16" spans="1:13" ht="12">
      <c r="A16" s="403" t="s">
        <v>402</v>
      </c>
      <c r="B16" s="366">
        <v>1077371</v>
      </c>
      <c r="C16" s="366">
        <v>1008718</v>
      </c>
      <c r="D16" s="366">
        <v>68653</v>
      </c>
      <c r="E16" s="366">
        <v>-68653</v>
      </c>
      <c r="F16" s="366">
        <v>0</v>
      </c>
      <c r="G16" s="366">
        <v>-68653</v>
      </c>
      <c r="H16" s="366">
        <v>118517</v>
      </c>
      <c r="I16" s="366">
        <v>187170</v>
      </c>
      <c r="J16" s="366">
        <v>0</v>
      </c>
      <c r="K16" s="366">
        <v>0</v>
      </c>
      <c r="L16" s="367">
        <v>0</v>
      </c>
      <c r="M16" s="404">
        <v>0</v>
      </c>
    </row>
    <row r="17" spans="1:13" ht="12">
      <c r="A17" s="403" t="s">
        <v>403</v>
      </c>
      <c r="B17" s="366">
        <v>236326</v>
      </c>
      <c r="C17" s="366">
        <v>203587</v>
      </c>
      <c r="D17" s="366">
        <v>32739</v>
      </c>
      <c r="E17" s="366">
        <v>-32739</v>
      </c>
      <c r="F17" s="366">
        <v>0</v>
      </c>
      <c r="G17" s="366">
        <v>-32739</v>
      </c>
      <c r="H17" s="366">
        <v>14119</v>
      </c>
      <c r="I17" s="366">
        <v>46858</v>
      </c>
      <c r="J17" s="366">
        <v>0</v>
      </c>
      <c r="K17" s="366">
        <v>0</v>
      </c>
      <c r="L17" s="367">
        <v>0</v>
      </c>
      <c r="M17" s="404">
        <v>0</v>
      </c>
    </row>
    <row r="18" spans="1:13" ht="12">
      <c r="A18" s="403" t="s">
        <v>404</v>
      </c>
      <c r="B18" s="366">
        <v>355748</v>
      </c>
      <c r="C18" s="366">
        <v>326118</v>
      </c>
      <c r="D18" s="366">
        <v>29630</v>
      </c>
      <c r="E18" s="366">
        <v>-29630</v>
      </c>
      <c r="F18" s="366">
        <v>0</v>
      </c>
      <c r="G18" s="366">
        <v>-29630</v>
      </c>
      <c r="H18" s="366">
        <v>27498</v>
      </c>
      <c r="I18" s="366">
        <v>57128</v>
      </c>
      <c r="J18" s="366">
        <v>0</v>
      </c>
      <c r="K18" s="366">
        <v>0</v>
      </c>
      <c r="L18" s="367">
        <v>0</v>
      </c>
      <c r="M18" s="379">
        <v>0</v>
      </c>
    </row>
    <row r="19" spans="1:16" s="407" customFormat="1" ht="12.75">
      <c r="A19" s="405" t="s">
        <v>405</v>
      </c>
      <c r="B19" s="366">
        <f aca="true" t="shared" si="0" ref="B19:L19">SUM(B12:B18)</f>
        <v>14460662</v>
      </c>
      <c r="C19" s="366">
        <f t="shared" si="0"/>
        <v>12092231</v>
      </c>
      <c r="D19" s="366">
        <f t="shared" si="0"/>
        <v>2368431</v>
      </c>
      <c r="E19" s="366">
        <f t="shared" si="0"/>
        <v>-2368431</v>
      </c>
      <c r="F19" s="366">
        <f t="shared" si="0"/>
        <v>-64000</v>
      </c>
      <c r="G19" s="366">
        <f t="shared" si="0"/>
        <v>-2305215</v>
      </c>
      <c r="H19" s="366">
        <f t="shared" si="0"/>
        <v>2002806</v>
      </c>
      <c r="I19" s="366">
        <f t="shared" si="0"/>
        <v>4307237</v>
      </c>
      <c r="J19" s="366">
        <f t="shared" si="0"/>
        <v>0</v>
      </c>
      <c r="K19" s="366">
        <f t="shared" si="0"/>
        <v>0</v>
      </c>
      <c r="L19" s="367">
        <f t="shared" si="0"/>
        <v>0</v>
      </c>
      <c r="M19" s="406">
        <v>0</v>
      </c>
      <c r="N19" s="406"/>
      <c r="O19" s="406"/>
      <c r="P19" s="406"/>
    </row>
    <row r="20" spans="1:13" ht="12">
      <c r="A20" s="403" t="s">
        <v>407</v>
      </c>
      <c r="B20" s="366">
        <v>586768</v>
      </c>
      <c r="C20" s="366">
        <v>534790</v>
      </c>
      <c r="D20" s="366">
        <v>51978</v>
      </c>
      <c r="E20" s="366">
        <v>-51978</v>
      </c>
      <c r="F20" s="366">
        <v>0</v>
      </c>
      <c r="G20" s="366">
        <v>-51978</v>
      </c>
      <c r="H20" s="366">
        <v>116238</v>
      </c>
      <c r="I20" s="366">
        <v>168216</v>
      </c>
      <c r="J20" s="366">
        <v>0</v>
      </c>
      <c r="K20" s="366">
        <v>0</v>
      </c>
      <c r="L20" s="367">
        <v>0</v>
      </c>
      <c r="M20" s="404">
        <v>0</v>
      </c>
    </row>
    <row r="21" spans="1:13" ht="12">
      <c r="A21" s="403" t="s">
        <v>408</v>
      </c>
      <c r="B21" s="366">
        <v>508553</v>
      </c>
      <c r="C21" s="366">
        <v>435208</v>
      </c>
      <c r="D21" s="366">
        <v>73345</v>
      </c>
      <c r="E21" s="366">
        <v>-73345</v>
      </c>
      <c r="F21" s="366">
        <v>0</v>
      </c>
      <c r="G21" s="366">
        <v>-88345</v>
      </c>
      <c r="H21" s="366">
        <v>124924</v>
      </c>
      <c r="I21" s="366">
        <v>213269</v>
      </c>
      <c r="J21" s="366">
        <v>0</v>
      </c>
      <c r="K21" s="366">
        <v>15000</v>
      </c>
      <c r="L21" s="367">
        <v>0</v>
      </c>
      <c r="M21" s="404"/>
    </row>
    <row r="22" spans="1:13" ht="12">
      <c r="A22" s="403" t="s">
        <v>409</v>
      </c>
      <c r="B22" s="366">
        <v>542955</v>
      </c>
      <c r="C22" s="366">
        <v>508367</v>
      </c>
      <c r="D22" s="366">
        <v>34588</v>
      </c>
      <c r="E22" s="366">
        <v>-34588</v>
      </c>
      <c r="F22" s="366">
        <v>0</v>
      </c>
      <c r="G22" s="366">
        <v>-34588</v>
      </c>
      <c r="H22" s="366">
        <v>142060</v>
      </c>
      <c r="I22" s="366">
        <v>176648</v>
      </c>
      <c r="J22" s="366">
        <v>0</v>
      </c>
      <c r="K22" s="366">
        <v>0</v>
      </c>
      <c r="L22" s="367">
        <v>0</v>
      </c>
      <c r="M22" s="404"/>
    </row>
    <row r="23" spans="1:13" ht="12">
      <c r="A23" s="403" t="s">
        <v>410</v>
      </c>
      <c r="B23" s="366">
        <v>696035</v>
      </c>
      <c r="C23" s="366">
        <v>628028</v>
      </c>
      <c r="D23" s="366">
        <v>68007</v>
      </c>
      <c r="E23" s="366">
        <v>-68007</v>
      </c>
      <c r="F23" s="366">
        <v>0</v>
      </c>
      <c r="G23" s="366">
        <v>-68007</v>
      </c>
      <c r="H23" s="366">
        <v>122740</v>
      </c>
      <c r="I23" s="366">
        <v>190747</v>
      </c>
      <c r="J23" s="366">
        <v>0</v>
      </c>
      <c r="K23" s="366">
        <v>0</v>
      </c>
      <c r="L23" s="367">
        <v>0</v>
      </c>
      <c r="M23" s="404"/>
    </row>
    <row r="24" spans="1:13" ht="12">
      <c r="A24" s="403" t="s">
        <v>411</v>
      </c>
      <c r="B24" s="366">
        <v>914587</v>
      </c>
      <c r="C24" s="366">
        <v>888739</v>
      </c>
      <c r="D24" s="366">
        <v>25848</v>
      </c>
      <c r="E24" s="366">
        <v>-25848</v>
      </c>
      <c r="F24" s="366">
        <v>2200</v>
      </c>
      <c r="G24" s="366">
        <v>-28048</v>
      </c>
      <c r="H24" s="366">
        <v>234617</v>
      </c>
      <c r="I24" s="366">
        <v>262665</v>
      </c>
      <c r="J24" s="366">
        <v>0</v>
      </c>
      <c r="K24" s="366">
        <v>0</v>
      </c>
      <c r="L24" s="367">
        <v>0</v>
      </c>
      <c r="M24" s="404"/>
    </row>
    <row r="25" spans="1:13" ht="12">
      <c r="A25" s="403" t="s">
        <v>412</v>
      </c>
      <c r="B25" s="366">
        <v>873374</v>
      </c>
      <c r="C25" s="366">
        <v>785339</v>
      </c>
      <c r="D25" s="366">
        <v>88035</v>
      </c>
      <c r="E25" s="366">
        <v>-88035</v>
      </c>
      <c r="F25" s="366">
        <v>0</v>
      </c>
      <c r="G25" s="366">
        <v>-88035</v>
      </c>
      <c r="H25" s="366">
        <v>111036</v>
      </c>
      <c r="I25" s="366">
        <v>199071</v>
      </c>
      <c r="J25" s="366">
        <v>0</v>
      </c>
      <c r="K25" s="366">
        <v>0</v>
      </c>
      <c r="L25" s="367">
        <v>0</v>
      </c>
      <c r="M25" s="404"/>
    </row>
    <row r="26" spans="1:13" ht="12">
      <c r="A26" s="403" t="s">
        <v>413</v>
      </c>
      <c r="B26" s="366">
        <v>579923</v>
      </c>
      <c r="C26" s="366">
        <v>439168</v>
      </c>
      <c r="D26" s="366">
        <v>140755</v>
      </c>
      <c r="E26" s="366">
        <v>-140755</v>
      </c>
      <c r="F26" s="366">
        <v>0</v>
      </c>
      <c r="G26" s="366">
        <v>-140755</v>
      </c>
      <c r="H26" s="366">
        <v>73713</v>
      </c>
      <c r="I26" s="366">
        <v>214468</v>
      </c>
      <c r="J26" s="366">
        <v>0</v>
      </c>
      <c r="K26" s="366">
        <v>0</v>
      </c>
      <c r="L26" s="367">
        <v>0</v>
      </c>
      <c r="M26" s="404"/>
    </row>
    <row r="27" spans="1:13" ht="12">
      <c r="A27" s="403" t="s">
        <v>414</v>
      </c>
      <c r="B27" s="366">
        <v>439502</v>
      </c>
      <c r="C27" s="366">
        <v>415255</v>
      </c>
      <c r="D27" s="366">
        <v>24247</v>
      </c>
      <c r="E27" s="366">
        <v>-24247</v>
      </c>
      <c r="F27" s="366">
        <v>0</v>
      </c>
      <c r="G27" s="366">
        <v>-22738</v>
      </c>
      <c r="H27" s="366">
        <v>70882</v>
      </c>
      <c r="I27" s="366">
        <v>93620</v>
      </c>
      <c r="J27" s="366">
        <v>0</v>
      </c>
      <c r="K27" s="366">
        <v>-1509</v>
      </c>
      <c r="L27" s="367">
        <v>0</v>
      </c>
      <c r="M27" s="404"/>
    </row>
    <row r="28" spans="1:13" ht="12">
      <c r="A28" s="403" t="s">
        <v>415</v>
      </c>
      <c r="B28" s="366">
        <v>709359</v>
      </c>
      <c r="C28" s="366">
        <v>586584</v>
      </c>
      <c r="D28" s="366">
        <v>122775</v>
      </c>
      <c r="E28" s="366">
        <v>-122775</v>
      </c>
      <c r="F28" s="366">
        <v>1000</v>
      </c>
      <c r="G28" s="366">
        <v>-76201</v>
      </c>
      <c r="H28" s="366">
        <v>280082</v>
      </c>
      <c r="I28" s="366">
        <v>356283</v>
      </c>
      <c r="J28" s="366">
        <v>-47000</v>
      </c>
      <c r="K28" s="366">
        <v>0</v>
      </c>
      <c r="L28" s="367">
        <v>0</v>
      </c>
      <c r="M28" s="404"/>
    </row>
    <row r="29" spans="1:13" ht="12">
      <c r="A29" s="403" t="s">
        <v>416</v>
      </c>
      <c r="B29" s="366">
        <v>841508</v>
      </c>
      <c r="C29" s="366">
        <v>665371</v>
      </c>
      <c r="D29" s="366">
        <v>176137</v>
      </c>
      <c r="E29" s="366">
        <v>-176137</v>
      </c>
      <c r="F29" s="366">
        <v>0</v>
      </c>
      <c r="G29" s="366">
        <v>-176137</v>
      </c>
      <c r="H29" s="366">
        <v>110961</v>
      </c>
      <c r="I29" s="366">
        <v>287098</v>
      </c>
      <c r="J29" s="366">
        <v>0</v>
      </c>
      <c r="K29" s="366">
        <v>0</v>
      </c>
      <c r="L29" s="367">
        <v>0</v>
      </c>
      <c r="M29" s="404"/>
    </row>
    <row r="30" spans="1:13" ht="12">
      <c r="A30" s="403" t="s">
        <v>417</v>
      </c>
      <c r="B30" s="366">
        <v>810338</v>
      </c>
      <c r="C30" s="366">
        <v>791338</v>
      </c>
      <c r="D30" s="366">
        <v>19000</v>
      </c>
      <c r="E30" s="366">
        <v>-19000</v>
      </c>
      <c r="F30" s="366">
        <v>0</v>
      </c>
      <c r="G30" s="366">
        <v>-19000</v>
      </c>
      <c r="H30" s="366">
        <v>197569</v>
      </c>
      <c r="I30" s="366">
        <v>216569</v>
      </c>
      <c r="J30" s="366">
        <v>0</v>
      </c>
      <c r="K30" s="366">
        <v>0</v>
      </c>
      <c r="L30" s="367">
        <v>0</v>
      </c>
      <c r="M30" s="404"/>
    </row>
    <row r="31" spans="1:13" ht="12">
      <c r="A31" s="403" t="s">
        <v>418</v>
      </c>
      <c r="B31" s="366">
        <v>1058385</v>
      </c>
      <c r="C31" s="366">
        <v>862932</v>
      </c>
      <c r="D31" s="366">
        <v>195453</v>
      </c>
      <c r="E31" s="366">
        <v>-195453</v>
      </c>
      <c r="F31" s="366">
        <v>0</v>
      </c>
      <c r="G31" s="366">
        <v>-195453</v>
      </c>
      <c r="H31" s="366">
        <v>126425</v>
      </c>
      <c r="I31" s="366">
        <v>321878</v>
      </c>
      <c r="J31" s="366">
        <v>0</v>
      </c>
      <c r="K31" s="366">
        <v>0</v>
      </c>
      <c r="L31" s="367">
        <v>0</v>
      </c>
      <c r="M31" s="404"/>
    </row>
    <row r="32" spans="1:13" ht="12">
      <c r="A32" s="403" t="s">
        <v>419</v>
      </c>
      <c r="B32" s="366">
        <v>1094228</v>
      </c>
      <c r="C32" s="366">
        <v>1023429</v>
      </c>
      <c r="D32" s="366">
        <v>70799</v>
      </c>
      <c r="E32" s="366">
        <v>-70799</v>
      </c>
      <c r="F32" s="366">
        <v>0</v>
      </c>
      <c r="G32" s="366">
        <v>-70799</v>
      </c>
      <c r="H32" s="366">
        <v>134250</v>
      </c>
      <c r="I32" s="366">
        <v>205049</v>
      </c>
      <c r="J32" s="366">
        <v>0</v>
      </c>
      <c r="K32" s="366">
        <v>0</v>
      </c>
      <c r="L32" s="367">
        <v>0</v>
      </c>
      <c r="M32" s="404"/>
    </row>
    <row r="33" spans="1:13" ht="12">
      <c r="A33" s="403" t="s">
        <v>420</v>
      </c>
      <c r="B33" s="366">
        <v>903510</v>
      </c>
      <c r="C33" s="366">
        <v>822789</v>
      </c>
      <c r="D33" s="366">
        <v>80721</v>
      </c>
      <c r="E33" s="366">
        <v>-80721</v>
      </c>
      <c r="F33" s="366">
        <v>0</v>
      </c>
      <c r="G33" s="366">
        <v>-80721</v>
      </c>
      <c r="H33" s="366">
        <v>233120</v>
      </c>
      <c r="I33" s="366">
        <v>313841</v>
      </c>
      <c r="J33" s="366">
        <v>0</v>
      </c>
      <c r="K33" s="366">
        <v>0</v>
      </c>
      <c r="L33" s="367">
        <v>0</v>
      </c>
      <c r="M33" s="404"/>
    </row>
    <row r="34" spans="1:13" ht="12">
      <c r="A34" s="403" t="s">
        <v>421</v>
      </c>
      <c r="B34" s="366">
        <v>709265</v>
      </c>
      <c r="C34" s="366">
        <v>586869</v>
      </c>
      <c r="D34" s="366">
        <v>122396</v>
      </c>
      <c r="E34" s="366">
        <v>-122396</v>
      </c>
      <c r="F34" s="366">
        <v>0</v>
      </c>
      <c r="G34" s="366">
        <v>-122396</v>
      </c>
      <c r="H34" s="366">
        <v>159507</v>
      </c>
      <c r="I34" s="366">
        <v>281903</v>
      </c>
      <c r="J34" s="366">
        <v>0</v>
      </c>
      <c r="K34" s="366">
        <v>0</v>
      </c>
      <c r="L34" s="367">
        <v>0</v>
      </c>
      <c r="M34" s="404"/>
    </row>
    <row r="35" spans="1:13" ht="12">
      <c r="A35" s="403" t="s">
        <v>422</v>
      </c>
      <c r="B35" s="366">
        <v>808416</v>
      </c>
      <c r="C35" s="366">
        <v>736573</v>
      </c>
      <c r="D35" s="366">
        <v>71843</v>
      </c>
      <c r="E35" s="366">
        <v>-71843</v>
      </c>
      <c r="F35" s="366">
        <v>25440</v>
      </c>
      <c r="G35" s="366">
        <v>-97283</v>
      </c>
      <c r="H35" s="366">
        <v>163330</v>
      </c>
      <c r="I35" s="366">
        <v>260613</v>
      </c>
      <c r="J35" s="366">
        <v>0</v>
      </c>
      <c r="K35" s="366">
        <v>0</v>
      </c>
      <c r="L35" s="367">
        <v>0</v>
      </c>
      <c r="M35" s="404"/>
    </row>
    <row r="36" spans="1:13" ht="12">
      <c r="A36" s="403" t="s">
        <v>423</v>
      </c>
      <c r="B36" s="366">
        <v>936907</v>
      </c>
      <c r="C36" s="366">
        <v>878814</v>
      </c>
      <c r="D36" s="366">
        <v>58093</v>
      </c>
      <c r="E36" s="366">
        <v>-58093</v>
      </c>
      <c r="F36" s="366">
        <v>0</v>
      </c>
      <c r="G36" s="366">
        <v>-58093</v>
      </c>
      <c r="H36" s="366">
        <v>259552</v>
      </c>
      <c r="I36" s="366">
        <v>317645</v>
      </c>
      <c r="J36" s="366">
        <v>0</v>
      </c>
      <c r="K36" s="366">
        <v>0</v>
      </c>
      <c r="L36" s="367">
        <v>0</v>
      </c>
      <c r="M36" s="404"/>
    </row>
    <row r="37" spans="1:13" ht="12">
      <c r="A37" s="403" t="s">
        <v>424</v>
      </c>
      <c r="B37" s="366">
        <v>1128175</v>
      </c>
      <c r="C37" s="366">
        <v>1096471</v>
      </c>
      <c r="D37" s="366">
        <v>31704</v>
      </c>
      <c r="E37" s="366">
        <v>-31704</v>
      </c>
      <c r="F37" s="366">
        <v>0</v>
      </c>
      <c r="G37" s="366">
        <v>-31704</v>
      </c>
      <c r="H37" s="366">
        <v>80511</v>
      </c>
      <c r="I37" s="366">
        <v>112215</v>
      </c>
      <c r="J37" s="366">
        <v>0</v>
      </c>
      <c r="K37" s="366">
        <v>0</v>
      </c>
      <c r="L37" s="367">
        <v>0</v>
      </c>
      <c r="M37" s="404"/>
    </row>
    <row r="38" spans="1:13" ht="12">
      <c r="A38" s="403" t="s">
        <v>425</v>
      </c>
      <c r="B38" s="366">
        <v>777574</v>
      </c>
      <c r="C38" s="366">
        <v>736888</v>
      </c>
      <c r="D38" s="366">
        <v>40686</v>
      </c>
      <c r="E38" s="366">
        <v>-40686</v>
      </c>
      <c r="F38" s="366">
        <v>0</v>
      </c>
      <c r="G38" s="366">
        <v>-40686</v>
      </c>
      <c r="H38" s="366">
        <v>141611</v>
      </c>
      <c r="I38" s="366">
        <v>182297</v>
      </c>
      <c r="J38" s="366">
        <v>0</v>
      </c>
      <c r="K38" s="366">
        <v>0</v>
      </c>
      <c r="L38" s="367">
        <v>0</v>
      </c>
      <c r="M38" s="404"/>
    </row>
    <row r="39" spans="1:13" ht="12">
      <c r="A39" s="403" t="s">
        <v>426</v>
      </c>
      <c r="B39" s="366">
        <v>2329301</v>
      </c>
      <c r="C39" s="366">
        <v>2242948</v>
      </c>
      <c r="D39" s="366">
        <v>86353</v>
      </c>
      <c r="E39" s="366">
        <v>-86353</v>
      </c>
      <c r="F39" s="366">
        <v>0</v>
      </c>
      <c r="G39" s="366">
        <v>-86353</v>
      </c>
      <c r="H39" s="366">
        <v>553580</v>
      </c>
      <c r="I39" s="366">
        <v>639933</v>
      </c>
      <c r="J39" s="366">
        <v>0</v>
      </c>
      <c r="K39" s="366">
        <v>0</v>
      </c>
      <c r="L39" s="367">
        <v>0</v>
      </c>
      <c r="M39" s="404"/>
    </row>
    <row r="40" spans="1:13" ht="12">
      <c r="A40" s="403" t="s">
        <v>427</v>
      </c>
      <c r="B40" s="366">
        <v>583206</v>
      </c>
      <c r="C40" s="366">
        <v>431008</v>
      </c>
      <c r="D40" s="366">
        <v>152198</v>
      </c>
      <c r="E40" s="366">
        <v>-152198</v>
      </c>
      <c r="F40" s="366">
        <v>1000</v>
      </c>
      <c r="G40" s="366">
        <v>-153198</v>
      </c>
      <c r="H40" s="366">
        <v>158705</v>
      </c>
      <c r="I40" s="366">
        <v>311903</v>
      </c>
      <c r="J40" s="366">
        <v>0</v>
      </c>
      <c r="K40" s="366">
        <v>0</v>
      </c>
      <c r="L40" s="367">
        <v>0</v>
      </c>
      <c r="M40" s="404"/>
    </row>
    <row r="41" spans="1:13" ht="12">
      <c r="A41" s="403" t="s">
        <v>428</v>
      </c>
      <c r="B41" s="366">
        <v>857385</v>
      </c>
      <c r="C41" s="366">
        <v>765676</v>
      </c>
      <c r="D41" s="366">
        <v>91709</v>
      </c>
      <c r="E41" s="366">
        <v>-91709</v>
      </c>
      <c r="F41" s="366">
        <v>0</v>
      </c>
      <c r="G41" s="366">
        <v>-91709</v>
      </c>
      <c r="H41" s="366">
        <v>138737</v>
      </c>
      <c r="I41" s="366">
        <v>231000</v>
      </c>
      <c r="J41" s="366">
        <v>0</v>
      </c>
      <c r="K41" s="366">
        <v>0</v>
      </c>
      <c r="L41" s="367">
        <v>0</v>
      </c>
      <c r="M41" s="404"/>
    </row>
    <row r="42" spans="1:13" ht="12">
      <c r="A42" s="403" t="s">
        <v>429</v>
      </c>
      <c r="B42" s="366">
        <v>770813</v>
      </c>
      <c r="C42" s="366">
        <v>739763</v>
      </c>
      <c r="D42" s="366">
        <v>31050</v>
      </c>
      <c r="E42" s="366">
        <v>-31050</v>
      </c>
      <c r="F42" s="366">
        <v>-3600</v>
      </c>
      <c r="G42" s="366">
        <v>-30193</v>
      </c>
      <c r="H42" s="366">
        <v>162674</v>
      </c>
      <c r="I42" s="366">
        <v>192867</v>
      </c>
      <c r="J42" s="366">
        <v>0</v>
      </c>
      <c r="K42" s="366">
        <v>2743</v>
      </c>
      <c r="L42" s="367">
        <v>0</v>
      </c>
      <c r="M42" s="404"/>
    </row>
    <row r="43" spans="1:13" ht="12">
      <c r="A43" s="403" t="s">
        <v>430</v>
      </c>
      <c r="B43" s="366">
        <v>512844</v>
      </c>
      <c r="C43" s="366">
        <v>450535</v>
      </c>
      <c r="D43" s="366">
        <v>62309</v>
      </c>
      <c r="E43" s="366">
        <v>-62309</v>
      </c>
      <c r="F43" s="366">
        <v>0</v>
      </c>
      <c r="G43" s="366">
        <v>-62309</v>
      </c>
      <c r="H43" s="366">
        <v>93465</v>
      </c>
      <c r="I43" s="366">
        <v>155774</v>
      </c>
      <c r="J43" s="366">
        <v>0</v>
      </c>
      <c r="K43" s="366">
        <v>0</v>
      </c>
      <c r="L43" s="367">
        <v>0</v>
      </c>
      <c r="M43" s="404"/>
    </row>
    <row r="44" spans="1:13" ht="12">
      <c r="A44" s="403" t="s">
        <v>431</v>
      </c>
      <c r="B44" s="366">
        <v>696474</v>
      </c>
      <c r="C44" s="366">
        <v>599723</v>
      </c>
      <c r="D44" s="366">
        <v>96751</v>
      </c>
      <c r="E44" s="366">
        <v>-96751</v>
      </c>
      <c r="F44" s="366">
        <v>0</v>
      </c>
      <c r="G44" s="366">
        <v>-96751</v>
      </c>
      <c r="H44" s="366">
        <v>181011</v>
      </c>
      <c r="I44" s="366">
        <v>277762</v>
      </c>
      <c r="J44" s="366">
        <v>0</v>
      </c>
      <c r="K44" s="366">
        <v>0</v>
      </c>
      <c r="L44" s="367">
        <v>0</v>
      </c>
      <c r="M44" s="404"/>
    </row>
    <row r="45" spans="1:13" ht="12">
      <c r="A45" s="403" t="s">
        <v>432</v>
      </c>
      <c r="B45" s="366">
        <v>743765</v>
      </c>
      <c r="C45" s="366">
        <v>692007</v>
      </c>
      <c r="D45" s="366">
        <v>51758</v>
      </c>
      <c r="E45" s="366">
        <v>-51758</v>
      </c>
      <c r="F45" s="366">
        <v>0</v>
      </c>
      <c r="G45" s="366">
        <v>-51758</v>
      </c>
      <c r="H45" s="366">
        <v>221801</v>
      </c>
      <c r="I45" s="366">
        <v>273559</v>
      </c>
      <c r="J45" s="366">
        <v>0</v>
      </c>
      <c r="K45" s="366">
        <v>0</v>
      </c>
      <c r="L45" s="367">
        <v>0</v>
      </c>
      <c r="M45" s="404"/>
    </row>
    <row r="46" spans="1:12" ht="12.75">
      <c r="A46" s="405" t="s">
        <v>433</v>
      </c>
      <c r="B46" s="366">
        <f aca="true" t="shared" si="1" ref="B46:L46">SUM(B20:B45)</f>
        <v>21413150</v>
      </c>
      <c r="C46" s="366">
        <f t="shared" si="1"/>
        <v>19344612</v>
      </c>
      <c r="D46" s="366">
        <f t="shared" si="1"/>
        <v>2068538</v>
      </c>
      <c r="E46" s="366">
        <f t="shared" si="1"/>
        <v>-2068538</v>
      </c>
      <c r="F46" s="366">
        <f t="shared" si="1"/>
        <v>26040</v>
      </c>
      <c r="G46" s="366">
        <f t="shared" si="1"/>
        <v>-2063238</v>
      </c>
      <c r="H46" s="366">
        <f t="shared" si="1"/>
        <v>4393101</v>
      </c>
      <c r="I46" s="366">
        <f t="shared" si="1"/>
        <v>6456893</v>
      </c>
      <c r="J46" s="366">
        <f t="shared" si="1"/>
        <v>-47000</v>
      </c>
      <c r="K46" s="366">
        <f t="shared" si="1"/>
        <v>16234</v>
      </c>
      <c r="L46" s="367">
        <f t="shared" si="1"/>
        <v>0</v>
      </c>
    </row>
    <row r="47" spans="1:12" ht="12.75">
      <c r="A47" s="408" t="s">
        <v>434</v>
      </c>
      <c r="B47" s="371">
        <f aca="true" t="shared" si="2" ref="B47:L47">SUM(B46,B19)</f>
        <v>35873812</v>
      </c>
      <c r="C47" s="371">
        <f t="shared" si="2"/>
        <v>31436843</v>
      </c>
      <c r="D47" s="371">
        <f t="shared" si="2"/>
        <v>4436969</v>
      </c>
      <c r="E47" s="371">
        <f t="shared" si="2"/>
        <v>-4436969</v>
      </c>
      <c r="F47" s="371">
        <f t="shared" si="2"/>
        <v>-37960</v>
      </c>
      <c r="G47" s="371">
        <f t="shared" si="2"/>
        <v>-4368453</v>
      </c>
      <c r="H47" s="371">
        <f t="shared" si="2"/>
        <v>6395907</v>
      </c>
      <c r="I47" s="371">
        <f t="shared" si="2"/>
        <v>10764130</v>
      </c>
      <c r="J47" s="371">
        <f t="shared" si="2"/>
        <v>-47000</v>
      </c>
      <c r="K47" s="371">
        <f t="shared" si="2"/>
        <v>16234</v>
      </c>
      <c r="L47" s="372">
        <f t="shared" si="2"/>
        <v>0</v>
      </c>
    </row>
    <row r="53" spans="1:9" s="379" customFormat="1" ht="12.75">
      <c r="A53" s="325" t="s">
        <v>298</v>
      </c>
      <c r="B53" s="409"/>
      <c r="C53" s="218"/>
      <c r="D53" s="248"/>
      <c r="E53" s="248"/>
      <c r="G53" s="410" t="s">
        <v>436</v>
      </c>
      <c r="I53" s="375" t="s">
        <v>36</v>
      </c>
    </row>
    <row r="54" spans="1:16" s="315" customFormat="1" ht="12">
      <c r="A54" s="411"/>
      <c r="B54" s="292"/>
      <c r="C54" s="268"/>
      <c r="D54" s="292"/>
      <c r="E54" s="292"/>
      <c r="F54" s="292"/>
      <c r="G54" s="268"/>
      <c r="H54" s="377"/>
      <c r="I54" s="292"/>
      <c r="J54" s="292"/>
      <c r="K54" s="292"/>
      <c r="L54" s="292"/>
      <c r="M54" s="292"/>
      <c r="N54" s="292"/>
      <c r="O54" s="292"/>
      <c r="P54" s="292"/>
    </row>
    <row r="55" spans="1:8" s="415" customFormat="1" ht="11.25">
      <c r="A55" s="412"/>
      <c r="B55" s="413"/>
      <c r="C55" s="218"/>
      <c r="D55" s="414"/>
      <c r="E55" s="218"/>
      <c r="F55" s="414"/>
      <c r="G55" s="414"/>
      <c r="H55" s="218"/>
    </row>
    <row r="56" spans="1:9" s="379" customFormat="1" ht="12.75">
      <c r="A56" s="325"/>
      <c r="B56" s="409"/>
      <c r="C56" s="218"/>
      <c r="D56" s="248"/>
      <c r="E56" s="248"/>
      <c r="G56" s="410"/>
      <c r="I56" s="315"/>
    </row>
    <row r="57" spans="1:16" s="315" customFormat="1" ht="12">
      <c r="A57" s="411"/>
      <c r="B57" s="292"/>
      <c r="C57" s="268"/>
      <c r="D57" s="292"/>
      <c r="E57" s="292"/>
      <c r="F57" s="292"/>
      <c r="G57" s="268"/>
      <c r="H57" s="377"/>
      <c r="I57" s="292"/>
      <c r="J57" s="292"/>
      <c r="K57" s="292"/>
      <c r="L57" s="292"/>
      <c r="M57" s="292"/>
      <c r="N57" s="292"/>
      <c r="O57" s="292"/>
      <c r="P57" s="292"/>
    </row>
    <row r="58" s="379" customFormat="1" ht="10.5">
      <c r="A58" s="378"/>
    </row>
    <row r="59" spans="1:6" s="379" customFormat="1" ht="10.5">
      <c r="A59" s="378"/>
      <c r="B59" s="218"/>
      <c r="C59" s="218"/>
      <c r="D59" s="218"/>
      <c r="E59" s="218"/>
      <c r="F59" s="218"/>
    </row>
  </sheetData>
  <printOptions/>
  <pageMargins left="0.7" right="0.2362204724409449" top="0.78" bottom="0.5118110236220472" header="0.18" footer="0"/>
  <pageSetup horizontalDpi="600" verticalDpi="600" orientation="landscape" paperSize="9" r:id="rId1"/>
  <headerFooter alignWithMargins="0">
    <oddFooter>&amp;L&amp;"RimHelvetica,Roman"&amp;8Valsts kase / Pārskatu departaments
15.12.98.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D63"/>
  <sheetViews>
    <sheetView workbookViewId="0" topLeftCell="A1">
      <selection activeCell="F5" sqref="F5"/>
    </sheetView>
  </sheetViews>
  <sheetFormatPr defaultColWidth="9.00390625" defaultRowHeight="12"/>
  <cols>
    <col min="1" max="1" width="64.875" style="218" customWidth="1"/>
    <col min="2" max="2" width="19.125" style="218" customWidth="1"/>
    <col min="3" max="16384" width="8.00390625" style="218" customWidth="1"/>
  </cols>
  <sheetData>
    <row r="1" spans="1:2" s="416" customFormat="1" ht="12.75">
      <c r="A1" s="286" t="s">
        <v>451</v>
      </c>
      <c r="B1" s="286" t="s">
        <v>452</v>
      </c>
    </row>
    <row r="2" spans="1:2" s="416" customFormat="1" ht="12.75">
      <c r="A2" s="286"/>
      <c r="B2" s="286"/>
    </row>
    <row r="3" s="417" customFormat="1" ht="12"/>
    <row r="4" s="417" customFormat="1" ht="15.75">
      <c r="A4" s="338" t="s">
        <v>453</v>
      </c>
    </row>
    <row r="5" s="417" customFormat="1" ht="15.75">
      <c r="A5" s="418" t="s">
        <v>454</v>
      </c>
    </row>
    <row r="6" spans="1:2" s="417" customFormat="1" ht="12">
      <c r="A6" s="419"/>
      <c r="B6" s="420"/>
    </row>
    <row r="7" spans="1:2" s="417" customFormat="1" ht="12">
      <c r="A7" s="421"/>
      <c r="B7" s="422" t="s">
        <v>455</v>
      </c>
    </row>
    <row r="8" spans="1:2" s="417" customFormat="1" ht="12">
      <c r="A8" s="423" t="s">
        <v>261</v>
      </c>
      <c r="B8" s="424" t="s">
        <v>456</v>
      </c>
    </row>
    <row r="9" spans="1:13" s="425" customFormat="1" ht="12">
      <c r="A9" s="423">
        <v>1</v>
      </c>
      <c r="B9" s="424">
        <v>2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</row>
    <row r="10" spans="1:82" s="425" customFormat="1" ht="23.25" customHeight="1">
      <c r="A10" s="426" t="s">
        <v>457</v>
      </c>
      <c r="B10" s="427">
        <f>SUM(B11:B15)</f>
        <v>25137377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</row>
    <row r="11" spans="1:82" s="425" customFormat="1" ht="23.25" customHeight="1">
      <c r="A11" s="428" t="s">
        <v>458</v>
      </c>
      <c r="B11" s="427">
        <v>167518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</row>
    <row r="12" spans="1:82" s="425" customFormat="1" ht="12.75">
      <c r="A12" s="429" t="s">
        <v>459</v>
      </c>
      <c r="B12" s="427">
        <v>2401260</v>
      </c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</row>
    <row r="13" spans="1:82" s="425" customFormat="1" ht="12.75">
      <c r="A13" s="429" t="s">
        <v>460</v>
      </c>
      <c r="B13" s="42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</row>
    <row r="14" spans="1:82" s="425" customFormat="1" ht="12.75">
      <c r="A14" s="429" t="s">
        <v>461</v>
      </c>
      <c r="B14" s="427">
        <v>22568045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</row>
    <row r="15" spans="1:82" s="425" customFormat="1" ht="12.75">
      <c r="A15" s="429" t="s">
        <v>462</v>
      </c>
      <c r="B15" s="427">
        <v>554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  <c r="AZ15" s="417"/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7"/>
      <c r="BU15" s="417"/>
      <c r="BV15" s="417"/>
      <c r="BW15" s="417"/>
      <c r="BX15" s="417"/>
      <c r="BY15" s="417"/>
      <c r="BZ15" s="417"/>
      <c r="CA15" s="417"/>
      <c r="CB15" s="417"/>
      <c r="CC15" s="417"/>
      <c r="CD15" s="417"/>
    </row>
    <row r="16" spans="1:82" s="425" customFormat="1" ht="23.25" customHeight="1">
      <c r="A16" s="426" t="s">
        <v>463</v>
      </c>
      <c r="B16" s="427">
        <f>SUM(B17+B18+B19)</f>
        <v>24977406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/>
      <c r="CA16" s="417"/>
      <c r="CB16" s="417"/>
      <c r="CC16" s="417"/>
      <c r="CD16" s="417"/>
    </row>
    <row r="17" spans="1:82" s="425" customFormat="1" ht="12.75">
      <c r="A17" s="429" t="s">
        <v>464</v>
      </c>
      <c r="B17" s="427">
        <v>24819890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7"/>
      <c r="BF17" s="417"/>
      <c r="BG17" s="417"/>
      <c r="BH17" s="417"/>
      <c r="BI17" s="417"/>
      <c r="BJ17" s="417"/>
      <c r="BK17" s="417"/>
      <c r="BL17" s="417"/>
      <c r="BM17" s="417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</row>
    <row r="18" spans="1:82" s="425" customFormat="1" ht="12.75">
      <c r="A18" s="429" t="s">
        <v>465</v>
      </c>
      <c r="B18" s="42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  <c r="AZ18" s="417"/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/>
      <c r="BX18" s="417"/>
      <c r="BY18" s="417"/>
      <c r="BZ18" s="417"/>
      <c r="CA18" s="417"/>
      <c r="CB18" s="417"/>
      <c r="CC18" s="417"/>
      <c r="CD18" s="417"/>
    </row>
    <row r="19" spans="1:82" s="425" customFormat="1" ht="12.75">
      <c r="A19" s="429" t="s">
        <v>466</v>
      </c>
      <c r="B19" s="427">
        <v>157516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17"/>
      <c r="BF19" s="417"/>
      <c r="BG19" s="417"/>
      <c r="BH19" s="417"/>
      <c r="BI19" s="417"/>
      <c r="BJ19" s="417"/>
      <c r="BK19" s="417"/>
      <c r="BL19" s="417"/>
      <c r="BM19" s="417"/>
      <c r="BN19" s="417"/>
      <c r="BO19" s="417"/>
      <c r="BP19" s="417"/>
      <c r="BQ19" s="417"/>
      <c r="BR19" s="417"/>
      <c r="BS19" s="417"/>
      <c r="BT19" s="417"/>
      <c r="BU19" s="417"/>
      <c r="BV19" s="417"/>
      <c r="BW19" s="417"/>
      <c r="BX19" s="417"/>
      <c r="BY19" s="417"/>
      <c r="BZ19" s="417"/>
      <c r="CA19" s="417"/>
      <c r="CB19" s="417"/>
      <c r="CC19" s="417"/>
      <c r="CD19" s="417"/>
    </row>
    <row r="20" spans="1:82" s="425" customFormat="1" ht="23.25" customHeight="1">
      <c r="A20" s="426" t="s">
        <v>467</v>
      </c>
      <c r="B20" s="427">
        <f>SUM(B10-B16)</f>
        <v>159971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7"/>
      <c r="BM20" s="417"/>
      <c r="BN20" s="417"/>
      <c r="BO20" s="417"/>
      <c r="BP20" s="417"/>
      <c r="BQ20" s="417"/>
      <c r="BR20" s="417"/>
      <c r="BS20" s="417"/>
      <c r="BT20" s="417"/>
      <c r="BU20" s="417"/>
      <c r="BV20" s="417"/>
      <c r="BW20" s="417"/>
      <c r="BX20" s="417"/>
      <c r="BY20" s="417"/>
      <c r="BZ20" s="417"/>
      <c r="CA20" s="417"/>
      <c r="CB20" s="417"/>
      <c r="CC20" s="417"/>
      <c r="CD20" s="417"/>
    </row>
    <row r="21" spans="1:82" s="425" customFormat="1" ht="12.75">
      <c r="A21" s="430" t="s">
        <v>468</v>
      </c>
      <c r="B21" s="431">
        <v>149969</v>
      </c>
      <c r="C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</row>
    <row r="22" spans="1:82" s="433" customFormat="1" ht="12.75">
      <c r="A22" s="432"/>
      <c r="B22" s="432"/>
      <c r="C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417"/>
      <c r="CD22" s="417"/>
    </row>
    <row r="23" spans="1:82" s="433" customFormat="1" ht="12.75">
      <c r="A23" s="432"/>
      <c r="B23" s="432"/>
      <c r="C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</row>
    <row r="24" spans="1:82" s="433" customFormat="1" ht="12.75">
      <c r="A24" s="432"/>
      <c r="B24" s="432"/>
      <c r="C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</row>
    <row r="25" spans="1:82" s="433" customFormat="1" ht="12.75">
      <c r="A25" s="432"/>
      <c r="B25" s="432"/>
      <c r="C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</row>
    <row r="26" spans="1:82" s="432" customFormat="1" ht="12.75">
      <c r="A26" s="432" t="s">
        <v>469</v>
      </c>
      <c r="B26" s="434" t="s">
        <v>36</v>
      </c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7"/>
      <c r="AV26" s="417"/>
      <c r="AW26" s="417"/>
      <c r="AX26" s="417"/>
      <c r="AY26" s="417"/>
      <c r="AZ26" s="417"/>
      <c r="BA26" s="417"/>
      <c r="BB26" s="417"/>
      <c r="BC26" s="417"/>
      <c r="BD26" s="417"/>
      <c r="BE26" s="417"/>
      <c r="BF26" s="417"/>
      <c r="BG26" s="417"/>
      <c r="BH26" s="417"/>
      <c r="BI26" s="417"/>
      <c r="BJ26" s="417"/>
      <c r="BK26" s="417"/>
      <c r="BL26" s="417"/>
      <c r="BM26" s="417"/>
      <c r="BN26" s="417"/>
      <c r="BO26" s="417"/>
      <c r="BP26" s="417"/>
      <c r="BQ26" s="417"/>
      <c r="BR26" s="417"/>
      <c r="BS26" s="417"/>
      <c r="BT26" s="417"/>
      <c r="BU26" s="417"/>
      <c r="BV26" s="417"/>
      <c r="BW26" s="417"/>
      <c r="BX26" s="417"/>
      <c r="BY26" s="417"/>
      <c r="BZ26" s="417"/>
      <c r="CA26" s="417"/>
      <c r="CB26" s="417"/>
      <c r="CC26" s="417"/>
      <c r="CD26" s="417"/>
    </row>
    <row r="27" spans="1:82" s="432" customFormat="1" ht="12.75">
      <c r="A27" s="268"/>
      <c r="G27" s="432" t="s">
        <v>436</v>
      </c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7"/>
      <c r="BG27" s="417"/>
      <c r="BH27" s="417"/>
      <c r="BI27" s="417"/>
      <c r="BJ27" s="417"/>
      <c r="BK27" s="417"/>
      <c r="BL27" s="417"/>
      <c r="BM27" s="417"/>
      <c r="BN27" s="417"/>
      <c r="BO27" s="417"/>
      <c r="BP27" s="417"/>
      <c r="BQ27" s="417"/>
      <c r="BR27" s="417"/>
      <c r="BS27" s="417"/>
      <c r="BT27" s="417"/>
      <c r="BU27" s="417"/>
      <c r="BV27" s="417"/>
      <c r="BW27" s="417"/>
      <c r="BX27" s="417"/>
      <c r="BY27" s="417"/>
      <c r="BZ27" s="417"/>
      <c r="CA27" s="417"/>
      <c r="CB27" s="417"/>
      <c r="CC27" s="417"/>
      <c r="CD27" s="417"/>
    </row>
    <row r="28" spans="1:2" s="417" customFormat="1" ht="12">
      <c r="A28" s="268"/>
      <c r="B28" s="268"/>
    </row>
    <row r="29" spans="1:2" s="417" customFormat="1" ht="14.25">
      <c r="A29" s="435"/>
      <c r="B29" s="436"/>
    </row>
    <row r="30" spans="1:2" s="417" customFormat="1" ht="14.25">
      <c r="A30" s="435"/>
      <c r="B30" s="436"/>
    </row>
    <row r="31" spans="1:2" s="417" customFormat="1" ht="14.25">
      <c r="A31" s="435"/>
      <c r="B31" s="437"/>
    </row>
    <row r="32" s="417" customFormat="1" ht="14.25">
      <c r="A32" s="435"/>
    </row>
    <row r="33" s="417" customFormat="1" ht="14.25">
      <c r="A33" s="435"/>
    </row>
    <row r="34" s="417" customFormat="1" ht="14.25">
      <c r="A34" s="435"/>
    </row>
    <row r="35" s="417" customFormat="1" ht="14.25">
      <c r="A35" s="435"/>
    </row>
    <row r="36" s="417" customFormat="1" ht="14.25">
      <c r="A36" s="435"/>
    </row>
    <row r="37" s="417" customFormat="1" ht="14.25">
      <c r="A37" s="435"/>
    </row>
    <row r="38" s="417" customFormat="1" ht="14.25">
      <c r="A38" s="435"/>
    </row>
    <row r="39" s="417" customFormat="1" ht="14.25">
      <c r="A39" s="435"/>
    </row>
    <row r="40" s="417" customFormat="1" ht="14.25">
      <c r="A40" s="438"/>
    </row>
    <row r="41" spans="1:82" ht="14.25">
      <c r="A41" s="438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7"/>
      <c r="BE41" s="417"/>
      <c r="BF41" s="417"/>
      <c r="BG41" s="417"/>
      <c r="BH41" s="417"/>
      <c r="BI41" s="417"/>
      <c r="BJ41" s="417"/>
      <c r="BK41" s="417"/>
      <c r="BL41" s="417"/>
      <c r="BM41" s="417"/>
      <c r="BN41" s="417"/>
      <c r="BO41" s="417"/>
      <c r="BP41" s="417"/>
      <c r="BQ41" s="417"/>
      <c r="BR41" s="417"/>
      <c r="BS41" s="417"/>
      <c r="BT41" s="417"/>
      <c r="BU41" s="417"/>
      <c r="BV41" s="417"/>
      <c r="BW41" s="417"/>
      <c r="BX41" s="417"/>
      <c r="BY41" s="417"/>
      <c r="BZ41" s="417"/>
      <c r="CA41" s="417"/>
      <c r="CB41" s="417"/>
      <c r="CC41" s="417"/>
      <c r="CD41" s="417"/>
    </row>
    <row r="42" spans="1:82" ht="14.25">
      <c r="A42" s="438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/>
      <c r="BX42" s="417"/>
      <c r="BY42" s="417"/>
      <c r="BZ42" s="417"/>
      <c r="CA42" s="417"/>
      <c r="CB42" s="417"/>
      <c r="CC42" s="417"/>
      <c r="CD42" s="417"/>
    </row>
    <row r="43" spans="1:82" ht="14.25">
      <c r="A43" s="438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417"/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/>
      <c r="BX43" s="417"/>
      <c r="BY43" s="417"/>
      <c r="BZ43" s="417"/>
      <c r="CA43" s="417"/>
      <c r="CB43" s="417"/>
      <c r="CC43" s="417"/>
      <c r="CD43" s="417"/>
    </row>
    <row r="44" spans="1:82" ht="14.25">
      <c r="A44" s="438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417"/>
      <c r="BJ44" s="417"/>
      <c r="BK44" s="417"/>
      <c r="BL44" s="417"/>
      <c r="BM44" s="417"/>
      <c r="BN44" s="417"/>
      <c r="BO44" s="417"/>
      <c r="BP44" s="417"/>
      <c r="BQ44" s="417"/>
      <c r="BR44" s="417"/>
      <c r="BS44" s="417"/>
      <c r="BT44" s="417"/>
      <c r="BU44" s="417"/>
      <c r="BV44" s="417"/>
      <c r="BW44" s="417"/>
      <c r="BX44" s="417"/>
      <c r="BY44" s="417"/>
      <c r="BZ44" s="417"/>
      <c r="CA44" s="417"/>
      <c r="CB44" s="417"/>
      <c r="CC44" s="417"/>
      <c r="CD44" s="417"/>
    </row>
    <row r="45" spans="1:82" ht="14.25">
      <c r="A45" s="438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7"/>
      <c r="BG45" s="417"/>
      <c r="BH45" s="417"/>
      <c r="BI45" s="417"/>
      <c r="BJ45" s="417"/>
      <c r="BK45" s="417"/>
      <c r="BL45" s="417"/>
      <c r="BM45" s="417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/>
      <c r="BX45" s="417"/>
      <c r="BY45" s="417"/>
      <c r="BZ45" s="417"/>
      <c r="CA45" s="417"/>
      <c r="CB45" s="417"/>
      <c r="CC45" s="417"/>
      <c r="CD45" s="417"/>
    </row>
    <row r="46" spans="1:82" ht="14.25">
      <c r="A46" s="438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/>
      <c r="BX46" s="417"/>
      <c r="BY46" s="417"/>
      <c r="BZ46" s="417"/>
      <c r="CA46" s="417"/>
      <c r="CB46" s="417"/>
      <c r="CC46" s="417"/>
      <c r="CD46" s="417"/>
    </row>
    <row r="47" spans="1:82" ht="14.25">
      <c r="A47" s="438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/>
      <c r="BX47" s="417"/>
      <c r="BY47" s="417"/>
      <c r="BZ47" s="417"/>
      <c r="CA47" s="417"/>
      <c r="CB47" s="417"/>
      <c r="CC47" s="417"/>
      <c r="CD47" s="417"/>
    </row>
    <row r="48" spans="1:82" ht="14.25">
      <c r="A48" s="438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N48" s="417"/>
      <c r="AO48" s="417"/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417"/>
      <c r="BD48" s="417"/>
      <c r="BE48" s="417"/>
      <c r="BF48" s="417"/>
      <c r="BG48" s="417"/>
      <c r="BH48" s="417"/>
      <c r="BI48" s="417"/>
      <c r="BJ48" s="417"/>
      <c r="BK48" s="417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7"/>
      <c r="CA48" s="417"/>
      <c r="CB48" s="417"/>
      <c r="CC48" s="417"/>
      <c r="CD48" s="417"/>
    </row>
    <row r="49" spans="1:82" ht="14.25">
      <c r="A49" s="438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417"/>
      <c r="AO49" s="417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7"/>
      <c r="BD49" s="417"/>
      <c r="BE49" s="417"/>
      <c r="BF49" s="417"/>
      <c r="BG49" s="417"/>
      <c r="BH49" s="417"/>
      <c r="BI49" s="417"/>
      <c r="BJ49" s="417"/>
      <c r="BK49" s="417"/>
      <c r="BL49" s="417"/>
      <c r="BM49" s="417"/>
      <c r="BN49" s="417"/>
      <c r="BO49" s="417"/>
      <c r="BP49" s="417"/>
      <c r="BQ49" s="417"/>
      <c r="BR49" s="417"/>
      <c r="BS49" s="417"/>
      <c r="BT49" s="417"/>
      <c r="BU49" s="417"/>
      <c r="BV49" s="417"/>
      <c r="BW49" s="417"/>
      <c r="BX49" s="417"/>
      <c r="BY49" s="417"/>
      <c r="BZ49" s="417"/>
      <c r="CA49" s="417"/>
      <c r="CB49" s="417"/>
      <c r="CC49" s="417"/>
      <c r="CD49" s="417"/>
    </row>
    <row r="50" spans="1:82" ht="14.25">
      <c r="A50" s="438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17"/>
      <c r="AM50" s="417"/>
      <c r="AN50" s="417"/>
      <c r="AO50" s="417"/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7"/>
      <c r="BA50" s="417"/>
      <c r="BB50" s="417"/>
      <c r="BC50" s="417"/>
      <c r="BD50" s="417"/>
      <c r="BE50" s="417"/>
      <c r="BF50" s="417"/>
      <c r="BG50" s="417"/>
      <c r="BH50" s="417"/>
      <c r="BI50" s="417"/>
      <c r="BJ50" s="417"/>
      <c r="BK50" s="417"/>
      <c r="BL50" s="417"/>
      <c r="BM50" s="417"/>
      <c r="BN50" s="417"/>
      <c r="BO50" s="417"/>
      <c r="BP50" s="417"/>
      <c r="BQ50" s="417"/>
      <c r="BR50" s="417"/>
      <c r="BS50" s="417"/>
      <c r="BT50" s="417"/>
      <c r="BU50" s="417"/>
      <c r="BV50" s="417"/>
      <c r="BW50" s="417"/>
      <c r="BX50" s="417"/>
      <c r="BY50" s="417"/>
      <c r="BZ50" s="417"/>
      <c r="CA50" s="417"/>
      <c r="CB50" s="417"/>
      <c r="CC50" s="417"/>
      <c r="CD50" s="417"/>
    </row>
    <row r="51" spans="1:82" ht="14.25">
      <c r="A51" s="438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7"/>
      <c r="AN51" s="417"/>
      <c r="AO51" s="417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7"/>
      <c r="BD51" s="417"/>
      <c r="BE51" s="417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7"/>
      <c r="CB51" s="417"/>
      <c r="CC51" s="417"/>
      <c r="CD51" s="417"/>
    </row>
    <row r="52" spans="1:82" ht="14.25">
      <c r="A52" s="438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17"/>
      <c r="AN52" s="417"/>
      <c r="AO52" s="417"/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7"/>
      <c r="BA52" s="417"/>
      <c r="BB52" s="417"/>
      <c r="BC52" s="417"/>
      <c r="BD52" s="417"/>
      <c r="BE52" s="417"/>
      <c r="BF52" s="417"/>
      <c r="BG52" s="417"/>
      <c r="BH52" s="417"/>
      <c r="BI52" s="417"/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417"/>
      <c r="CB52" s="417"/>
      <c r="CC52" s="417"/>
      <c r="CD52" s="417"/>
    </row>
    <row r="53" spans="1:82" ht="14.25">
      <c r="A53" s="438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7"/>
      <c r="BF53" s="417"/>
      <c r="BG53" s="417"/>
      <c r="BH53" s="417"/>
      <c r="BI53" s="417"/>
      <c r="BJ53" s="417"/>
      <c r="BK53" s="417"/>
      <c r="BL53" s="417"/>
      <c r="BM53" s="417"/>
      <c r="BN53" s="417"/>
      <c r="BO53" s="417"/>
      <c r="BP53" s="417"/>
      <c r="BQ53" s="417"/>
      <c r="BR53" s="417"/>
      <c r="BS53" s="417"/>
      <c r="BT53" s="417"/>
      <c r="BU53" s="417"/>
      <c r="BV53" s="417"/>
      <c r="BW53" s="417"/>
      <c r="BX53" s="417"/>
      <c r="BY53" s="417"/>
      <c r="BZ53" s="417"/>
      <c r="CA53" s="417"/>
      <c r="CB53" s="417"/>
      <c r="CC53" s="417"/>
      <c r="CD53" s="417"/>
    </row>
    <row r="54" spans="1:82" ht="14.25">
      <c r="A54" s="438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17"/>
      <c r="AN54" s="417"/>
      <c r="AO54" s="417"/>
      <c r="AP54" s="417"/>
      <c r="AQ54" s="417"/>
      <c r="AR54" s="417"/>
      <c r="AS54" s="417"/>
      <c r="AT54" s="417"/>
      <c r="AU54" s="417"/>
      <c r="AV54" s="417"/>
      <c r="AW54" s="417"/>
      <c r="AX54" s="417"/>
      <c r="AY54" s="417"/>
      <c r="AZ54" s="417"/>
      <c r="BA54" s="417"/>
      <c r="BB54" s="417"/>
      <c r="BC54" s="417"/>
      <c r="BD54" s="417"/>
      <c r="BE54" s="417"/>
      <c r="BF54" s="417"/>
      <c r="BG54" s="417"/>
      <c r="BH54" s="417"/>
      <c r="BI54" s="417"/>
      <c r="BJ54" s="417"/>
      <c r="BK54" s="417"/>
      <c r="BL54" s="417"/>
      <c r="BM54" s="417"/>
      <c r="BN54" s="417"/>
      <c r="BO54" s="417"/>
      <c r="BP54" s="417"/>
      <c r="BQ54" s="417"/>
      <c r="BR54" s="417"/>
      <c r="BS54" s="417"/>
      <c r="BT54" s="417"/>
      <c r="BU54" s="417"/>
      <c r="BV54" s="417"/>
      <c r="BW54" s="417"/>
      <c r="BX54" s="417"/>
      <c r="BY54" s="417"/>
      <c r="BZ54" s="417"/>
      <c r="CA54" s="417"/>
      <c r="CB54" s="417"/>
      <c r="CC54" s="417"/>
      <c r="CD54" s="417"/>
    </row>
    <row r="55" spans="1:82" ht="14.25">
      <c r="A55" s="438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/>
      <c r="AM55" s="417"/>
      <c r="AN55" s="417"/>
      <c r="AO55" s="417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7"/>
      <c r="BD55" s="417"/>
      <c r="BE55" s="417"/>
      <c r="BF55" s="417"/>
      <c r="BG55" s="417"/>
      <c r="BH55" s="417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7"/>
      <c r="CC55" s="417"/>
      <c r="CD55" s="417"/>
    </row>
    <row r="56" spans="1:82" ht="14.25">
      <c r="A56" s="438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17"/>
      <c r="AM56" s="417"/>
      <c r="AN56" s="417"/>
      <c r="AO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7"/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7"/>
      <c r="CB56" s="417"/>
      <c r="CC56" s="417"/>
      <c r="CD56" s="417"/>
    </row>
    <row r="57" spans="1:82" ht="14.25">
      <c r="A57" s="438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7"/>
      <c r="AN57" s="417"/>
      <c r="AO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417"/>
      <c r="BD57" s="417"/>
      <c r="BE57" s="417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/>
      <c r="BX57" s="417"/>
      <c r="BY57" s="417"/>
      <c r="BZ57" s="417"/>
      <c r="CA57" s="417"/>
      <c r="CB57" s="417"/>
      <c r="CC57" s="417"/>
      <c r="CD57" s="417"/>
    </row>
    <row r="58" spans="12:82" ht="12"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17"/>
      <c r="AM58" s="417"/>
      <c r="AN58" s="417"/>
      <c r="AO58" s="417"/>
      <c r="AP58" s="417"/>
      <c r="AQ58" s="417"/>
      <c r="AR58" s="417"/>
      <c r="AS58" s="417"/>
      <c r="AT58" s="417"/>
      <c r="AU58" s="417"/>
      <c r="AV58" s="417"/>
      <c r="AW58" s="417"/>
      <c r="AX58" s="417"/>
      <c r="AY58" s="417"/>
      <c r="AZ58" s="417"/>
      <c r="BA58" s="417"/>
      <c r="BB58" s="417"/>
      <c r="BC58" s="417"/>
      <c r="BD58" s="417"/>
      <c r="BE58" s="417"/>
      <c r="BF58" s="417"/>
      <c r="BG58" s="417"/>
      <c r="BH58" s="417"/>
      <c r="BI58" s="417"/>
      <c r="BJ58" s="417"/>
      <c r="BK58" s="417"/>
      <c r="BL58" s="417"/>
      <c r="BM58" s="417"/>
      <c r="BN58" s="417"/>
      <c r="BO58" s="417"/>
      <c r="BP58" s="417"/>
      <c r="BQ58" s="417"/>
      <c r="BR58" s="417"/>
      <c r="BS58" s="417"/>
      <c r="BT58" s="417"/>
      <c r="BU58" s="417"/>
      <c r="BV58" s="417"/>
      <c r="BW58" s="417"/>
      <c r="BX58" s="417"/>
      <c r="BY58" s="417"/>
      <c r="BZ58" s="417"/>
      <c r="CA58" s="417"/>
      <c r="CB58" s="417"/>
      <c r="CC58" s="417"/>
      <c r="CD58" s="417"/>
    </row>
    <row r="59" spans="12:82" ht="12"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7"/>
      <c r="AN59" s="417"/>
      <c r="AO59" s="417"/>
      <c r="AP59" s="417"/>
      <c r="AQ59" s="417"/>
      <c r="AR59" s="417"/>
      <c r="AS59" s="417"/>
      <c r="AT59" s="417"/>
      <c r="AU59" s="417"/>
      <c r="AV59" s="417"/>
      <c r="AW59" s="417"/>
      <c r="AX59" s="417"/>
      <c r="AY59" s="417"/>
      <c r="AZ59" s="417"/>
      <c r="BA59" s="417"/>
      <c r="BB59" s="417"/>
      <c r="BC59" s="417"/>
      <c r="BD59" s="417"/>
      <c r="BE59" s="417"/>
      <c r="BF59" s="417"/>
      <c r="BG59" s="417"/>
      <c r="BH59" s="417"/>
      <c r="BI59" s="417"/>
      <c r="BJ59" s="417"/>
      <c r="BK59" s="417"/>
      <c r="BL59" s="417"/>
      <c r="BM59" s="417"/>
      <c r="BN59" s="417"/>
      <c r="BO59" s="417"/>
      <c r="BP59" s="417"/>
      <c r="BQ59" s="417"/>
      <c r="BR59" s="417"/>
      <c r="BS59" s="417"/>
      <c r="BT59" s="417"/>
      <c r="BU59" s="417"/>
      <c r="BV59" s="417"/>
      <c r="BW59" s="417"/>
      <c r="BX59" s="417"/>
      <c r="BY59" s="417"/>
      <c r="BZ59" s="417"/>
      <c r="CA59" s="417"/>
      <c r="CB59" s="417"/>
      <c r="CC59" s="417"/>
      <c r="CD59" s="417"/>
    </row>
    <row r="60" spans="12:82" ht="12"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417"/>
      <c r="AL60" s="417"/>
      <c r="AM60" s="417"/>
      <c r="AN60" s="417"/>
      <c r="AO60" s="417"/>
      <c r="AP60" s="417"/>
      <c r="AQ60" s="417"/>
      <c r="AR60" s="417"/>
      <c r="AS60" s="417"/>
      <c r="AT60" s="417"/>
      <c r="AU60" s="417"/>
      <c r="AV60" s="417"/>
      <c r="AW60" s="417"/>
      <c r="AX60" s="417"/>
      <c r="AY60" s="417"/>
      <c r="AZ60" s="417"/>
      <c r="BA60" s="417"/>
      <c r="BB60" s="417"/>
      <c r="BC60" s="417"/>
      <c r="BD60" s="417"/>
      <c r="BE60" s="417"/>
      <c r="BF60" s="417"/>
      <c r="BG60" s="417"/>
      <c r="BH60" s="417"/>
      <c r="BI60" s="417"/>
      <c r="BJ60" s="417"/>
      <c r="BK60" s="417"/>
      <c r="BL60" s="417"/>
      <c r="BM60" s="417"/>
      <c r="BN60" s="417"/>
      <c r="BO60" s="417"/>
      <c r="BP60" s="417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7"/>
      <c r="CB60" s="417"/>
      <c r="CC60" s="417"/>
      <c r="CD60" s="417"/>
    </row>
    <row r="61" spans="12:82" ht="12"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  <c r="BE61" s="417"/>
      <c r="BF61" s="417"/>
      <c r="BG61" s="417"/>
      <c r="BH61" s="417"/>
      <c r="BI61" s="417"/>
      <c r="BJ61" s="417"/>
      <c r="BK61" s="417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7"/>
      <c r="CA61" s="417"/>
      <c r="CB61" s="417"/>
      <c r="CC61" s="417"/>
      <c r="CD61" s="417"/>
    </row>
    <row r="62" spans="12:82" ht="12"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7"/>
      <c r="AN62" s="417"/>
      <c r="AO62" s="417"/>
      <c r="AP62" s="417"/>
      <c r="AQ62" s="417"/>
      <c r="AR62" s="417"/>
      <c r="AS62" s="417"/>
      <c r="AT62" s="417"/>
      <c r="AU62" s="417"/>
      <c r="AV62" s="417"/>
      <c r="AW62" s="417"/>
      <c r="AX62" s="417"/>
      <c r="AY62" s="417"/>
      <c r="AZ62" s="417"/>
      <c r="BA62" s="417"/>
      <c r="BB62" s="417"/>
      <c r="BC62" s="417"/>
      <c r="BD62" s="417"/>
      <c r="BE62" s="417"/>
      <c r="BF62" s="417"/>
      <c r="BG62" s="417"/>
      <c r="BH62" s="417"/>
      <c r="BI62" s="417"/>
      <c r="BJ62" s="417"/>
      <c r="BK62" s="417"/>
      <c r="BL62" s="417"/>
      <c r="BM62" s="417"/>
      <c r="BN62" s="417"/>
      <c r="BO62" s="417"/>
      <c r="BP62" s="417"/>
      <c r="BQ62" s="417"/>
      <c r="BR62" s="417"/>
      <c r="BS62" s="417"/>
      <c r="BT62" s="417"/>
      <c r="BU62" s="417"/>
      <c r="BV62" s="417"/>
      <c r="BW62" s="417"/>
      <c r="BX62" s="417"/>
      <c r="BY62" s="417"/>
      <c r="BZ62" s="417"/>
      <c r="CA62" s="417"/>
      <c r="CB62" s="417"/>
      <c r="CC62" s="417"/>
      <c r="CD62" s="417"/>
    </row>
    <row r="63" spans="12:82" ht="12"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7"/>
      <c r="BC63" s="417"/>
      <c r="BD63" s="417"/>
      <c r="BE63" s="417"/>
      <c r="BF63" s="417"/>
      <c r="BG63" s="417"/>
      <c r="BH63" s="417"/>
      <c r="BI63" s="417"/>
      <c r="BJ63" s="417"/>
      <c r="BK63" s="417"/>
      <c r="BL63" s="417"/>
      <c r="BM63" s="417"/>
      <c r="BN63" s="417"/>
      <c r="BO63" s="417"/>
      <c r="BP63" s="417"/>
      <c r="BQ63" s="417"/>
      <c r="BR63" s="417"/>
      <c r="BS63" s="417"/>
      <c r="BT63" s="417"/>
      <c r="BU63" s="417"/>
      <c r="BV63" s="417"/>
      <c r="BW63" s="417"/>
      <c r="BX63" s="417"/>
      <c r="BY63" s="417"/>
      <c r="BZ63" s="417"/>
      <c r="CA63" s="417"/>
      <c r="CB63" s="417"/>
      <c r="CC63" s="417"/>
      <c r="CD63" s="417"/>
    </row>
  </sheetData>
  <printOptions/>
  <pageMargins left="1.33" right="0.53" top="1.98" bottom="0.984251968503937" header="0.5118110236220472" footer="0.5118110236220472"/>
  <pageSetup horizontalDpi="300" verticalDpi="300" orientation="portrait" paperSize="9" r:id="rId1"/>
  <headerFooter alignWithMargins="0">
    <oddFooter>&amp;L&amp;"RimHelvetica,Roman"&amp;8Valsts kase / Pārskatu departaments
15.12.98.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B1">
      <selection activeCell="F5" sqref="F5"/>
    </sheetView>
  </sheetViews>
  <sheetFormatPr defaultColWidth="9.00390625" defaultRowHeight="12"/>
  <cols>
    <col min="1" max="1" width="7.375" style="218" hidden="1" customWidth="1"/>
    <col min="2" max="2" width="28.125" style="218" customWidth="1"/>
    <col min="3" max="3" width="14.375" style="218" customWidth="1"/>
    <col min="4" max="5" width="14.375" style="379" customWidth="1"/>
    <col min="6" max="6" width="15.875" style="379" customWidth="1"/>
    <col min="7" max="11" width="8.00390625" style="379" customWidth="1"/>
    <col min="12" max="16384" width="8.00390625" style="218" customWidth="1"/>
  </cols>
  <sheetData>
    <row r="1" spans="2:11" s="286" customFormat="1" ht="12.75">
      <c r="B1" s="217" t="s">
        <v>470</v>
      </c>
      <c r="C1" s="217"/>
      <c r="D1" s="439"/>
      <c r="E1" s="439" t="s">
        <v>471</v>
      </c>
      <c r="F1" s="432"/>
      <c r="G1" s="432"/>
      <c r="H1" s="432"/>
      <c r="I1" s="432"/>
      <c r="J1" s="432"/>
      <c r="K1" s="432"/>
    </row>
    <row r="2" spans="3:11" s="286" customFormat="1" ht="12.75">
      <c r="C2" s="218"/>
      <c r="D2" s="218"/>
      <c r="E2" s="440"/>
      <c r="F2" s="432"/>
      <c r="G2" s="432"/>
      <c r="H2" s="432"/>
      <c r="I2" s="432"/>
      <c r="J2" s="432"/>
      <c r="K2" s="432"/>
    </row>
    <row r="3" spans="3:11" s="286" customFormat="1" ht="12.75">
      <c r="C3" s="218"/>
      <c r="D3" s="218"/>
      <c r="E3" s="440"/>
      <c r="F3" s="432"/>
      <c r="G3" s="432"/>
      <c r="H3" s="432"/>
      <c r="I3" s="432"/>
      <c r="J3" s="432"/>
      <c r="K3" s="432"/>
    </row>
    <row r="4" spans="1:6" s="338" customFormat="1" ht="15.75">
      <c r="A4" s="336" t="s">
        <v>472</v>
      </c>
      <c r="B4" s="381" t="s">
        <v>473</v>
      </c>
      <c r="C4" s="336"/>
      <c r="D4" s="336"/>
      <c r="E4" s="336"/>
      <c r="F4" s="381"/>
    </row>
    <row r="5" spans="1:6" s="338" customFormat="1" ht="15.75">
      <c r="A5" s="336"/>
      <c r="B5" s="218"/>
      <c r="C5" s="418" t="s">
        <v>474</v>
      </c>
      <c r="D5" s="441"/>
      <c r="E5" s="218"/>
      <c r="F5" s="418"/>
    </row>
    <row r="6" spans="3:11" s="286" customFormat="1" ht="12.75">
      <c r="C6" s="218"/>
      <c r="D6" s="218"/>
      <c r="E6" s="440"/>
      <c r="F6" s="432"/>
      <c r="G6" s="432"/>
      <c r="H6" s="432"/>
      <c r="I6" s="432"/>
      <c r="J6" s="432"/>
      <c r="K6" s="432"/>
    </row>
    <row r="7" spans="3:11" s="286" customFormat="1" ht="12.75">
      <c r="C7" s="218"/>
      <c r="D7" s="218"/>
      <c r="E7" s="440" t="s">
        <v>455</v>
      </c>
      <c r="F7" s="432"/>
      <c r="G7" s="432"/>
      <c r="H7" s="432"/>
      <c r="I7" s="432"/>
      <c r="J7" s="432"/>
      <c r="K7" s="432"/>
    </row>
    <row r="8" spans="2:11" s="286" customFormat="1" ht="12.75">
      <c r="B8" s="442" t="s">
        <v>475</v>
      </c>
      <c r="C8" s="442" t="s">
        <v>476</v>
      </c>
      <c r="D8" s="442" t="s">
        <v>456</v>
      </c>
      <c r="E8" s="442" t="s">
        <v>477</v>
      </c>
      <c r="F8" s="432"/>
      <c r="G8" s="432"/>
      <c r="H8" s="439"/>
      <c r="I8" s="432"/>
      <c r="J8" s="432"/>
      <c r="K8" s="432"/>
    </row>
    <row r="9" spans="2:11" s="286" customFormat="1" ht="12.75">
      <c r="B9" s="443">
        <v>1</v>
      </c>
      <c r="C9" s="443">
        <v>2</v>
      </c>
      <c r="D9" s="443">
        <v>3</v>
      </c>
      <c r="E9" s="443">
        <v>4</v>
      </c>
      <c r="F9" s="432"/>
      <c r="G9" s="432"/>
      <c r="H9" s="432"/>
      <c r="I9" s="432"/>
      <c r="J9" s="432"/>
      <c r="K9" s="432"/>
    </row>
    <row r="10" spans="2:11" s="286" customFormat="1" ht="12.75">
      <c r="B10" s="428" t="s">
        <v>478</v>
      </c>
      <c r="C10" s="444"/>
      <c r="D10" s="444"/>
      <c r="E10" s="444"/>
      <c r="F10" s="432"/>
      <c r="G10" s="439"/>
      <c r="H10" s="432"/>
      <c r="I10" s="432"/>
      <c r="J10" s="432"/>
      <c r="K10" s="432"/>
    </row>
    <row r="11" spans="2:11" s="286" customFormat="1" ht="12.75">
      <c r="B11" s="428" t="s">
        <v>479</v>
      </c>
      <c r="C11" s="444"/>
      <c r="D11" s="444"/>
      <c r="E11" s="444"/>
      <c r="F11" s="432"/>
      <c r="G11" s="432"/>
      <c r="H11" s="432"/>
      <c r="I11" s="432"/>
      <c r="J11" s="432"/>
      <c r="K11" s="432"/>
    </row>
    <row r="12" spans="2:11" s="286" customFormat="1" ht="12.75">
      <c r="B12" s="428" t="s">
        <v>480</v>
      </c>
      <c r="C12" s="444"/>
      <c r="D12" s="444"/>
      <c r="E12" s="444"/>
      <c r="F12" s="432"/>
      <c r="G12" s="432"/>
      <c r="H12" s="432"/>
      <c r="I12" s="432"/>
      <c r="J12" s="432"/>
      <c r="K12" s="432"/>
    </row>
    <row r="13" spans="2:11" s="286" customFormat="1" ht="12.75">
      <c r="B13" s="428" t="s">
        <v>481</v>
      </c>
      <c r="C13" s="444"/>
      <c r="D13" s="444"/>
      <c r="E13" s="444"/>
      <c r="F13" s="432"/>
      <c r="G13" s="432"/>
      <c r="H13" s="432"/>
      <c r="I13" s="432"/>
      <c r="J13" s="432"/>
      <c r="K13" s="432"/>
    </row>
    <row r="14" spans="2:11" s="286" customFormat="1" ht="12.75">
      <c r="B14" s="428" t="s">
        <v>482</v>
      </c>
      <c r="C14" s="444"/>
      <c r="D14" s="445"/>
      <c r="E14" s="444"/>
      <c r="F14" s="432"/>
      <c r="G14" s="432"/>
      <c r="H14" s="432"/>
      <c r="I14" s="432"/>
      <c r="J14" s="432"/>
      <c r="K14" s="432"/>
    </row>
    <row r="15" spans="2:11" s="286" customFormat="1" ht="12.75">
      <c r="B15" s="428" t="s">
        <v>483</v>
      </c>
      <c r="C15" s="427">
        <v>193397</v>
      </c>
      <c r="D15" s="427">
        <v>177281</v>
      </c>
      <c r="E15" s="446">
        <f>D15/C15*100</f>
        <v>91.66688211295936</v>
      </c>
      <c r="F15" s="447"/>
      <c r="G15" s="432"/>
      <c r="H15" s="432"/>
      <c r="I15" s="432"/>
      <c r="J15" s="432"/>
      <c r="K15" s="432"/>
    </row>
    <row r="16" spans="2:11" s="286" customFormat="1" ht="12.75">
      <c r="B16" s="428" t="s">
        <v>484</v>
      </c>
      <c r="C16" s="445"/>
      <c r="D16" s="444"/>
      <c r="E16" s="448"/>
      <c r="F16" s="432"/>
      <c r="G16" s="432"/>
      <c r="H16" s="432"/>
      <c r="I16" s="432"/>
      <c r="J16" s="432"/>
      <c r="K16" s="432"/>
    </row>
    <row r="17" spans="2:11" s="286" customFormat="1" ht="12.75">
      <c r="B17" s="428" t="s">
        <v>485</v>
      </c>
      <c r="C17" s="427">
        <v>813780</v>
      </c>
      <c r="D17" s="427">
        <v>747361</v>
      </c>
      <c r="E17" s="446">
        <f aca="true" t="shared" si="0" ref="E17:E43">D17/C17*100</f>
        <v>91.83821180171546</v>
      </c>
      <c r="F17" s="432"/>
      <c r="G17" s="432"/>
      <c r="H17" s="432"/>
      <c r="I17" s="432"/>
      <c r="J17" s="432"/>
      <c r="K17" s="432"/>
    </row>
    <row r="18" spans="2:11" s="286" customFormat="1" ht="12.75">
      <c r="B18" s="428" t="s">
        <v>486</v>
      </c>
      <c r="C18" s="427">
        <v>774336</v>
      </c>
      <c r="D18" s="427">
        <v>711198</v>
      </c>
      <c r="E18" s="446">
        <f t="shared" si="0"/>
        <v>91.84617530374412</v>
      </c>
      <c r="F18" s="432"/>
      <c r="G18" s="432"/>
      <c r="H18" s="432"/>
      <c r="I18" s="432"/>
      <c r="J18" s="432"/>
      <c r="K18" s="432"/>
    </row>
    <row r="19" spans="2:11" s="286" customFormat="1" ht="12.75">
      <c r="B19" s="428" t="s">
        <v>487</v>
      </c>
      <c r="C19" s="427">
        <v>1207194</v>
      </c>
      <c r="D19" s="427">
        <v>1107202</v>
      </c>
      <c r="E19" s="446">
        <f t="shared" si="0"/>
        <v>91.71698997841274</v>
      </c>
      <c r="F19" s="432"/>
      <c r="G19" s="432"/>
      <c r="H19" s="432"/>
      <c r="I19" s="432"/>
      <c r="J19" s="432"/>
      <c r="K19" s="432"/>
    </row>
    <row r="20" spans="2:11" s="286" customFormat="1" ht="12.75">
      <c r="B20" s="428" t="s">
        <v>488</v>
      </c>
      <c r="C20" s="427">
        <v>1079452</v>
      </c>
      <c r="D20" s="427">
        <v>989903</v>
      </c>
      <c r="E20" s="446">
        <f t="shared" si="0"/>
        <v>91.70421658397039</v>
      </c>
      <c r="F20" s="432"/>
      <c r="G20" s="432"/>
      <c r="H20" s="432"/>
      <c r="I20" s="432"/>
      <c r="J20" s="432"/>
      <c r="K20" s="432"/>
    </row>
    <row r="21" spans="2:11" s="286" customFormat="1" ht="12.75">
      <c r="B21" s="428" t="s">
        <v>489</v>
      </c>
      <c r="C21" s="427">
        <v>1462961</v>
      </c>
      <c r="D21" s="427">
        <v>1341323</v>
      </c>
      <c r="E21" s="446">
        <f t="shared" si="0"/>
        <v>91.68549264129392</v>
      </c>
      <c r="F21" s="432"/>
      <c r="G21" s="432"/>
      <c r="H21" s="432"/>
      <c r="I21" s="432"/>
      <c r="J21" s="432"/>
      <c r="K21" s="432"/>
    </row>
    <row r="22" spans="2:11" s="286" customFormat="1" ht="12.75">
      <c r="B22" s="428" t="s">
        <v>490</v>
      </c>
      <c r="C22" s="427">
        <v>1236661</v>
      </c>
      <c r="D22" s="427">
        <v>1133776</v>
      </c>
      <c r="E22" s="446">
        <f t="shared" si="0"/>
        <v>91.68042009896003</v>
      </c>
      <c r="F22" s="432"/>
      <c r="G22" s="432"/>
      <c r="H22" s="432"/>
      <c r="I22" s="432"/>
      <c r="J22" s="432"/>
      <c r="K22" s="432"/>
    </row>
    <row r="23" spans="2:11" s="286" customFormat="1" ht="12.75">
      <c r="B23" s="428" t="s">
        <v>491</v>
      </c>
      <c r="C23" s="427">
        <v>849513</v>
      </c>
      <c r="D23" s="427">
        <v>778720</v>
      </c>
      <c r="E23" s="446">
        <f t="shared" si="0"/>
        <v>91.66663723804109</v>
      </c>
      <c r="F23" s="432"/>
      <c r="G23" s="432"/>
      <c r="H23" s="432"/>
      <c r="I23" s="432"/>
      <c r="J23" s="432"/>
      <c r="K23" s="432"/>
    </row>
    <row r="24" spans="2:11" s="286" customFormat="1" ht="12.75">
      <c r="B24" s="428" t="s">
        <v>492</v>
      </c>
      <c r="C24" s="427">
        <v>514713</v>
      </c>
      <c r="D24" s="427">
        <v>471820</v>
      </c>
      <c r="E24" s="446">
        <f t="shared" si="0"/>
        <v>91.66661809590975</v>
      </c>
      <c r="F24" s="432"/>
      <c r="G24" s="432"/>
      <c r="H24" s="432"/>
      <c r="I24" s="432"/>
      <c r="J24" s="432"/>
      <c r="K24" s="432"/>
    </row>
    <row r="25" spans="2:11" s="286" customFormat="1" ht="12.75">
      <c r="B25" s="428" t="s">
        <v>493</v>
      </c>
      <c r="C25" s="427">
        <v>848657</v>
      </c>
      <c r="D25" s="427">
        <v>779009</v>
      </c>
      <c r="E25" s="446">
        <f t="shared" si="0"/>
        <v>91.7931508253629</v>
      </c>
      <c r="F25" s="432"/>
      <c r="G25" s="432"/>
      <c r="H25" s="432"/>
      <c r="I25" s="432"/>
      <c r="J25" s="432"/>
      <c r="K25" s="432"/>
    </row>
    <row r="26" spans="2:11" s="286" customFormat="1" ht="12.75">
      <c r="B26" s="428" t="s">
        <v>494</v>
      </c>
      <c r="C26" s="427">
        <v>1421569</v>
      </c>
      <c r="D26" s="427">
        <v>1305750</v>
      </c>
      <c r="E26" s="446">
        <f t="shared" si="0"/>
        <v>91.85273454893853</v>
      </c>
      <c r="F26" s="432"/>
      <c r="G26" s="432"/>
      <c r="H26" s="432"/>
      <c r="I26" s="432"/>
      <c r="J26" s="432"/>
      <c r="K26" s="432"/>
    </row>
    <row r="27" spans="2:11" s="286" customFormat="1" ht="12.75">
      <c r="B27" s="428" t="s">
        <v>495</v>
      </c>
      <c r="C27" s="427">
        <v>1316985</v>
      </c>
      <c r="D27" s="427">
        <v>1207236</v>
      </c>
      <c r="E27" s="446">
        <f t="shared" si="0"/>
        <v>91.66664768391439</v>
      </c>
      <c r="F27" s="432"/>
      <c r="G27" s="432"/>
      <c r="H27" s="432"/>
      <c r="I27" s="432"/>
      <c r="J27" s="432"/>
      <c r="K27" s="432"/>
    </row>
    <row r="28" spans="2:11" s="286" customFormat="1" ht="12.75">
      <c r="B28" s="428" t="s">
        <v>496</v>
      </c>
      <c r="C28" s="427">
        <v>756910</v>
      </c>
      <c r="D28" s="427">
        <v>693834</v>
      </c>
      <c r="E28" s="446">
        <f t="shared" si="0"/>
        <v>91.66664464731606</v>
      </c>
      <c r="F28" s="432"/>
      <c r="G28" s="432"/>
      <c r="H28" s="432"/>
      <c r="I28" s="432"/>
      <c r="J28" s="432"/>
      <c r="K28" s="432"/>
    </row>
    <row r="29" spans="2:11" s="286" customFormat="1" ht="12.75">
      <c r="B29" s="428" t="s">
        <v>497</v>
      </c>
      <c r="C29" s="427">
        <v>905227</v>
      </c>
      <c r="D29" s="427">
        <v>831194</v>
      </c>
      <c r="E29" s="446">
        <f t="shared" si="0"/>
        <v>91.82160938637492</v>
      </c>
      <c r="F29" s="432"/>
      <c r="G29" s="432"/>
      <c r="H29" s="432"/>
      <c r="I29" s="432"/>
      <c r="J29" s="432"/>
      <c r="K29" s="432"/>
    </row>
    <row r="30" spans="2:11" s="286" customFormat="1" ht="12.75">
      <c r="B30" s="428" t="s">
        <v>498</v>
      </c>
      <c r="C30" s="427">
        <v>1026149</v>
      </c>
      <c r="D30" s="427">
        <v>940794</v>
      </c>
      <c r="E30" s="446">
        <f t="shared" si="0"/>
        <v>91.68200719388705</v>
      </c>
      <c r="F30" s="432"/>
      <c r="G30" s="432"/>
      <c r="H30" s="432"/>
      <c r="I30" s="432"/>
      <c r="J30" s="432"/>
      <c r="K30" s="432"/>
    </row>
    <row r="31" spans="2:11" s="286" customFormat="1" ht="12.75">
      <c r="B31" s="428" t="s">
        <v>499</v>
      </c>
      <c r="C31" s="427">
        <v>1238969</v>
      </c>
      <c r="D31" s="427">
        <v>1135722</v>
      </c>
      <c r="E31" s="446">
        <f t="shared" si="0"/>
        <v>91.66670029677901</v>
      </c>
      <c r="F31" s="432"/>
      <c r="G31" s="432"/>
      <c r="H31" s="432"/>
      <c r="I31" s="432"/>
      <c r="J31" s="432"/>
      <c r="K31" s="432"/>
    </row>
    <row r="32" spans="2:11" s="286" customFormat="1" ht="12.75">
      <c r="B32" s="428" t="s">
        <v>500</v>
      </c>
      <c r="C32" s="427">
        <v>1213355</v>
      </c>
      <c r="D32" s="427">
        <v>1112278</v>
      </c>
      <c r="E32" s="446">
        <f t="shared" si="0"/>
        <v>91.6696267786427</v>
      </c>
      <c r="F32" s="432"/>
      <c r="G32" s="432"/>
      <c r="H32" s="432"/>
      <c r="I32" s="432"/>
      <c r="J32" s="432"/>
      <c r="K32" s="432"/>
    </row>
    <row r="33" spans="2:11" s="286" customFormat="1" ht="12.75">
      <c r="B33" s="428" t="s">
        <v>501</v>
      </c>
      <c r="C33" s="427">
        <v>963028</v>
      </c>
      <c r="D33" s="427">
        <v>882776</v>
      </c>
      <c r="E33" s="446">
        <f t="shared" si="0"/>
        <v>91.66670127971356</v>
      </c>
      <c r="F33" s="432"/>
      <c r="G33" s="432"/>
      <c r="H33" s="432"/>
      <c r="I33" s="432"/>
      <c r="J33" s="432"/>
      <c r="K33" s="432"/>
    </row>
    <row r="34" spans="2:11" s="286" customFormat="1" ht="12.75">
      <c r="B34" s="428" t="s">
        <v>502</v>
      </c>
      <c r="C34" s="427">
        <v>1304923</v>
      </c>
      <c r="D34" s="427">
        <v>1196179</v>
      </c>
      <c r="E34" s="446">
        <f t="shared" si="0"/>
        <v>91.66663473630244</v>
      </c>
      <c r="F34" s="432"/>
      <c r="G34" s="432"/>
      <c r="H34" s="432"/>
      <c r="I34" s="432"/>
      <c r="J34" s="432"/>
      <c r="K34" s="432"/>
    </row>
    <row r="35" spans="2:11" s="286" customFormat="1" ht="12.75">
      <c r="B35" s="428" t="s">
        <v>503</v>
      </c>
      <c r="C35" s="427">
        <v>1472627</v>
      </c>
      <c r="D35" s="427">
        <v>1350183</v>
      </c>
      <c r="E35" s="446">
        <f t="shared" si="0"/>
        <v>91.68533511880469</v>
      </c>
      <c r="F35" s="432"/>
      <c r="G35" s="432"/>
      <c r="H35" s="432"/>
      <c r="I35" s="432"/>
      <c r="J35" s="432"/>
      <c r="K35" s="432"/>
    </row>
    <row r="36" spans="2:11" s="286" customFormat="1" ht="12.75">
      <c r="B36" s="428" t="s">
        <v>504</v>
      </c>
      <c r="C36" s="427">
        <v>1463399</v>
      </c>
      <c r="D36" s="427">
        <v>1342152</v>
      </c>
      <c r="E36" s="446">
        <f t="shared" si="0"/>
        <v>91.71469981870973</v>
      </c>
      <c r="F36" s="432"/>
      <c r="G36" s="432"/>
      <c r="H36" s="432"/>
      <c r="I36" s="432"/>
      <c r="J36" s="432"/>
      <c r="K36" s="432"/>
    </row>
    <row r="37" spans="2:11" s="286" customFormat="1" ht="12.75">
      <c r="B37" s="428" t="s">
        <v>505</v>
      </c>
      <c r="C37" s="427">
        <v>777547</v>
      </c>
      <c r="D37" s="427">
        <v>713674</v>
      </c>
      <c r="E37" s="446">
        <f t="shared" si="0"/>
        <v>91.78531972986842</v>
      </c>
      <c r="F37" s="432"/>
      <c r="G37" s="432"/>
      <c r="H37" s="432"/>
      <c r="I37" s="432"/>
      <c r="J37" s="432"/>
      <c r="K37" s="432"/>
    </row>
    <row r="38" spans="2:11" s="286" customFormat="1" ht="12.75">
      <c r="B38" s="428" t="s">
        <v>506</v>
      </c>
      <c r="C38" s="427">
        <v>1012273</v>
      </c>
      <c r="D38" s="427">
        <v>928542</v>
      </c>
      <c r="E38" s="446">
        <f t="shared" si="0"/>
        <v>91.72841713648393</v>
      </c>
      <c r="F38" s="432"/>
      <c r="G38" s="432"/>
      <c r="H38" s="432"/>
      <c r="I38" s="432"/>
      <c r="J38" s="432"/>
      <c r="K38" s="432"/>
    </row>
    <row r="39" spans="2:11" s="286" customFormat="1" ht="12.75">
      <c r="B39" s="428" t="s">
        <v>507</v>
      </c>
      <c r="C39" s="427">
        <v>1215615</v>
      </c>
      <c r="D39" s="427">
        <v>1114314</v>
      </c>
      <c r="E39" s="446">
        <f t="shared" si="0"/>
        <v>91.66668723238854</v>
      </c>
      <c r="F39" s="432"/>
      <c r="G39" s="432"/>
      <c r="H39" s="432"/>
      <c r="I39" s="432"/>
      <c r="J39" s="432"/>
      <c r="K39" s="432"/>
    </row>
    <row r="40" spans="2:11" s="286" customFormat="1" ht="12.75">
      <c r="B40" s="428" t="s">
        <v>508</v>
      </c>
      <c r="C40" s="427">
        <v>680511</v>
      </c>
      <c r="D40" s="427">
        <v>624019</v>
      </c>
      <c r="E40" s="446">
        <f t="shared" si="0"/>
        <v>91.69859120572629</v>
      </c>
      <c r="F40" s="432"/>
      <c r="G40" s="432"/>
      <c r="H40" s="432"/>
      <c r="I40" s="432"/>
      <c r="J40" s="432"/>
      <c r="K40" s="432"/>
    </row>
    <row r="41" spans="2:11" s="286" customFormat="1" ht="12.75">
      <c r="B41" s="428" t="s">
        <v>509</v>
      </c>
      <c r="C41" s="427">
        <v>1140728</v>
      </c>
      <c r="D41" s="427">
        <v>1045667</v>
      </c>
      <c r="E41" s="446">
        <f t="shared" si="0"/>
        <v>91.66663744556108</v>
      </c>
      <c r="F41" s="432"/>
      <c r="G41" s="432"/>
      <c r="H41" s="432"/>
      <c r="I41" s="432"/>
      <c r="J41" s="432"/>
      <c r="K41" s="432"/>
    </row>
    <row r="42" spans="2:11" s="286" customFormat="1" ht="12.75">
      <c r="B42" s="428" t="s">
        <v>510</v>
      </c>
      <c r="C42" s="431">
        <v>172061</v>
      </c>
      <c r="D42" s="431">
        <v>157983</v>
      </c>
      <c r="E42" s="449">
        <f t="shared" si="0"/>
        <v>91.8180180284899</v>
      </c>
      <c r="F42" s="432"/>
      <c r="G42" s="432"/>
      <c r="H42" s="432"/>
      <c r="I42" s="432"/>
      <c r="J42" s="432"/>
      <c r="K42" s="432"/>
    </row>
    <row r="43" spans="2:11" s="286" customFormat="1" ht="13.5" customHeight="1">
      <c r="B43" s="450" t="s">
        <v>511</v>
      </c>
      <c r="C43" s="431">
        <f>SUM(C10:C42)</f>
        <v>27062540</v>
      </c>
      <c r="D43" s="431">
        <f>SUM(D10:D42)</f>
        <v>24819890</v>
      </c>
      <c r="E43" s="449">
        <f t="shared" si="0"/>
        <v>91.71308384209317</v>
      </c>
      <c r="F43" s="432"/>
      <c r="G43" s="432"/>
      <c r="H43" s="432"/>
      <c r="I43" s="432"/>
      <c r="J43" s="432"/>
      <c r="K43" s="432"/>
    </row>
    <row r="44" spans="4:11" s="286" customFormat="1" ht="12.75">
      <c r="D44" s="432"/>
      <c r="E44" s="432"/>
      <c r="F44" s="432"/>
      <c r="G44" s="432"/>
      <c r="H44" s="432"/>
      <c r="I44" s="432"/>
      <c r="J44" s="432"/>
      <c r="K44" s="432"/>
    </row>
    <row r="45" spans="4:11" s="286" customFormat="1" ht="12.75">
      <c r="D45" s="432"/>
      <c r="E45" s="432"/>
      <c r="F45" s="432"/>
      <c r="G45" s="432"/>
      <c r="H45" s="432"/>
      <c r="I45" s="432"/>
      <c r="J45" s="432"/>
      <c r="K45" s="432"/>
    </row>
    <row r="46" spans="2:11" s="286" customFormat="1" ht="12.75">
      <c r="B46" s="325"/>
      <c r="C46" s="375"/>
      <c r="D46" s="325"/>
      <c r="E46" s="375"/>
      <c r="F46" s="432"/>
      <c r="G46" s="432"/>
      <c r="H46" s="432"/>
      <c r="I46" s="432"/>
      <c r="J46" s="432"/>
      <c r="K46" s="432"/>
    </row>
    <row r="47" spans="2:11" s="286" customFormat="1" ht="12.75">
      <c r="B47" s="325" t="s">
        <v>469</v>
      </c>
      <c r="C47" s="375"/>
      <c r="D47" s="325"/>
      <c r="E47" s="432" t="s">
        <v>512</v>
      </c>
      <c r="F47" s="325"/>
      <c r="G47" s="432"/>
      <c r="H47" s="432"/>
      <c r="I47" s="432"/>
      <c r="J47" s="432"/>
      <c r="K47" s="432"/>
    </row>
    <row r="48" spans="2:11" s="268" customFormat="1" ht="12">
      <c r="B48" s="218"/>
      <c r="C48" s="218"/>
      <c r="D48" s="218"/>
      <c r="E48" s="218"/>
      <c r="F48" s="315"/>
      <c r="G48" s="315"/>
      <c r="H48" s="315"/>
      <c r="I48" s="315"/>
      <c r="J48" s="315"/>
      <c r="K48" s="315"/>
    </row>
    <row r="49" spans="4:11" s="268" customFormat="1" ht="12">
      <c r="D49" s="451"/>
      <c r="E49" s="315"/>
      <c r="F49" s="315"/>
      <c r="G49" s="315"/>
      <c r="H49" s="315"/>
      <c r="I49" s="315"/>
      <c r="J49" s="315"/>
      <c r="K49" s="315"/>
    </row>
    <row r="50" spans="4:11" s="286" customFormat="1" ht="12.75">
      <c r="D50" s="432"/>
      <c r="E50" s="432"/>
      <c r="F50" s="432"/>
      <c r="G50" s="432"/>
      <c r="H50" s="432"/>
      <c r="I50" s="432"/>
      <c r="J50" s="432"/>
      <c r="K50" s="432"/>
    </row>
    <row r="51" spans="4:11" s="286" customFormat="1" ht="12.75">
      <c r="D51" s="432"/>
      <c r="E51" s="432"/>
      <c r="F51" s="432"/>
      <c r="G51" s="432"/>
      <c r="H51" s="432"/>
      <c r="I51" s="432"/>
      <c r="J51" s="432"/>
      <c r="K51" s="432"/>
    </row>
    <row r="52" spans="4:11" s="286" customFormat="1" ht="12.75">
      <c r="D52" s="432"/>
      <c r="E52" s="432"/>
      <c r="F52" s="432"/>
      <c r="G52" s="432"/>
      <c r="H52" s="432"/>
      <c r="I52" s="432"/>
      <c r="J52" s="432"/>
      <c r="K52" s="432"/>
    </row>
    <row r="53" spans="4:11" s="286" customFormat="1" ht="12.75">
      <c r="D53" s="432"/>
      <c r="E53" s="432"/>
      <c r="F53" s="432"/>
      <c r="G53" s="432"/>
      <c r="H53" s="432"/>
      <c r="I53" s="432"/>
      <c r="J53" s="432"/>
      <c r="K53" s="432"/>
    </row>
    <row r="54" spans="4:11" s="286" customFormat="1" ht="12.75">
      <c r="D54" s="432"/>
      <c r="E54" s="432"/>
      <c r="F54" s="432"/>
      <c r="G54" s="432"/>
      <c r="H54" s="432"/>
      <c r="I54" s="432"/>
      <c r="J54" s="432"/>
      <c r="K54" s="432"/>
    </row>
    <row r="55" spans="2:11" s="417" customFormat="1" ht="12">
      <c r="B55" s="436"/>
      <c r="C55" s="452"/>
      <c r="D55" s="433"/>
      <c r="E55" s="433"/>
      <c r="F55" s="433"/>
      <c r="G55" s="433"/>
      <c r="H55" s="433"/>
      <c r="I55" s="433"/>
      <c r="J55" s="433"/>
      <c r="K55" s="433"/>
    </row>
    <row r="56" spans="2:11" s="417" customFormat="1" ht="12">
      <c r="B56" s="436"/>
      <c r="C56" s="453"/>
      <c r="D56" s="433"/>
      <c r="E56" s="433"/>
      <c r="F56" s="433"/>
      <c r="G56" s="433"/>
      <c r="H56" s="433"/>
      <c r="I56" s="433"/>
      <c r="J56" s="433"/>
      <c r="K56" s="433"/>
    </row>
    <row r="57" spans="2:11" s="417" customFormat="1" ht="12">
      <c r="B57" s="436"/>
      <c r="C57" s="453"/>
      <c r="D57" s="433"/>
      <c r="E57" s="433"/>
      <c r="F57" s="433"/>
      <c r="G57" s="433"/>
      <c r="H57" s="433"/>
      <c r="I57" s="433"/>
      <c r="J57" s="433"/>
      <c r="K57" s="433"/>
    </row>
    <row r="58" spans="2:11" s="417" customFormat="1" ht="12">
      <c r="B58" s="436"/>
      <c r="C58" s="453"/>
      <c r="D58" s="433"/>
      <c r="E58" s="433"/>
      <c r="F58" s="433"/>
      <c r="G58" s="433"/>
      <c r="H58" s="433"/>
      <c r="I58" s="433"/>
      <c r="J58" s="433"/>
      <c r="K58" s="433"/>
    </row>
    <row r="59" spans="2:11" s="417" customFormat="1" ht="12">
      <c r="B59" s="436"/>
      <c r="C59" s="453"/>
      <c r="D59" s="433"/>
      <c r="E59" s="433"/>
      <c r="F59" s="433"/>
      <c r="G59" s="433"/>
      <c r="H59" s="433"/>
      <c r="I59" s="433"/>
      <c r="J59" s="433"/>
      <c r="K59" s="433"/>
    </row>
    <row r="60" spans="2:11" s="417" customFormat="1" ht="12">
      <c r="B60" s="436"/>
      <c r="C60" s="453"/>
      <c r="D60" s="433"/>
      <c r="E60" s="433"/>
      <c r="F60" s="433"/>
      <c r="G60" s="433"/>
      <c r="H60" s="433"/>
      <c r="I60" s="433"/>
      <c r="J60" s="433"/>
      <c r="K60" s="433"/>
    </row>
    <row r="61" spans="2:11" s="417" customFormat="1" ht="12">
      <c r="B61" s="436"/>
      <c r="C61" s="453"/>
      <c r="D61" s="433"/>
      <c r="E61" s="433"/>
      <c r="F61" s="433"/>
      <c r="G61" s="433"/>
      <c r="H61" s="433"/>
      <c r="I61" s="433"/>
      <c r="J61" s="433"/>
      <c r="K61" s="433"/>
    </row>
    <row r="62" spans="2:11" s="417" customFormat="1" ht="12">
      <c r="B62" s="436"/>
      <c r="C62" s="453"/>
      <c r="D62" s="433"/>
      <c r="E62" s="433"/>
      <c r="F62" s="433"/>
      <c r="G62" s="433"/>
      <c r="H62" s="433"/>
      <c r="I62" s="433"/>
      <c r="J62" s="433"/>
      <c r="K62" s="433"/>
    </row>
    <row r="63" spans="2:11" s="417" customFormat="1" ht="12">
      <c r="B63" s="436"/>
      <c r="C63" s="453"/>
      <c r="D63" s="433"/>
      <c r="E63" s="433"/>
      <c r="F63" s="433"/>
      <c r="G63" s="433"/>
      <c r="H63" s="433"/>
      <c r="I63" s="433"/>
      <c r="J63" s="433"/>
      <c r="K63" s="433"/>
    </row>
    <row r="64" spans="2:11" s="417" customFormat="1" ht="12">
      <c r="B64" s="436"/>
      <c r="C64" s="453"/>
      <c r="D64" s="433"/>
      <c r="E64" s="433"/>
      <c r="F64" s="433"/>
      <c r="G64" s="433"/>
      <c r="H64" s="433"/>
      <c r="I64" s="433"/>
      <c r="J64" s="433"/>
      <c r="K64" s="433"/>
    </row>
    <row r="65" spans="2:11" s="417" customFormat="1" ht="12">
      <c r="B65" s="436"/>
      <c r="C65" s="453"/>
      <c r="D65" s="433"/>
      <c r="E65" s="433"/>
      <c r="F65" s="433"/>
      <c r="G65" s="433"/>
      <c r="H65" s="433"/>
      <c r="I65" s="433"/>
      <c r="J65" s="433"/>
      <c r="K65" s="433"/>
    </row>
    <row r="66" spans="2:11" s="417" customFormat="1" ht="12">
      <c r="B66" s="436"/>
      <c r="C66" s="453"/>
      <c r="D66" s="433"/>
      <c r="E66" s="433"/>
      <c r="F66" s="433"/>
      <c r="G66" s="433"/>
      <c r="H66" s="433"/>
      <c r="I66" s="433"/>
      <c r="J66" s="433"/>
      <c r="K66" s="433"/>
    </row>
    <row r="67" spans="2:11" s="417" customFormat="1" ht="12">
      <c r="B67" s="436"/>
      <c r="C67" s="453"/>
      <c r="D67" s="433"/>
      <c r="E67" s="433"/>
      <c r="F67" s="433"/>
      <c r="G67" s="433"/>
      <c r="H67" s="433"/>
      <c r="I67" s="433"/>
      <c r="J67" s="433"/>
      <c r="K67" s="433"/>
    </row>
    <row r="68" spans="2:11" s="417" customFormat="1" ht="12">
      <c r="B68" s="436"/>
      <c r="C68" s="453"/>
      <c r="D68" s="433"/>
      <c r="E68" s="433"/>
      <c r="F68" s="433"/>
      <c r="G68" s="433"/>
      <c r="H68" s="433"/>
      <c r="I68" s="433"/>
      <c r="J68" s="433"/>
      <c r="K68" s="433"/>
    </row>
    <row r="69" spans="2:11" s="417" customFormat="1" ht="12">
      <c r="B69" s="436"/>
      <c r="C69" s="453"/>
      <c r="D69" s="433"/>
      <c r="E69" s="433"/>
      <c r="F69" s="433"/>
      <c r="G69" s="433"/>
      <c r="H69" s="433"/>
      <c r="I69" s="433"/>
      <c r="J69" s="433"/>
      <c r="K69" s="433"/>
    </row>
    <row r="70" spans="2:11" s="417" customFormat="1" ht="12">
      <c r="B70" s="436"/>
      <c r="C70" s="453"/>
      <c r="D70" s="433"/>
      <c r="E70" s="433"/>
      <c r="F70" s="433"/>
      <c r="G70" s="433"/>
      <c r="H70" s="433"/>
      <c r="I70" s="433"/>
      <c r="J70" s="433"/>
      <c r="K70" s="433"/>
    </row>
    <row r="71" spans="2:11" s="417" customFormat="1" ht="12">
      <c r="B71" s="436"/>
      <c r="C71" s="453"/>
      <c r="D71" s="433"/>
      <c r="E71" s="433"/>
      <c r="F71" s="433"/>
      <c r="G71" s="433"/>
      <c r="H71" s="433"/>
      <c r="I71" s="433"/>
      <c r="J71" s="433"/>
      <c r="K71" s="433"/>
    </row>
    <row r="72" spans="2:11" s="417" customFormat="1" ht="12">
      <c r="B72" s="436"/>
      <c r="C72" s="453"/>
      <c r="D72" s="433"/>
      <c r="E72" s="433"/>
      <c r="F72" s="433"/>
      <c r="G72" s="433"/>
      <c r="H72" s="433"/>
      <c r="I72" s="433"/>
      <c r="J72" s="433"/>
      <c r="K72" s="433"/>
    </row>
    <row r="73" spans="2:11" s="417" customFormat="1" ht="12.75">
      <c r="B73" s="454"/>
      <c r="C73" s="453"/>
      <c r="D73" s="433"/>
      <c r="E73" s="433"/>
      <c r="F73" s="433"/>
      <c r="G73" s="433"/>
      <c r="H73" s="433"/>
      <c r="I73" s="433"/>
      <c r="J73" s="433"/>
      <c r="K73" s="433"/>
    </row>
    <row r="74" spans="2:11" s="417" customFormat="1" ht="12.75">
      <c r="B74" s="454"/>
      <c r="C74" s="453"/>
      <c r="D74" s="433"/>
      <c r="E74" s="433"/>
      <c r="F74" s="433"/>
      <c r="G74" s="433"/>
      <c r="H74" s="433"/>
      <c r="I74" s="433"/>
      <c r="J74" s="433"/>
      <c r="K74" s="433"/>
    </row>
    <row r="75" spans="2:11" s="417" customFormat="1" ht="12.75">
      <c r="B75" s="454"/>
      <c r="C75" s="453"/>
      <c r="D75" s="433"/>
      <c r="E75" s="433"/>
      <c r="F75" s="433"/>
      <c r="G75" s="433"/>
      <c r="H75" s="433"/>
      <c r="I75" s="433"/>
      <c r="J75" s="433"/>
      <c r="K75" s="433"/>
    </row>
    <row r="76" spans="2:11" s="417" customFormat="1" ht="12.75">
      <c r="B76" s="454"/>
      <c r="C76" s="453"/>
      <c r="D76" s="433"/>
      <c r="E76" s="433"/>
      <c r="F76" s="433"/>
      <c r="G76" s="433"/>
      <c r="H76" s="433"/>
      <c r="I76" s="433"/>
      <c r="J76" s="433"/>
      <c r="K76" s="433"/>
    </row>
    <row r="77" spans="2:11" s="417" customFormat="1" ht="12.75">
      <c r="B77" s="454"/>
      <c r="C77" s="453"/>
      <c r="D77" s="433"/>
      <c r="E77" s="433"/>
      <c r="F77" s="433"/>
      <c r="G77" s="433"/>
      <c r="H77" s="433"/>
      <c r="I77" s="433"/>
      <c r="J77" s="433"/>
      <c r="K77" s="433"/>
    </row>
    <row r="78" spans="2:11" s="417" customFormat="1" ht="12.75">
      <c r="B78" s="454"/>
      <c r="C78" s="453"/>
      <c r="D78" s="433"/>
      <c r="E78" s="433"/>
      <c r="F78" s="433"/>
      <c r="G78" s="433"/>
      <c r="H78" s="433"/>
      <c r="I78" s="433"/>
      <c r="J78" s="433"/>
      <c r="K78" s="433"/>
    </row>
    <row r="79" spans="2:11" s="417" customFormat="1" ht="12.75">
      <c r="B79" s="454"/>
      <c r="C79" s="453"/>
      <c r="D79" s="433"/>
      <c r="E79" s="433"/>
      <c r="F79" s="433"/>
      <c r="G79" s="433"/>
      <c r="H79" s="433"/>
      <c r="I79" s="433"/>
      <c r="J79" s="433"/>
      <c r="K79" s="433"/>
    </row>
    <row r="80" spans="2:11" s="417" customFormat="1" ht="12.75">
      <c r="B80" s="454"/>
      <c r="C80" s="453"/>
      <c r="D80" s="433"/>
      <c r="E80" s="433"/>
      <c r="F80" s="433"/>
      <c r="G80" s="433"/>
      <c r="H80" s="433"/>
      <c r="I80" s="433"/>
      <c r="J80" s="433"/>
      <c r="K80" s="433"/>
    </row>
    <row r="81" spans="2:11" s="417" customFormat="1" ht="12.75">
      <c r="B81" s="454"/>
      <c r="C81" s="453"/>
      <c r="D81" s="433"/>
      <c r="E81" s="433"/>
      <c r="F81" s="433"/>
      <c r="G81" s="433"/>
      <c r="H81" s="433"/>
      <c r="I81" s="433"/>
      <c r="J81" s="433"/>
      <c r="K81" s="433"/>
    </row>
    <row r="82" spans="2:11" s="417" customFormat="1" ht="12.75">
      <c r="B82" s="454"/>
      <c r="C82" s="453"/>
      <c r="D82" s="433"/>
      <c r="E82" s="433"/>
      <c r="F82" s="433"/>
      <c r="G82" s="433"/>
      <c r="H82" s="433"/>
      <c r="I82" s="433"/>
      <c r="J82" s="433"/>
      <c r="K82" s="433"/>
    </row>
    <row r="83" spans="2:11" s="417" customFormat="1" ht="12.75">
      <c r="B83" s="454"/>
      <c r="C83" s="453"/>
      <c r="D83" s="433"/>
      <c r="E83" s="433"/>
      <c r="F83" s="433"/>
      <c r="G83" s="433"/>
      <c r="H83" s="433"/>
      <c r="I83" s="433"/>
      <c r="J83" s="433"/>
      <c r="K83" s="433"/>
    </row>
    <row r="84" spans="2:11" s="417" customFormat="1" ht="12.75">
      <c r="B84" s="454"/>
      <c r="C84" s="453"/>
      <c r="D84" s="433"/>
      <c r="E84" s="433"/>
      <c r="F84" s="433"/>
      <c r="G84" s="433"/>
      <c r="H84" s="433"/>
      <c r="I84" s="433"/>
      <c r="J84" s="433"/>
      <c r="K84" s="433"/>
    </row>
    <row r="85" spans="2:11" s="417" customFormat="1" ht="12.75">
      <c r="B85" s="454"/>
      <c r="C85" s="453"/>
      <c r="D85" s="433"/>
      <c r="E85" s="433"/>
      <c r="F85" s="433"/>
      <c r="G85" s="433"/>
      <c r="H85" s="433"/>
      <c r="I85" s="433"/>
      <c r="J85" s="433"/>
      <c r="K85" s="433"/>
    </row>
    <row r="86" spans="2:3" ht="12.75">
      <c r="B86" s="455"/>
      <c r="C86" s="456"/>
    </row>
    <row r="87" spans="2:3" ht="12.75">
      <c r="B87" s="455"/>
      <c r="C87" s="456"/>
    </row>
    <row r="88" ht="12.75">
      <c r="B88" s="455"/>
    </row>
    <row r="89" ht="12.75">
      <c r="B89" s="455"/>
    </row>
    <row r="90" ht="12.75">
      <c r="B90" s="455"/>
    </row>
    <row r="91" ht="12.75">
      <c r="B91" s="455"/>
    </row>
    <row r="92" ht="12.75">
      <c r="B92" s="455"/>
    </row>
    <row r="93" ht="12.75">
      <c r="B93" s="455"/>
    </row>
    <row r="94" ht="12.75">
      <c r="B94" s="455"/>
    </row>
    <row r="95" ht="12.75">
      <c r="B95" s="455"/>
    </row>
    <row r="96" ht="12.75">
      <c r="B96" s="455"/>
    </row>
    <row r="97" ht="12.75">
      <c r="B97" s="455"/>
    </row>
    <row r="98" ht="12.75">
      <c r="B98" s="455"/>
    </row>
    <row r="99" ht="12.75">
      <c r="B99" s="455"/>
    </row>
    <row r="100" ht="12.75">
      <c r="B100" s="455"/>
    </row>
    <row r="101" ht="12.75">
      <c r="B101" s="455"/>
    </row>
    <row r="102" ht="12.75">
      <c r="B102" s="455"/>
    </row>
    <row r="103" ht="12.75">
      <c r="B103" s="455"/>
    </row>
    <row r="104" ht="12.75">
      <c r="B104" s="455"/>
    </row>
    <row r="105" ht="12.75">
      <c r="B105" s="455"/>
    </row>
    <row r="106" ht="12.75">
      <c r="B106" s="455"/>
    </row>
    <row r="107" ht="12.75">
      <c r="B107" s="455"/>
    </row>
    <row r="108" ht="12.75">
      <c r="B108" s="455"/>
    </row>
    <row r="109" ht="12.75">
      <c r="B109" s="455"/>
    </row>
  </sheetData>
  <printOptions/>
  <pageMargins left="1.76" right="0.75" top="0.98" bottom="0.76" header="0.5" footer="0.5"/>
  <pageSetup horizontalDpi="300" verticalDpi="300" orientation="portrait" paperSize="9" r:id="rId1"/>
  <headerFooter alignWithMargins="0">
    <oddFooter>&amp;L&amp;"RimHelvetica,Roman"&amp;8Valsts kase / Pārskatu departaments
15.12.98.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D30" sqref="D30"/>
    </sheetView>
  </sheetViews>
  <sheetFormatPr defaultColWidth="9.00390625" defaultRowHeight="12"/>
  <cols>
    <col min="1" max="1" width="24.75390625" style="218" customWidth="1"/>
    <col min="2" max="3" width="13.125" style="218" customWidth="1"/>
    <col min="4" max="4" width="14.00390625" style="218" customWidth="1"/>
    <col min="5" max="5" width="16.625" style="218" customWidth="1"/>
    <col min="6" max="6" width="13.625" style="218" customWidth="1"/>
    <col min="7" max="7" width="9.75390625" style="218" customWidth="1"/>
    <col min="8" max="9" width="8.875" style="218" customWidth="1"/>
    <col min="10" max="10" width="14.875" style="218" customWidth="1"/>
    <col min="11" max="16384" width="8.00390625" style="218" customWidth="1"/>
  </cols>
  <sheetData>
    <row r="1" spans="1:10" ht="12.75" customHeight="1">
      <c r="A1" s="286" t="s">
        <v>513</v>
      </c>
      <c r="B1" s="286"/>
      <c r="C1" s="286"/>
      <c r="D1" s="286"/>
      <c r="E1" s="286"/>
      <c r="F1" s="286"/>
      <c r="G1" s="286"/>
      <c r="H1" s="286"/>
      <c r="I1" s="286"/>
      <c r="J1" s="439" t="s">
        <v>514</v>
      </c>
    </row>
    <row r="2" spans="1:10" ht="12">
      <c r="A2" s="417"/>
      <c r="B2" s="417"/>
      <c r="C2" s="417"/>
      <c r="D2" s="417"/>
      <c r="E2" s="417"/>
      <c r="F2" s="417"/>
      <c r="G2" s="417"/>
      <c r="H2" s="417"/>
      <c r="I2" s="417"/>
      <c r="J2" s="417"/>
    </row>
    <row r="3" spans="1:10" ht="12">
      <c r="A3" s="417"/>
      <c r="B3" s="417"/>
      <c r="C3" s="417"/>
      <c r="D3" s="417"/>
      <c r="E3" s="417"/>
      <c r="F3" s="417"/>
      <c r="G3" s="417"/>
      <c r="H3" s="417"/>
      <c r="I3" s="417"/>
      <c r="J3" s="417"/>
    </row>
    <row r="4" spans="1:10" ht="15.75">
      <c r="A4" s="336" t="s">
        <v>515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5.75">
      <c r="A5" s="336" t="s">
        <v>516</v>
      </c>
      <c r="B5" s="225"/>
      <c r="C5" s="336"/>
      <c r="D5" s="336"/>
      <c r="E5" s="336"/>
      <c r="F5" s="336"/>
      <c r="G5" s="334"/>
      <c r="H5" s="334"/>
      <c r="I5" s="334"/>
      <c r="J5" s="334"/>
    </row>
    <row r="6" spans="1:10" ht="15.75">
      <c r="A6" s="457"/>
      <c r="B6" s="417"/>
      <c r="C6" s="417"/>
      <c r="D6" s="417"/>
      <c r="E6" s="417"/>
      <c r="F6" s="417"/>
      <c r="G6" s="417"/>
      <c r="H6" s="417"/>
      <c r="I6" s="417"/>
      <c r="J6" s="417"/>
    </row>
    <row r="7" spans="1:10" ht="11.25">
      <c r="A7" s="318"/>
      <c r="B7" s="318"/>
      <c r="C7" s="318"/>
      <c r="D7" s="318"/>
      <c r="E7" s="318"/>
      <c r="F7" s="318"/>
      <c r="G7" s="318"/>
      <c r="H7" s="318"/>
      <c r="I7" s="318"/>
      <c r="J7" s="318" t="s">
        <v>517</v>
      </c>
    </row>
    <row r="8" spans="1:10" ht="56.25">
      <c r="A8" s="399" t="s">
        <v>475</v>
      </c>
      <c r="B8" s="458" t="s">
        <v>518</v>
      </c>
      <c r="C8" s="458" t="s">
        <v>519</v>
      </c>
      <c r="D8" s="458" t="s">
        <v>520</v>
      </c>
      <c r="E8" s="458" t="s">
        <v>521</v>
      </c>
      <c r="F8" s="458" t="s">
        <v>522</v>
      </c>
      <c r="G8" s="458" t="s">
        <v>523</v>
      </c>
      <c r="H8" s="459" t="s">
        <v>524</v>
      </c>
      <c r="I8" s="460"/>
      <c r="J8" s="461" t="s">
        <v>525</v>
      </c>
    </row>
    <row r="9" spans="1:10" ht="11.25">
      <c r="A9" s="462"/>
      <c r="B9" s="463"/>
      <c r="C9" s="463"/>
      <c r="D9" s="463"/>
      <c r="E9" s="463"/>
      <c r="F9" s="464"/>
      <c r="G9" s="464"/>
      <c r="H9" s="464" t="s">
        <v>526</v>
      </c>
      <c r="I9" s="464" t="s">
        <v>527</v>
      </c>
      <c r="J9" s="465"/>
    </row>
    <row r="10" spans="1:10" ht="11.25">
      <c r="A10" s="466">
        <v>1</v>
      </c>
      <c r="B10" s="467">
        <v>2</v>
      </c>
      <c r="C10" s="467">
        <v>3</v>
      </c>
      <c r="D10" s="467">
        <v>4</v>
      </c>
      <c r="E10" s="467">
        <v>5</v>
      </c>
      <c r="F10" s="468">
        <v>6</v>
      </c>
      <c r="G10" s="468">
        <v>7</v>
      </c>
      <c r="H10" s="468">
        <v>8</v>
      </c>
      <c r="I10" s="468">
        <v>9</v>
      </c>
      <c r="J10" s="469">
        <v>10</v>
      </c>
    </row>
    <row r="11" spans="1:10" ht="12">
      <c r="A11" s="470" t="s">
        <v>478</v>
      </c>
      <c r="B11" s="471">
        <v>857700</v>
      </c>
      <c r="C11" s="472">
        <v>3041505</v>
      </c>
      <c r="D11" s="471">
        <v>47424</v>
      </c>
      <c r="E11" s="472">
        <v>15217013</v>
      </c>
      <c r="F11" s="473">
        <v>6754</v>
      </c>
      <c r="G11" s="474"/>
      <c r="H11" s="474"/>
      <c r="I11" s="474">
        <v>7500</v>
      </c>
      <c r="J11" s="247">
        <f aca="true" t="shared" si="0" ref="J11:J44">SUM(B11:I11)</f>
        <v>19177896</v>
      </c>
    </row>
    <row r="12" spans="1:10" ht="12">
      <c r="A12" s="470" t="s">
        <v>479</v>
      </c>
      <c r="B12" s="471">
        <v>528000</v>
      </c>
      <c r="C12" s="471">
        <v>415088</v>
      </c>
      <c r="D12" s="471">
        <v>5232</v>
      </c>
      <c r="E12" s="472">
        <v>2383559</v>
      </c>
      <c r="F12" s="473">
        <v>5831</v>
      </c>
      <c r="G12" s="474"/>
      <c r="H12" s="474">
        <v>2967</v>
      </c>
      <c r="I12" s="474"/>
      <c r="J12" s="247">
        <f t="shared" si="0"/>
        <v>3340677</v>
      </c>
    </row>
    <row r="13" spans="1:10" ht="12">
      <c r="A13" s="470" t="s">
        <v>480</v>
      </c>
      <c r="B13" s="471"/>
      <c r="C13" s="471">
        <v>341119</v>
      </c>
      <c r="D13" s="471">
        <v>9025</v>
      </c>
      <c r="E13" s="472">
        <v>1520723</v>
      </c>
      <c r="F13" s="474">
        <v>2516</v>
      </c>
      <c r="G13" s="474"/>
      <c r="H13" s="474">
        <v>4164</v>
      </c>
      <c r="I13" s="474"/>
      <c r="J13" s="247">
        <f t="shared" si="0"/>
        <v>1877547</v>
      </c>
    </row>
    <row r="14" spans="1:10" ht="12">
      <c r="A14" s="470" t="s">
        <v>481</v>
      </c>
      <c r="B14" s="471">
        <v>405550</v>
      </c>
      <c r="C14" s="471">
        <v>96502</v>
      </c>
      <c r="D14" s="471">
        <v>2509</v>
      </c>
      <c r="E14" s="472">
        <v>1165467</v>
      </c>
      <c r="F14" s="474">
        <v>707</v>
      </c>
      <c r="G14" s="474"/>
      <c r="H14" s="474"/>
      <c r="I14" s="474"/>
      <c r="J14" s="247">
        <f t="shared" si="0"/>
        <v>1670735</v>
      </c>
    </row>
    <row r="15" spans="1:10" ht="12">
      <c r="A15" s="470" t="s">
        <v>482</v>
      </c>
      <c r="B15" s="471">
        <v>225000</v>
      </c>
      <c r="C15" s="471">
        <v>526396</v>
      </c>
      <c r="D15" s="471">
        <v>6953</v>
      </c>
      <c r="E15" s="472">
        <v>1844358</v>
      </c>
      <c r="F15" s="474">
        <v>2567</v>
      </c>
      <c r="G15" s="474">
        <v>30000</v>
      </c>
      <c r="H15" s="474"/>
      <c r="I15" s="474"/>
      <c r="J15" s="247">
        <f t="shared" si="0"/>
        <v>2635274</v>
      </c>
    </row>
    <row r="16" spans="1:10" ht="12">
      <c r="A16" s="470" t="s">
        <v>483</v>
      </c>
      <c r="B16" s="471">
        <v>49600</v>
      </c>
      <c r="C16" s="471">
        <v>376907</v>
      </c>
      <c r="D16" s="471">
        <v>4444</v>
      </c>
      <c r="E16" s="471">
        <v>905607</v>
      </c>
      <c r="F16" s="474">
        <v>2710</v>
      </c>
      <c r="G16" s="474"/>
      <c r="H16" s="474"/>
      <c r="I16" s="474">
        <v>7500</v>
      </c>
      <c r="J16" s="247">
        <f t="shared" si="0"/>
        <v>1346768</v>
      </c>
    </row>
    <row r="17" spans="1:10" ht="12">
      <c r="A17" s="470" t="s">
        <v>484</v>
      </c>
      <c r="B17" s="471"/>
      <c r="C17" s="471">
        <v>39033</v>
      </c>
      <c r="D17" s="471">
        <v>3297</v>
      </c>
      <c r="E17" s="471">
        <v>930269</v>
      </c>
      <c r="F17" s="474">
        <v>72</v>
      </c>
      <c r="G17" s="474"/>
      <c r="H17" s="474"/>
      <c r="I17" s="474"/>
      <c r="J17" s="247">
        <f t="shared" si="0"/>
        <v>972671</v>
      </c>
    </row>
    <row r="18" spans="1:10" ht="12">
      <c r="A18" s="470" t="s">
        <v>485</v>
      </c>
      <c r="B18" s="471">
        <v>435000</v>
      </c>
      <c r="C18" s="471">
        <v>347683</v>
      </c>
      <c r="D18" s="471">
        <v>2151</v>
      </c>
      <c r="E18" s="472">
        <v>1295501</v>
      </c>
      <c r="F18" s="474">
        <v>1537</v>
      </c>
      <c r="G18" s="474"/>
      <c r="H18" s="474">
        <v>2300</v>
      </c>
      <c r="I18" s="474">
        <v>24500</v>
      </c>
      <c r="J18" s="247">
        <f t="shared" si="0"/>
        <v>2108672</v>
      </c>
    </row>
    <row r="19" spans="1:10" ht="12">
      <c r="A19" s="470" t="s">
        <v>486</v>
      </c>
      <c r="B19" s="471">
        <v>63000</v>
      </c>
      <c r="C19" s="471">
        <v>408519</v>
      </c>
      <c r="D19" s="471">
        <v>2509</v>
      </c>
      <c r="E19" s="471">
        <v>779385</v>
      </c>
      <c r="F19" s="474">
        <v>1409</v>
      </c>
      <c r="G19" s="474"/>
      <c r="H19" s="474">
        <v>8412</v>
      </c>
      <c r="I19" s="474">
        <v>15000</v>
      </c>
      <c r="J19" s="247">
        <f t="shared" si="0"/>
        <v>1278234</v>
      </c>
    </row>
    <row r="20" spans="1:10" ht="12">
      <c r="A20" s="470" t="s">
        <v>487</v>
      </c>
      <c r="B20" s="471">
        <v>52000</v>
      </c>
      <c r="C20" s="471">
        <v>336130</v>
      </c>
      <c r="D20" s="471">
        <v>2867</v>
      </c>
      <c r="E20" s="471">
        <v>877296</v>
      </c>
      <c r="F20" s="474">
        <v>2255</v>
      </c>
      <c r="G20" s="474"/>
      <c r="H20" s="474">
        <v>3607</v>
      </c>
      <c r="I20" s="474">
        <v>13780</v>
      </c>
      <c r="J20" s="247">
        <f t="shared" si="0"/>
        <v>1287935</v>
      </c>
    </row>
    <row r="21" spans="1:10" ht="12">
      <c r="A21" s="470" t="s">
        <v>488</v>
      </c>
      <c r="B21" s="471"/>
      <c r="C21" s="471">
        <v>545679</v>
      </c>
      <c r="D21" s="471">
        <v>4157</v>
      </c>
      <c r="E21" s="472">
        <v>1495478</v>
      </c>
      <c r="F21" s="474">
        <v>1399</v>
      </c>
      <c r="G21" s="474"/>
      <c r="H21" s="474">
        <v>1750</v>
      </c>
      <c r="I21" s="474">
        <v>13500</v>
      </c>
      <c r="J21" s="247">
        <f t="shared" si="0"/>
        <v>2061963</v>
      </c>
    </row>
    <row r="22" spans="1:10" ht="12">
      <c r="A22" s="470" t="s">
        <v>489</v>
      </c>
      <c r="B22" s="471">
        <v>372967</v>
      </c>
      <c r="C22" s="471">
        <v>975773</v>
      </c>
      <c r="D22" s="471">
        <v>6380</v>
      </c>
      <c r="E22" s="472">
        <v>1800866</v>
      </c>
      <c r="F22" s="474">
        <v>1968</v>
      </c>
      <c r="G22" s="474"/>
      <c r="H22" s="474">
        <v>12023</v>
      </c>
      <c r="I22" s="474">
        <v>3500</v>
      </c>
      <c r="J22" s="247">
        <f t="shared" si="0"/>
        <v>3173477</v>
      </c>
    </row>
    <row r="23" spans="1:10" ht="12">
      <c r="A23" s="470" t="s">
        <v>490</v>
      </c>
      <c r="B23" s="471">
        <v>260000</v>
      </c>
      <c r="C23" s="471">
        <v>287441</v>
      </c>
      <c r="D23" s="471">
        <v>1433</v>
      </c>
      <c r="E23" s="472">
        <v>1070971</v>
      </c>
      <c r="F23" s="474">
        <v>1947</v>
      </c>
      <c r="G23" s="474"/>
      <c r="H23" s="474">
        <v>3500</v>
      </c>
      <c r="I23" s="474">
        <v>20500</v>
      </c>
      <c r="J23" s="247">
        <f t="shared" si="0"/>
        <v>1645792</v>
      </c>
    </row>
    <row r="24" spans="1:10" ht="12">
      <c r="A24" s="470" t="s">
        <v>491</v>
      </c>
      <c r="B24" s="471"/>
      <c r="C24" s="471">
        <v>128189</v>
      </c>
      <c r="D24" s="471">
        <v>3871</v>
      </c>
      <c r="E24" s="472">
        <v>1275225</v>
      </c>
      <c r="F24" s="474">
        <v>431</v>
      </c>
      <c r="G24" s="474"/>
      <c r="H24" s="474"/>
      <c r="I24" s="474">
        <v>14000</v>
      </c>
      <c r="J24" s="247">
        <f t="shared" si="0"/>
        <v>1421716</v>
      </c>
    </row>
    <row r="25" spans="1:10" ht="12">
      <c r="A25" s="470" t="s">
        <v>492</v>
      </c>
      <c r="B25" s="471">
        <v>162600</v>
      </c>
      <c r="C25" s="471">
        <v>123756</v>
      </c>
      <c r="D25" s="471">
        <v>3297</v>
      </c>
      <c r="E25" s="471">
        <v>810888</v>
      </c>
      <c r="F25" s="474">
        <v>144</v>
      </c>
      <c r="G25" s="474"/>
      <c r="H25" s="474"/>
      <c r="I25" s="474"/>
      <c r="J25" s="247">
        <f t="shared" si="0"/>
        <v>1100685</v>
      </c>
    </row>
    <row r="26" spans="1:10" ht="12">
      <c r="A26" s="470" t="s">
        <v>493</v>
      </c>
      <c r="B26" s="471"/>
      <c r="C26" s="471">
        <v>256845</v>
      </c>
      <c r="D26" s="471">
        <v>4665</v>
      </c>
      <c r="E26" s="471">
        <v>1079703</v>
      </c>
      <c r="F26" s="474">
        <v>2485</v>
      </c>
      <c r="G26" s="474"/>
      <c r="H26" s="474">
        <v>3050</v>
      </c>
      <c r="I26" s="474">
        <v>7000</v>
      </c>
      <c r="J26" s="247">
        <f t="shared" si="0"/>
        <v>1353748</v>
      </c>
    </row>
    <row r="27" spans="1:10" ht="12">
      <c r="A27" s="470" t="s">
        <v>494</v>
      </c>
      <c r="B27" s="471">
        <v>45000</v>
      </c>
      <c r="C27" s="471">
        <v>428005</v>
      </c>
      <c r="D27" s="471">
        <v>4444</v>
      </c>
      <c r="E27" s="472">
        <v>1486663</v>
      </c>
      <c r="F27" s="474">
        <v>4043</v>
      </c>
      <c r="G27" s="474"/>
      <c r="H27" s="474">
        <v>15584</v>
      </c>
      <c r="I27" s="474">
        <v>33505</v>
      </c>
      <c r="J27" s="247">
        <f t="shared" si="0"/>
        <v>2017244</v>
      </c>
    </row>
    <row r="28" spans="1:10" ht="12">
      <c r="A28" s="470" t="s">
        <v>495</v>
      </c>
      <c r="B28" s="471">
        <v>156000</v>
      </c>
      <c r="C28" s="471">
        <v>130115</v>
      </c>
      <c r="D28" s="471">
        <v>2867</v>
      </c>
      <c r="E28" s="472">
        <v>1084922</v>
      </c>
      <c r="F28" s="474">
        <v>2357</v>
      </c>
      <c r="G28" s="474"/>
      <c r="H28" s="474">
        <v>14981</v>
      </c>
      <c r="I28" s="474">
        <v>17500</v>
      </c>
      <c r="J28" s="247">
        <f t="shared" si="0"/>
        <v>1408742</v>
      </c>
    </row>
    <row r="29" spans="1:10" ht="12">
      <c r="A29" s="470" t="s">
        <v>496</v>
      </c>
      <c r="B29" s="471"/>
      <c r="C29" s="471">
        <v>415196</v>
      </c>
      <c r="D29" s="471">
        <v>4157</v>
      </c>
      <c r="E29" s="472">
        <v>1315203</v>
      </c>
      <c r="F29" s="474">
        <v>666</v>
      </c>
      <c r="G29" s="474"/>
      <c r="H29" s="474">
        <v>5700</v>
      </c>
      <c r="I29" s="474">
        <v>16600</v>
      </c>
      <c r="J29" s="247">
        <f t="shared" si="0"/>
        <v>1757522</v>
      </c>
    </row>
    <row r="30" spans="1:10" ht="12">
      <c r="A30" s="470" t="s">
        <v>497</v>
      </c>
      <c r="B30" s="471"/>
      <c r="C30" s="471">
        <v>482179</v>
      </c>
      <c r="D30" s="471">
        <v>4157</v>
      </c>
      <c r="E30" s="472">
        <v>1433159</v>
      </c>
      <c r="F30" s="474">
        <v>651</v>
      </c>
      <c r="G30" s="474"/>
      <c r="H30" s="474">
        <v>3500</v>
      </c>
      <c r="I30" s="474">
        <v>43650</v>
      </c>
      <c r="J30" s="247">
        <f t="shared" si="0"/>
        <v>1967296</v>
      </c>
    </row>
    <row r="31" spans="1:10" ht="12">
      <c r="A31" s="470" t="s">
        <v>498</v>
      </c>
      <c r="B31" s="471">
        <v>180000</v>
      </c>
      <c r="C31" s="471">
        <v>153395</v>
      </c>
      <c r="D31" s="471">
        <v>5017</v>
      </c>
      <c r="E31" s="472">
        <v>1166479</v>
      </c>
      <c r="F31" s="474">
        <v>835</v>
      </c>
      <c r="G31" s="474"/>
      <c r="H31" s="474">
        <v>7852</v>
      </c>
      <c r="I31" s="474">
        <v>15458</v>
      </c>
      <c r="J31" s="247">
        <f t="shared" si="0"/>
        <v>1529036</v>
      </c>
    </row>
    <row r="32" spans="1:10" ht="12">
      <c r="A32" s="470" t="s">
        <v>499</v>
      </c>
      <c r="B32" s="471"/>
      <c r="C32" s="471">
        <v>138533</v>
      </c>
      <c r="D32" s="471">
        <v>2509</v>
      </c>
      <c r="E32" s="471">
        <v>978943</v>
      </c>
      <c r="F32" s="474">
        <v>2982</v>
      </c>
      <c r="G32" s="474"/>
      <c r="H32" s="474"/>
      <c r="I32" s="474">
        <v>46000</v>
      </c>
      <c r="J32" s="247">
        <f t="shared" si="0"/>
        <v>1168967</v>
      </c>
    </row>
    <row r="33" spans="1:10" ht="12">
      <c r="A33" s="470" t="s">
        <v>500</v>
      </c>
      <c r="B33" s="471">
        <v>272200</v>
      </c>
      <c r="C33" s="471">
        <v>252858</v>
      </c>
      <c r="D33" s="471">
        <v>6093</v>
      </c>
      <c r="E33" s="472">
        <v>1302964</v>
      </c>
      <c r="F33" s="474">
        <v>1286</v>
      </c>
      <c r="G33" s="474"/>
      <c r="H33" s="474">
        <v>12440</v>
      </c>
      <c r="I33" s="474">
        <v>13000</v>
      </c>
      <c r="J33" s="247">
        <f t="shared" si="0"/>
        <v>1860841</v>
      </c>
    </row>
    <row r="34" spans="1:10" ht="12">
      <c r="A34" s="470" t="s">
        <v>501</v>
      </c>
      <c r="B34" s="471">
        <v>90000</v>
      </c>
      <c r="C34" s="471">
        <v>251965</v>
      </c>
      <c r="D34" s="471">
        <v>6093</v>
      </c>
      <c r="E34" s="472">
        <v>1706827</v>
      </c>
      <c r="F34" s="474">
        <v>907</v>
      </c>
      <c r="G34" s="474"/>
      <c r="H34" s="474">
        <v>5800</v>
      </c>
      <c r="I34" s="474">
        <v>17500</v>
      </c>
      <c r="J34" s="247">
        <f t="shared" si="0"/>
        <v>2079092</v>
      </c>
    </row>
    <row r="35" spans="1:10" ht="12">
      <c r="A35" s="470" t="s">
        <v>502</v>
      </c>
      <c r="B35" s="471">
        <v>99400</v>
      </c>
      <c r="C35" s="471">
        <v>365080</v>
      </c>
      <c r="D35" s="471">
        <v>4015</v>
      </c>
      <c r="E35" s="472">
        <v>1226024</v>
      </c>
      <c r="F35" s="474">
        <v>2275</v>
      </c>
      <c r="G35" s="474"/>
      <c r="H35" s="474">
        <v>13740</v>
      </c>
      <c r="I35" s="474">
        <v>28000</v>
      </c>
      <c r="J35" s="247">
        <f t="shared" si="0"/>
        <v>1738534</v>
      </c>
    </row>
    <row r="36" spans="1:10" ht="12">
      <c r="A36" s="470" t="s">
        <v>503</v>
      </c>
      <c r="B36" s="471">
        <v>10000</v>
      </c>
      <c r="C36" s="471">
        <v>554863</v>
      </c>
      <c r="D36" s="471">
        <v>2796</v>
      </c>
      <c r="E36" s="472">
        <v>1137047</v>
      </c>
      <c r="F36" s="474">
        <v>3807</v>
      </c>
      <c r="G36" s="474"/>
      <c r="H36" s="474">
        <v>1750</v>
      </c>
      <c r="I36" s="474">
        <v>35500</v>
      </c>
      <c r="J36" s="247">
        <f t="shared" si="0"/>
        <v>1745763</v>
      </c>
    </row>
    <row r="37" spans="1:10" ht="12">
      <c r="A37" s="470" t="s">
        <v>504</v>
      </c>
      <c r="B37" s="471">
        <v>367000</v>
      </c>
      <c r="C37" s="471">
        <v>510051</v>
      </c>
      <c r="D37" s="471">
        <v>10250</v>
      </c>
      <c r="E37" s="472">
        <v>3224022</v>
      </c>
      <c r="F37" s="474">
        <v>1696</v>
      </c>
      <c r="G37" s="474"/>
      <c r="H37" s="474">
        <v>7943</v>
      </c>
      <c r="I37" s="474">
        <v>40282</v>
      </c>
      <c r="J37" s="247">
        <f t="shared" si="0"/>
        <v>4161244</v>
      </c>
    </row>
    <row r="38" spans="1:10" ht="12">
      <c r="A38" s="470" t="s">
        <v>505</v>
      </c>
      <c r="B38" s="471">
        <v>27000</v>
      </c>
      <c r="C38" s="471">
        <v>574987</v>
      </c>
      <c r="D38" s="471">
        <v>3584</v>
      </c>
      <c r="E38" s="472">
        <v>1160694</v>
      </c>
      <c r="F38" s="474">
        <v>872</v>
      </c>
      <c r="G38" s="474"/>
      <c r="H38" s="474">
        <v>3500</v>
      </c>
      <c r="I38" s="474">
        <v>3500</v>
      </c>
      <c r="J38" s="247">
        <f t="shared" si="0"/>
        <v>1774137</v>
      </c>
    </row>
    <row r="39" spans="1:10" ht="12">
      <c r="A39" s="470" t="s">
        <v>506</v>
      </c>
      <c r="B39" s="471">
        <v>581000</v>
      </c>
      <c r="C39" s="471">
        <v>184235</v>
      </c>
      <c r="D39" s="471">
        <v>5805</v>
      </c>
      <c r="E39" s="472">
        <v>1496403</v>
      </c>
      <c r="F39" s="474">
        <v>1389</v>
      </c>
      <c r="G39" s="474"/>
      <c r="H39" s="474">
        <v>8842</v>
      </c>
      <c r="I39" s="474">
        <v>19000</v>
      </c>
      <c r="J39" s="247">
        <f t="shared" si="0"/>
        <v>2296674</v>
      </c>
    </row>
    <row r="40" spans="1:10" ht="12">
      <c r="A40" s="470" t="s">
        <v>507</v>
      </c>
      <c r="B40" s="471">
        <v>997610</v>
      </c>
      <c r="C40" s="471">
        <v>740798</v>
      </c>
      <c r="D40" s="471">
        <v>4444</v>
      </c>
      <c r="E40" s="472">
        <v>1530850</v>
      </c>
      <c r="F40" s="475">
        <v>1030</v>
      </c>
      <c r="G40" s="476"/>
      <c r="H40" s="476">
        <v>10459</v>
      </c>
      <c r="I40" s="476">
        <v>16700</v>
      </c>
      <c r="J40" s="247">
        <f t="shared" si="0"/>
        <v>3301891</v>
      </c>
    </row>
    <row r="41" spans="1:10" ht="12">
      <c r="A41" s="470" t="s">
        <v>508</v>
      </c>
      <c r="B41" s="471">
        <v>419706</v>
      </c>
      <c r="C41" s="471">
        <v>182571</v>
      </c>
      <c r="D41" s="471">
        <v>5232</v>
      </c>
      <c r="E41" s="471">
        <v>1008333</v>
      </c>
      <c r="F41" s="475">
        <v>149</v>
      </c>
      <c r="G41" s="476"/>
      <c r="H41" s="476">
        <v>7747</v>
      </c>
      <c r="I41" s="476">
        <v>13400</v>
      </c>
      <c r="J41" s="247">
        <f t="shared" si="0"/>
        <v>1637138</v>
      </c>
    </row>
    <row r="42" spans="1:10" ht="12">
      <c r="A42" s="470" t="s">
        <v>509</v>
      </c>
      <c r="B42" s="471"/>
      <c r="C42" s="471">
        <v>666040</v>
      </c>
      <c r="D42" s="471">
        <v>5232</v>
      </c>
      <c r="E42" s="472">
        <v>1821313</v>
      </c>
      <c r="F42" s="475">
        <v>179</v>
      </c>
      <c r="G42" s="476"/>
      <c r="H42" s="476">
        <v>13956</v>
      </c>
      <c r="I42" s="476">
        <v>34500</v>
      </c>
      <c r="J42" s="247">
        <f t="shared" si="0"/>
        <v>2541220</v>
      </c>
    </row>
    <row r="43" spans="1:10" ht="12">
      <c r="A43" s="470" t="s">
        <v>510</v>
      </c>
      <c r="B43" s="477"/>
      <c r="C43" s="471">
        <v>176967</v>
      </c>
      <c r="D43" s="471">
        <v>2796</v>
      </c>
      <c r="E43" s="471">
        <v>434941</v>
      </c>
      <c r="F43" s="478">
        <v>144</v>
      </c>
      <c r="G43" s="479"/>
      <c r="H43" s="476">
        <v>8050</v>
      </c>
      <c r="I43" s="476">
        <v>3500</v>
      </c>
      <c r="J43" s="247">
        <f t="shared" si="0"/>
        <v>626398</v>
      </c>
    </row>
    <row r="44" spans="1:10" ht="12">
      <c r="A44" s="480" t="s">
        <v>511</v>
      </c>
      <c r="B44" s="481">
        <f aca="true" t="shared" si="1" ref="B44:I44">SUM(B11:B43)</f>
        <v>6656333</v>
      </c>
      <c r="C44" s="481">
        <f t="shared" si="1"/>
        <v>14454403</v>
      </c>
      <c r="D44" s="481">
        <f t="shared" si="1"/>
        <v>189705</v>
      </c>
      <c r="E44" s="481">
        <f t="shared" si="1"/>
        <v>57967096</v>
      </c>
      <c r="F44" s="481">
        <f t="shared" si="1"/>
        <v>60000</v>
      </c>
      <c r="G44" s="481">
        <f t="shared" si="1"/>
        <v>30000</v>
      </c>
      <c r="H44" s="481">
        <f t="shared" si="1"/>
        <v>183617</v>
      </c>
      <c r="I44" s="481">
        <f t="shared" si="1"/>
        <v>524375</v>
      </c>
      <c r="J44" s="482">
        <f t="shared" si="0"/>
        <v>80065529</v>
      </c>
    </row>
    <row r="45" spans="1:10" ht="12">
      <c r="A45" s="483"/>
      <c r="B45" s="484"/>
      <c r="C45" s="484"/>
      <c r="D45" s="484"/>
      <c r="E45" s="484"/>
      <c r="F45" s="484"/>
      <c r="G45" s="484"/>
      <c r="H45" s="484"/>
      <c r="I45" s="484"/>
      <c r="J45" s="484"/>
    </row>
    <row r="46" spans="1:10" ht="12">
      <c r="A46" s="483"/>
      <c r="B46" s="484"/>
      <c r="C46" s="484"/>
      <c r="D46" s="484"/>
      <c r="E46" s="484"/>
      <c r="F46" s="484"/>
      <c r="G46" s="484"/>
      <c r="H46" s="484"/>
      <c r="I46" s="484"/>
      <c r="J46" s="484"/>
    </row>
    <row r="47" spans="1:10" ht="12">
      <c r="A47" s="483"/>
      <c r="B47" s="484"/>
      <c r="C47" s="484"/>
      <c r="D47" s="484"/>
      <c r="E47" s="484"/>
      <c r="F47" s="484"/>
      <c r="G47" s="484"/>
      <c r="H47" s="484"/>
      <c r="I47" s="484"/>
      <c r="J47" s="484"/>
    </row>
    <row r="48" spans="1:9" ht="12.75">
      <c r="A48" s="485"/>
      <c r="B48" s="486"/>
      <c r="C48" s="487"/>
      <c r="D48" s="488"/>
      <c r="E48" s="488"/>
      <c r="F48" s="488"/>
      <c r="G48" s="488"/>
      <c r="H48" s="488"/>
      <c r="I48" s="488"/>
    </row>
    <row r="49" spans="1:10" s="268" customFormat="1" ht="12.75">
      <c r="A49" s="325" t="s">
        <v>528</v>
      </c>
      <c r="B49" s="325"/>
      <c r="C49" s="489"/>
      <c r="D49" s="490"/>
      <c r="E49" s="375"/>
      <c r="F49" s="375"/>
      <c r="G49" s="325" t="s">
        <v>436</v>
      </c>
      <c r="H49" s="490"/>
      <c r="I49" s="375"/>
      <c r="J49" s="432" t="s">
        <v>512</v>
      </c>
    </row>
    <row r="50" spans="1:10" ht="12">
      <c r="A50" s="491"/>
      <c r="B50" s="492"/>
      <c r="C50" s="492"/>
      <c r="D50" s="492"/>
      <c r="E50" s="490"/>
      <c r="F50" s="490"/>
      <c r="G50" s="493"/>
      <c r="H50" s="493"/>
      <c r="I50" s="493"/>
      <c r="J50" s="490"/>
    </row>
  </sheetData>
  <printOptions/>
  <pageMargins left="0.91" right="0.3" top="1" bottom="1" header="0.5" footer="0.5"/>
  <pageSetup horizontalDpi="300" verticalDpi="300" orientation="landscape" paperSize="9" r:id="rId1"/>
  <headerFooter alignWithMargins="0">
    <oddFooter>&amp;L&amp;"RimHelvetica,Roman"&amp;8Valsts kase / Pārskatu departaments
15.12.98.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1"/>
  <sheetViews>
    <sheetView workbookViewId="0" topLeftCell="A1">
      <selection activeCell="A11" sqref="A11"/>
    </sheetView>
  </sheetViews>
  <sheetFormatPr defaultColWidth="9.00390625" defaultRowHeight="12"/>
  <cols>
    <col min="1" max="1" width="50.375" style="0" customWidth="1"/>
    <col min="2" max="2" width="9.75390625" style="0" customWidth="1"/>
    <col min="3" max="3" width="13.875" style="0" customWidth="1"/>
    <col min="4" max="4" width="13.75390625" style="0" customWidth="1"/>
    <col min="5" max="5" width="13.125" style="0" customWidth="1"/>
  </cols>
  <sheetData>
    <row r="1" spans="1:5" ht="12.75">
      <c r="A1" s="2"/>
      <c r="B1" s="2"/>
      <c r="C1" s="1"/>
      <c r="D1" s="1"/>
      <c r="E1" s="2"/>
    </row>
    <row r="2" spans="1:5" ht="12.75">
      <c r="A2" s="1" t="s">
        <v>529</v>
      </c>
      <c r="B2" s="2"/>
      <c r="C2" s="1"/>
      <c r="D2" s="1"/>
      <c r="E2" s="494" t="s">
        <v>530</v>
      </c>
    </row>
    <row r="3" spans="1:5" ht="15.75">
      <c r="A3" s="40" t="s">
        <v>531</v>
      </c>
      <c r="B3" s="2"/>
      <c r="C3" s="2"/>
      <c r="D3" s="2"/>
      <c r="E3" s="2"/>
    </row>
    <row r="4" spans="1:5" ht="15.75">
      <c r="A4" s="40" t="s">
        <v>532</v>
      </c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.75">
      <c r="A8" s="2"/>
      <c r="B8" s="2"/>
      <c r="C8" s="2"/>
      <c r="D8" s="1"/>
      <c r="E8" s="495" t="s">
        <v>533</v>
      </c>
    </row>
    <row r="9" spans="1:5" ht="36">
      <c r="A9" s="8" t="s">
        <v>261</v>
      </c>
      <c r="B9" s="9" t="s">
        <v>534</v>
      </c>
      <c r="C9" s="9" t="s">
        <v>535</v>
      </c>
      <c r="D9" s="9" t="s">
        <v>263</v>
      </c>
      <c r="E9" s="9" t="s">
        <v>536</v>
      </c>
    </row>
    <row r="10" spans="1:5" ht="12">
      <c r="A10" s="46">
        <v>1</v>
      </c>
      <c r="B10" s="46"/>
      <c r="C10" s="45">
        <v>2</v>
      </c>
      <c r="D10" s="45">
        <v>3</v>
      </c>
      <c r="E10" s="45">
        <v>4</v>
      </c>
    </row>
    <row r="11" spans="1:5" ht="17.25" customHeight="1">
      <c r="A11" s="496" t="s">
        <v>537</v>
      </c>
      <c r="B11" s="49"/>
      <c r="C11" s="61">
        <f>SUM(C12:C25)</f>
        <v>745999</v>
      </c>
      <c r="D11" s="61">
        <f>SUM(D12:D25)</f>
        <v>586214</v>
      </c>
      <c r="E11" s="497">
        <f aca="true" t="shared" si="0" ref="E11:E25">SUM(D11/C11)</f>
        <v>0.785810704840087</v>
      </c>
    </row>
    <row r="12" spans="1:5" ht="16.5" customHeight="1">
      <c r="A12" s="498" t="s">
        <v>538</v>
      </c>
      <c r="B12" s="499">
        <v>1</v>
      </c>
      <c r="C12" s="500">
        <v>86482</v>
      </c>
      <c r="D12" s="500">
        <v>72574</v>
      </c>
      <c r="E12" s="501">
        <f t="shared" si="0"/>
        <v>0.8391804074836382</v>
      </c>
    </row>
    <row r="13" spans="1:5" ht="16.5" customHeight="1">
      <c r="A13" s="502" t="s">
        <v>310</v>
      </c>
      <c r="B13" s="499">
        <v>2</v>
      </c>
      <c r="C13" s="500">
        <v>36841</v>
      </c>
      <c r="D13" s="500">
        <v>31617</v>
      </c>
      <c r="E13" s="501">
        <f t="shared" si="0"/>
        <v>0.8582014603295242</v>
      </c>
    </row>
    <row r="14" spans="1:5" ht="15.75" customHeight="1">
      <c r="A14" s="502" t="s">
        <v>311</v>
      </c>
      <c r="B14" s="499">
        <v>3</v>
      </c>
      <c r="C14" s="500">
        <v>85706</v>
      </c>
      <c r="D14" s="500">
        <v>76070</v>
      </c>
      <c r="E14" s="501">
        <f t="shared" si="0"/>
        <v>0.8875691316827293</v>
      </c>
    </row>
    <row r="15" spans="1:5" ht="15.75" customHeight="1">
      <c r="A15" s="502" t="s">
        <v>312</v>
      </c>
      <c r="B15" s="499">
        <v>4</v>
      </c>
      <c r="C15" s="500">
        <v>75284</v>
      </c>
      <c r="D15" s="500">
        <v>124309</v>
      </c>
      <c r="E15" s="501">
        <f t="shared" si="0"/>
        <v>1.6512007863556666</v>
      </c>
    </row>
    <row r="16" spans="1:5" ht="15" customHeight="1">
      <c r="A16" s="502" t="s">
        <v>313</v>
      </c>
      <c r="B16" s="499">
        <v>5</v>
      </c>
      <c r="C16" s="500">
        <v>79725</v>
      </c>
      <c r="D16" s="500">
        <v>66566</v>
      </c>
      <c r="E16" s="501">
        <f t="shared" si="0"/>
        <v>0.83494512386328</v>
      </c>
    </row>
    <row r="17" spans="1:5" ht="20.25" customHeight="1">
      <c r="A17" s="502" t="s">
        <v>314</v>
      </c>
      <c r="B17" s="499">
        <v>6</v>
      </c>
      <c r="C17" s="500">
        <v>71385</v>
      </c>
      <c r="D17" s="500">
        <v>63887</v>
      </c>
      <c r="E17" s="501">
        <f t="shared" si="0"/>
        <v>0.8949639279960776</v>
      </c>
    </row>
    <row r="18" spans="1:5" ht="19.5" customHeight="1">
      <c r="A18" s="503" t="s">
        <v>316</v>
      </c>
      <c r="B18" s="499">
        <v>7</v>
      </c>
      <c r="C18" s="500">
        <v>5418</v>
      </c>
      <c r="D18" s="500">
        <v>3914</v>
      </c>
      <c r="E18" s="501">
        <f t="shared" si="0"/>
        <v>0.722406792174234</v>
      </c>
    </row>
    <row r="19" spans="1:5" ht="16.5" customHeight="1">
      <c r="A19" s="502" t="s">
        <v>539</v>
      </c>
      <c r="B19" s="499">
        <v>8</v>
      </c>
      <c r="C19" s="500">
        <v>19511</v>
      </c>
      <c r="D19" s="500">
        <v>17777</v>
      </c>
      <c r="E19" s="501">
        <f t="shared" si="0"/>
        <v>0.9111270565322126</v>
      </c>
    </row>
    <row r="20" spans="1:5" ht="16.5" customHeight="1">
      <c r="A20" s="502" t="s">
        <v>318</v>
      </c>
      <c r="B20" s="499">
        <v>9</v>
      </c>
      <c r="C20" s="500">
        <v>377</v>
      </c>
      <c r="D20" s="500">
        <v>269</v>
      </c>
      <c r="E20" s="501">
        <f t="shared" si="0"/>
        <v>0.713527851458886</v>
      </c>
    </row>
    <row r="21" spans="1:5" ht="24.75" customHeight="1">
      <c r="A21" s="503" t="s">
        <v>540</v>
      </c>
      <c r="B21" s="499">
        <v>10</v>
      </c>
      <c r="C21" s="500">
        <v>46785</v>
      </c>
      <c r="D21" s="500">
        <v>40633</v>
      </c>
      <c r="E21" s="501">
        <f t="shared" si="0"/>
        <v>0.8685048626696591</v>
      </c>
    </row>
    <row r="22" spans="1:5" ht="24">
      <c r="A22" s="503" t="s">
        <v>320</v>
      </c>
      <c r="B22" s="499">
        <v>11</v>
      </c>
      <c r="C22" s="500">
        <v>701</v>
      </c>
      <c r="D22" s="500">
        <v>585</v>
      </c>
      <c r="E22" s="501">
        <f t="shared" si="0"/>
        <v>0.8345221112696148</v>
      </c>
    </row>
    <row r="23" spans="1:5" ht="19.5" customHeight="1">
      <c r="A23" s="502" t="s">
        <v>541</v>
      </c>
      <c r="B23" s="499">
        <v>12</v>
      </c>
      <c r="C23" s="500">
        <v>31101</v>
      </c>
      <c r="D23" s="500">
        <v>18043</v>
      </c>
      <c r="E23" s="501">
        <f t="shared" si="0"/>
        <v>0.5801421176167969</v>
      </c>
    </row>
    <row r="24" spans="1:5" ht="19.5" customHeight="1">
      <c r="A24" s="502" t="s">
        <v>322</v>
      </c>
      <c r="B24" s="499">
        <v>13</v>
      </c>
      <c r="C24" s="500">
        <v>13826</v>
      </c>
      <c r="D24" s="500">
        <v>11147</v>
      </c>
      <c r="E24" s="501">
        <f t="shared" si="0"/>
        <v>0.8062346304064806</v>
      </c>
    </row>
    <row r="25" spans="1:5" ht="19.5" customHeight="1">
      <c r="A25" s="503" t="s">
        <v>542</v>
      </c>
      <c r="B25" s="499">
        <v>14</v>
      </c>
      <c r="C25" s="500">
        <v>192857</v>
      </c>
      <c r="D25" s="500">
        <v>58823</v>
      </c>
      <c r="E25" s="501">
        <f t="shared" si="0"/>
        <v>0.3050083740802771</v>
      </c>
    </row>
    <row r="26" spans="1:5" ht="12.75">
      <c r="A26" s="2"/>
      <c r="B26" s="6"/>
      <c r="C26" s="85"/>
      <c r="D26" s="85"/>
      <c r="E26" s="79"/>
    </row>
    <row r="27" spans="1:5" ht="12.75">
      <c r="A27" s="2"/>
      <c r="B27" s="6"/>
      <c r="C27" s="85"/>
      <c r="D27" s="85"/>
      <c r="E27" s="79"/>
    </row>
    <row r="28" spans="1:5" ht="14.25">
      <c r="A28" s="38"/>
      <c r="B28" s="504"/>
      <c r="C28" s="85"/>
      <c r="D28" s="85"/>
      <c r="E28" s="79"/>
    </row>
    <row r="29" spans="1:5" ht="14.25">
      <c r="A29" s="38"/>
      <c r="B29" s="504"/>
      <c r="C29" s="85"/>
      <c r="D29" s="85"/>
      <c r="E29" s="79"/>
    </row>
    <row r="30" spans="1:5" ht="14.25">
      <c r="A30" s="38"/>
      <c r="B30" s="504"/>
      <c r="C30" s="85"/>
      <c r="D30" s="85"/>
      <c r="E30" s="79"/>
    </row>
    <row r="31" spans="1:5" ht="14.25">
      <c r="A31" s="38"/>
      <c r="B31" s="504"/>
      <c r="C31" s="85"/>
      <c r="D31" s="85"/>
      <c r="E31" s="79"/>
    </row>
    <row r="32" spans="1:5" ht="14.25">
      <c r="A32" s="38"/>
      <c r="B32" s="504"/>
      <c r="C32" s="85"/>
      <c r="D32" s="85"/>
      <c r="E32" s="79"/>
    </row>
    <row r="33" spans="1:5" ht="14.25">
      <c r="A33" s="38"/>
      <c r="B33" s="504"/>
      <c r="C33" s="85"/>
      <c r="D33" s="85"/>
      <c r="E33" s="79"/>
    </row>
    <row r="34" spans="1:5" ht="14.25">
      <c r="A34" s="38"/>
      <c r="B34" s="504"/>
      <c r="C34" s="85"/>
      <c r="D34" s="85"/>
      <c r="E34" s="79"/>
    </row>
    <row r="35" spans="1:5" ht="14.25">
      <c r="A35" s="38"/>
      <c r="B35" s="504"/>
      <c r="C35" s="85"/>
      <c r="D35" s="85"/>
      <c r="E35" s="79"/>
    </row>
    <row r="36" spans="1:5" ht="12">
      <c r="A36" s="2" t="s">
        <v>543</v>
      </c>
      <c r="B36" s="6"/>
      <c r="C36" s="33" t="s">
        <v>36</v>
      </c>
      <c r="D36" s="33"/>
      <c r="E36" s="79"/>
    </row>
    <row r="37" spans="1:5" ht="12">
      <c r="A37" s="2"/>
      <c r="B37" s="6"/>
      <c r="C37" s="33"/>
      <c r="D37" s="33"/>
      <c r="E37" s="79"/>
    </row>
    <row r="38" spans="1:5" ht="12">
      <c r="A38" s="2"/>
      <c r="B38" s="2"/>
      <c r="C38" s="33"/>
      <c r="D38" s="33"/>
      <c r="E38" s="83"/>
    </row>
    <row r="39" spans="1:5" ht="12">
      <c r="A39" s="2"/>
      <c r="B39" s="2"/>
      <c r="C39" s="33"/>
      <c r="D39" s="33"/>
      <c r="E39" s="83"/>
    </row>
    <row r="40" spans="1:5" ht="12.75">
      <c r="A40" s="2"/>
      <c r="B40" s="2"/>
      <c r="C40" s="85"/>
      <c r="D40" s="85"/>
      <c r="E40" s="79"/>
    </row>
    <row r="41" spans="1:5" ht="14.25">
      <c r="A41" s="38"/>
      <c r="B41" s="38"/>
      <c r="C41" s="85"/>
      <c r="D41" s="85"/>
      <c r="E41" s="79"/>
    </row>
    <row r="42" spans="1:5" ht="14.25">
      <c r="A42" s="38"/>
      <c r="B42" s="38"/>
      <c r="C42" s="85"/>
      <c r="D42" s="85"/>
      <c r="E42" s="79"/>
    </row>
    <row r="43" spans="1:5" ht="14.25">
      <c r="A43" s="38"/>
      <c r="B43" s="38"/>
      <c r="C43" s="85"/>
      <c r="D43" s="85"/>
      <c r="E43" s="79"/>
    </row>
    <row r="44" spans="1:5" ht="14.25">
      <c r="A44" s="38"/>
      <c r="B44" s="38"/>
      <c r="C44" s="85"/>
      <c r="D44" s="85"/>
      <c r="E44" s="79"/>
    </row>
    <row r="45" spans="1:5" ht="14.25">
      <c r="A45" s="38"/>
      <c r="B45" s="38"/>
      <c r="C45" s="85"/>
      <c r="D45" s="85"/>
      <c r="E45" s="79"/>
    </row>
    <row r="46" spans="1:5" ht="14.25">
      <c r="A46" s="38"/>
      <c r="B46" s="38"/>
      <c r="C46" s="85"/>
      <c r="D46" s="85"/>
      <c r="E46" s="79"/>
    </row>
    <row r="47" spans="1:5" ht="14.25">
      <c r="A47" s="38"/>
      <c r="B47" s="38"/>
      <c r="C47" s="85"/>
      <c r="D47" s="85"/>
      <c r="E47" s="79"/>
    </row>
    <row r="48" spans="1:5" ht="12.75">
      <c r="A48" s="2" t="s">
        <v>544</v>
      </c>
      <c r="B48" s="2"/>
      <c r="C48" s="85"/>
      <c r="D48" s="85"/>
      <c r="E48" s="79"/>
    </row>
    <row r="49" spans="1:5" ht="12.75">
      <c r="A49" s="2" t="s">
        <v>38</v>
      </c>
      <c r="B49" s="2"/>
      <c r="C49" s="85"/>
      <c r="D49" s="85"/>
      <c r="E49" s="79"/>
    </row>
    <row r="50" spans="1:5" ht="12.75">
      <c r="A50" s="2"/>
      <c r="B50" s="2"/>
      <c r="C50" s="85"/>
      <c r="D50" s="85"/>
      <c r="E50" s="79"/>
    </row>
    <row r="51" spans="1:5" ht="12.75">
      <c r="A51" s="2"/>
      <c r="B51" s="2"/>
      <c r="C51" s="85"/>
      <c r="D51" s="85"/>
      <c r="E51" s="79"/>
    </row>
    <row r="52" spans="1:5" ht="12.75">
      <c r="A52" s="2"/>
      <c r="B52" s="2"/>
      <c r="C52" s="85"/>
      <c r="D52" s="85"/>
      <c r="E52" s="79"/>
    </row>
    <row r="53" spans="1:5" ht="12.75">
      <c r="A53" s="2"/>
      <c r="B53" s="2"/>
      <c r="C53" s="33"/>
      <c r="D53" s="85"/>
      <c r="E53" s="79"/>
    </row>
    <row r="54" spans="1:4" ht="12.75">
      <c r="A54" s="2"/>
      <c r="B54" s="85"/>
      <c r="C54" s="85"/>
      <c r="D54" s="79"/>
    </row>
    <row r="55" spans="1:4" ht="12.75">
      <c r="A55" s="2"/>
      <c r="B55" s="85"/>
      <c r="C55" s="85"/>
      <c r="D55" s="79"/>
    </row>
    <row r="56" spans="1:4" ht="12.75">
      <c r="A56" s="2"/>
      <c r="B56" s="85"/>
      <c r="C56" s="85"/>
      <c r="D56" s="79"/>
    </row>
    <row r="57" spans="1:4" ht="12.75">
      <c r="A57" s="2"/>
      <c r="B57" s="33"/>
      <c r="C57" s="85"/>
      <c r="D57" s="79"/>
    </row>
    <row r="58" spans="1:4" ht="12.75">
      <c r="A58" s="2"/>
      <c r="B58" s="33"/>
      <c r="C58" s="85"/>
      <c r="D58" s="79"/>
    </row>
    <row r="59" spans="1:4" ht="12.75">
      <c r="A59" s="2"/>
      <c r="B59" s="33"/>
      <c r="C59" s="85"/>
      <c r="D59" s="79"/>
    </row>
    <row r="60" spans="1:4" ht="12.75">
      <c r="A60" s="2"/>
      <c r="B60" s="33"/>
      <c r="C60" s="1"/>
      <c r="D60" s="79"/>
    </row>
    <row r="61" spans="1:4" ht="12.75">
      <c r="A61" s="2"/>
      <c r="B61" s="33"/>
      <c r="C61" s="1"/>
      <c r="D61" s="79"/>
    </row>
    <row r="62" spans="1:4" ht="12.75">
      <c r="A62" s="2"/>
      <c r="B62" s="33"/>
      <c r="C62" s="1"/>
      <c r="D62" s="79"/>
    </row>
    <row r="63" spans="1:4" ht="12.75">
      <c r="A63" s="2"/>
      <c r="B63" s="33"/>
      <c r="C63" s="1"/>
      <c r="D63" s="79"/>
    </row>
    <row r="64" spans="1:4" ht="12.75">
      <c r="A64" s="2"/>
      <c r="B64" s="33"/>
      <c r="C64" s="1"/>
      <c r="D64" s="79"/>
    </row>
    <row r="65" spans="1:4" ht="12.75">
      <c r="A65" s="2"/>
      <c r="B65" s="33"/>
      <c r="C65" s="1"/>
      <c r="D65" s="79"/>
    </row>
    <row r="66" spans="1:4" ht="12.75">
      <c r="A66" s="2"/>
      <c r="B66" s="33"/>
      <c r="C66" s="1"/>
      <c r="D66" s="79"/>
    </row>
    <row r="67" spans="1:4" ht="12.75">
      <c r="A67" s="2"/>
      <c r="B67" s="33"/>
      <c r="C67" s="1"/>
      <c r="D67" s="79"/>
    </row>
    <row r="68" spans="1:4" ht="12.75">
      <c r="A68" s="2"/>
      <c r="B68" s="33"/>
      <c r="C68" s="1"/>
      <c r="D68" s="79"/>
    </row>
    <row r="69" spans="1:4" ht="12.75">
      <c r="A69" s="2"/>
      <c r="B69" s="33"/>
      <c r="C69" s="1"/>
      <c r="D69" s="79"/>
    </row>
    <row r="70" spans="1:4" ht="12.75">
      <c r="A70" s="2"/>
      <c r="B70" s="33"/>
      <c r="C70" s="1"/>
      <c r="D70" s="79"/>
    </row>
    <row r="71" spans="1:4" ht="12.75">
      <c r="A71" s="2"/>
      <c r="B71" s="33"/>
      <c r="C71" s="1"/>
      <c r="D71" s="79"/>
    </row>
    <row r="72" spans="1:4" ht="12.75">
      <c r="A72" s="2"/>
      <c r="B72" s="33"/>
      <c r="C72" s="1"/>
      <c r="D72" s="79"/>
    </row>
    <row r="73" spans="1:4" ht="12.75">
      <c r="A73" s="2"/>
      <c r="B73" s="33"/>
      <c r="C73" s="1"/>
      <c r="D73" s="79"/>
    </row>
    <row r="74" spans="1:4" ht="12.75">
      <c r="A74" s="2"/>
      <c r="B74" s="33"/>
      <c r="C74" s="1"/>
      <c r="D74" s="79"/>
    </row>
    <row r="75" spans="1:4" ht="12.75">
      <c r="A75" s="2"/>
      <c r="B75" s="33"/>
      <c r="C75" s="1"/>
      <c r="D75" s="79"/>
    </row>
    <row r="76" spans="1:4" ht="12.75">
      <c r="A76" s="2"/>
      <c r="B76" s="33"/>
      <c r="C76" s="1"/>
      <c r="D76" s="79"/>
    </row>
    <row r="77" spans="1:4" ht="12.75">
      <c r="A77" s="2"/>
      <c r="B77" s="33"/>
      <c r="C77" s="1"/>
      <c r="D77" s="79"/>
    </row>
    <row r="78" spans="1:4" ht="12.75">
      <c r="A78" s="2"/>
      <c r="B78" s="33"/>
      <c r="C78" s="1"/>
      <c r="D78" s="79"/>
    </row>
    <row r="79" spans="1:4" ht="12.75">
      <c r="A79" s="2"/>
      <c r="B79" s="33"/>
      <c r="C79" s="1"/>
      <c r="D79" s="79"/>
    </row>
    <row r="80" spans="1:4" ht="12">
      <c r="A80" s="2"/>
      <c r="B80" s="33"/>
      <c r="C80" s="2"/>
      <c r="D80" s="79"/>
    </row>
    <row r="81" spans="1:4" ht="12">
      <c r="A81" s="2"/>
      <c r="B81" s="33"/>
      <c r="C81" s="2"/>
      <c r="D81" s="79"/>
    </row>
    <row r="82" spans="1:4" ht="12">
      <c r="A82" s="2"/>
      <c r="B82" s="33"/>
      <c r="C82" s="2"/>
      <c r="D82" s="79"/>
    </row>
    <row r="83" spans="1:4" ht="12">
      <c r="A83" s="2"/>
      <c r="B83" s="33"/>
      <c r="C83" s="2"/>
      <c r="D83" s="79"/>
    </row>
    <row r="84" spans="1:4" ht="12">
      <c r="A84" s="2"/>
      <c r="B84" s="33"/>
      <c r="C84" s="2"/>
      <c r="D84" s="79"/>
    </row>
    <row r="85" spans="1:4" ht="12">
      <c r="A85" s="2"/>
      <c r="B85" s="33"/>
      <c r="C85" s="2"/>
      <c r="D85" s="79"/>
    </row>
    <row r="86" spans="1:4" ht="12">
      <c r="A86" s="2"/>
      <c r="B86" s="33"/>
      <c r="C86" s="2"/>
      <c r="D86" s="79"/>
    </row>
    <row r="87" spans="1:4" ht="12">
      <c r="A87" s="2"/>
      <c r="B87" s="33"/>
      <c r="C87" s="2"/>
      <c r="D87" s="79"/>
    </row>
    <row r="88" spans="1:4" ht="12">
      <c r="A88" s="2"/>
      <c r="B88" s="33"/>
      <c r="C88" s="2"/>
      <c r="D88" s="79"/>
    </row>
    <row r="89" spans="1:4" ht="12">
      <c r="A89" s="2"/>
      <c r="B89" s="33"/>
      <c r="C89" s="2"/>
      <c r="D89" s="79"/>
    </row>
    <row r="90" spans="1:4" ht="12">
      <c r="A90" s="2"/>
      <c r="B90" s="33"/>
      <c r="C90" s="2"/>
      <c r="D90" s="79"/>
    </row>
    <row r="91" spans="1:4" ht="12">
      <c r="A91" s="2"/>
      <c r="B91" s="33"/>
      <c r="C91" s="2"/>
      <c r="D91" s="79"/>
    </row>
    <row r="92" spans="1:4" ht="12">
      <c r="A92" s="2"/>
      <c r="B92" s="33"/>
      <c r="C92" s="2"/>
      <c r="D92" s="79"/>
    </row>
    <row r="93" spans="1:4" ht="12">
      <c r="A93" s="2"/>
      <c r="B93" s="33"/>
      <c r="C93" s="2"/>
      <c r="D93" s="79"/>
    </row>
    <row r="94" spans="1:4" ht="12">
      <c r="A94" s="2"/>
      <c r="B94" s="33"/>
      <c r="C94" s="2"/>
      <c r="D94" s="79"/>
    </row>
    <row r="95" spans="1:4" ht="12">
      <c r="A95" s="2"/>
      <c r="B95" s="33"/>
      <c r="C95" s="2"/>
      <c r="D95" s="79"/>
    </row>
    <row r="96" spans="1:4" ht="12">
      <c r="A96" s="2"/>
      <c r="B96" s="33"/>
      <c r="C96" s="2"/>
      <c r="D96" s="79"/>
    </row>
    <row r="97" spans="1:4" ht="12">
      <c r="A97" s="2"/>
      <c r="B97" s="33"/>
      <c r="C97" s="2"/>
      <c r="D97" s="79"/>
    </row>
    <row r="98" spans="1:4" ht="12">
      <c r="A98" s="2"/>
      <c r="B98" s="33"/>
      <c r="C98" s="2"/>
      <c r="D98" s="79"/>
    </row>
    <row r="99" spans="1:4" ht="12">
      <c r="A99" s="2"/>
      <c r="B99" s="33"/>
      <c r="C99" s="2"/>
      <c r="D99" s="79"/>
    </row>
    <row r="100" spans="1:4" ht="12">
      <c r="A100" s="2"/>
      <c r="B100" s="33"/>
      <c r="C100" s="2"/>
      <c r="D100" s="79"/>
    </row>
    <row r="101" spans="1:4" ht="12">
      <c r="A101" s="2"/>
      <c r="B101" s="33"/>
      <c r="C101" s="2"/>
      <c r="D101" s="79"/>
    </row>
    <row r="102" spans="1:4" ht="12">
      <c r="A102" s="2"/>
      <c r="B102" s="33"/>
      <c r="C102" s="2"/>
      <c r="D102" s="79"/>
    </row>
    <row r="103" spans="1:4" ht="12">
      <c r="A103" s="2"/>
      <c r="B103" s="33"/>
      <c r="C103" s="2"/>
      <c r="D103" s="79"/>
    </row>
    <row r="104" spans="1:4" ht="12">
      <c r="A104" s="2"/>
      <c r="B104" s="33"/>
      <c r="C104" s="2"/>
      <c r="D104" s="79"/>
    </row>
    <row r="105" spans="1:4" ht="12">
      <c r="A105" s="2"/>
      <c r="B105" s="33"/>
      <c r="C105" s="2"/>
      <c r="D105" s="79"/>
    </row>
    <row r="106" spans="1:4" ht="12">
      <c r="A106" s="2"/>
      <c r="B106" s="33"/>
      <c r="C106" s="2"/>
      <c r="D106" s="79"/>
    </row>
    <row r="107" spans="1:4" ht="12">
      <c r="A107" s="2"/>
      <c r="B107" s="33"/>
      <c r="C107" s="2"/>
      <c r="D107" s="2"/>
    </row>
    <row r="108" spans="1:4" ht="12">
      <c r="A108" s="2"/>
      <c r="B108" s="33"/>
      <c r="C108" s="2"/>
      <c r="D108" s="2"/>
    </row>
    <row r="109" spans="1:4" ht="12">
      <c r="A109" s="2"/>
      <c r="B109" s="33"/>
      <c r="C109" s="2"/>
      <c r="D109" s="2"/>
    </row>
    <row r="110" spans="1:4" ht="12">
      <c r="A110" s="2"/>
      <c r="B110" s="33"/>
      <c r="C110" s="2"/>
      <c r="D110" s="2"/>
    </row>
    <row r="111" spans="1:4" ht="12">
      <c r="A111" s="2"/>
      <c r="B111" s="33"/>
      <c r="C111" s="2"/>
      <c r="D111" s="2"/>
    </row>
    <row r="112" spans="1:4" ht="12">
      <c r="A112" s="2"/>
      <c r="B112" s="33"/>
      <c r="C112" s="2"/>
      <c r="D112" s="2"/>
    </row>
    <row r="113" spans="1:4" ht="12">
      <c r="A113" s="2"/>
      <c r="B113" s="33"/>
      <c r="C113" s="2"/>
      <c r="D113" s="2"/>
    </row>
    <row r="114" spans="1:4" ht="12">
      <c r="A114" s="2"/>
      <c r="B114" s="33"/>
      <c r="C114" s="2"/>
      <c r="D114" s="2"/>
    </row>
    <row r="115" spans="1:4" ht="12">
      <c r="A115" s="2"/>
      <c r="B115" s="33"/>
      <c r="C115" s="2"/>
      <c r="D115" s="2"/>
    </row>
    <row r="116" spans="1:4" ht="12">
      <c r="A116" s="2"/>
      <c r="B116" s="2"/>
      <c r="C116" s="2"/>
      <c r="D116" s="2"/>
    </row>
    <row r="117" spans="1:4" ht="12">
      <c r="A117" s="2"/>
      <c r="B117" s="2"/>
      <c r="C117" s="2"/>
      <c r="D117" s="2"/>
    </row>
    <row r="118" spans="1:4" ht="12">
      <c r="A118" s="2"/>
      <c r="B118" s="2"/>
      <c r="C118" s="2"/>
      <c r="D118" s="2"/>
    </row>
    <row r="119" spans="1:4" ht="12">
      <c r="A119" s="2"/>
      <c r="B119" s="2"/>
      <c r="C119" s="2"/>
      <c r="D119" s="2"/>
    </row>
    <row r="120" spans="1:4" ht="12">
      <c r="A120" s="2"/>
      <c r="B120" s="2"/>
      <c r="C120" s="2"/>
      <c r="D120" s="2"/>
    </row>
    <row r="121" spans="1:4" ht="12">
      <c r="A121" s="2"/>
      <c r="B121" s="2"/>
      <c r="C121" s="2"/>
      <c r="D121" s="2"/>
    </row>
    <row r="122" spans="1:4" ht="12">
      <c r="A122" s="2"/>
      <c r="B122" s="2"/>
      <c r="C122" s="2"/>
      <c r="D122" s="2"/>
    </row>
    <row r="123" spans="1:4" ht="12">
      <c r="A123" s="2"/>
      <c r="B123" s="2"/>
      <c r="C123" s="2"/>
      <c r="D123" s="2"/>
    </row>
    <row r="124" spans="1:4" ht="12">
      <c r="A124" s="2"/>
      <c r="B124" s="2"/>
      <c r="C124" s="2"/>
      <c r="D124" s="2"/>
    </row>
    <row r="125" spans="1:4" ht="12">
      <c r="A125" s="2"/>
      <c r="B125" s="2"/>
      <c r="C125" s="2"/>
      <c r="D125" s="2"/>
    </row>
    <row r="126" spans="1:4" ht="12">
      <c r="A126" s="2"/>
      <c r="B126" s="2"/>
      <c r="C126" s="2"/>
      <c r="D126" s="2"/>
    </row>
    <row r="127" spans="1:4" ht="12">
      <c r="A127" s="2"/>
      <c r="B127" s="2"/>
      <c r="C127" s="2"/>
      <c r="D127" s="2"/>
    </row>
    <row r="128" spans="1:4" ht="12">
      <c r="A128" s="2"/>
      <c r="B128" s="2"/>
      <c r="C128" s="2"/>
      <c r="D128" s="2"/>
    </row>
    <row r="129" spans="1:4" ht="12">
      <c r="A129" s="2"/>
      <c r="B129" s="2"/>
      <c r="C129" s="2"/>
      <c r="D129" s="2"/>
    </row>
    <row r="130" spans="1:4" ht="12">
      <c r="A130" s="2"/>
      <c r="B130" s="2"/>
      <c r="C130" s="2"/>
      <c r="D130" s="2"/>
    </row>
    <row r="131" spans="1:4" ht="12">
      <c r="A131" s="2"/>
      <c r="B131" s="2"/>
      <c r="C131" s="2"/>
      <c r="D131" s="2"/>
    </row>
    <row r="132" spans="1:4" ht="12">
      <c r="A132" s="2"/>
      <c r="B132" s="2"/>
      <c r="C132" s="2"/>
      <c r="D132" s="2"/>
    </row>
    <row r="133" spans="1:4" ht="12">
      <c r="A133" s="2"/>
      <c r="B133" s="2"/>
      <c r="C133" s="2"/>
      <c r="D133" s="2"/>
    </row>
    <row r="134" spans="1:4" ht="12">
      <c r="A134" s="2"/>
      <c r="B134" s="2"/>
      <c r="C134" s="2"/>
      <c r="D134" s="2"/>
    </row>
    <row r="135" spans="1:4" ht="12">
      <c r="A135" s="2"/>
      <c r="B135" s="2"/>
      <c r="C135" s="2"/>
      <c r="D135" s="2"/>
    </row>
    <row r="136" spans="1:4" ht="12">
      <c r="A136" s="2"/>
      <c r="B136" s="2"/>
      <c r="C136" s="2"/>
      <c r="D136" s="2"/>
    </row>
    <row r="137" spans="1:4" ht="12">
      <c r="A137" s="2"/>
      <c r="B137" s="2"/>
      <c r="C137" s="2"/>
      <c r="D137" s="2"/>
    </row>
    <row r="138" spans="1:4" ht="12">
      <c r="A138" s="2"/>
      <c r="B138" s="2"/>
      <c r="C138" s="2"/>
      <c r="D138" s="2"/>
    </row>
    <row r="139" spans="1:4" ht="12">
      <c r="A139" s="2"/>
      <c r="B139" s="2"/>
      <c r="C139" s="2"/>
      <c r="D139" s="2"/>
    </row>
    <row r="140" spans="1:4" ht="12">
      <c r="A140" s="2"/>
      <c r="B140" s="2"/>
      <c r="C140" s="2"/>
      <c r="D140" s="2"/>
    </row>
    <row r="141" spans="1:4" ht="12">
      <c r="A141" s="2"/>
      <c r="B141" s="2"/>
      <c r="C141" s="2"/>
      <c r="D141" s="2"/>
    </row>
  </sheetData>
  <printOptions/>
  <pageMargins left="0.5905511811023623" right="0.5905511811023623" top="0.4724409448818898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D45" sqref="D45"/>
    </sheetView>
  </sheetViews>
  <sheetFormatPr defaultColWidth="9.00390625" defaultRowHeight="12"/>
  <cols>
    <col min="1" max="1" width="30.375" style="0" customWidth="1"/>
    <col min="2" max="2" width="11.375" style="0" customWidth="1"/>
    <col min="3" max="3" width="11.75390625" style="0" customWidth="1"/>
    <col min="4" max="4" width="13.625" style="0" customWidth="1"/>
  </cols>
  <sheetData>
    <row r="1" ht="15">
      <c r="D1" s="506" t="s">
        <v>551</v>
      </c>
    </row>
    <row r="3" ht="12">
      <c r="A3" s="507"/>
    </row>
    <row r="4" spans="1:4" ht="20.25" customHeight="1">
      <c r="A4" s="534" t="s">
        <v>580</v>
      </c>
      <c r="B4" s="534"/>
      <c r="C4" s="534"/>
      <c r="D4" s="534"/>
    </row>
    <row r="5" spans="1:4" ht="19.5" customHeight="1">
      <c r="A5" s="534"/>
      <c r="B5" s="534"/>
      <c r="C5" s="534"/>
      <c r="D5" s="534"/>
    </row>
    <row r="6" spans="1:4" ht="15.75">
      <c r="A6" s="533" t="s">
        <v>552</v>
      </c>
      <c r="B6" s="533"/>
      <c r="C6" s="533"/>
      <c r="D6" s="533"/>
    </row>
    <row r="7" spans="1:4" ht="12">
      <c r="A7" s="538"/>
      <c r="B7" s="539"/>
      <c r="C7" s="539"/>
      <c r="D7" s="539"/>
    </row>
    <row r="8" spans="1:4" ht="12.75" customHeight="1">
      <c r="A8" s="535" t="s">
        <v>533</v>
      </c>
      <c r="B8" s="536"/>
      <c r="C8" s="536"/>
      <c r="D8" s="537"/>
    </row>
    <row r="9" spans="1:4" ht="12.75">
      <c r="A9" s="540" t="s">
        <v>261</v>
      </c>
      <c r="B9" s="508" t="s">
        <v>553</v>
      </c>
      <c r="C9" s="508" t="s">
        <v>555</v>
      </c>
      <c r="D9" s="508" t="s">
        <v>556</v>
      </c>
    </row>
    <row r="10" spans="1:4" ht="12.75">
      <c r="A10" s="541"/>
      <c r="B10" s="509" t="s">
        <v>554</v>
      </c>
      <c r="C10" s="509" t="s">
        <v>554</v>
      </c>
      <c r="D10" s="509" t="s">
        <v>557</v>
      </c>
    </row>
    <row r="11" spans="1:4" ht="12">
      <c r="A11" s="510" t="s">
        <v>558</v>
      </c>
      <c r="B11" s="511">
        <v>1171819</v>
      </c>
      <c r="C11" s="511">
        <v>345543</v>
      </c>
      <c r="D11" s="511">
        <v>1433813</v>
      </c>
    </row>
    <row r="12" spans="1:4" ht="12">
      <c r="A12" s="510" t="s">
        <v>8</v>
      </c>
      <c r="B12" s="511">
        <v>1132135</v>
      </c>
      <c r="C12" s="511">
        <v>345301</v>
      </c>
      <c r="D12" s="511">
        <v>1393887</v>
      </c>
    </row>
    <row r="13" spans="1:4" ht="24">
      <c r="A13" s="510" t="s">
        <v>559</v>
      </c>
      <c r="B13" s="511">
        <v>39684</v>
      </c>
      <c r="C13" s="513">
        <v>242</v>
      </c>
      <c r="D13" s="511">
        <v>39926</v>
      </c>
    </row>
    <row r="14" spans="1:4" ht="12">
      <c r="A14" s="510" t="s">
        <v>560</v>
      </c>
      <c r="B14" s="511">
        <v>1648</v>
      </c>
      <c r="C14" s="511">
        <v>2999</v>
      </c>
      <c r="D14" s="511">
        <v>-1184</v>
      </c>
    </row>
    <row r="15" spans="1:4" ht="12.75">
      <c r="A15" s="514" t="s">
        <v>561</v>
      </c>
      <c r="B15" s="515">
        <v>24941</v>
      </c>
      <c r="C15" s="515">
        <v>4859</v>
      </c>
      <c r="D15" s="515">
        <v>15000</v>
      </c>
    </row>
    <row r="16" spans="1:4" ht="25.5">
      <c r="A16" s="514" t="s">
        <v>562</v>
      </c>
      <c r="B16" s="515">
        <v>23293</v>
      </c>
      <c r="C16" s="515">
        <v>1860</v>
      </c>
      <c r="D16" s="515">
        <v>16184</v>
      </c>
    </row>
    <row r="17" spans="1:4" ht="24">
      <c r="A17" s="510" t="s">
        <v>563</v>
      </c>
      <c r="B17" s="511">
        <v>38036</v>
      </c>
      <c r="C17" s="511">
        <v>-2757</v>
      </c>
      <c r="D17" s="511">
        <v>41110</v>
      </c>
    </row>
    <row r="18" spans="1:4" ht="12">
      <c r="A18" s="510" t="s">
        <v>564</v>
      </c>
      <c r="B18" s="511">
        <v>-38036</v>
      </c>
      <c r="C18" s="511">
        <v>2757</v>
      </c>
      <c r="D18" s="511">
        <v>-41110</v>
      </c>
    </row>
    <row r="19" spans="1:4" ht="12">
      <c r="A19" s="510" t="s">
        <v>565</v>
      </c>
      <c r="B19" s="511">
        <v>-51839</v>
      </c>
      <c r="C19" s="511">
        <v>2757</v>
      </c>
      <c r="D19" s="511">
        <v>-54913</v>
      </c>
    </row>
    <row r="20" spans="1:4" ht="25.5">
      <c r="A20" s="514" t="s">
        <v>390</v>
      </c>
      <c r="B20" s="512"/>
      <c r="C20" s="516">
        <v>783</v>
      </c>
      <c r="D20" s="516">
        <v>-56</v>
      </c>
    </row>
    <row r="21" spans="1:4" ht="25.5">
      <c r="A21" s="517" t="s">
        <v>566</v>
      </c>
      <c r="B21" s="512"/>
      <c r="C21" s="518">
        <v>-56</v>
      </c>
      <c r="D21" s="518">
        <v>-56</v>
      </c>
    </row>
    <row r="22" spans="1:4" ht="25.5">
      <c r="A22" s="517" t="s">
        <v>567</v>
      </c>
      <c r="B22" s="512"/>
      <c r="C22" s="518">
        <v>839</v>
      </c>
      <c r="D22" s="512"/>
    </row>
    <row r="23" spans="1:4" ht="12.75">
      <c r="A23" s="514" t="s">
        <v>19</v>
      </c>
      <c r="B23" s="515">
        <v>-83167</v>
      </c>
      <c r="C23" s="516">
        <v>0</v>
      </c>
      <c r="D23" s="515">
        <v>-83167</v>
      </c>
    </row>
    <row r="24" spans="1:4" ht="12.75">
      <c r="A24" s="517" t="s">
        <v>568</v>
      </c>
      <c r="B24" s="512"/>
      <c r="C24" s="512"/>
      <c r="D24" s="516">
        <v>0</v>
      </c>
    </row>
    <row r="25" spans="1:4" ht="12.75">
      <c r="A25" s="517" t="s">
        <v>569</v>
      </c>
      <c r="B25" s="519">
        <v>-79904</v>
      </c>
      <c r="C25" s="512"/>
      <c r="D25" s="515">
        <v>-79904</v>
      </c>
    </row>
    <row r="26" spans="1:4" ht="25.5">
      <c r="A26" s="517" t="s">
        <v>570</v>
      </c>
      <c r="B26" s="519">
        <v>18494</v>
      </c>
      <c r="C26" s="512"/>
      <c r="D26" s="515">
        <v>18494</v>
      </c>
    </row>
    <row r="27" spans="1:4" ht="25.5">
      <c r="A27" s="517" t="s">
        <v>571</v>
      </c>
      <c r="B27" s="519">
        <v>-21757</v>
      </c>
      <c r="C27" s="512"/>
      <c r="D27" s="515">
        <v>-21757</v>
      </c>
    </row>
    <row r="28" spans="1:4" ht="12.75">
      <c r="A28" s="514" t="s">
        <v>449</v>
      </c>
      <c r="B28" s="515">
        <v>37328</v>
      </c>
      <c r="C28" s="515">
        <v>-7255</v>
      </c>
      <c r="D28" s="515">
        <v>30073</v>
      </c>
    </row>
    <row r="29" spans="1:4" ht="12.75">
      <c r="A29" s="517" t="s">
        <v>572</v>
      </c>
      <c r="B29" s="512"/>
      <c r="C29" s="518">
        <v>-335</v>
      </c>
      <c r="D29" s="516">
        <v>-335</v>
      </c>
    </row>
    <row r="30" spans="1:4" ht="12.75">
      <c r="A30" s="517" t="s">
        <v>573</v>
      </c>
      <c r="B30" s="519">
        <v>9318</v>
      </c>
      <c r="C30" s="512"/>
      <c r="D30" s="515">
        <v>9318</v>
      </c>
    </row>
    <row r="31" spans="1:4" ht="25.5">
      <c r="A31" s="517" t="s">
        <v>570</v>
      </c>
      <c r="B31" s="519">
        <v>28010</v>
      </c>
      <c r="C31" s="515">
        <v>-6920</v>
      </c>
      <c r="D31" s="515">
        <v>21090</v>
      </c>
    </row>
    <row r="32" spans="1:4" ht="12.75">
      <c r="A32" s="514" t="s">
        <v>395</v>
      </c>
      <c r="B32" s="520">
        <v>-6000</v>
      </c>
      <c r="C32" s="515">
        <v>9229</v>
      </c>
      <c r="D32" s="515">
        <v>-1763</v>
      </c>
    </row>
    <row r="33" spans="1:4" ht="12">
      <c r="A33" s="510" t="s">
        <v>574</v>
      </c>
      <c r="B33" s="511">
        <v>13803</v>
      </c>
      <c r="C33" s="512"/>
      <c r="D33" s="511">
        <v>13803</v>
      </c>
    </row>
    <row r="34" spans="1:4" ht="12">
      <c r="A34" s="521"/>
      <c r="B34" s="522"/>
      <c r="C34" s="522"/>
      <c r="D34" s="523"/>
    </row>
    <row r="35" spans="1:4" ht="12.75">
      <c r="A35" s="524" t="s">
        <v>29</v>
      </c>
      <c r="B35" s="525"/>
      <c r="C35" s="525"/>
      <c r="D35" s="526"/>
    </row>
    <row r="36" spans="1:4" ht="12.75">
      <c r="A36" s="527" t="s">
        <v>575</v>
      </c>
      <c r="B36" s="528"/>
      <c r="C36" s="528"/>
      <c r="D36" s="529"/>
    </row>
    <row r="37" spans="1:4" ht="12.75">
      <c r="A37" s="527" t="s">
        <v>576</v>
      </c>
      <c r="B37" s="528"/>
      <c r="C37" s="528"/>
      <c r="D37" s="529"/>
    </row>
    <row r="38" spans="1:4" ht="12.75">
      <c r="A38" s="527" t="s">
        <v>577</v>
      </c>
      <c r="B38" s="528"/>
      <c r="C38" s="528"/>
      <c r="D38" s="529"/>
    </row>
    <row r="39" spans="1:4" ht="12.75">
      <c r="A39" s="527" t="s">
        <v>578</v>
      </c>
      <c r="B39" s="528"/>
      <c r="C39" s="528"/>
      <c r="D39" s="529"/>
    </row>
    <row r="40" spans="1:4" ht="12.75">
      <c r="A40" s="530" t="s">
        <v>579</v>
      </c>
      <c r="B40" s="531"/>
      <c r="C40" s="531"/>
      <c r="D40" s="532"/>
    </row>
  </sheetData>
  <mergeCells count="11">
    <mergeCell ref="A40:D40"/>
    <mergeCell ref="A4:D5"/>
    <mergeCell ref="A6:D6"/>
    <mergeCell ref="A36:D36"/>
    <mergeCell ref="A37:D37"/>
    <mergeCell ref="A38:D38"/>
    <mergeCell ref="A39:D39"/>
    <mergeCell ref="A8:D8"/>
    <mergeCell ref="A9:A10"/>
    <mergeCell ref="A34:D34"/>
    <mergeCell ref="A35:D3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2"/>
  <sheetViews>
    <sheetView workbookViewId="0" topLeftCell="A1">
      <selection activeCell="A11" sqref="A11"/>
    </sheetView>
  </sheetViews>
  <sheetFormatPr defaultColWidth="9.00390625" defaultRowHeight="12"/>
  <cols>
    <col min="1" max="1" width="46.375" style="0" customWidth="1"/>
    <col min="2" max="2" width="9.00390625" style="0" customWidth="1"/>
    <col min="3" max="3" width="11.375" style="0" customWidth="1"/>
    <col min="4" max="4" width="12.00390625" style="0" customWidth="1"/>
    <col min="5" max="5" width="10.375" style="0" customWidth="1"/>
    <col min="6" max="6" width="12.375" style="0" customWidth="1"/>
  </cols>
  <sheetData>
    <row r="1" spans="1:10" ht="12.75">
      <c r="A1" s="2"/>
      <c r="B1" s="2"/>
      <c r="C1" s="1"/>
      <c r="D1" s="1"/>
      <c r="E1" s="2"/>
      <c r="F1" s="2"/>
      <c r="G1" s="2"/>
      <c r="H1" s="2"/>
      <c r="I1" s="2"/>
      <c r="J1" s="2"/>
    </row>
    <row r="2" spans="1:10" ht="12.75">
      <c r="A2" s="1" t="s">
        <v>545</v>
      </c>
      <c r="B2" s="2"/>
      <c r="C2" s="1"/>
      <c r="D2" s="1"/>
      <c r="E2" s="1"/>
      <c r="F2" s="494" t="s">
        <v>546</v>
      </c>
      <c r="G2" s="2"/>
      <c r="H2" s="2"/>
      <c r="I2" s="2"/>
      <c r="J2" s="2"/>
    </row>
    <row r="3" spans="1:10" ht="15.75">
      <c r="A3" s="40" t="s">
        <v>547</v>
      </c>
      <c r="B3" s="2"/>
      <c r="C3" s="2"/>
      <c r="D3" s="2"/>
      <c r="E3" s="2"/>
      <c r="F3" s="2"/>
      <c r="G3" s="2"/>
      <c r="H3" s="2"/>
      <c r="I3" s="2"/>
      <c r="J3" s="2"/>
    </row>
    <row r="4" spans="1:6" ht="15.75">
      <c r="A4" s="40" t="s">
        <v>548</v>
      </c>
      <c r="B4" s="2"/>
      <c r="C4" s="2"/>
      <c r="D4" s="2"/>
      <c r="E4" s="2"/>
      <c r="F4" s="2"/>
    </row>
    <row r="5" spans="1:6" ht="12">
      <c r="A5" s="2"/>
      <c r="B5" s="2"/>
      <c r="C5" s="2"/>
      <c r="D5" s="2"/>
      <c r="E5" s="2"/>
      <c r="F5" s="2"/>
    </row>
    <row r="6" spans="1:6" ht="12">
      <c r="A6" s="2"/>
      <c r="B6" s="2"/>
      <c r="C6" s="2"/>
      <c r="D6" s="2"/>
      <c r="E6" s="2"/>
      <c r="F6" s="2"/>
    </row>
    <row r="7" spans="1:6" ht="12">
      <c r="A7" s="2"/>
      <c r="B7" s="2"/>
      <c r="C7" s="2"/>
      <c r="D7" s="2"/>
      <c r="E7" s="2"/>
      <c r="F7" s="505"/>
    </row>
    <row r="8" spans="1:6" ht="12.75">
      <c r="A8" s="2"/>
      <c r="B8" s="2"/>
      <c r="C8" s="2"/>
      <c r="D8" s="1"/>
      <c r="E8" s="2"/>
      <c r="F8" s="495" t="s">
        <v>533</v>
      </c>
    </row>
    <row r="9" spans="1:6" ht="60" customHeight="1">
      <c r="A9" s="8" t="s">
        <v>261</v>
      </c>
      <c r="B9" s="9" t="s">
        <v>534</v>
      </c>
      <c r="C9" s="9" t="s">
        <v>535</v>
      </c>
      <c r="D9" s="9" t="s">
        <v>263</v>
      </c>
      <c r="E9" s="9" t="s">
        <v>536</v>
      </c>
      <c r="F9" s="9" t="s">
        <v>549</v>
      </c>
    </row>
    <row r="10" spans="1:6" ht="12" customHeight="1">
      <c r="A10" s="46">
        <v>1</v>
      </c>
      <c r="B10" s="46"/>
      <c r="C10" s="45">
        <v>2</v>
      </c>
      <c r="D10" s="45">
        <v>3</v>
      </c>
      <c r="E10" s="45">
        <v>4</v>
      </c>
      <c r="F10" s="47">
        <v>5</v>
      </c>
    </row>
    <row r="11" spans="1:6" ht="18" customHeight="1">
      <c r="A11" s="496" t="s">
        <v>537</v>
      </c>
      <c r="B11" s="49"/>
      <c r="C11" s="61">
        <f>SUM(C12:C25)</f>
        <v>701983</v>
      </c>
      <c r="D11" s="61">
        <f>SUM(D12:D25)</f>
        <v>590776</v>
      </c>
      <c r="E11" s="497">
        <f>SUM(D11/C11)</f>
        <v>0.8415816337432673</v>
      </c>
      <c r="F11" s="61">
        <f>SUM(F12:F25)</f>
        <v>3299</v>
      </c>
    </row>
    <row r="12" spans="1:6" ht="18" customHeight="1">
      <c r="A12" s="498" t="s">
        <v>538</v>
      </c>
      <c r="B12" s="499">
        <v>1</v>
      </c>
      <c r="C12" s="500">
        <v>55170</v>
      </c>
      <c r="D12" s="500">
        <v>27673</v>
      </c>
      <c r="E12" s="501">
        <f>SUM(D12/C12)</f>
        <v>0.501595069784303</v>
      </c>
      <c r="F12" s="502">
        <v>578</v>
      </c>
    </row>
    <row r="13" spans="1:6" ht="18.75" customHeight="1">
      <c r="A13" s="502" t="s">
        <v>310</v>
      </c>
      <c r="B13" s="499">
        <v>2</v>
      </c>
      <c r="C13" s="500"/>
      <c r="D13" s="500"/>
      <c r="E13" s="501"/>
      <c r="F13" s="502">
        <v>126</v>
      </c>
    </row>
    <row r="14" spans="1:6" ht="17.25" customHeight="1">
      <c r="A14" s="502" t="s">
        <v>311</v>
      </c>
      <c r="B14" s="499">
        <v>3</v>
      </c>
      <c r="C14" s="500"/>
      <c r="D14" s="500"/>
      <c r="E14" s="501"/>
      <c r="F14" s="502">
        <v>1029</v>
      </c>
    </row>
    <row r="15" spans="1:6" ht="16.5" customHeight="1">
      <c r="A15" s="502" t="s">
        <v>312</v>
      </c>
      <c r="B15" s="499">
        <v>4</v>
      </c>
      <c r="C15" s="500"/>
      <c r="D15" s="500"/>
      <c r="E15" s="501"/>
      <c r="F15" s="502">
        <v>613</v>
      </c>
    </row>
    <row r="16" spans="1:6" ht="18.75" customHeight="1">
      <c r="A16" s="502" t="s">
        <v>313</v>
      </c>
      <c r="B16" s="499">
        <v>5</v>
      </c>
      <c r="C16" s="500">
        <v>81485</v>
      </c>
      <c r="D16" s="500">
        <v>72455</v>
      </c>
      <c r="E16" s="501">
        <f>SUM(D16/C16)</f>
        <v>0.8891820580474934</v>
      </c>
      <c r="F16" s="502">
        <v>96</v>
      </c>
    </row>
    <row r="17" spans="1:6" ht="18" customHeight="1">
      <c r="A17" s="502" t="s">
        <v>314</v>
      </c>
      <c r="B17" s="499">
        <v>6</v>
      </c>
      <c r="C17" s="500">
        <v>456345</v>
      </c>
      <c r="D17" s="500">
        <v>398707</v>
      </c>
      <c r="E17" s="501">
        <f>SUM(D17/C17)</f>
        <v>0.8736964358106257</v>
      </c>
      <c r="F17" s="502">
        <v>32</v>
      </c>
    </row>
    <row r="18" spans="1:6" ht="24" customHeight="1">
      <c r="A18" s="503" t="s">
        <v>316</v>
      </c>
      <c r="B18" s="499">
        <v>7</v>
      </c>
      <c r="C18" s="500">
        <v>13037</v>
      </c>
      <c r="D18" s="500">
        <v>10197</v>
      </c>
      <c r="E18" s="501">
        <f>SUM(D18/C18)</f>
        <v>0.7821584720411138</v>
      </c>
      <c r="F18" s="502">
        <v>28</v>
      </c>
    </row>
    <row r="19" spans="1:6" ht="15.75" customHeight="1">
      <c r="A19" s="502" t="s">
        <v>539</v>
      </c>
      <c r="B19" s="499">
        <v>8</v>
      </c>
      <c r="C19" s="500">
        <v>3337</v>
      </c>
      <c r="D19" s="500">
        <v>2921</v>
      </c>
      <c r="E19" s="501">
        <f>SUM(D19/C19)</f>
        <v>0.8753371291579263</v>
      </c>
      <c r="F19" s="502">
        <v>541</v>
      </c>
    </row>
    <row r="20" spans="1:6" ht="20.25" customHeight="1">
      <c r="A20" s="502" t="s">
        <v>318</v>
      </c>
      <c r="B20" s="499">
        <v>9</v>
      </c>
      <c r="C20" s="500"/>
      <c r="D20" s="500"/>
      <c r="E20" s="501"/>
      <c r="F20" s="502"/>
    </row>
    <row r="21" spans="1:6" ht="24.75" customHeight="1">
      <c r="A21" s="503" t="s">
        <v>540</v>
      </c>
      <c r="B21" s="499">
        <v>10</v>
      </c>
      <c r="C21" s="500">
        <v>21062</v>
      </c>
      <c r="D21" s="500">
        <v>18123</v>
      </c>
      <c r="E21" s="501">
        <f>SUM(D21/C21)</f>
        <v>0.8604595954800114</v>
      </c>
      <c r="F21" s="502">
        <v>201</v>
      </c>
    </row>
    <row r="22" spans="1:6" ht="27.75" customHeight="1">
      <c r="A22" s="503" t="s">
        <v>320</v>
      </c>
      <c r="B22" s="499">
        <v>11</v>
      </c>
      <c r="C22" s="500"/>
      <c r="D22" s="500"/>
      <c r="E22" s="501"/>
      <c r="F22" s="502"/>
    </row>
    <row r="23" spans="1:6" ht="18" customHeight="1">
      <c r="A23" s="502" t="s">
        <v>541</v>
      </c>
      <c r="B23" s="499">
        <v>12</v>
      </c>
      <c r="C23" s="500">
        <v>69019</v>
      </c>
      <c r="D23" s="500">
        <v>60219</v>
      </c>
      <c r="E23" s="501">
        <f>SUM(D23/C23)</f>
        <v>0.8724988771207928</v>
      </c>
      <c r="F23" s="502"/>
    </row>
    <row r="24" spans="1:6" ht="18.75" customHeight="1">
      <c r="A24" s="502" t="s">
        <v>322</v>
      </c>
      <c r="B24" s="499">
        <v>13</v>
      </c>
      <c r="C24" s="500">
        <v>2528</v>
      </c>
      <c r="D24" s="500">
        <v>481</v>
      </c>
      <c r="E24" s="501">
        <f>SUM(D24/C24)</f>
        <v>0.19026898734177214</v>
      </c>
      <c r="F24" s="502">
        <v>19</v>
      </c>
    </row>
    <row r="25" spans="1:6" ht="24" customHeight="1">
      <c r="A25" s="503" t="s">
        <v>542</v>
      </c>
      <c r="B25" s="499">
        <v>14</v>
      </c>
      <c r="C25" s="500"/>
      <c r="D25" s="500"/>
      <c r="E25" s="501"/>
      <c r="F25" s="502">
        <v>36</v>
      </c>
    </row>
    <row r="26" spans="1:6" ht="12.75">
      <c r="A26" s="2"/>
      <c r="B26" s="6"/>
      <c r="C26" s="85"/>
      <c r="D26" s="85"/>
      <c r="E26" s="79"/>
      <c r="F26" s="2"/>
    </row>
    <row r="27" spans="1:6" ht="14.25">
      <c r="A27" s="38"/>
      <c r="B27" s="504"/>
      <c r="C27" s="85"/>
      <c r="D27" s="85"/>
      <c r="E27" s="79"/>
      <c r="F27" s="2"/>
    </row>
    <row r="28" spans="1:6" ht="14.25">
      <c r="A28" s="38"/>
      <c r="B28" s="504"/>
      <c r="C28" s="85"/>
      <c r="D28" s="85"/>
      <c r="E28" s="79"/>
      <c r="F28" s="2"/>
    </row>
    <row r="29" spans="1:6" ht="14.25">
      <c r="A29" s="38"/>
      <c r="B29" s="504"/>
      <c r="C29" s="85"/>
      <c r="D29" s="85"/>
      <c r="E29" s="79"/>
      <c r="F29" s="2"/>
    </row>
    <row r="30" spans="1:6" ht="14.25">
      <c r="A30" s="38"/>
      <c r="B30" s="504"/>
      <c r="C30" s="85"/>
      <c r="D30" s="85"/>
      <c r="E30" s="79"/>
      <c r="F30" s="2"/>
    </row>
    <row r="31" spans="1:6" ht="14.25">
      <c r="A31" s="38"/>
      <c r="B31" s="504"/>
      <c r="C31" s="85"/>
      <c r="D31" s="85"/>
      <c r="E31" s="79"/>
      <c r="F31" s="2"/>
    </row>
    <row r="32" spans="1:6" ht="14.25">
      <c r="A32" s="38"/>
      <c r="B32" s="504"/>
      <c r="C32" s="85"/>
      <c r="D32" s="85"/>
      <c r="E32" s="79"/>
      <c r="F32" s="2"/>
    </row>
    <row r="33" spans="1:6" ht="14.25">
      <c r="A33" s="38"/>
      <c r="B33" s="504"/>
      <c r="C33" s="85"/>
      <c r="D33" s="85"/>
      <c r="E33" s="79"/>
      <c r="F33" s="2"/>
    </row>
    <row r="34" spans="1:6" ht="15.75" customHeight="1">
      <c r="A34" s="2" t="s">
        <v>550</v>
      </c>
      <c r="B34" s="6"/>
      <c r="C34" s="33" t="s">
        <v>36</v>
      </c>
      <c r="D34" s="33"/>
      <c r="E34" s="79"/>
      <c r="F34" s="2"/>
    </row>
    <row r="35" spans="1:6" ht="12">
      <c r="A35" s="2"/>
      <c r="B35" s="6"/>
      <c r="C35" s="33"/>
      <c r="D35" s="33"/>
      <c r="E35" s="79"/>
      <c r="F35" s="2"/>
    </row>
    <row r="36" spans="1:6" ht="15.75" customHeight="1">
      <c r="A36" s="2"/>
      <c r="B36" s="2"/>
      <c r="C36" s="33"/>
      <c r="D36" s="33"/>
      <c r="E36" s="83"/>
      <c r="F36" s="2"/>
    </row>
    <row r="37" spans="1:6" ht="12.75">
      <c r="A37" s="2"/>
      <c r="B37" s="2"/>
      <c r="C37" s="85"/>
      <c r="D37" s="85"/>
      <c r="E37" s="79"/>
      <c r="F37" s="2"/>
    </row>
    <row r="38" spans="1:6" ht="12.75">
      <c r="A38" s="2"/>
      <c r="B38" s="2"/>
      <c r="C38" s="85"/>
      <c r="D38" s="85"/>
      <c r="E38" s="79"/>
      <c r="F38" s="2"/>
    </row>
    <row r="39" spans="1:6" ht="12.75">
      <c r="A39" s="2"/>
      <c r="B39" s="2"/>
      <c r="C39" s="85"/>
      <c r="D39" s="85"/>
      <c r="E39" s="79"/>
      <c r="F39" s="2"/>
    </row>
    <row r="40" spans="1:6" ht="12.75">
      <c r="A40" s="2"/>
      <c r="B40" s="2"/>
      <c r="C40" s="85"/>
      <c r="D40" s="85"/>
      <c r="E40" s="79"/>
      <c r="F40" s="2"/>
    </row>
    <row r="41" spans="1:6" ht="12.75">
      <c r="A41" s="2"/>
      <c r="B41" s="2"/>
      <c r="C41" s="85"/>
      <c r="D41" s="85"/>
      <c r="E41" s="79"/>
      <c r="F41" s="2"/>
    </row>
    <row r="42" spans="1:6" ht="12.75">
      <c r="A42" s="2"/>
      <c r="B42" s="2"/>
      <c r="C42" s="85"/>
      <c r="D42" s="85"/>
      <c r="E42" s="79"/>
      <c r="F42" s="2"/>
    </row>
    <row r="43" spans="1:6" ht="12.75">
      <c r="A43" s="2"/>
      <c r="B43" s="2"/>
      <c r="C43" s="85"/>
      <c r="D43" s="85"/>
      <c r="E43" s="79"/>
      <c r="F43" s="2"/>
    </row>
    <row r="44" spans="1:6" ht="12.75">
      <c r="A44" s="2"/>
      <c r="B44" s="2"/>
      <c r="C44" s="85"/>
      <c r="D44" s="85"/>
      <c r="E44" s="79"/>
      <c r="F44" s="2"/>
    </row>
    <row r="45" spans="1:6" ht="14.25">
      <c r="A45" s="38"/>
      <c r="B45" s="38"/>
      <c r="C45" s="85"/>
      <c r="D45" s="85"/>
      <c r="E45" s="79"/>
      <c r="F45" s="2"/>
    </row>
    <row r="46" spans="1:10" ht="12.75">
      <c r="A46" s="2" t="s">
        <v>544</v>
      </c>
      <c r="B46" s="2"/>
      <c r="C46" s="85"/>
      <c r="D46" s="85"/>
      <c r="E46" s="79"/>
      <c r="F46" s="2"/>
      <c r="G46" s="2"/>
      <c r="H46" s="2"/>
      <c r="I46" s="2"/>
      <c r="J46" s="2"/>
    </row>
    <row r="47" spans="1:10" ht="12.75">
      <c r="A47" s="2" t="s">
        <v>38</v>
      </c>
      <c r="B47" s="2"/>
      <c r="C47" s="85"/>
      <c r="D47" s="85"/>
      <c r="E47" s="79"/>
      <c r="F47" s="2"/>
      <c r="G47" s="2"/>
      <c r="H47" s="2"/>
      <c r="I47" s="2"/>
      <c r="J47" s="2"/>
    </row>
    <row r="48" spans="1:10" ht="12.75">
      <c r="A48" s="2"/>
      <c r="B48" s="2"/>
      <c r="C48" s="85"/>
      <c r="D48" s="85"/>
      <c r="E48" s="79"/>
      <c r="F48" s="2"/>
      <c r="G48" s="2"/>
      <c r="H48" s="2"/>
      <c r="I48" s="2"/>
      <c r="J48" s="2"/>
    </row>
    <row r="49" spans="1:10" ht="12.75">
      <c r="A49" s="2"/>
      <c r="B49" s="2"/>
      <c r="C49" s="85"/>
      <c r="D49" s="85"/>
      <c r="E49" s="79"/>
      <c r="F49" s="2"/>
      <c r="G49" s="2"/>
      <c r="H49" s="2"/>
      <c r="I49" s="2"/>
      <c r="J49" s="2"/>
    </row>
    <row r="50" spans="1:10" ht="12.75">
      <c r="A50" s="2"/>
      <c r="B50" s="2"/>
      <c r="C50" s="85"/>
      <c r="D50" s="85"/>
      <c r="E50" s="79"/>
      <c r="F50" s="2"/>
      <c r="G50" s="2"/>
      <c r="H50" s="2"/>
      <c r="I50" s="2"/>
      <c r="J50" s="2"/>
    </row>
    <row r="51" spans="1:10" ht="12.75">
      <c r="A51" s="2"/>
      <c r="B51" s="2"/>
      <c r="C51" s="33"/>
      <c r="D51" s="85"/>
      <c r="E51" s="79"/>
      <c r="F51" s="2"/>
      <c r="G51" s="2"/>
      <c r="H51" s="2"/>
      <c r="I51" s="2"/>
      <c r="J51" s="2"/>
    </row>
    <row r="52" spans="1:10" ht="12.75">
      <c r="A52" s="2"/>
      <c r="B52" s="2"/>
      <c r="C52" s="33"/>
      <c r="D52" s="85"/>
      <c r="E52" s="79"/>
      <c r="F52" s="2"/>
      <c r="G52" s="2"/>
      <c r="H52" s="2"/>
      <c r="I52" s="2"/>
      <c r="J52" s="2"/>
    </row>
    <row r="53" spans="1:10" ht="12.75">
      <c r="A53" s="2"/>
      <c r="B53" s="2"/>
      <c r="C53" s="33"/>
      <c r="D53" s="85"/>
      <c r="E53" s="79"/>
      <c r="F53" s="2"/>
      <c r="G53" s="2"/>
      <c r="H53" s="2"/>
      <c r="I53" s="2"/>
      <c r="J53" s="2"/>
    </row>
    <row r="54" spans="1:10" ht="12.75">
      <c r="A54" s="2"/>
      <c r="B54" s="2"/>
      <c r="C54" s="33"/>
      <c r="D54" s="1"/>
      <c r="E54" s="79"/>
      <c r="F54" s="2"/>
      <c r="G54" s="2"/>
      <c r="H54" s="2"/>
      <c r="I54" s="2"/>
      <c r="J54" s="2"/>
    </row>
    <row r="55" spans="1:10" ht="12.75">
      <c r="A55" s="2"/>
      <c r="B55" s="2"/>
      <c r="C55" s="33"/>
      <c r="D55" s="1"/>
      <c r="E55" s="79"/>
      <c r="F55" s="2"/>
      <c r="G55" s="2"/>
      <c r="H55" s="2"/>
      <c r="I55" s="2"/>
      <c r="J55" s="2"/>
    </row>
    <row r="56" spans="1:10" ht="12.75">
      <c r="A56" s="2"/>
      <c r="B56" s="2"/>
      <c r="C56" s="33"/>
      <c r="D56" s="1"/>
      <c r="E56" s="79"/>
      <c r="F56" s="2"/>
      <c r="G56" s="2"/>
      <c r="H56" s="2"/>
      <c r="I56" s="2"/>
      <c r="J56" s="2"/>
    </row>
    <row r="57" spans="1:10" ht="12.75">
      <c r="A57" s="2"/>
      <c r="B57" s="2"/>
      <c r="C57" s="33"/>
      <c r="D57" s="1"/>
      <c r="E57" s="79"/>
      <c r="F57" s="2"/>
      <c r="G57" s="2"/>
      <c r="H57" s="2"/>
      <c r="I57" s="2"/>
      <c r="J57" s="2"/>
    </row>
    <row r="58" spans="1:10" ht="12.75">
      <c r="A58" s="2"/>
      <c r="B58" s="2"/>
      <c r="C58" s="33"/>
      <c r="D58" s="1"/>
      <c r="E58" s="79"/>
      <c r="F58" s="2"/>
      <c r="G58" s="2"/>
      <c r="H58" s="2"/>
      <c r="I58" s="2"/>
      <c r="J58" s="2"/>
    </row>
    <row r="59" spans="1:10" ht="12.75">
      <c r="A59" s="2"/>
      <c r="B59" s="2"/>
      <c r="C59" s="33"/>
      <c r="D59" s="1"/>
      <c r="E59" s="79"/>
      <c r="F59" s="2"/>
      <c r="G59" s="2"/>
      <c r="H59" s="2"/>
      <c r="I59" s="2"/>
      <c r="J59" s="2"/>
    </row>
    <row r="60" spans="1:10" ht="12.75">
      <c r="A60" s="2"/>
      <c r="B60" s="2"/>
      <c r="C60" s="33"/>
      <c r="D60" s="1"/>
      <c r="E60" s="79"/>
      <c r="F60" s="2"/>
      <c r="G60" s="2"/>
      <c r="H60" s="2"/>
      <c r="I60" s="2"/>
      <c r="J60" s="2"/>
    </row>
    <row r="61" spans="1:10" ht="12.75">
      <c r="A61" s="2"/>
      <c r="B61" s="2"/>
      <c r="C61" s="33"/>
      <c r="D61" s="1"/>
      <c r="E61" s="79"/>
      <c r="F61" s="2"/>
      <c r="G61" s="2"/>
      <c r="H61" s="2"/>
      <c r="I61" s="2"/>
      <c r="J61" s="2"/>
    </row>
    <row r="62" spans="1:10" ht="12.75">
      <c r="A62" s="2"/>
      <c r="B62" s="2"/>
      <c r="C62" s="33"/>
      <c r="D62" s="1"/>
      <c r="E62" s="79"/>
      <c r="F62" s="2"/>
      <c r="G62" s="2"/>
      <c r="H62" s="2"/>
      <c r="I62" s="2"/>
      <c r="J62" s="2"/>
    </row>
    <row r="63" spans="1:10" ht="12.75">
      <c r="A63" s="2"/>
      <c r="B63" s="2"/>
      <c r="C63" s="33"/>
      <c r="D63" s="1"/>
      <c r="E63" s="79"/>
      <c r="F63" s="2"/>
      <c r="G63" s="2"/>
      <c r="H63" s="2"/>
      <c r="I63" s="2"/>
      <c r="J63" s="2"/>
    </row>
    <row r="64" spans="1:10" ht="12.75">
      <c r="A64" s="2"/>
      <c r="B64" s="2"/>
      <c r="C64" s="33"/>
      <c r="D64" s="1"/>
      <c r="E64" s="79"/>
      <c r="F64" s="2"/>
      <c r="G64" s="2"/>
      <c r="H64" s="2"/>
      <c r="I64" s="2"/>
      <c r="J64" s="2"/>
    </row>
    <row r="65" spans="1:10" ht="12.75">
      <c r="A65" s="2"/>
      <c r="B65" s="2"/>
      <c r="C65" s="33"/>
      <c r="D65" s="1"/>
      <c r="E65" s="79"/>
      <c r="F65" s="2"/>
      <c r="G65" s="2"/>
      <c r="H65" s="2"/>
      <c r="I65" s="2"/>
      <c r="J65" s="2"/>
    </row>
    <row r="66" spans="1:10" ht="12.75">
      <c r="A66" s="2"/>
      <c r="B66" s="2"/>
      <c r="C66" s="33"/>
      <c r="D66" s="1"/>
      <c r="E66" s="79"/>
      <c r="F66" s="2"/>
      <c r="G66" s="2"/>
      <c r="H66" s="2"/>
      <c r="I66" s="2"/>
      <c r="J66" s="2"/>
    </row>
    <row r="67" spans="1:10" ht="12.75">
      <c r="A67" s="2"/>
      <c r="B67" s="2"/>
      <c r="C67" s="33"/>
      <c r="D67" s="1"/>
      <c r="E67" s="79"/>
      <c r="F67" s="2"/>
      <c r="G67" s="2"/>
      <c r="H67" s="2"/>
      <c r="I67" s="2"/>
      <c r="J67" s="2"/>
    </row>
    <row r="68" spans="1:10" ht="12.75">
      <c r="A68" s="2"/>
      <c r="B68" s="2"/>
      <c r="C68" s="33"/>
      <c r="D68" s="1"/>
      <c r="E68" s="79"/>
      <c r="F68" s="2"/>
      <c r="G68" s="2"/>
      <c r="H68" s="2"/>
      <c r="I68" s="2"/>
      <c r="J68" s="2"/>
    </row>
    <row r="69" spans="1:10" ht="12.75">
      <c r="A69" s="2"/>
      <c r="B69" s="2"/>
      <c r="C69" s="33"/>
      <c r="D69" s="1"/>
      <c r="E69" s="79"/>
      <c r="F69" s="2"/>
      <c r="G69" s="2"/>
      <c r="H69" s="2"/>
      <c r="I69" s="2"/>
      <c r="J69" s="2"/>
    </row>
    <row r="70" spans="1:10" ht="12.75">
      <c r="A70" s="2"/>
      <c r="B70" s="2"/>
      <c r="C70" s="33"/>
      <c r="D70" s="1"/>
      <c r="E70" s="79"/>
      <c r="F70" s="2"/>
      <c r="G70" s="2"/>
      <c r="H70" s="2"/>
      <c r="I70" s="2"/>
      <c r="J70" s="2"/>
    </row>
    <row r="71" spans="1:10" ht="12.75">
      <c r="A71" s="2"/>
      <c r="B71" s="2"/>
      <c r="C71" s="33"/>
      <c r="D71" s="1"/>
      <c r="E71" s="79"/>
      <c r="F71" s="2"/>
      <c r="G71" s="2"/>
      <c r="H71" s="2"/>
      <c r="I71" s="2"/>
      <c r="J71" s="2"/>
    </row>
    <row r="72" spans="1:10" ht="12.75">
      <c r="A72" s="2"/>
      <c r="B72" s="2"/>
      <c r="C72" s="33"/>
      <c r="D72" s="1"/>
      <c r="E72" s="79"/>
      <c r="F72" s="2"/>
      <c r="G72" s="2"/>
      <c r="H72" s="2"/>
      <c r="I72" s="2"/>
      <c r="J72" s="2"/>
    </row>
    <row r="73" spans="1:10" ht="12.75">
      <c r="A73" s="2"/>
      <c r="B73" s="2"/>
      <c r="C73" s="33"/>
      <c r="D73" s="1"/>
      <c r="E73" s="79"/>
      <c r="F73" s="2"/>
      <c r="G73" s="2"/>
      <c r="H73" s="2"/>
      <c r="I73" s="2"/>
      <c r="J73" s="2"/>
    </row>
    <row r="74" spans="1:10" ht="12">
      <c r="A74" s="2"/>
      <c r="B74" s="2"/>
      <c r="C74" s="33"/>
      <c r="D74" s="2"/>
      <c r="E74" s="79"/>
      <c r="F74" s="2"/>
      <c r="G74" s="2"/>
      <c r="H74" s="2"/>
      <c r="I74" s="2"/>
      <c r="J74" s="2"/>
    </row>
    <row r="75" spans="1:10" ht="12">
      <c r="A75" s="2"/>
      <c r="B75" s="2"/>
      <c r="C75" s="33"/>
      <c r="D75" s="2"/>
      <c r="E75" s="79"/>
      <c r="F75" s="2"/>
      <c r="G75" s="2"/>
      <c r="H75" s="2"/>
      <c r="I75" s="2"/>
      <c r="J75" s="2"/>
    </row>
    <row r="76" spans="1:10" ht="12">
      <c r="A76" s="2"/>
      <c r="B76" s="2"/>
      <c r="C76" s="33"/>
      <c r="D76" s="2"/>
      <c r="E76" s="79"/>
      <c r="F76" s="2"/>
      <c r="G76" s="2"/>
      <c r="H76" s="2"/>
      <c r="I76" s="2"/>
      <c r="J76" s="2"/>
    </row>
    <row r="77" spans="1:10" ht="12">
      <c r="A77" s="2"/>
      <c r="B77" s="2"/>
      <c r="C77" s="33"/>
      <c r="D77" s="2"/>
      <c r="E77" s="79"/>
      <c r="F77" s="2"/>
      <c r="G77" s="2"/>
      <c r="H77" s="2"/>
      <c r="I77" s="2"/>
      <c r="J77" s="2"/>
    </row>
    <row r="78" spans="1:10" ht="12">
      <c r="A78" s="2"/>
      <c r="B78" s="2"/>
      <c r="C78" s="33"/>
      <c r="D78" s="2"/>
      <c r="E78" s="79"/>
      <c r="F78" s="2"/>
      <c r="G78" s="2"/>
      <c r="H78" s="2"/>
      <c r="I78" s="2"/>
      <c r="J78" s="2"/>
    </row>
    <row r="79" spans="1:10" ht="12">
      <c r="A79" s="2"/>
      <c r="B79" s="2"/>
      <c r="C79" s="33"/>
      <c r="D79" s="2"/>
      <c r="E79" s="79"/>
      <c r="F79" s="2"/>
      <c r="G79" s="2"/>
      <c r="H79" s="2"/>
      <c r="I79" s="2"/>
      <c r="J79" s="2"/>
    </row>
    <row r="80" spans="1:10" ht="12">
      <c r="A80" s="2"/>
      <c r="B80" s="2"/>
      <c r="C80" s="33"/>
      <c r="D80" s="2"/>
      <c r="E80" s="79"/>
      <c r="F80" s="2"/>
      <c r="G80" s="2"/>
      <c r="H80" s="2"/>
      <c r="I80" s="2"/>
      <c r="J80" s="2"/>
    </row>
    <row r="81" spans="1:10" ht="12">
      <c r="A81" s="2"/>
      <c r="B81" s="33"/>
      <c r="C81" s="2"/>
      <c r="D81" s="79"/>
      <c r="E81" s="2"/>
      <c r="F81" s="2"/>
      <c r="G81" s="2"/>
      <c r="H81" s="2"/>
      <c r="I81" s="2"/>
      <c r="J81" s="2"/>
    </row>
    <row r="82" spans="1:10" ht="12">
      <c r="A82" s="2"/>
      <c r="B82" s="33"/>
      <c r="C82" s="2"/>
      <c r="D82" s="79"/>
      <c r="E82" s="2"/>
      <c r="F82" s="2"/>
      <c r="G82" s="2"/>
      <c r="H82" s="2"/>
      <c r="I82" s="2"/>
      <c r="J82" s="2"/>
    </row>
    <row r="83" spans="1:10" ht="12">
      <c r="A83" s="2"/>
      <c r="B83" s="33"/>
      <c r="C83" s="2"/>
      <c r="D83" s="79"/>
      <c r="E83" s="2"/>
      <c r="F83" s="2"/>
      <c r="G83" s="2"/>
      <c r="H83" s="2"/>
      <c r="I83" s="2"/>
      <c r="J83" s="2"/>
    </row>
    <row r="84" spans="1:10" ht="12">
      <c r="A84" s="2"/>
      <c r="B84" s="33"/>
      <c r="C84" s="2"/>
      <c r="D84" s="79"/>
      <c r="E84" s="2"/>
      <c r="F84" s="2"/>
      <c r="G84" s="2"/>
      <c r="H84" s="2"/>
      <c r="I84" s="2"/>
      <c r="J84" s="2"/>
    </row>
    <row r="85" spans="1:10" ht="12">
      <c r="A85" s="2"/>
      <c r="B85" s="33"/>
      <c r="C85" s="2"/>
      <c r="D85" s="79"/>
      <c r="E85" s="2"/>
      <c r="F85" s="2"/>
      <c r="G85" s="2"/>
      <c r="H85" s="2"/>
      <c r="I85" s="2"/>
      <c r="J85" s="2"/>
    </row>
    <row r="86" spans="1:10" ht="12">
      <c r="A86" s="2"/>
      <c r="B86" s="33"/>
      <c r="C86" s="2"/>
      <c r="D86" s="79"/>
      <c r="E86" s="2"/>
      <c r="F86" s="2"/>
      <c r="G86" s="2"/>
      <c r="H86" s="2"/>
      <c r="I86" s="2"/>
      <c r="J86" s="2"/>
    </row>
    <row r="87" spans="1:10" ht="12">
      <c r="A87" s="2"/>
      <c r="B87" s="33"/>
      <c r="C87" s="2"/>
      <c r="D87" s="79"/>
      <c r="E87" s="2"/>
      <c r="F87" s="2"/>
      <c r="G87" s="2"/>
      <c r="H87" s="2"/>
      <c r="I87" s="2"/>
      <c r="J87" s="2"/>
    </row>
    <row r="88" spans="1:10" ht="12">
      <c r="A88" s="2"/>
      <c r="B88" s="33"/>
      <c r="C88" s="2"/>
      <c r="D88" s="79"/>
      <c r="E88" s="2"/>
      <c r="F88" s="2"/>
      <c r="G88" s="2"/>
      <c r="H88" s="2"/>
      <c r="I88" s="2"/>
      <c r="J88" s="2"/>
    </row>
    <row r="89" spans="1:10" ht="12">
      <c r="A89" s="2"/>
      <c r="B89" s="33"/>
      <c r="C89" s="2"/>
      <c r="D89" s="79"/>
      <c r="E89" s="2"/>
      <c r="F89" s="2"/>
      <c r="G89" s="2"/>
      <c r="H89" s="2"/>
      <c r="I89" s="2"/>
      <c r="J89" s="2"/>
    </row>
    <row r="90" spans="1:10" ht="12">
      <c r="A90" s="2"/>
      <c r="B90" s="33"/>
      <c r="C90" s="2"/>
      <c r="D90" s="79"/>
      <c r="E90" s="2"/>
      <c r="F90" s="2"/>
      <c r="G90" s="2"/>
      <c r="H90" s="2"/>
      <c r="I90" s="2"/>
      <c r="J90" s="2"/>
    </row>
    <row r="91" spans="1:10" ht="12">
      <c r="A91" s="2"/>
      <c r="B91" s="33"/>
      <c r="C91" s="2"/>
      <c r="D91" s="79"/>
      <c r="E91" s="2"/>
      <c r="F91" s="2"/>
      <c r="G91" s="2"/>
      <c r="H91" s="2"/>
      <c r="I91" s="2"/>
      <c r="J91" s="2"/>
    </row>
    <row r="92" spans="1:10" ht="12">
      <c r="A92" s="2"/>
      <c r="B92" s="33"/>
      <c r="C92" s="2"/>
      <c r="D92" s="79"/>
      <c r="E92" s="2"/>
      <c r="F92" s="2"/>
      <c r="G92" s="2"/>
      <c r="H92" s="2"/>
      <c r="I92" s="2"/>
      <c r="J92" s="2"/>
    </row>
    <row r="93" spans="1:10" ht="12">
      <c r="A93" s="2"/>
      <c r="B93" s="33"/>
      <c r="C93" s="2"/>
      <c r="D93" s="79"/>
      <c r="E93" s="2"/>
      <c r="F93" s="2"/>
      <c r="G93" s="2"/>
      <c r="H93" s="2"/>
      <c r="I93" s="2"/>
      <c r="J93" s="2"/>
    </row>
    <row r="94" spans="1:10" ht="12">
      <c r="A94" s="2"/>
      <c r="B94" s="33"/>
      <c r="C94" s="2"/>
      <c r="D94" s="79"/>
      <c r="E94" s="2"/>
      <c r="F94" s="2"/>
      <c r="G94" s="2"/>
      <c r="H94" s="2"/>
      <c r="I94" s="2"/>
      <c r="J94" s="2"/>
    </row>
    <row r="95" spans="1:10" ht="12">
      <c r="A95" s="2"/>
      <c r="B95" s="33"/>
      <c r="C95" s="2"/>
      <c r="D95" s="79"/>
      <c r="E95" s="2"/>
      <c r="F95" s="2"/>
      <c r="G95" s="2"/>
      <c r="H95" s="2"/>
      <c r="I95" s="2"/>
      <c r="J95" s="2"/>
    </row>
    <row r="96" spans="1:10" ht="12">
      <c r="A96" s="2"/>
      <c r="B96" s="33"/>
      <c r="C96" s="2"/>
      <c r="D96" s="79"/>
      <c r="E96" s="2"/>
      <c r="F96" s="2"/>
      <c r="G96" s="2"/>
      <c r="H96" s="2"/>
      <c r="I96" s="2"/>
      <c r="J96" s="2"/>
    </row>
    <row r="97" spans="1:10" ht="12">
      <c r="A97" s="2"/>
      <c r="B97" s="33"/>
      <c r="C97" s="2"/>
      <c r="D97" s="79"/>
      <c r="E97" s="2"/>
      <c r="F97" s="2"/>
      <c r="G97" s="2"/>
      <c r="H97" s="2"/>
      <c r="I97" s="2"/>
      <c r="J97" s="2"/>
    </row>
    <row r="98" spans="1:10" ht="12">
      <c r="A98" s="2"/>
      <c r="B98" s="33"/>
      <c r="C98" s="2"/>
      <c r="D98" s="79"/>
      <c r="E98" s="2"/>
      <c r="F98" s="2"/>
      <c r="G98" s="2"/>
      <c r="H98" s="2"/>
      <c r="I98" s="2"/>
      <c r="J98" s="2"/>
    </row>
    <row r="99" spans="1:10" ht="12">
      <c r="A99" s="2"/>
      <c r="B99" s="33"/>
      <c r="C99" s="2"/>
      <c r="D99" s="79"/>
      <c r="E99" s="2"/>
      <c r="F99" s="2"/>
      <c r="G99" s="2"/>
      <c r="H99" s="2"/>
      <c r="I99" s="2"/>
      <c r="J99" s="2"/>
    </row>
    <row r="100" spans="1:10" ht="12">
      <c r="A100" s="2"/>
      <c r="B100" s="33"/>
      <c r="C100" s="2"/>
      <c r="D100" s="79"/>
      <c r="E100" s="2"/>
      <c r="F100" s="2"/>
      <c r="G100" s="2"/>
      <c r="H100" s="2"/>
      <c r="I100" s="2"/>
      <c r="J100" s="2"/>
    </row>
    <row r="101" spans="1:10" ht="12">
      <c r="A101" s="2"/>
      <c r="B101" s="33"/>
      <c r="C101" s="2"/>
      <c r="D101" s="2"/>
      <c r="E101" s="2"/>
      <c r="F101" s="2"/>
      <c r="G101" s="2"/>
      <c r="H101" s="2"/>
      <c r="I101" s="2"/>
      <c r="J101" s="2"/>
    </row>
    <row r="102" spans="1:10" ht="12">
      <c r="A102" s="2"/>
      <c r="B102" s="33"/>
      <c r="C102" s="2"/>
      <c r="D102" s="2"/>
      <c r="E102" s="2"/>
      <c r="F102" s="2"/>
      <c r="G102" s="2"/>
      <c r="H102" s="2"/>
      <c r="I102" s="2"/>
      <c r="J102" s="2"/>
    </row>
    <row r="103" spans="1:10" ht="12">
      <c r="A103" s="2"/>
      <c r="B103" s="33"/>
      <c r="C103" s="2"/>
      <c r="D103" s="2"/>
      <c r="E103" s="2"/>
      <c r="F103" s="2"/>
      <c r="G103" s="2"/>
      <c r="H103" s="2"/>
      <c r="I103" s="2"/>
      <c r="J103" s="2"/>
    </row>
    <row r="104" spans="1:10" ht="12">
      <c r="A104" s="2"/>
      <c r="B104" s="33"/>
      <c r="C104" s="2"/>
      <c r="D104" s="2"/>
      <c r="E104" s="2"/>
      <c r="F104" s="2"/>
      <c r="G104" s="2"/>
      <c r="H104" s="2"/>
      <c r="I104" s="2"/>
      <c r="J104" s="2"/>
    </row>
    <row r="105" spans="1:10" ht="12">
      <c r="A105" s="2"/>
      <c r="B105" s="33"/>
      <c r="C105" s="2"/>
      <c r="D105" s="2"/>
      <c r="E105" s="2"/>
      <c r="F105" s="2"/>
      <c r="G105" s="2"/>
      <c r="H105" s="2"/>
      <c r="I105" s="2"/>
      <c r="J105" s="2"/>
    </row>
    <row r="106" spans="1:10" ht="12">
      <c r="A106" s="2"/>
      <c r="B106" s="33"/>
      <c r="C106" s="2"/>
      <c r="D106" s="2"/>
      <c r="E106" s="2"/>
      <c r="F106" s="2"/>
      <c r="G106" s="2"/>
      <c r="H106" s="2"/>
      <c r="I106" s="2"/>
      <c r="J106" s="2"/>
    </row>
    <row r="107" spans="1:10" ht="12">
      <c r="A107" s="2"/>
      <c r="B107" s="33"/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2"/>
      <c r="B108" s="33"/>
      <c r="C108" s="2"/>
      <c r="D108" s="2"/>
      <c r="E108" s="2"/>
      <c r="F108" s="2"/>
      <c r="G108" s="2"/>
      <c r="H108" s="2"/>
      <c r="I108" s="2"/>
      <c r="J108" s="2"/>
    </row>
    <row r="109" spans="1:10" ht="12">
      <c r="A109" s="2"/>
      <c r="B109" s="33"/>
      <c r="C109" s="2"/>
      <c r="D109" s="2"/>
      <c r="E109" s="2"/>
      <c r="F109" s="2"/>
      <c r="G109" s="2"/>
      <c r="H109" s="2"/>
      <c r="I109" s="2"/>
      <c r="J109" s="2"/>
    </row>
    <row r="110" spans="1:10" ht="1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">
      <c r="A236" s="43"/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1:10" ht="12">
      <c r="A237" s="43"/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1:10" ht="12">
      <c r="A238" s="43"/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1:10" ht="12">
      <c r="A239" s="43"/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1:10" ht="12">
      <c r="A240" s="43"/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1:10" ht="12">
      <c r="A241" s="43"/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1:10" ht="12">
      <c r="A242" s="43"/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1:10" ht="12">
      <c r="A243" s="43"/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1:10" ht="12">
      <c r="A244" s="43"/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1:10" ht="12">
      <c r="A245" s="43"/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1:10" ht="12">
      <c r="A246" s="43"/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1:10" ht="12">
      <c r="A247" s="43"/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1:10" ht="12">
      <c r="A248" s="43"/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1:10" ht="12">
      <c r="A249" s="43"/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1:10" ht="12">
      <c r="A250" s="43"/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1:10" ht="12">
      <c r="A251" s="43"/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1:10" ht="12">
      <c r="A252" s="43"/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1:10" ht="12">
      <c r="A253" s="43"/>
      <c r="B253" s="43"/>
      <c r="C253" s="43"/>
      <c r="D253" s="43"/>
      <c r="E253" s="43"/>
      <c r="F253" s="43"/>
      <c r="G253" s="43"/>
      <c r="H253" s="43"/>
      <c r="I253" s="43"/>
      <c r="J253" s="43"/>
    </row>
    <row r="254" spans="1:10" ht="12">
      <c r="A254" s="43"/>
      <c r="B254" s="43"/>
      <c r="C254" s="43"/>
      <c r="D254" s="43"/>
      <c r="E254" s="43"/>
      <c r="F254" s="43"/>
      <c r="G254" s="43"/>
      <c r="H254" s="43"/>
      <c r="I254" s="43"/>
      <c r="J254" s="43"/>
    </row>
    <row r="255" spans="1:10" ht="12">
      <c r="A255" s="43"/>
      <c r="B255" s="43"/>
      <c r="C255" s="43"/>
      <c r="D255" s="43"/>
      <c r="E255" s="43"/>
      <c r="F255" s="43"/>
      <c r="G255" s="43"/>
      <c r="H255" s="43"/>
      <c r="I255" s="43"/>
      <c r="J255" s="43"/>
    </row>
    <row r="256" spans="1:10" ht="12">
      <c r="A256" s="43"/>
      <c r="B256" s="43"/>
      <c r="C256" s="43"/>
      <c r="D256" s="43"/>
      <c r="E256" s="43"/>
      <c r="F256" s="43"/>
      <c r="G256" s="43"/>
      <c r="H256" s="43"/>
      <c r="I256" s="43"/>
      <c r="J256" s="43"/>
    </row>
    <row r="257" spans="1:10" ht="12">
      <c r="A257" s="43"/>
      <c r="B257" s="43"/>
      <c r="C257" s="43"/>
      <c r="D257" s="43"/>
      <c r="E257" s="43"/>
      <c r="F257" s="43"/>
      <c r="G257" s="43"/>
      <c r="H257" s="43"/>
      <c r="I257" s="43"/>
      <c r="J257" s="43"/>
    </row>
    <row r="258" spans="1:10" ht="12">
      <c r="A258" s="43"/>
      <c r="B258" s="43"/>
      <c r="C258" s="43"/>
      <c r="D258" s="43"/>
      <c r="E258" s="43"/>
      <c r="F258" s="43"/>
      <c r="G258" s="43"/>
      <c r="H258" s="43"/>
      <c r="I258" s="43"/>
      <c r="J258" s="43"/>
    </row>
    <row r="259" spans="1:10" ht="12">
      <c r="A259" s="43"/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1:10" ht="12">
      <c r="A260" s="43"/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1:10" ht="12">
      <c r="A261" s="43"/>
      <c r="B261" s="43"/>
      <c r="C261" s="43"/>
      <c r="D261" s="43"/>
      <c r="E261" s="43"/>
      <c r="F261" s="43"/>
      <c r="G261" s="43"/>
      <c r="H261" s="43"/>
      <c r="I261" s="43"/>
      <c r="J261" s="43"/>
    </row>
    <row r="262" spans="1:10" ht="12">
      <c r="A262" s="43"/>
      <c r="B262" s="43"/>
      <c r="C262" s="43"/>
      <c r="D262" s="43"/>
      <c r="E262" s="43"/>
      <c r="F262" s="43"/>
      <c r="G262" s="43"/>
      <c r="H262" s="43"/>
      <c r="I262" s="43"/>
      <c r="J262" s="43"/>
    </row>
  </sheetData>
  <printOptions/>
  <pageMargins left="0.5511811023622047" right="0.5511811023622047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8" sqref="A8"/>
    </sheetView>
  </sheetViews>
  <sheetFormatPr defaultColWidth="9.00390625" defaultRowHeight="12"/>
  <cols>
    <col min="1" max="1" width="29.00390625" style="0" customWidth="1"/>
    <col min="2" max="2" width="11.125" style="0" customWidth="1"/>
    <col min="3" max="3" width="9.875" style="0" customWidth="1"/>
    <col min="4" max="4" width="11.125" style="0" customWidth="1"/>
    <col min="5" max="5" width="10.25390625" style="0" customWidth="1"/>
    <col min="6" max="6" width="10.875" style="0" customWidth="1"/>
    <col min="7" max="7" width="10.125" style="0" customWidth="1"/>
    <col min="8" max="8" width="11.375" style="0" customWidth="1"/>
  </cols>
  <sheetData>
    <row r="1" ht="12">
      <c r="G1" s="37"/>
    </row>
    <row r="2" spans="1:8" ht="14.25">
      <c r="A2" s="2"/>
      <c r="B2" s="1" t="s">
        <v>39</v>
      </c>
      <c r="C2" s="2"/>
      <c r="D2" s="38"/>
      <c r="E2" s="39"/>
      <c r="F2" s="2"/>
      <c r="G2" s="37"/>
      <c r="H2" s="39" t="s">
        <v>40</v>
      </c>
    </row>
    <row r="3" spans="1:8" ht="15.75">
      <c r="A3" s="40" t="s">
        <v>41</v>
      </c>
      <c r="B3" s="2"/>
      <c r="C3" s="2"/>
      <c r="D3" s="2"/>
      <c r="E3" s="2"/>
      <c r="F3" s="2"/>
      <c r="G3" s="2"/>
      <c r="H3" s="2"/>
    </row>
    <row r="4" spans="1:8" ht="15.75">
      <c r="A4" s="40" t="s">
        <v>42</v>
      </c>
      <c r="B4" s="2"/>
      <c r="C4" s="2"/>
      <c r="D4" s="2"/>
      <c r="E4" s="2"/>
      <c r="F4" s="2"/>
      <c r="G4" s="2"/>
      <c r="H4" s="2"/>
    </row>
    <row r="5" spans="1:8" ht="18">
      <c r="A5" s="41"/>
      <c r="B5" s="2"/>
      <c r="C5" s="2"/>
      <c r="D5" s="38"/>
      <c r="E5" s="42"/>
      <c r="F5" s="43"/>
      <c r="G5" s="44"/>
      <c r="H5" s="44" t="s">
        <v>2</v>
      </c>
    </row>
    <row r="6" spans="1:8" ht="50.25" customHeight="1">
      <c r="A6" s="45" t="s">
        <v>3</v>
      </c>
      <c r="B6" s="45" t="s">
        <v>43</v>
      </c>
      <c r="C6" s="45" t="s">
        <v>44</v>
      </c>
      <c r="D6" s="45" t="s">
        <v>45</v>
      </c>
      <c r="E6" s="45" t="s">
        <v>46</v>
      </c>
      <c r="F6" s="45" t="s">
        <v>47</v>
      </c>
      <c r="G6" s="45" t="s">
        <v>48</v>
      </c>
      <c r="H6" s="45" t="s">
        <v>49</v>
      </c>
    </row>
    <row r="7" spans="1:8" ht="12">
      <c r="A7" s="46">
        <v>1</v>
      </c>
      <c r="B7" s="47">
        <v>2</v>
      </c>
      <c r="C7" s="48">
        <v>3</v>
      </c>
      <c r="D7" s="48">
        <v>4</v>
      </c>
      <c r="E7" s="48">
        <v>5</v>
      </c>
      <c r="F7" s="47">
        <v>6</v>
      </c>
      <c r="G7" s="46">
        <v>7</v>
      </c>
      <c r="H7" s="47">
        <v>8</v>
      </c>
    </row>
    <row r="8" spans="1:8" ht="16.5" customHeight="1">
      <c r="A8" s="49" t="s">
        <v>50</v>
      </c>
      <c r="B8" s="50">
        <f>SUM(B9+B17+B31)</f>
        <v>675843</v>
      </c>
      <c r="C8" s="51">
        <v>1.001</v>
      </c>
      <c r="D8" s="50">
        <f>SUM(D9+D17+D31)</f>
        <v>620758</v>
      </c>
      <c r="E8" s="52">
        <f aca="true" t="shared" si="0" ref="E8:E15">SUM(D8/B8)</f>
        <v>0.9184943840507337</v>
      </c>
      <c r="F8" s="50">
        <f>SUM(F9+F17+F31)</f>
        <v>53562</v>
      </c>
      <c r="G8" s="50">
        <f>SUM(D8-'[1]Sheet10'!D8)</f>
        <v>50954</v>
      </c>
      <c r="H8" s="51">
        <f aca="true" t="shared" si="1" ref="H8:H15">SUM(G8/F8)</f>
        <v>0.9513087636757402</v>
      </c>
    </row>
    <row r="9" spans="1:8" ht="12.75">
      <c r="A9" s="49" t="s">
        <v>51</v>
      </c>
      <c r="B9" s="50">
        <f>SUM(B10+B12)</f>
        <v>525223</v>
      </c>
      <c r="C9" s="51">
        <v>1.044</v>
      </c>
      <c r="D9" s="50">
        <f>SUM(D10+D12+D16)</f>
        <v>506852</v>
      </c>
      <c r="E9" s="53">
        <f t="shared" si="0"/>
        <v>0.9650224761672661</v>
      </c>
      <c r="F9" s="50">
        <f>SUM(F10+F12+F16)</f>
        <v>42196</v>
      </c>
      <c r="G9" s="50">
        <f>SUM(D9-'[1]Sheet10'!D9)</f>
        <v>39565</v>
      </c>
      <c r="H9" s="51">
        <f t="shared" si="1"/>
        <v>0.9376481183050526</v>
      </c>
    </row>
    <row r="10" spans="1:8" ht="12.75">
      <c r="A10" s="49" t="s">
        <v>52</v>
      </c>
      <c r="B10" s="50">
        <f>SUM(B11)</f>
        <v>82600</v>
      </c>
      <c r="C10" s="51">
        <v>1.125</v>
      </c>
      <c r="D10" s="50">
        <f>SUM(D11)</f>
        <v>86226</v>
      </c>
      <c r="E10" s="53">
        <f t="shared" si="0"/>
        <v>1.0438983050847457</v>
      </c>
      <c r="F10" s="50">
        <f>SUM(F11)</f>
        <v>5530</v>
      </c>
      <c r="G10" s="50">
        <f>SUM(D10-'[1]Sheet10'!D10)</f>
        <v>5377</v>
      </c>
      <c r="H10" s="51">
        <f t="shared" si="1"/>
        <v>0.9723327305605787</v>
      </c>
    </row>
    <row r="11" spans="1:8" ht="12">
      <c r="A11" s="54" t="s">
        <v>53</v>
      </c>
      <c r="B11" s="55">
        <v>82600</v>
      </c>
      <c r="C11" s="56">
        <v>1.125</v>
      </c>
      <c r="D11" s="55">
        <v>86226</v>
      </c>
      <c r="E11" s="57">
        <f t="shared" si="0"/>
        <v>1.0438983050847457</v>
      </c>
      <c r="F11" s="55">
        <v>5530</v>
      </c>
      <c r="G11" s="55">
        <f>SUM(D11-'[1]Sheet10'!D11)</f>
        <v>5377</v>
      </c>
      <c r="H11" s="56">
        <f t="shared" si="1"/>
        <v>0.9723327305605787</v>
      </c>
    </row>
    <row r="12" spans="1:8" ht="12.75">
      <c r="A12" s="49" t="s">
        <v>54</v>
      </c>
      <c r="B12" s="50">
        <f>SUM(B13+B14+B15+B16)</f>
        <v>442623</v>
      </c>
      <c r="C12" s="51">
        <v>1.0223</v>
      </c>
      <c r="D12" s="50">
        <f>SUM(D13+D14+D15)</f>
        <v>416795</v>
      </c>
      <c r="E12" s="53">
        <f t="shared" si="0"/>
        <v>0.9416478583354232</v>
      </c>
      <c r="F12" s="50">
        <f>SUM(F13+F14+F15)</f>
        <v>36666</v>
      </c>
      <c r="G12" s="50">
        <f>SUM(D12-'[1]Sheet10'!D12)</f>
        <v>34060</v>
      </c>
      <c r="H12" s="51">
        <f t="shared" si="1"/>
        <v>0.9289259804723722</v>
      </c>
    </row>
    <row r="13" spans="1:8" ht="12">
      <c r="A13" s="54" t="s">
        <v>55</v>
      </c>
      <c r="B13" s="55">
        <v>318473</v>
      </c>
      <c r="C13" s="56">
        <v>1.009</v>
      </c>
      <c r="D13" s="55">
        <v>291290</v>
      </c>
      <c r="E13" s="57">
        <f t="shared" si="0"/>
        <v>0.9146458255487906</v>
      </c>
      <c r="F13" s="55">
        <v>26430</v>
      </c>
      <c r="G13" s="55">
        <f>SUM(D13-'[1]Sheet10'!D13)</f>
        <v>24191</v>
      </c>
      <c r="H13" s="56">
        <f t="shared" si="1"/>
        <v>0.9152856602345819</v>
      </c>
    </row>
    <row r="14" spans="1:8" ht="12">
      <c r="A14" s="54" t="s">
        <v>56</v>
      </c>
      <c r="B14" s="55">
        <v>103350</v>
      </c>
      <c r="C14" s="56">
        <v>1.077</v>
      </c>
      <c r="D14" s="58">
        <v>107545</v>
      </c>
      <c r="E14" s="57">
        <f t="shared" si="0"/>
        <v>1.0405902273826801</v>
      </c>
      <c r="F14" s="58">
        <v>8675</v>
      </c>
      <c r="G14" s="55">
        <f>SUM(D14-'[1]Sheet10'!D14)</f>
        <v>8452</v>
      </c>
      <c r="H14" s="56">
        <f t="shared" si="1"/>
        <v>0.9742939481268011</v>
      </c>
    </row>
    <row r="15" spans="1:8" ht="12">
      <c r="A15" s="59" t="s">
        <v>57</v>
      </c>
      <c r="B15" s="55">
        <v>20800</v>
      </c>
      <c r="C15" s="56">
        <v>0.95</v>
      </c>
      <c r="D15" s="58">
        <v>17960</v>
      </c>
      <c r="E15" s="57">
        <f t="shared" si="0"/>
        <v>0.8634615384615385</v>
      </c>
      <c r="F15" s="58">
        <v>1561</v>
      </c>
      <c r="G15" s="55">
        <f>SUM(D15-'[1]Sheet10'!D15)</f>
        <v>1417</v>
      </c>
      <c r="H15" s="56">
        <f t="shared" si="1"/>
        <v>0.9077514413837284</v>
      </c>
    </row>
    <row r="16" spans="1:8" ht="23.25" customHeight="1">
      <c r="A16" s="60" t="s">
        <v>58</v>
      </c>
      <c r="B16" s="50"/>
      <c r="C16" s="51"/>
      <c r="D16" s="61">
        <v>3831</v>
      </c>
      <c r="E16" s="53"/>
      <c r="F16" s="61"/>
      <c r="G16" s="50">
        <f>SUM(D16-'[1]Sheet10'!D16)</f>
        <v>128</v>
      </c>
      <c r="H16" s="51"/>
    </row>
    <row r="17" spans="1:8" ht="12.75">
      <c r="A17" s="49" t="s">
        <v>59</v>
      </c>
      <c r="B17" s="50">
        <f>SUM(B18+B19+B20+B21+B22+B23+B24+B25+B27+B28)</f>
        <v>75714</v>
      </c>
      <c r="C17" s="51">
        <v>0.807</v>
      </c>
      <c r="D17" s="50">
        <f>SUM(D18+D19+D20+D21+D22+D23+D24+D25+D27+D28)</f>
        <v>52068</v>
      </c>
      <c r="E17" s="53">
        <f aca="true" t="shared" si="2" ref="E17:E32">SUM(D17/B17)</f>
        <v>0.6876931611062683</v>
      </c>
      <c r="F17" s="50">
        <f>SUM(F18+F19+F20+F21+F22+F23+F24+F25+F27+F28)</f>
        <v>5766</v>
      </c>
      <c r="G17" s="50">
        <f>SUM(D17-'[1]Sheet10'!D17)</f>
        <v>5762</v>
      </c>
      <c r="H17" s="51">
        <f>SUM(G17/F17)</f>
        <v>0.9993062781824489</v>
      </c>
    </row>
    <row r="18" spans="1:8" ht="12">
      <c r="A18" s="59" t="s">
        <v>60</v>
      </c>
      <c r="B18" s="55">
        <v>2901</v>
      </c>
      <c r="C18" s="56">
        <v>0</v>
      </c>
      <c r="D18" s="58">
        <v>0</v>
      </c>
      <c r="E18" s="57">
        <f t="shared" si="2"/>
        <v>0</v>
      </c>
      <c r="F18" s="58">
        <v>0</v>
      </c>
      <c r="G18" s="55">
        <f>SUM(D18-'[1]Sheet10'!D18)</f>
        <v>0</v>
      </c>
      <c r="H18" s="56">
        <v>0</v>
      </c>
    </row>
    <row r="19" spans="1:8" ht="22.5">
      <c r="A19" s="62" t="s">
        <v>61</v>
      </c>
      <c r="B19" s="55">
        <v>2400</v>
      </c>
      <c r="C19" s="56">
        <v>1.483</v>
      </c>
      <c r="D19" s="58">
        <v>3467</v>
      </c>
      <c r="E19" s="57">
        <f t="shared" si="2"/>
        <v>1.4445833333333333</v>
      </c>
      <c r="F19" s="58">
        <v>40</v>
      </c>
      <c r="G19" s="55">
        <f>SUM(D19-'[1]Sheet10'!D19)</f>
        <v>-1</v>
      </c>
      <c r="H19" s="56">
        <f aca="true" t="shared" si="3" ref="H19:H27">SUM(G19/F19)</f>
        <v>-0.025</v>
      </c>
    </row>
    <row r="20" spans="1:8" ht="12">
      <c r="A20" s="54" t="s">
        <v>62</v>
      </c>
      <c r="B20" s="55">
        <v>7820</v>
      </c>
      <c r="C20" s="56">
        <v>0.714</v>
      </c>
      <c r="D20" s="58">
        <v>4877</v>
      </c>
      <c r="E20" s="57">
        <f t="shared" si="2"/>
        <v>0.6236572890025576</v>
      </c>
      <c r="F20" s="58">
        <v>262</v>
      </c>
      <c r="G20" s="55">
        <f>SUM(D20-'[1]Sheet10'!D20)</f>
        <v>299</v>
      </c>
      <c r="H20" s="56">
        <f t="shared" si="3"/>
        <v>1.1412213740458015</v>
      </c>
    </row>
    <row r="21" spans="1:8" ht="22.5">
      <c r="A21" s="62" t="s">
        <v>63</v>
      </c>
      <c r="B21" s="55">
        <v>8500</v>
      </c>
      <c r="C21" s="56">
        <v>1.298</v>
      </c>
      <c r="D21" s="58">
        <v>10568</v>
      </c>
      <c r="E21" s="57">
        <f t="shared" si="2"/>
        <v>1.2432941176470589</v>
      </c>
      <c r="F21" s="58">
        <v>856</v>
      </c>
      <c r="G21" s="55">
        <f>SUM(D21-'[1]Sheet10'!D21)</f>
        <v>1061</v>
      </c>
      <c r="H21" s="56">
        <f t="shared" si="3"/>
        <v>1.2394859813084111</v>
      </c>
    </row>
    <row r="22" spans="1:8" ht="30.75" customHeight="1">
      <c r="A22" s="62" t="s">
        <v>64</v>
      </c>
      <c r="B22" s="55">
        <v>1280</v>
      </c>
      <c r="C22" s="56">
        <v>1.013</v>
      </c>
      <c r="D22" s="58">
        <v>1264</v>
      </c>
      <c r="E22" s="57">
        <f t="shared" si="2"/>
        <v>0.9875</v>
      </c>
      <c r="F22" s="58">
        <v>41</v>
      </c>
      <c r="G22" s="55">
        <f>SUM(D22-'[1]Sheet10'!D22)</f>
        <v>47</v>
      </c>
      <c r="H22" s="56">
        <f t="shared" si="3"/>
        <v>1.146341463414634</v>
      </c>
    </row>
    <row r="23" spans="1:8" ht="20.25" customHeight="1">
      <c r="A23" s="62" t="s">
        <v>65</v>
      </c>
      <c r="B23" s="55">
        <v>100</v>
      </c>
      <c r="C23" s="56">
        <v>4.71</v>
      </c>
      <c r="D23" s="58">
        <v>471</v>
      </c>
      <c r="E23" s="57">
        <f t="shared" si="2"/>
        <v>4.71</v>
      </c>
      <c r="F23" s="58">
        <v>3</v>
      </c>
      <c r="G23" s="55">
        <f>SUM(D23-'[1]Sheet10'!D23)</f>
        <v>5</v>
      </c>
      <c r="H23" s="56">
        <f t="shared" si="3"/>
        <v>1.6666666666666667</v>
      </c>
    </row>
    <row r="24" spans="1:8" ht="12">
      <c r="A24" s="54" t="s">
        <v>66</v>
      </c>
      <c r="B24" s="55">
        <v>5900</v>
      </c>
      <c r="C24" s="56">
        <v>0.756</v>
      </c>
      <c r="D24" s="58">
        <v>4397</v>
      </c>
      <c r="E24" s="57">
        <f t="shared" si="2"/>
        <v>0.7452542372881356</v>
      </c>
      <c r="F24" s="58">
        <v>339</v>
      </c>
      <c r="G24" s="55">
        <f>SUM(D24-'[1]Sheet10'!D24)</f>
        <v>533</v>
      </c>
      <c r="H24" s="56">
        <f t="shared" si="3"/>
        <v>1.5722713864306785</v>
      </c>
    </row>
    <row r="25" spans="1:8" ht="12">
      <c r="A25" s="54" t="s">
        <v>67</v>
      </c>
      <c r="B25" s="55">
        <v>2850</v>
      </c>
      <c r="C25" s="56">
        <v>2.766</v>
      </c>
      <c r="D25" s="58">
        <v>8410</v>
      </c>
      <c r="E25" s="57">
        <f t="shared" si="2"/>
        <v>2.950877192982456</v>
      </c>
      <c r="F25" s="58">
        <v>300</v>
      </c>
      <c r="G25" s="55">
        <f>SUM(D25-'[1]Sheet10'!D25)</f>
        <v>797</v>
      </c>
      <c r="H25" s="56">
        <f t="shared" si="3"/>
        <v>2.6566666666666667</v>
      </c>
    </row>
    <row r="26" spans="1:8" ht="29.25" customHeight="1">
      <c r="A26" s="63" t="s">
        <v>68</v>
      </c>
      <c r="B26" s="64">
        <v>1300</v>
      </c>
      <c r="C26" s="65">
        <v>1</v>
      </c>
      <c r="D26" s="64">
        <v>1200</v>
      </c>
      <c r="E26" s="66">
        <f t="shared" si="2"/>
        <v>0.9230769230769231</v>
      </c>
      <c r="F26" s="64">
        <v>100</v>
      </c>
      <c r="G26" s="64">
        <f>SUM(D26-'[1]Sheet10'!D26)</f>
        <v>100</v>
      </c>
      <c r="H26" s="65">
        <f t="shared" si="3"/>
        <v>1</v>
      </c>
    </row>
    <row r="27" spans="1:8" ht="18.75" customHeight="1">
      <c r="A27" s="67" t="s">
        <v>69</v>
      </c>
      <c r="B27" s="55">
        <v>42241</v>
      </c>
      <c r="C27" s="56">
        <v>0.592</v>
      </c>
      <c r="D27" s="58">
        <v>16790</v>
      </c>
      <c r="E27" s="57">
        <f t="shared" si="2"/>
        <v>0.3974811202386307</v>
      </c>
      <c r="F27" s="58">
        <v>3925</v>
      </c>
      <c r="G27" s="55">
        <f>SUM(D27-'[1]Sheet10'!D27)</f>
        <v>3001</v>
      </c>
      <c r="H27" s="56">
        <f t="shared" si="3"/>
        <v>0.7645859872611465</v>
      </c>
    </row>
    <row r="28" spans="1:8" ht="19.5" customHeight="1">
      <c r="A28" s="68" t="s">
        <v>70</v>
      </c>
      <c r="B28" s="55">
        <v>1722</v>
      </c>
      <c r="C28" s="56">
        <v>1.047</v>
      </c>
      <c r="D28" s="55">
        <f>SUM(D29+D30)</f>
        <v>1824</v>
      </c>
      <c r="E28" s="57">
        <f t="shared" si="2"/>
        <v>1.0592334494773519</v>
      </c>
      <c r="F28" s="55">
        <v>0</v>
      </c>
      <c r="G28" s="55">
        <f>SUM(D28-'[1]Sheet10'!D28)</f>
        <v>20</v>
      </c>
      <c r="H28" s="56">
        <v>0</v>
      </c>
    </row>
    <row r="29" spans="1:8" ht="23.25" customHeight="1">
      <c r="A29" s="63" t="s">
        <v>71</v>
      </c>
      <c r="B29" s="64">
        <v>1422</v>
      </c>
      <c r="C29" s="65">
        <v>1.047</v>
      </c>
      <c r="D29" s="64">
        <v>1490</v>
      </c>
      <c r="E29" s="66">
        <f t="shared" si="2"/>
        <v>1.0478199718706047</v>
      </c>
      <c r="F29" s="64">
        <v>0</v>
      </c>
      <c r="G29" s="64">
        <f>SUM(D29-'[1]Sheet10'!D29)</f>
        <v>0</v>
      </c>
      <c r="H29" s="65">
        <v>0</v>
      </c>
    </row>
    <row r="30" spans="1:8" ht="29.25" customHeight="1">
      <c r="A30" s="63" t="s">
        <v>72</v>
      </c>
      <c r="B30" s="64">
        <v>300</v>
      </c>
      <c r="C30" s="65">
        <v>1.048</v>
      </c>
      <c r="D30" s="64">
        <v>334</v>
      </c>
      <c r="E30" s="66">
        <f t="shared" si="2"/>
        <v>1.1133333333333333</v>
      </c>
      <c r="F30" s="64">
        <v>0</v>
      </c>
      <c r="G30" s="64">
        <f>SUM(D30-'[1]Sheet10'!D30)</f>
        <v>20</v>
      </c>
      <c r="H30" s="65">
        <v>0</v>
      </c>
    </row>
    <row r="31" spans="1:8" ht="17.25" customHeight="1">
      <c r="A31" s="69" t="s">
        <v>73</v>
      </c>
      <c r="B31" s="50">
        <f>SUM(B32)</f>
        <v>74906</v>
      </c>
      <c r="C31" s="51">
        <v>0.895</v>
      </c>
      <c r="D31" s="50">
        <f>SUM(D32)</f>
        <v>61838</v>
      </c>
      <c r="E31" s="53">
        <f t="shared" si="2"/>
        <v>0.8255413451525913</v>
      </c>
      <c r="F31" s="50">
        <f>SUM(F32)</f>
        <v>5600</v>
      </c>
      <c r="G31" s="50">
        <f>SUM(D31-'[1]Sheet10'!D31)</f>
        <v>5627</v>
      </c>
      <c r="H31" s="51">
        <f>SUM(G31/F31)</f>
        <v>1.0048214285714285</v>
      </c>
    </row>
    <row r="32" spans="1:8" ht="32.25" customHeight="1">
      <c r="A32" s="62" t="s">
        <v>74</v>
      </c>
      <c r="B32" s="55">
        <v>74906</v>
      </c>
      <c r="C32" s="56">
        <v>0.895</v>
      </c>
      <c r="D32" s="55">
        <v>61838</v>
      </c>
      <c r="E32" s="57">
        <f t="shared" si="2"/>
        <v>0.8255413451525913</v>
      </c>
      <c r="F32" s="55">
        <v>5600</v>
      </c>
      <c r="G32" s="55">
        <f>SUM(D32-'[1]Sheet10'!D32)</f>
        <v>5627</v>
      </c>
      <c r="H32" s="56">
        <f>SUM(G32/F32)</f>
        <v>1.0048214285714285</v>
      </c>
    </row>
    <row r="33" spans="1:8" ht="12">
      <c r="A33" s="70" t="s">
        <v>75</v>
      </c>
      <c r="B33" s="71"/>
      <c r="C33" s="72"/>
      <c r="D33" s="71"/>
      <c r="E33" s="73"/>
      <c r="F33" s="71"/>
      <c r="G33" s="71"/>
      <c r="H33" s="72"/>
    </row>
    <row r="34" spans="1:8" ht="12">
      <c r="A34" s="70" t="s">
        <v>76</v>
      </c>
      <c r="B34" s="71"/>
      <c r="C34" s="72"/>
      <c r="D34" s="71"/>
      <c r="E34" s="73"/>
      <c r="F34" s="71"/>
      <c r="G34" s="71"/>
      <c r="H34" s="72"/>
    </row>
    <row r="35" spans="1:8" ht="12">
      <c r="A35" s="74" t="s">
        <v>77</v>
      </c>
      <c r="B35" s="71"/>
      <c r="C35" s="72"/>
      <c r="D35" s="71"/>
      <c r="E35" s="73"/>
      <c r="F35" s="71"/>
      <c r="G35" s="71"/>
      <c r="H35" s="72"/>
    </row>
    <row r="36" spans="1:8" ht="12">
      <c r="A36" s="74"/>
      <c r="B36" s="71"/>
      <c r="C36" s="72"/>
      <c r="D36" s="71"/>
      <c r="E36" s="73"/>
      <c r="F36" s="71"/>
      <c r="G36" s="71"/>
      <c r="H36" s="72"/>
    </row>
    <row r="37" spans="1:8" ht="12">
      <c r="A37" s="74"/>
      <c r="B37" s="71"/>
      <c r="C37" s="72"/>
      <c r="D37" s="71"/>
      <c r="E37" s="73"/>
      <c r="F37" s="71"/>
      <c r="G37" s="71"/>
      <c r="H37" s="72"/>
    </row>
    <row r="38" spans="1:8" ht="12">
      <c r="A38" s="74"/>
      <c r="B38" s="71"/>
      <c r="C38" s="72"/>
      <c r="D38" s="71"/>
      <c r="E38" s="73"/>
      <c r="F38" s="71"/>
      <c r="G38" s="71"/>
      <c r="H38" s="72"/>
    </row>
    <row r="39" spans="1:8" ht="12">
      <c r="A39" s="74"/>
      <c r="B39" s="71"/>
      <c r="C39" s="72"/>
      <c r="D39" s="71"/>
      <c r="E39" s="73"/>
      <c r="F39" s="71"/>
      <c r="G39" s="71"/>
      <c r="H39" s="72"/>
    </row>
    <row r="40" spans="1:8" ht="12">
      <c r="A40" s="74"/>
      <c r="B40" s="71"/>
      <c r="C40" s="72"/>
      <c r="D40" s="71"/>
      <c r="E40" s="73"/>
      <c r="F40" s="71"/>
      <c r="G40" s="71"/>
      <c r="H40" s="72"/>
    </row>
    <row r="41" spans="1:8" ht="12.75">
      <c r="A41" s="75"/>
      <c r="B41" s="76"/>
      <c r="C41" s="77"/>
      <c r="D41" s="77"/>
      <c r="E41" s="78"/>
      <c r="F41" s="77"/>
      <c r="G41" s="2"/>
      <c r="H41" s="2"/>
    </row>
    <row r="42" spans="1:8" ht="12">
      <c r="A42" s="2" t="s">
        <v>78</v>
      </c>
      <c r="B42" s="35"/>
      <c r="C42" s="33"/>
      <c r="D42" s="33"/>
      <c r="E42" s="79" t="s">
        <v>36</v>
      </c>
      <c r="F42" s="80"/>
      <c r="G42" s="81"/>
      <c r="H42" s="81"/>
    </row>
    <row r="43" spans="1:8" ht="12">
      <c r="A43" s="81"/>
      <c r="B43" s="82"/>
      <c r="C43" s="33"/>
      <c r="D43" s="30"/>
      <c r="E43" s="83"/>
      <c r="F43" s="80"/>
      <c r="G43" s="81"/>
      <c r="H43" s="81"/>
    </row>
    <row r="44" spans="1:8" ht="12">
      <c r="A44" s="2"/>
      <c r="B44" s="35"/>
      <c r="C44" s="33"/>
      <c r="D44" s="33"/>
      <c r="E44" s="79"/>
      <c r="F44" s="80"/>
      <c r="G44" s="81"/>
      <c r="H44" s="81"/>
    </row>
    <row r="45" spans="1:8" ht="12">
      <c r="A45" s="2"/>
      <c r="B45" s="35"/>
      <c r="C45" s="33"/>
      <c r="D45" s="33"/>
      <c r="E45" s="79"/>
      <c r="F45" s="80"/>
      <c r="G45" s="81"/>
      <c r="H45" s="81"/>
    </row>
    <row r="46" spans="1:8" ht="12">
      <c r="A46" s="2"/>
      <c r="B46" s="35"/>
      <c r="C46" s="33"/>
      <c r="D46" s="33"/>
      <c r="E46" s="79"/>
      <c r="F46" s="80"/>
      <c r="G46" s="81"/>
      <c r="H46" s="81"/>
    </row>
    <row r="47" spans="1:8" ht="12">
      <c r="A47" s="2"/>
      <c r="B47" s="35"/>
      <c r="C47" s="33"/>
      <c r="D47" s="33"/>
      <c r="E47" s="79"/>
      <c r="F47" s="80"/>
      <c r="G47" s="81"/>
      <c r="H47" s="81"/>
    </row>
    <row r="48" spans="1:8" ht="14.25">
      <c r="A48" s="38"/>
      <c r="B48" s="84"/>
      <c r="C48" s="33"/>
      <c r="D48" s="85"/>
      <c r="E48" s="79"/>
      <c r="F48" s="86"/>
      <c r="G48" s="2"/>
      <c r="H48" s="2"/>
    </row>
    <row r="49" spans="1:8" ht="12">
      <c r="A49" s="2" t="s">
        <v>79</v>
      </c>
      <c r="B49" s="33"/>
      <c r="C49" s="33"/>
      <c r="D49" s="33"/>
      <c r="E49" s="2"/>
      <c r="F49" s="33"/>
      <c r="G49" s="2"/>
      <c r="H49" s="2"/>
    </row>
    <row r="50" spans="1:8" ht="12">
      <c r="A50" s="2" t="s">
        <v>38</v>
      </c>
      <c r="B50" s="2"/>
      <c r="C50" s="2"/>
      <c r="D50" s="2"/>
      <c r="E50" s="2"/>
      <c r="F50" s="2"/>
      <c r="G50" s="2"/>
      <c r="H50" s="2"/>
    </row>
  </sheetData>
  <printOptions/>
  <pageMargins left="0.47" right="0.5" top="0.25" bottom="0.2" header="0.25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A10" sqref="A10"/>
    </sheetView>
  </sheetViews>
  <sheetFormatPr defaultColWidth="9.00390625" defaultRowHeight="12"/>
  <cols>
    <col min="1" max="1" width="24.25390625" style="0" customWidth="1"/>
    <col min="2" max="2" width="10.25390625" style="0" customWidth="1"/>
    <col min="3" max="3" width="9.375" style="0" customWidth="1"/>
    <col min="4" max="4" width="10.25390625" style="0" customWidth="1"/>
    <col min="6" max="6" width="10.00390625" style="0" customWidth="1"/>
    <col min="7" max="7" width="10.375" style="0" customWidth="1"/>
    <col min="8" max="8" width="10.75390625" style="0" customWidth="1"/>
    <col min="9" max="9" width="11.25390625" style="0" customWidth="1"/>
  </cols>
  <sheetData>
    <row r="1" spans="1:16" s="5" customFormat="1" ht="12">
      <c r="A1"/>
      <c r="B1"/>
      <c r="C1"/>
      <c r="D1"/>
      <c r="E1"/>
      <c r="F1"/>
      <c r="G1"/>
      <c r="H1" s="81"/>
      <c r="I1"/>
      <c r="J1"/>
      <c r="K1"/>
      <c r="L1"/>
      <c r="M1"/>
      <c r="N1"/>
      <c r="O1"/>
      <c r="P1"/>
    </row>
    <row r="2" spans="1:16" s="5" customFormat="1" ht="12">
      <c r="A2"/>
      <c r="B2"/>
      <c r="C2"/>
      <c r="D2"/>
      <c r="E2"/>
      <c r="F2"/>
      <c r="G2"/>
      <c r="H2" s="81"/>
      <c r="I2"/>
      <c r="J2"/>
      <c r="K2"/>
      <c r="L2"/>
      <c r="M2"/>
      <c r="N2"/>
      <c r="O2"/>
      <c r="P2"/>
    </row>
    <row r="3" spans="1:16" s="5" customFormat="1" ht="12.75">
      <c r="A3" s="2"/>
      <c r="B3" s="1" t="s">
        <v>80</v>
      </c>
      <c r="C3" s="2"/>
      <c r="D3" s="1"/>
      <c r="E3" s="1"/>
      <c r="F3" s="2"/>
      <c r="G3" s="2"/>
      <c r="H3" s="1"/>
      <c r="I3" s="1" t="s">
        <v>81</v>
      </c>
      <c r="J3"/>
      <c r="K3"/>
      <c r="L3"/>
      <c r="M3"/>
      <c r="N3"/>
      <c r="O3"/>
      <c r="P3"/>
    </row>
    <row r="4" spans="1:16" s="5" customFormat="1" ht="15.75">
      <c r="A4" s="40" t="s">
        <v>82</v>
      </c>
      <c r="B4" s="2"/>
      <c r="C4" s="2"/>
      <c r="D4" s="2"/>
      <c r="E4" s="2"/>
      <c r="F4" s="2"/>
      <c r="G4" s="2"/>
      <c r="H4" s="2"/>
      <c r="I4" s="2"/>
      <c r="J4"/>
      <c r="K4"/>
      <c r="L4"/>
      <c r="M4"/>
      <c r="N4"/>
      <c r="O4"/>
      <c r="P4"/>
    </row>
    <row r="5" spans="1:16" s="5" customFormat="1" ht="15.75">
      <c r="A5" s="40" t="s">
        <v>83</v>
      </c>
      <c r="B5" s="2"/>
      <c r="C5" s="2"/>
      <c r="D5" s="2"/>
      <c r="E5" s="2"/>
      <c r="F5" s="2"/>
      <c r="G5" s="2"/>
      <c r="H5" s="2"/>
      <c r="I5" s="2"/>
      <c r="J5"/>
      <c r="K5"/>
      <c r="L5"/>
      <c r="M5"/>
      <c r="N5"/>
      <c r="O5"/>
      <c r="P5"/>
    </row>
    <row r="6" spans="1:16" s="5" customFormat="1" ht="15.75">
      <c r="A6" s="40"/>
      <c r="B6" s="2"/>
      <c r="C6" s="2"/>
      <c r="D6" s="2"/>
      <c r="E6" s="2"/>
      <c r="F6" s="2"/>
      <c r="G6" s="2"/>
      <c r="H6" s="2"/>
      <c r="I6" s="2"/>
      <c r="J6"/>
      <c r="K6"/>
      <c r="L6"/>
      <c r="M6"/>
      <c r="N6"/>
      <c r="O6"/>
      <c r="P6"/>
    </row>
    <row r="7" spans="1:16" s="13" customFormat="1" ht="14.25">
      <c r="A7" s="2"/>
      <c r="B7" s="2"/>
      <c r="C7" s="2"/>
      <c r="D7" s="38"/>
      <c r="E7" s="39"/>
      <c r="F7" s="2"/>
      <c r="G7" s="2"/>
      <c r="H7" s="37"/>
      <c r="I7" s="37" t="s">
        <v>2</v>
      </c>
      <c r="J7"/>
      <c r="K7"/>
      <c r="L7"/>
      <c r="M7"/>
      <c r="N7"/>
      <c r="O7"/>
      <c r="P7"/>
    </row>
    <row r="8" spans="1:16" s="18" customFormat="1" ht="72" customHeight="1">
      <c r="A8" s="45" t="s">
        <v>3</v>
      </c>
      <c r="B8" s="45" t="s">
        <v>43</v>
      </c>
      <c r="C8" s="45" t="s">
        <v>84</v>
      </c>
      <c r="D8" s="45" t="s">
        <v>45</v>
      </c>
      <c r="E8" s="45" t="s">
        <v>85</v>
      </c>
      <c r="F8" s="45" t="s">
        <v>86</v>
      </c>
      <c r="G8" s="45" t="s">
        <v>87</v>
      </c>
      <c r="H8" s="45" t="s">
        <v>48</v>
      </c>
      <c r="I8" s="45" t="s">
        <v>88</v>
      </c>
      <c r="J8"/>
      <c r="K8"/>
      <c r="L8"/>
      <c r="M8"/>
      <c r="N8"/>
      <c r="O8"/>
      <c r="P8"/>
    </row>
    <row r="9" spans="1:16" s="18" customFormat="1" ht="12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7">
        <v>7</v>
      </c>
      <c r="H9" s="47">
        <v>8</v>
      </c>
      <c r="I9" s="47">
        <v>9</v>
      </c>
      <c r="J9"/>
      <c r="K9"/>
      <c r="L9"/>
      <c r="M9"/>
      <c r="N9"/>
      <c r="O9"/>
      <c r="P9"/>
    </row>
    <row r="10" spans="1:16" s="18" customFormat="1" ht="17.25" customHeight="1">
      <c r="A10" s="49" t="s">
        <v>89</v>
      </c>
      <c r="B10" s="12">
        <f>SUM(B11+B12)</f>
        <v>679293</v>
      </c>
      <c r="C10" s="12">
        <f>SUM(C11+C12)</f>
        <v>626577</v>
      </c>
      <c r="D10" s="12">
        <f>SUM(D11+D12)</f>
        <v>575155</v>
      </c>
      <c r="E10" s="51">
        <f aca="true" t="shared" si="0" ref="E10:E51">SUM(D10/B10)</f>
        <v>0.8466964917936737</v>
      </c>
      <c r="F10" s="51">
        <f aca="true" t="shared" si="1" ref="F10:F51">SUM(D10/C10)</f>
        <v>0.9179318742947794</v>
      </c>
      <c r="G10" s="12">
        <f>SUM(G11+G12)</f>
        <v>57623</v>
      </c>
      <c r="H10" s="12">
        <f>SUM(H11+H12)</f>
        <v>57129</v>
      </c>
      <c r="I10" s="51">
        <f>SUM(H10/G10)</f>
        <v>0.9914270343439252</v>
      </c>
      <c r="J10"/>
      <c r="K10"/>
      <c r="L10"/>
      <c r="M10"/>
      <c r="N10"/>
      <c r="O10"/>
      <c r="P10"/>
    </row>
    <row r="11" spans="1:16" s="18" customFormat="1" ht="12">
      <c r="A11" s="59" t="s">
        <v>90</v>
      </c>
      <c r="B11" s="87">
        <f>SUM(B14+B17+B20+B23+B26+B29+B32+B35+B38+B41+B44+B47+B50+B55+B58+B61+B64+B67+B70+B73+B76+B79+B81+B83+B86+B88+B91)</f>
        <v>618461</v>
      </c>
      <c r="C11" s="87">
        <f>SUM(C14+C17+C20+C23+C26+C29+C32+C35+C38+C41+C44+C47+C50+C55+C58+C61+C64+C67+C70+C73+C76+C79+C81+C83+C86+C88+C91)</f>
        <v>568197</v>
      </c>
      <c r="D11" s="87">
        <f>SUM(D14+D17+D23+D26+D20+D29+D32+D35+D38+D41+D44+D47+D50+D55+D58+D61+D64+D67+D70+D73+D76+D79+D81+D83+D86+D88+D91)</f>
        <v>523410</v>
      </c>
      <c r="E11" s="56">
        <f t="shared" si="0"/>
        <v>0.8463104383299836</v>
      </c>
      <c r="F11" s="56">
        <f t="shared" si="1"/>
        <v>0.92117698615093</v>
      </c>
      <c r="G11" s="87">
        <f>SUM(G14+G17+G20+G23+G26+G29+G32+G35+G38+G41+G44+G47+G50+G55+G58+G61+G64+G67+G70+G73+G76+G79+G81+G83+G86+G88+G91)</f>
        <v>53480</v>
      </c>
      <c r="H11" s="87">
        <f>SUM(H14+H17+H23+H26+H20+H29+H32+H35+H38+H41+H44+H47+H50+H55+H58+H61+H64+H67+H70+H73+H76+H79+H81+H83+H86+H88+H91)</f>
        <v>51679</v>
      </c>
      <c r="I11" s="56">
        <f>SUM(H11/G11)</f>
        <v>0.9663238593866866</v>
      </c>
      <c r="J11"/>
      <c r="K11"/>
      <c r="L11"/>
      <c r="M11"/>
      <c r="N11"/>
      <c r="O11"/>
      <c r="P11"/>
    </row>
    <row r="12" spans="1:16" s="18" customFormat="1" ht="12">
      <c r="A12" s="59" t="s">
        <v>91</v>
      </c>
      <c r="B12" s="87">
        <f>SUM(B15+B18+B21+B24+B27+B30+B33+B36+B39+B42+B45+B48+B51+B56+B59+B62+B65+B68+B71+B74+B77+B84+B89)</f>
        <v>60832</v>
      </c>
      <c r="C12" s="87">
        <f>SUM(C15+C18+C21+C24+C27+C30+C33+C36+C39+C42+C45+C48+C51+C56+C59+C62+C65+C68+C71+C74+C77+C84+C89)</f>
        <v>58380</v>
      </c>
      <c r="D12" s="87">
        <f>SUM(D15+D18+D21+D24+D27+D30+D33+D36+D39+D42+D45+D48+D51+D56+D59+D62+D65+D68+D71+D74+D77+D84+D89)</f>
        <v>51745</v>
      </c>
      <c r="E12" s="56">
        <f t="shared" si="0"/>
        <v>0.8506213834823777</v>
      </c>
      <c r="F12" s="56">
        <f t="shared" si="1"/>
        <v>0.8863480644056183</v>
      </c>
      <c r="G12" s="87">
        <f>SUM(G15+G18+G21+G24+G27+G30+G33+G36+G39+G42+G45+G48+G51+G56+G59+G62+G65+G68+G71+G74+G77+G84+G89)</f>
        <v>4143</v>
      </c>
      <c r="H12" s="87">
        <f>SUM(H15+H18+H21+H24+H27+H30+H33+H36+H39+H42+H45+H48+H51+H56+H59+H62+H65+H68+H71+H74+H77+H84+H89)</f>
        <v>5450</v>
      </c>
      <c r="I12" s="56">
        <f>SUM(H12/G12)</f>
        <v>1.3154718802799903</v>
      </c>
      <c r="J12"/>
      <c r="K12"/>
      <c r="L12"/>
      <c r="M12"/>
      <c r="N12"/>
      <c r="O12"/>
      <c r="P12"/>
    </row>
    <row r="13" spans="1:16" s="18" customFormat="1" ht="26.25" customHeight="1">
      <c r="A13" s="88" t="s">
        <v>92</v>
      </c>
      <c r="B13" s="89">
        <f>SUM(B14+B15)</f>
        <v>851</v>
      </c>
      <c r="C13" s="89">
        <f>SUM(C14+C15)</f>
        <v>787</v>
      </c>
      <c r="D13" s="89">
        <f>SUM(D14+D15)</f>
        <v>786</v>
      </c>
      <c r="E13" s="90">
        <f t="shared" si="0"/>
        <v>0.9236192714453584</v>
      </c>
      <c r="F13" s="90">
        <f t="shared" si="1"/>
        <v>0.9987293519695044</v>
      </c>
      <c r="G13" s="89">
        <f>SUM(G14+G15)</f>
        <v>64</v>
      </c>
      <c r="H13" s="89">
        <f>SUM(H14+H15)</f>
        <v>64</v>
      </c>
      <c r="I13" s="90">
        <f>SUM(H13/G13)</f>
        <v>1</v>
      </c>
      <c r="J13"/>
      <c r="K13"/>
      <c r="L13"/>
      <c r="M13"/>
      <c r="N13"/>
      <c r="O13"/>
      <c r="P13"/>
    </row>
    <row r="14" spans="1:16" s="18" customFormat="1" ht="12">
      <c r="A14" s="59" t="s">
        <v>90</v>
      </c>
      <c r="B14" s="58">
        <v>800</v>
      </c>
      <c r="C14" s="58">
        <v>735</v>
      </c>
      <c r="D14" s="58">
        <v>735</v>
      </c>
      <c r="E14" s="56">
        <f t="shared" si="0"/>
        <v>0.91875</v>
      </c>
      <c r="F14" s="56">
        <f t="shared" si="1"/>
        <v>1</v>
      </c>
      <c r="G14" s="54">
        <v>64</v>
      </c>
      <c r="H14" s="58">
        <f>SUM(D14-'[2]Sheet10'!D14)</f>
        <v>64</v>
      </c>
      <c r="I14" s="56">
        <f>SUM(H14/G14)</f>
        <v>1</v>
      </c>
      <c r="J14"/>
      <c r="K14"/>
      <c r="L14"/>
      <c r="M14"/>
      <c r="N14"/>
      <c r="O14"/>
      <c r="P14"/>
    </row>
    <row r="15" spans="1:16" s="18" customFormat="1" ht="12">
      <c r="A15" s="59" t="s">
        <v>91</v>
      </c>
      <c r="B15" s="58">
        <v>51</v>
      </c>
      <c r="C15" s="58">
        <v>52</v>
      </c>
      <c r="D15" s="58">
        <v>51</v>
      </c>
      <c r="E15" s="56">
        <f t="shared" si="0"/>
        <v>1</v>
      </c>
      <c r="F15" s="56">
        <f t="shared" si="1"/>
        <v>0.9807692307692307</v>
      </c>
      <c r="G15" s="54">
        <v>0</v>
      </c>
      <c r="H15" s="58">
        <f>SUM(D15-'[2]Sheet10'!D15)</f>
        <v>0</v>
      </c>
      <c r="I15" s="56">
        <v>0</v>
      </c>
      <c r="J15"/>
      <c r="K15"/>
      <c r="L15"/>
      <c r="M15"/>
      <c r="N15"/>
      <c r="O15"/>
      <c r="P15"/>
    </row>
    <row r="16" spans="1:16" s="18" customFormat="1" ht="12.75">
      <c r="A16" s="91" t="s">
        <v>93</v>
      </c>
      <c r="B16" s="89">
        <f>SUM(B17+B18)</f>
        <v>6273</v>
      </c>
      <c r="C16" s="89">
        <f>SUM(C17+C18)</f>
        <v>5741</v>
      </c>
      <c r="D16" s="89">
        <f>SUM(D17+D18)</f>
        <v>5049</v>
      </c>
      <c r="E16" s="90">
        <f t="shared" si="0"/>
        <v>0.8048780487804879</v>
      </c>
      <c r="F16" s="90">
        <f t="shared" si="1"/>
        <v>0.8794635080996343</v>
      </c>
      <c r="G16" s="89">
        <f>SUM(G17+G18)</f>
        <v>532</v>
      </c>
      <c r="H16" s="89">
        <f>SUM(H17+H18)</f>
        <v>532</v>
      </c>
      <c r="I16" s="90">
        <f aca="true" t="shared" si="2" ref="I16:I51">SUM(H16/G16)</f>
        <v>1</v>
      </c>
      <c r="J16"/>
      <c r="K16"/>
      <c r="L16"/>
      <c r="M16"/>
      <c r="N16"/>
      <c r="O16"/>
      <c r="P16"/>
    </row>
    <row r="17" spans="1:16" s="18" customFormat="1" ht="15" customHeight="1">
      <c r="A17" s="59" t="s">
        <v>90</v>
      </c>
      <c r="B17" s="58">
        <v>5021</v>
      </c>
      <c r="C17" s="58">
        <v>4594</v>
      </c>
      <c r="D17" s="58">
        <v>4054</v>
      </c>
      <c r="E17" s="56">
        <f t="shared" si="0"/>
        <v>0.8074088826926907</v>
      </c>
      <c r="F17" s="56">
        <f t="shared" si="1"/>
        <v>0.8824553765781454</v>
      </c>
      <c r="G17" s="54">
        <v>427</v>
      </c>
      <c r="H17" s="58">
        <f>SUM(D17-'[2]Sheet10'!D17)</f>
        <v>353</v>
      </c>
      <c r="I17" s="56">
        <f t="shared" si="2"/>
        <v>0.8266978922716628</v>
      </c>
      <c r="J17"/>
      <c r="K17"/>
      <c r="L17"/>
      <c r="M17"/>
      <c r="N17"/>
      <c r="O17"/>
      <c r="P17"/>
    </row>
    <row r="18" spans="1:16" s="18" customFormat="1" ht="12">
      <c r="A18" s="59" t="s">
        <v>91</v>
      </c>
      <c r="B18" s="58">
        <v>1252</v>
      </c>
      <c r="C18" s="58">
        <v>1147</v>
      </c>
      <c r="D18" s="58">
        <v>995</v>
      </c>
      <c r="E18" s="56">
        <f t="shared" si="0"/>
        <v>0.7947284345047924</v>
      </c>
      <c r="F18" s="56">
        <f t="shared" si="1"/>
        <v>0.8674803836094158</v>
      </c>
      <c r="G18" s="54">
        <v>105</v>
      </c>
      <c r="H18" s="58">
        <f>SUM(D18-'[2]Sheet10'!D18)</f>
        <v>179</v>
      </c>
      <c r="I18" s="56">
        <f t="shared" si="2"/>
        <v>1.7047619047619047</v>
      </c>
      <c r="J18"/>
      <c r="K18"/>
      <c r="L18"/>
      <c r="M18"/>
      <c r="N18"/>
      <c r="O18"/>
      <c r="P18"/>
    </row>
    <row r="19" spans="1:16" s="18" customFormat="1" ht="12.75">
      <c r="A19" s="91" t="s">
        <v>94</v>
      </c>
      <c r="B19" s="89">
        <f>SUM(B20+B21)</f>
        <v>3543</v>
      </c>
      <c r="C19" s="89">
        <f>SUM(C20+C21)</f>
        <v>3219</v>
      </c>
      <c r="D19" s="89">
        <f>SUM(D20+D21)</f>
        <v>3156</v>
      </c>
      <c r="E19" s="90">
        <f t="shared" si="0"/>
        <v>0.890770533446232</v>
      </c>
      <c r="F19" s="90">
        <f t="shared" si="1"/>
        <v>0.9804287045666356</v>
      </c>
      <c r="G19" s="89">
        <f>SUM(G20+G21)</f>
        <v>305</v>
      </c>
      <c r="H19" s="89">
        <f>SUM(H20+H21)</f>
        <v>368</v>
      </c>
      <c r="I19" s="90">
        <f t="shared" si="2"/>
        <v>1.2065573770491804</v>
      </c>
      <c r="J19"/>
      <c r="K19"/>
      <c r="L19"/>
      <c r="M19"/>
      <c r="N19"/>
      <c r="O19"/>
      <c r="P19"/>
    </row>
    <row r="20" spans="1:16" s="18" customFormat="1" ht="12">
      <c r="A20" s="59" t="s">
        <v>90</v>
      </c>
      <c r="B20" s="58">
        <v>3299</v>
      </c>
      <c r="C20" s="58">
        <v>2994</v>
      </c>
      <c r="D20" s="58">
        <v>2936</v>
      </c>
      <c r="E20" s="56">
        <f t="shared" si="0"/>
        <v>0.8899666565625948</v>
      </c>
      <c r="F20" s="56">
        <f t="shared" si="1"/>
        <v>0.9806279225116901</v>
      </c>
      <c r="G20" s="54">
        <v>287</v>
      </c>
      <c r="H20" s="58">
        <f>SUM(D20-'[2]Sheet10'!D20)</f>
        <v>347</v>
      </c>
      <c r="I20" s="56">
        <f t="shared" si="2"/>
        <v>1.2090592334494774</v>
      </c>
      <c r="J20"/>
      <c r="K20"/>
      <c r="L20"/>
      <c r="M20"/>
      <c r="N20"/>
      <c r="O20"/>
      <c r="P20"/>
    </row>
    <row r="21" spans="1:16" s="18" customFormat="1" ht="12">
      <c r="A21" s="59" t="s">
        <v>91</v>
      </c>
      <c r="B21" s="58">
        <v>244</v>
      </c>
      <c r="C21" s="58">
        <v>225</v>
      </c>
      <c r="D21" s="58">
        <v>220</v>
      </c>
      <c r="E21" s="56">
        <f t="shared" si="0"/>
        <v>0.9016393442622951</v>
      </c>
      <c r="F21" s="56">
        <f t="shared" si="1"/>
        <v>0.9777777777777777</v>
      </c>
      <c r="G21" s="54">
        <v>18</v>
      </c>
      <c r="H21" s="58">
        <f>SUM(D21-'[2]Sheet10'!D21)</f>
        <v>21</v>
      </c>
      <c r="I21" s="56">
        <f t="shared" si="2"/>
        <v>1.1666666666666667</v>
      </c>
      <c r="J21"/>
      <c r="K21"/>
      <c r="L21"/>
      <c r="M21"/>
      <c r="N21"/>
      <c r="O21"/>
      <c r="P21"/>
    </row>
    <row r="22" spans="1:16" s="18" customFormat="1" ht="12.75">
      <c r="A22" s="91" t="s">
        <v>95</v>
      </c>
      <c r="B22" s="89">
        <f>SUM(B23+B24)</f>
        <v>24561</v>
      </c>
      <c r="C22" s="89">
        <f>SUM(C23+C24)</f>
        <v>22275</v>
      </c>
      <c r="D22" s="89">
        <f>SUM(D23+D24)</f>
        <v>20461</v>
      </c>
      <c r="E22" s="90">
        <f t="shared" si="0"/>
        <v>0.833068686128415</v>
      </c>
      <c r="F22" s="90">
        <f t="shared" si="1"/>
        <v>0.9185634118967453</v>
      </c>
      <c r="G22" s="89">
        <f>SUM(G23+G24)</f>
        <v>2162</v>
      </c>
      <c r="H22" s="89">
        <f>SUM(H23+H24)</f>
        <v>2070</v>
      </c>
      <c r="I22" s="90">
        <f t="shared" si="2"/>
        <v>0.9574468085106383</v>
      </c>
      <c r="J22"/>
      <c r="K22"/>
      <c r="L22"/>
      <c r="M22"/>
      <c r="N22"/>
      <c r="O22"/>
      <c r="P22"/>
    </row>
    <row r="23" spans="1:16" s="18" customFormat="1" ht="12">
      <c r="A23" s="59" t="s">
        <v>90</v>
      </c>
      <c r="B23" s="58">
        <v>22050</v>
      </c>
      <c r="C23" s="58">
        <v>19971</v>
      </c>
      <c r="D23" s="58">
        <v>19057</v>
      </c>
      <c r="E23" s="56">
        <f t="shared" si="0"/>
        <v>0.8642630385487529</v>
      </c>
      <c r="F23" s="56">
        <f t="shared" si="1"/>
        <v>0.9542336387762256</v>
      </c>
      <c r="G23" s="54">
        <v>1971</v>
      </c>
      <c r="H23" s="58">
        <f>SUM(D23-'[2]Sheet10'!D23)</f>
        <v>1893</v>
      </c>
      <c r="I23" s="56">
        <f t="shared" si="2"/>
        <v>0.9604261796042618</v>
      </c>
      <c r="J23"/>
      <c r="K23"/>
      <c r="L23"/>
      <c r="M23"/>
      <c r="N23"/>
      <c r="O23"/>
      <c r="P23"/>
    </row>
    <row r="24" spans="1:16" s="18" customFormat="1" ht="12">
      <c r="A24" s="59" t="s">
        <v>91</v>
      </c>
      <c r="B24" s="58">
        <v>2511</v>
      </c>
      <c r="C24" s="58">
        <v>2304</v>
      </c>
      <c r="D24" s="58">
        <v>1404</v>
      </c>
      <c r="E24" s="56">
        <f t="shared" si="0"/>
        <v>0.5591397849462365</v>
      </c>
      <c r="F24" s="56">
        <f t="shared" si="1"/>
        <v>0.609375</v>
      </c>
      <c r="G24" s="54">
        <v>191</v>
      </c>
      <c r="H24" s="58">
        <f>SUM(D24-'[2]Sheet10'!D24)</f>
        <v>177</v>
      </c>
      <c r="I24" s="56">
        <f t="shared" si="2"/>
        <v>0.9267015706806283</v>
      </c>
      <c r="J24"/>
      <c r="K24"/>
      <c r="L24"/>
      <c r="M24"/>
      <c r="N24"/>
      <c r="O24"/>
      <c r="P24"/>
    </row>
    <row r="25" spans="1:16" s="18" customFormat="1" ht="12.75">
      <c r="A25" s="91" t="s">
        <v>96</v>
      </c>
      <c r="B25" s="89">
        <f>SUM(B26+B27)</f>
        <v>11709</v>
      </c>
      <c r="C25" s="89">
        <f>SUM(C26+C27)</f>
        <v>11004</v>
      </c>
      <c r="D25" s="89">
        <f>SUM(D26+D27)</f>
        <v>8793</v>
      </c>
      <c r="E25" s="90">
        <f t="shared" si="0"/>
        <v>0.7509607993850884</v>
      </c>
      <c r="F25" s="90">
        <f t="shared" si="1"/>
        <v>0.79907306434024</v>
      </c>
      <c r="G25" s="89">
        <f>SUM(G26+G27)</f>
        <v>762</v>
      </c>
      <c r="H25" s="89">
        <f>SUM(H26+H27)</f>
        <v>834</v>
      </c>
      <c r="I25" s="90">
        <f t="shared" si="2"/>
        <v>1.094488188976378</v>
      </c>
      <c r="J25"/>
      <c r="K25"/>
      <c r="L25"/>
      <c r="M25"/>
      <c r="N25"/>
      <c r="O25"/>
      <c r="P25"/>
    </row>
    <row r="26" spans="1:16" s="18" customFormat="1" ht="12">
      <c r="A26" s="59" t="s">
        <v>90</v>
      </c>
      <c r="B26" s="58">
        <v>10849</v>
      </c>
      <c r="C26" s="58">
        <v>10185</v>
      </c>
      <c r="D26" s="58">
        <v>8623</v>
      </c>
      <c r="E26" s="56">
        <f t="shared" si="0"/>
        <v>0.7948197990598211</v>
      </c>
      <c r="F26" s="56">
        <f t="shared" si="1"/>
        <v>0.8466372115856652</v>
      </c>
      <c r="G26" s="54">
        <v>697</v>
      </c>
      <c r="H26" s="58">
        <f>SUM(D26-'[2]Sheet10'!D26)</f>
        <v>827</v>
      </c>
      <c r="I26" s="56">
        <f t="shared" si="2"/>
        <v>1.1865136298421808</v>
      </c>
      <c r="J26"/>
      <c r="K26"/>
      <c r="L26"/>
      <c r="M26"/>
      <c r="N26"/>
      <c r="O26"/>
      <c r="P26"/>
    </row>
    <row r="27" spans="1:16" s="18" customFormat="1" ht="12">
      <c r="A27" s="59" t="s">
        <v>91</v>
      </c>
      <c r="B27" s="58">
        <v>860</v>
      </c>
      <c r="C27" s="58">
        <v>819</v>
      </c>
      <c r="D27" s="58">
        <v>170</v>
      </c>
      <c r="E27" s="56">
        <f t="shared" si="0"/>
        <v>0.19767441860465115</v>
      </c>
      <c r="F27" s="56">
        <f t="shared" si="1"/>
        <v>0.20757020757020758</v>
      </c>
      <c r="G27" s="54">
        <v>65</v>
      </c>
      <c r="H27" s="58">
        <f>SUM(D27-'[2]Sheet10'!D27)</f>
        <v>7</v>
      </c>
      <c r="I27" s="56">
        <f t="shared" si="2"/>
        <v>0.1076923076923077</v>
      </c>
      <c r="J27"/>
      <c r="K27"/>
      <c r="L27"/>
      <c r="M27"/>
      <c r="N27"/>
      <c r="O27"/>
      <c r="P27"/>
    </row>
    <row r="28" spans="1:16" s="18" customFormat="1" ht="12.75">
      <c r="A28" s="91" t="s">
        <v>97</v>
      </c>
      <c r="B28" s="89">
        <f>SUM(B29+B30)</f>
        <v>10027</v>
      </c>
      <c r="C28" s="89">
        <f>SUM(C29+C30)</f>
        <v>8601</v>
      </c>
      <c r="D28" s="89">
        <f>SUM(D29+D30)</f>
        <v>8004</v>
      </c>
      <c r="E28" s="90">
        <f t="shared" si="0"/>
        <v>0.7982447392041488</v>
      </c>
      <c r="F28" s="90">
        <f t="shared" si="1"/>
        <v>0.9305894663411232</v>
      </c>
      <c r="G28" s="89">
        <f>SUM(G29+G30)</f>
        <v>1394</v>
      </c>
      <c r="H28" s="89">
        <f>SUM(H29+H30)</f>
        <v>1389</v>
      </c>
      <c r="I28" s="90">
        <f t="shared" si="2"/>
        <v>0.996413199426112</v>
      </c>
      <c r="J28"/>
      <c r="K28"/>
      <c r="L28"/>
      <c r="M28"/>
      <c r="N28"/>
      <c r="O28"/>
      <c r="P28"/>
    </row>
    <row r="29" spans="1:16" s="18" customFormat="1" ht="12">
      <c r="A29" s="59" t="s">
        <v>90</v>
      </c>
      <c r="B29" s="58">
        <v>9582</v>
      </c>
      <c r="C29" s="58">
        <v>8169</v>
      </c>
      <c r="D29" s="58">
        <v>7625</v>
      </c>
      <c r="E29" s="56">
        <f t="shared" si="0"/>
        <v>0.7957628887497391</v>
      </c>
      <c r="F29" s="56">
        <f t="shared" si="1"/>
        <v>0.9334067817358306</v>
      </c>
      <c r="G29" s="54">
        <v>1372</v>
      </c>
      <c r="H29" s="58">
        <f>SUM(D29-'[2]Sheet10'!D29)</f>
        <v>1360</v>
      </c>
      <c r="I29" s="56">
        <f t="shared" si="2"/>
        <v>0.9912536443148688</v>
      </c>
      <c r="J29"/>
      <c r="K29"/>
      <c r="L29"/>
      <c r="M29"/>
      <c r="N29"/>
      <c r="O29"/>
      <c r="P29"/>
    </row>
    <row r="30" spans="1:16" s="18" customFormat="1" ht="12">
      <c r="A30" s="59" t="s">
        <v>91</v>
      </c>
      <c r="B30" s="58">
        <v>445</v>
      </c>
      <c r="C30" s="58">
        <v>432</v>
      </c>
      <c r="D30" s="58">
        <v>379</v>
      </c>
      <c r="E30" s="56">
        <f t="shared" si="0"/>
        <v>0.851685393258427</v>
      </c>
      <c r="F30" s="56">
        <f t="shared" si="1"/>
        <v>0.8773148148148148</v>
      </c>
      <c r="G30" s="54">
        <v>22</v>
      </c>
      <c r="H30" s="58">
        <f>SUM(D30-'[2]Sheet10'!D30)</f>
        <v>29</v>
      </c>
      <c r="I30" s="56">
        <f t="shared" si="2"/>
        <v>1.3181818181818181</v>
      </c>
      <c r="J30"/>
      <c r="K30"/>
      <c r="L30"/>
      <c r="M30"/>
      <c r="N30"/>
      <c r="O30"/>
      <c r="P30"/>
    </row>
    <row r="31" spans="1:16" s="18" customFormat="1" ht="12.75">
      <c r="A31" s="91" t="s">
        <v>98</v>
      </c>
      <c r="B31" s="89">
        <f>SUM(B32+B33)</f>
        <v>102697</v>
      </c>
      <c r="C31" s="89">
        <f>SUM(C32+C33)</f>
        <v>94565</v>
      </c>
      <c r="D31" s="89">
        <f>SUM(D32+D33)</f>
        <v>69965</v>
      </c>
      <c r="E31" s="90">
        <f t="shared" si="0"/>
        <v>0.6812759866403109</v>
      </c>
      <c r="F31" s="90">
        <f t="shared" si="1"/>
        <v>0.7398614709459103</v>
      </c>
      <c r="G31" s="89">
        <f>SUM(G32+G33)</f>
        <v>8859</v>
      </c>
      <c r="H31" s="89">
        <f>SUM(H32+H33)</f>
        <v>6515</v>
      </c>
      <c r="I31" s="90">
        <f t="shared" si="2"/>
        <v>0.7354103171915566</v>
      </c>
      <c r="J31"/>
      <c r="K31"/>
      <c r="L31"/>
      <c r="M31"/>
      <c r="N31"/>
      <c r="O31"/>
      <c r="P31"/>
    </row>
    <row r="32" spans="1:16" s="18" customFormat="1" ht="12">
      <c r="A32" s="59" t="s">
        <v>90</v>
      </c>
      <c r="B32" s="58">
        <v>92978</v>
      </c>
      <c r="C32" s="58">
        <v>85439</v>
      </c>
      <c r="D32" s="58">
        <v>61296</v>
      </c>
      <c r="E32" s="56">
        <f t="shared" si="0"/>
        <v>0.6592527264514186</v>
      </c>
      <c r="F32" s="56">
        <f t="shared" si="1"/>
        <v>0.7174241271550463</v>
      </c>
      <c r="G32" s="54">
        <v>7923</v>
      </c>
      <c r="H32" s="58">
        <f>SUM(D32-'[2]Sheet10'!D32)</f>
        <v>5537</v>
      </c>
      <c r="I32" s="56">
        <f t="shared" si="2"/>
        <v>0.6988514451596618</v>
      </c>
      <c r="J32"/>
      <c r="K32"/>
      <c r="L32"/>
      <c r="M32"/>
      <c r="N32"/>
      <c r="O32"/>
      <c r="P32"/>
    </row>
    <row r="33" spans="1:16" s="18" customFormat="1" ht="12">
      <c r="A33" s="59" t="s">
        <v>91</v>
      </c>
      <c r="B33" s="58">
        <v>9719</v>
      </c>
      <c r="C33" s="58">
        <v>9126</v>
      </c>
      <c r="D33" s="58">
        <v>8669</v>
      </c>
      <c r="E33" s="56">
        <f t="shared" si="0"/>
        <v>0.8919641938471036</v>
      </c>
      <c r="F33" s="56">
        <f t="shared" si="1"/>
        <v>0.9499232960771422</v>
      </c>
      <c r="G33" s="54">
        <v>936</v>
      </c>
      <c r="H33" s="58">
        <f>SUM(D33-'[2]Sheet10'!D33)</f>
        <v>978</v>
      </c>
      <c r="I33" s="56">
        <f t="shared" si="2"/>
        <v>1.044871794871795</v>
      </c>
      <c r="J33"/>
      <c r="K33"/>
      <c r="L33"/>
      <c r="M33"/>
      <c r="N33"/>
      <c r="O33"/>
      <c r="P33"/>
    </row>
    <row r="34" spans="1:16" s="18" customFormat="1" ht="12.75">
      <c r="A34" s="91" t="s">
        <v>99</v>
      </c>
      <c r="B34" s="89">
        <f>SUM(B35+B36)</f>
        <v>90955</v>
      </c>
      <c r="C34" s="89">
        <f>SUM(C35+C36)</f>
        <v>84090</v>
      </c>
      <c r="D34" s="89">
        <f>SUM(D35+D36)</f>
        <v>81524</v>
      </c>
      <c r="E34" s="90">
        <f t="shared" si="0"/>
        <v>0.8963113627618053</v>
      </c>
      <c r="F34" s="90">
        <f t="shared" si="1"/>
        <v>0.9694850755143298</v>
      </c>
      <c r="G34" s="89">
        <f>SUM(G35+G36)</f>
        <v>7737</v>
      </c>
      <c r="H34" s="89">
        <f>SUM(H35+H36)</f>
        <v>8450</v>
      </c>
      <c r="I34" s="90">
        <f t="shared" si="2"/>
        <v>1.0921545818792813</v>
      </c>
      <c r="J34"/>
      <c r="K34"/>
      <c r="L34"/>
      <c r="M34"/>
      <c r="N34"/>
      <c r="O34"/>
      <c r="P34"/>
    </row>
    <row r="35" spans="1:16" s="18" customFormat="1" ht="13.5" customHeight="1">
      <c r="A35" s="59" t="s">
        <v>90</v>
      </c>
      <c r="B35" s="58">
        <v>78242</v>
      </c>
      <c r="C35" s="58">
        <v>71833</v>
      </c>
      <c r="D35" s="58">
        <v>69878</v>
      </c>
      <c r="E35" s="56">
        <f t="shared" si="0"/>
        <v>0.893100892103985</v>
      </c>
      <c r="F35" s="56">
        <f t="shared" si="1"/>
        <v>0.9727840964459232</v>
      </c>
      <c r="G35" s="54">
        <v>6712</v>
      </c>
      <c r="H35" s="58">
        <f>SUM(D35-'[2]Sheet10'!D35)</f>
        <v>7005</v>
      </c>
      <c r="I35" s="56">
        <f t="shared" si="2"/>
        <v>1.04365315852205</v>
      </c>
      <c r="J35"/>
      <c r="K35"/>
      <c r="L35"/>
      <c r="M35"/>
      <c r="N35"/>
      <c r="O35"/>
      <c r="P35"/>
    </row>
    <row r="36" spans="1:16" s="18" customFormat="1" ht="12.75" customHeight="1">
      <c r="A36" s="59" t="s">
        <v>91</v>
      </c>
      <c r="B36" s="58">
        <v>12713</v>
      </c>
      <c r="C36" s="58">
        <v>12257</v>
      </c>
      <c r="D36" s="58">
        <v>11646</v>
      </c>
      <c r="E36" s="56">
        <f t="shared" si="0"/>
        <v>0.9160701643986471</v>
      </c>
      <c r="F36" s="56">
        <f t="shared" si="1"/>
        <v>0.9501509341600718</v>
      </c>
      <c r="G36" s="54">
        <v>1025</v>
      </c>
      <c r="H36" s="58">
        <f>SUM(D36-'[2]Sheet10'!D36)</f>
        <v>1445</v>
      </c>
      <c r="I36" s="56">
        <f t="shared" si="2"/>
        <v>1.4097560975609755</v>
      </c>
      <c r="J36"/>
      <c r="K36"/>
      <c r="L36"/>
      <c r="M36"/>
      <c r="N36"/>
      <c r="O36"/>
      <c r="P36"/>
    </row>
    <row r="37" spans="1:16" s="5" customFormat="1" ht="25.5">
      <c r="A37" s="92" t="s">
        <v>100</v>
      </c>
      <c r="B37" s="89">
        <f>SUM(B38+B39)</f>
        <v>53402</v>
      </c>
      <c r="C37" s="89">
        <f>SUM(C38+C39)</f>
        <v>51758</v>
      </c>
      <c r="D37" s="89">
        <f>SUM(D38+D39)</f>
        <v>47451</v>
      </c>
      <c r="E37" s="90">
        <f t="shared" si="0"/>
        <v>0.8885622261338527</v>
      </c>
      <c r="F37" s="90">
        <f t="shared" si="1"/>
        <v>0.9167858108891379</v>
      </c>
      <c r="G37" s="89">
        <f>SUM(G38+G39)</f>
        <v>4545</v>
      </c>
      <c r="H37" s="89">
        <f>SUM(H38+H39)</f>
        <v>5017</v>
      </c>
      <c r="I37" s="90">
        <f t="shared" si="2"/>
        <v>1.1038503850385037</v>
      </c>
      <c r="J37"/>
      <c r="K37"/>
      <c r="L37"/>
      <c r="M37"/>
      <c r="N37"/>
      <c r="O37"/>
      <c r="P37"/>
    </row>
    <row r="38" spans="1:16" s="5" customFormat="1" ht="12">
      <c r="A38" s="59" t="s">
        <v>90</v>
      </c>
      <c r="B38" s="58">
        <v>49778</v>
      </c>
      <c r="C38" s="58">
        <v>48037</v>
      </c>
      <c r="D38" s="58">
        <v>44037</v>
      </c>
      <c r="E38" s="56">
        <f t="shared" si="0"/>
        <v>0.8846679255896179</v>
      </c>
      <c r="F38" s="56">
        <f t="shared" si="1"/>
        <v>0.9167308533005808</v>
      </c>
      <c r="G38" s="54">
        <v>4327</v>
      </c>
      <c r="H38" s="58">
        <f>SUM(D38-'[2]Sheet10'!D38)</f>
        <v>4399</v>
      </c>
      <c r="I38" s="56">
        <f t="shared" si="2"/>
        <v>1.0166397041830368</v>
      </c>
      <c r="J38"/>
      <c r="K38"/>
      <c r="L38"/>
      <c r="M38"/>
      <c r="N38"/>
      <c r="O38"/>
      <c r="P38"/>
    </row>
    <row r="39" spans="1:16" s="5" customFormat="1" ht="12">
      <c r="A39" s="59" t="s">
        <v>91</v>
      </c>
      <c r="B39" s="58">
        <v>3624</v>
      </c>
      <c r="C39" s="58">
        <v>3721</v>
      </c>
      <c r="D39" s="58">
        <v>3414</v>
      </c>
      <c r="E39" s="56">
        <f t="shared" si="0"/>
        <v>0.9420529801324503</v>
      </c>
      <c r="F39" s="56">
        <f t="shared" si="1"/>
        <v>0.917495296963182</v>
      </c>
      <c r="G39" s="54">
        <v>218</v>
      </c>
      <c r="H39" s="58">
        <f>SUM(D39-'[2]Sheet10'!D39)</f>
        <v>618</v>
      </c>
      <c r="I39" s="56">
        <f t="shared" si="2"/>
        <v>2.834862385321101</v>
      </c>
      <c r="J39"/>
      <c r="K39"/>
      <c r="L39"/>
      <c r="M39"/>
      <c r="N39"/>
      <c r="O39"/>
      <c r="P39"/>
    </row>
    <row r="40" spans="1:16" s="5" customFormat="1" ht="12.75">
      <c r="A40" s="91" t="s">
        <v>101</v>
      </c>
      <c r="B40" s="89">
        <f>SUM(B41+B42)</f>
        <v>46203</v>
      </c>
      <c r="C40" s="89">
        <f>SUM(C41+C42)</f>
        <v>42111</v>
      </c>
      <c r="D40" s="89">
        <f>SUM(D41+D42)</f>
        <v>40776</v>
      </c>
      <c r="E40" s="90">
        <f t="shared" si="0"/>
        <v>0.882540094799039</v>
      </c>
      <c r="F40" s="90">
        <f t="shared" si="1"/>
        <v>0.9682980693880459</v>
      </c>
      <c r="G40" s="89">
        <f>SUM(G41+G42)</f>
        <v>3859</v>
      </c>
      <c r="H40" s="89">
        <f>SUM(H41+H42)</f>
        <v>4008</v>
      </c>
      <c r="I40" s="90">
        <f t="shared" si="2"/>
        <v>1.0386110391293082</v>
      </c>
      <c r="J40"/>
      <c r="K40"/>
      <c r="L40"/>
      <c r="M40"/>
      <c r="N40"/>
      <c r="O40"/>
      <c r="P40"/>
    </row>
    <row r="41" spans="1:16" s="5" customFormat="1" ht="12">
      <c r="A41" s="59" t="s">
        <v>90</v>
      </c>
      <c r="B41" s="58">
        <v>43699</v>
      </c>
      <c r="C41" s="58">
        <v>39637</v>
      </c>
      <c r="D41" s="58">
        <v>38450</v>
      </c>
      <c r="E41" s="56">
        <f t="shared" si="0"/>
        <v>0.8798828348474793</v>
      </c>
      <c r="F41" s="56">
        <f t="shared" si="1"/>
        <v>0.9700532330902945</v>
      </c>
      <c r="G41" s="54">
        <v>3738</v>
      </c>
      <c r="H41" s="58">
        <f>SUM(D41-'[2]Sheet10'!D41)</f>
        <v>3846</v>
      </c>
      <c r="I41" s="56">
        <f t="shared" si="2"/>
        <v>1.028892455858748</v>
      </c>
      <c r="J41"/>
      <c r="K41"/>
      <c r="L41"/>
      <c r="M41"/>
      <c r="N41"/>
      <c r="O41"/>
      <c r="P41"/>
    </row>
    <row r="42" spans="1:16" s="5" customFormat="1" ht="12">
      <c r="A42" s="59" t="s">
        <v>91</v>
      </c>
      <c r="B42" s="58">
        <v>2504</v>
      </c>
      <c r="C42" s="58">
        <v>2474</v>
      </c>
      <c r="D42" s="58">
        <v>2326</v>
      </c>
      <c r="E42" s="56">
        <f t="shared" si="0"/>
        <v>0.9289137380191693</v>
      </c>
      <c r="F42" s="56">
        <f t="shared" si="1"/>
        <v>0.9401778496362166</v>
      </c>
      <c r="G42" s="54">
        <v>121</v>
      </c>
      <c r="H42" s="58">
        <f>SUM(D42-'[2]Sheet10'!D42)</f>
        <v>162</v>
      </c>
      <c r="I42" s="56">
        <f t="shared" si="2"/>
        <v>1.3388429752066116</v>
      </c>
      <c r="J42"/>
      <c r="K42"/>
      <c r="L42"/>
      <c r="M42"/>
      <c r="N42"/>
      <c r="O42"/>
      <c r="P42"/>
    </row>
    <row r="43" spans="1:16" s="5" customFormat="1" ht="12.75">
      <c r="A43" s="91" t="s">
        <v>102</v>
      </c>
      <c r="B43" s="89">
        <f>SUM(B44+B45)</f>
        <v>12206</v>
      </c>
      <c r="C43" s="89">
        <f>SUM(C44+C45)</f>
        <v>11429</v>
      </c>
      <c r="D43" s="89">
        <f>SUM(D44+D45)</f>
        <v>8674</v>
      </c>
      <c r="E43" s="90">
        <f t="shared" si="0"/>
        <v>0.710634114369982</v>
      </c>
      <c r="F43" s="90">
        <f t="shared" si="1"/>
        <v>0.7589465395047685</v>
      </c>
      <c r="G43" s="89">
        <f>SUM(G44+G45)</f>
        <v>851</v>
      </c>
      <c r="H43" s="89">
        <f>SUM(H44+H45)</f>
        <v>706</v>
      </c>
      <c r="I43" s="90">
        <f t="shared" si="2"/>
        <v>0.8296122209165687</v>
      </c>
      <c r="J43"/>
      <c r="K43"/>
      <c r="L43"/>
      <c r="M43"/>
      <c r="N43"/>
      <c r="O43"/>
      <c r="P43"/>
    </row>
    <row r="44" spans="1:16" s="5" customFormat="1" ht="12">
      <c r="A44" s="59" t="s">
        <v>90</v>
      </c>
      <c r="B44" s="58">
        <v>7487</v>
      </c>
      <c r="C44" s="58">
        <v>6851</v>
      </c>
      <c r="D44" s="58">
        <v>4784</v>
      </c>
      <c r="E44" s="56">
        <f t="shared" si="0"/>
        <v>0.6389742219847736</v>
      </c>
      <c r="F44" s="56">
        <f t="shared" si="1"/>
        <v>0.698292220113852</v>
      </c>
      <c r="G44" s="54">
        <v>631</v>
      </c>
      <c r="H44" s="58">
        <f>SUM(D44-'[2]Sheet10'!D44)</f>
        <v>527</v>
      </c>
      <c r="I44" s="56">
        <f t="shared" si="2"/>
        <v>0.8351822503961965</v>
      </c>
      <c r="J44"/>
      <c r="K44"/>
      <c r="L44"/>
      <c r="M44"/>
      <c r="N44"/>
      <c r="O44"/>
      <c r="P44"/>
    </row>
    <row r="45" spans="1:16" s="5" customFormat="1" ht="12">
      <c r="A45" s="59" t="s">
        <v>91</v>
      </c>
      <c r="B45" s="58">
        <v>4719</v>
      </c>
      <c r="C45" s="58">
        <v>4578</v>
      </c>
      <c r="D45" s="58">
        <v>3890</v>
      </c>
      <c r="E45" s="56">
        <f t="shared" si="0"/>
        <v>0.8243271879635516</v>
      </c>
      <c r="F45" s="56">
        <f t="shared" si="1"/>
        <v>0.8497160332022717</v>
      </c>
      <c r="G45" s="54">
        <v>220</v>
      </c>
      <c r="H45" s="58">
        <f>SUM(D45-'[2]Sheet10'!D45)</f>
        <v>179</v>
      </c>
      <c r="I45" s="56">
        <f t="shared" si="2"/>
        <v>0.8136363636363636</v>
      </c>
      <c r="J45"/>
      <c r="K45"/>
      <c r="L45"/>
      <c r="M45"/>
      <c r="N45"/>
      <c r="O45"/>
      <c r="P45"/>
    </row>
    <row r="46" spans="1:16" s="5" customFormat="1" ht="12.75">
      <c r="A46" s="91" t="s">
        <v>103</v>
      </c>
      <c r="B46" s="89">
        <f>SUM(B47+B48)</f>
        <v>156266</v>
      </c>
      <c r="C46" s="89">
        <f>SUM(C47+C48)</f>
        <v>143169</v>
      </c>
      <c r="D46" s="89">
        <f>SUM(D47+D48)</f>
        <v>139216</v>
      </c>
      <c r="E46" s="90">
        <f t="shared" si="0"/>
        <v>0.890891172743911</v>
      </c>
      <c r="F46" s="90">
        <f t="shared" si="1"/>
        <v>0.97238927421439</v>
      </c>
      <c r="G46" s="89">
        <f>SUM(G47+G48)</f>
        <v>13156</v>
      </c>
      <c r="H46" s="89">
        <f>SUM(H47+H48)</f>
        <v>13826</v>
      </c>
      <c r="I46" s="90">
        <f t="shared" si="2"/>
        <v>1.0509273335360292</v>
      </c>
      <c r="J46"/>
      <c r="K46"/>
      <c r="L46"/>
      <c r="M46"/>
      <c r="N46"/>
      <c r="O46"/>
      <c r="P46"/>
    </row>
    <row r="47" spans="1:16" s="5" customFormat="1" ht="12">
      <c r="A47" s="59" t="s">
        <v>90</v>
      </c>
      <c r="B47" s="58">
        <v>149233</v>
      </c>
      <c r="C47" s="58">
        <v>136349</v>
      </c>
      <c r="D47" s="58">
        <v>133465</v>
      </c>
      <c r="E47" s="56">
        <f t="shared" si="0"/>
        <v>0.8943397237876342</v>
      </c>
      <c r="F47" s="56">
        <f t="shared" si="1"/>
        <v>0.9788483963945463</v>
      </c>
      <c r="G47" s="54">
        <v>12920</v>
      </c>
      <c r="H47" s="58">
        <f>SUM(D47-'[2]Sheet10'!D47)</f>
        <v>13425</v>
      </c>
      <c r="I47" s="56">
        <f t="shared" si="2"/>
        <v>1.0390866873065014</v>
      </c>
      <c r="J47"/>
      <c r="K47"/>
      <c r="L47"/>
      <c r="M47"/>
      <c r="N47"/>
      <c r="O47"/>
      <c r="P47"/>
    </row>
    <row r="48" spans="1:16" s="5" customFormat="1" ht="12">
      <c r="A48" s="59" t="s">
        <v>91</v>
      </c>
      <c r="B48" s="58">
        <v>7033</v>
      </c>
      <c r="C48" s="58">
        <v>6820</v>
      </c>
      <c r="D48" s="58">
        <v>5751</v>
      </c>
      <c r="E48" s="56">
        <f t="shared" si="0"/>
        <v>0.8177164794540026</v>
      </c>
      <c r="F48" s="56">
        <f t="shared" si="1"/>
        <v>0.8432551319648094</v>
      </c>
      <c r="G48" s="54">
        <v>236</v>
      </c>
      <c r="H48" s="58">
        <f>SUM(D48-'[2]Sheet10'!D48)</f>
        <v>401</v>
      </c>
      <c r="I48" s="56">
        <f t="shared" si="2"/>
        <v>1.6991525423728813</v>
      </c>
      <c r="J48"/>
      <c r="K48"/>
      <c r="L48"/>
      <c r="M48"/>
      <c r="N48"/>
      <c r="O48"/>
      <c r="P48"/>
    </row>
    <row r="49" spans="1:16" s="5" customFormat="1" ht="12.75">
      <c r="A49" s="91" t="s">
        <v>104</v>
      </c>
      <c r="B49" s="89">
        <f>SUM(B50+B51)</f>
        <v>13572</v>
      </c>
      <c r="C49" s="89">
        <f>SUM(C50+C51)</f>
        <v>12404</v>
      </c>
      <c r="D49" s="89">
        <f>SUM(D50+D51)</f>
        <v>10937</v>
      </c>
      <c r="E49" s="90">
        <f t="shared" si="0"/>
        <v>0.805850279988211</v>
      </c>
      <c r="F49" s="90">
        <f t="shared" si="1"/>
        <v>0.8817316994517898</v>
      </c>
      <c r="G49" s="89">
        <f>SUM(G50+G51)</f>
        <v>1324</v>
      </c>
      <c r="H49" s="89">
        <f>SUM(H50+H51)</f>
        <v>1334</v>
      </c>
      <c r="I49" s="90">
        <f t="shared" si="2"/>
        <v>1.0075528700906344</v>
      </c>
      <c r="J49"/>
      <c r="K49"/>
      <c r="L49"/>
      <c r="M49"/>
      <c r="N49"/>
      <c r="O49"/>
      <c r="P49"/>
    </row>
    <row r="50" spans="1:16" s="5" customFormat="1" ht="12">
      <c r="A50" s="59" t="s">
        <v>90</v>
      </c>
      <c r="B50" s="58">
        <v>12118</v>
      </c>
      <c r="C50" s="58">
        <v>11009</v>
      </c>
      <c r="D50" s="58">
        <v>9780</v>
      </c>
      <c r="E50" s="56">
        <f t="shared" si="0"/>
        <v>0.8070638719260604</v>
      </c>
      <c r="F50" s="56">
        <f t="shared" si="1"/>
        <v>0.8883640657643747</v>
      </c>
      <c r="G50" s="54">
        <v>1195</v>
      </c>
      <c r="H50" s="58">
        <f>SUM(D50-'[2]Sheet10'!D50)</f>
        <v>1079</v>
      </c>
      <c r="I50" s="56">
        <f t="shared" si="2"/>
        <v>0.902928870292887</v>
      </c>
      <c r="J50"/>
      <c r="K50"/>
      <c r="L50"/>
      <c r="M50"/>
      <c r="N50"/>
      <c r="O50"/>
      <c r="P50"/>
    </row>
    <row r="51" spans="1:16" s="5" customFormat="1" ht="12">
      <c r="A51" s="59" t="s">
        <v>91</v>
      </c>
      <c r="B51" s="58">
        <v>1454</v>
      </c>
      <c r="C51" s="58">
        <v>1395</v>
      </c>
      <c r="D51" s="58">
        <v>1157</v>
      </c>
      <c r="E51" s="56">
        <f t="shared" si="0"/>
        <v>0.7957359009628611</v>
      </c>
      <c r="F51" s="56">
        <f t="shared" si="1"/>
        <v>0.8293906810035843</v>
      </c>
      <c r="G51" s="54">
        <v>129</v>
      </c>
      <c r="H51" s="58">
        <f>SUM(D51-'[2]Sheet10'!D51)</f>
        <v>255</v>
      </c>
      <c r="I51" s="56">
        <f t="shared" si="2"/>
        <v>1.9767441860465116</v>
      </c>
      <c r="J51"/>
      <c r="K51"/>
      <c r="L51"/>
      <c r="M51"/>
      <c r="N51"/>
      <c r="O51"/>
      <c r="P51"/>
    </row>
    <row r="52" spans="1:16" s="5" customFormat="1" ht="73.5" customHeight="1">
      <c r="A52" s="45" t="s">
        <v>3</v>
      </c>
      <c r="B52" s="45" t="s">
        <v>43</v>
      </c>
      <c r="C52" s="45" t="s">
        <v>84</v>
      </c>
      <c r="D52" s="45" t="s">
        <v>45</v>
      </c>
      <c r="E52" s="45" t="s">
        <v>85</v>
      </c>
      <c r="F52" s="45" t="s">
        <v>86</v>
      </c>
      <c r="G52" s="45" t="s">
        <v>105</v>
      </c>
      <c r="H52" s="45" t="s">
        <v>106</v>
      </c>
      <c r="I52" s="45" t="s">
        <v>88</v>
      </c>
      <c r="J52"/>
      <c r="K52"/>
      <c r="L52"/>
      <c r="M52"/>
      <c r="N52"/>
      <c r="O52"/>
      <c r="P52"/>
    </row>
    <row r="53" spans="1:16" s="5" customFormat="1" ht="12">
      <c r="A53" s="45">
        <v>1</v>
      </c>
      <c r="B53" s="45">
        <v>2</v>
      </c>
      <c r="C53" s="45">
        <v>3</v>
      </c>
      <c r="D53" s="45">
        <v>4</v>
      </c>
      <c r="E53" s="45">
        <v>5</v>
      </c>
      <c r="F53" s="45">
        <v>6</v>
      </c>
      <c r="G53" s="47">
        <v>7</v>
      </c>
      <c r="H53" s="47">
        <v>8</v>
      </c>
      <c r="I53" s="47">
        <v>9</v>
      </c>
      <c r="J53"/>
      <c r="K53"/>
      <c r="L53"/>
      <c r="M53"/>
      <c r="N53"/>
      <c r="O53"/>
      <c r="P53"/>
    </row>
    <row r="54" spans="1:16" s="5" customFormat="1" ht="36.75" customHeight="1">
      <c r="A54" s="92" t="s">
        <v>107</v>
      </c>
      <c r="B54" s="89">
        <f>SUM(B55+B56)</f>
        <v>8877</v>
      </c>
      <c r="C54" s="89">
        <f>SUM(C55+C56)</f>
        <v>8106</v>
      </c>
      <c r="D54" s="89">
        <f>SUM(D55+D56)</f>
        <v>6918</v>
      </c>
      <c r="E54" s="90">
        <f aca="true" t="shared" si="3" ref="E54:E91">SUM(D54/B54)</f>
        <v>0.7793173369381547</v>
      </c>
      <c r="F54" s="90">
        <f aca="true" t="shared" si="4" ref="F54:F91">SUM(D54/C54)</f>
        <v>0.8534418948926721</v>
      </c>
      <c r="G54" s="89">
        <f>SUM(G55+G56)</f>
        <v>755</v>
      </c>
      <c r="H54" s="89">
        <f>SUM(H55+H56)</f>
        <v>716</v>
      </c>
      <c r="I54" s="90">
        <f aca="true" t="shared" si="5" ref="I54:I64">SUM(H54/G54)</f>
        <v>0.9483443708609272</v>
      </c>
      <c r="J54"/>
      <c r="K54"/>
      <c r="L54"/>
      <c r="M54"/>
      <c r="N54"/>
      <c r="O54"/>
      <c r="P54"/>
    </row>
    <row r="55" spans="1:16" s="5" customFormat="1" ht="12">
      <c r="A55" s="59" t="s">
        <v>90</v>
      </c>
      <c r="B55" s="58">
        <v>6424</v>
      </c>
      <c r="C55" s="58">
        <v>5925</v>
      </c>
      <c r="D55" s="58">
        <v>5447</v>
      </c>
      <c r="E55" s="56">
        <f t="shared" si="3"/>
        <v>0.8479140722291407</v>
      </c>
      <c r="F55" s="56">
        <f t="shared" si="4"/>
        <v>0.919324894514768</v>
      </c>
      <c r="G55" s="54">
        <v>531</v>
      </c>
      <c r="H55" s="58">
        <f>SUM(D55-'[2]Sheet10'!D55)</f>
        <v>516</v>
      </c>
      <c r="I55" s="56">
        <f t="shared" si="5"/>
        <v>0.9717514124293786</v>
      </c>
      <c r="J55"/>
      <c r="K55"/>
      <c r="L55"/>
      <c r="M55"/>
      <c r="N55"/>
      <c r="O55"/>
      <c r="P55"/>
    </row>
    <row r="56" spans="1:16" s="5" customFormat="1" ht="12">
      <c r="A56" s="59" t="s">
        <v>91</v>
      </c>
      <c r="B56" s="58">
        <v>2453</v>
      </c>
      <c r="C56" s="58">
        <v>2181</v>
      </c>
      <c r="D56" s="58">
        <v>1471</v>
      </c>
      <c r="E56" s="56">
        <f t="shared" si="3"/>
        <v>0.5996738687321647</v>
      </c>
      <c r="F56" s="56">
        <f t="shared" si="4"/>
        <v>0.6744612563044475</v>
      </c>
      <c r="G56" s="54">
        <v>224</v>
      </c>
      <c r="H56" s="58">
        <f>SUM(D56-'[2]Sheet10'!D56)</f>
        <v>200</v>
      </c>
      <c r="I56" s="56">
        <f t="shared" si="5"/>
        <v>0.8928571428571429</v>
      </c>
      <c r="J56"/>
      <c r="K56"/>
      <c r="L56"/>
      <c r="M56"/>
      <c r="N56"/>
      <c r="O56"/>
      <c r="P56"/>
    </row>
    <row r="57" spans="1:16" s="5" customFormat="1" ht="12.75">
      <c r="A57" s="91" t="s">
        <v>108</v>
      </c>
      <c r="B57" s="89">
        <f>SUM(B58+B59)</f>
        <v>14169</v>
      </c>
      <c r="C57" s="89">
        <f>SUM(C58+C59)</f>
        <v>13075</v>
      </c>
      <c r="D57" s="89">
        <f>SUM(D58+D59)</f>
        <v>12877</v>
      </c>
      <c r="E57" s="90">
        <f t="shared" si="3"/>
        <v>0.9088150187028019</v>
      </c>
      <c r="F57" s="90">
        <f t="shared" si="4"/>
        <v>0.9848565965583174</v>
      </c>
      <c r="G57" s="89">
        <f>SUM(G58+G59)</f>
        <v>1140</v>
      </c>
      <c r="H57" s="89">
        <f>SUM(H58+H59)</f>
        <v>1157</v>
      </c>
      <c r="I57" s="90">
        <f t="shared" si="5"/>
        <v>1.0149122807017543</v>
      </c>
      <c r="J57"/>
      <c r="K57"/>
      <c r="L57"/>
      <c r="M57"/>
      <c r="N57"/>
      <c r="O57"/>
      <c r="P57"/>
    </row>
    <row r="58" spans="1:16" s="5" customFormat="1" ht="12">
      <c r="A58" s="59" t="s">
        <v>90</v>
      </c>
      <c r="B58" s="58">
        <v>12456</v>
      </c>
      <c r="C58" s="58">
        <v>11454</v>
      </c>
      <c r="D58" s="58">
        <v>11300</v>
      </c>
      <c r="E58" s="56">
        <f t="shared" si="3"/>
        <v>0.9071933204881182</v>
      </c>
      <c r="F58" s="56">
        <f t="shared" si="4"/>
        <v>0.9865549153134276</v>
      </c>
      <c r="G58" s="54">
        <v>1043</v>
      </c>
      <c r="H58" s="58">
        <f>SUM(D58-'[2]Sheet10'!D58)</f>
        <v>1035</v>
      </c>
      <c r="I58" s="56">
        <f t="shared" si="5"/>
        <v>0.9923298178331735</v>
      </c>
      <c r="J58"/>
      <c r="K58"/>
      <c r="L58"/>
      <c r="M58"/>
      <c r="N58"/>
      <c r="O58"/>
      <c r="P58"/>
    </row>
    <row r="59" spans="1:16" s="5" customFormat="1" ht="12">
      <c r="A59" s="59" t="s">
        <v>91</v>
      </c>
      <c r="B59" s="58">
        <v>1713</v>
      </c>
      <c r="C59" s="58">
        <v>1621</v>
      </c>
      <c r="D59" s="58">
        <v>1577</v>
      </c>
      <c r="E59" s="56">
        <f t="shared" si="3"/>
        <v>0.9206071220081729</v>
      </c>
      <c r="F59" s="56">
        <f t="shared" si="4"/>
        <v>0.9728562615669339</v>
      </c>
      <c r="G59" s="54">
        <v>97</v>
      </c>
      <c r="H59" s="58">
        <f>SUM(D59-'[2]Sheet10'!D59)</f>
        <v>122</v>
      </c>
      <c r="I59" s="56">
        <f t="shared" si="5"/>
        <v>1.2577319587628866</v>
      </c>
      <c r="J59"/>
      <c r="K59"/>
      <c r="L59"/>
      <c r="M59"/>
      <c r="N59"/>
      <c r="O59"/>
      <c r="P59"/>
    </row>
    <row r="60" spans="1:16" s="5" customFormat="1" ht="12.75">
      <c r="A60" s="91" t="s">
        <v>109</v>
      </c>
      <c r="B60" s="89">
        <f>SUM(B61+B62)</f>
        <v>13822</v>
      </c>
      <c r="C60" s="89">
        <f>SUM(C61+C62)</f>
        <v>12995</v>
      </c>
      <c r="D60" s="89">
        <f>SUM(D61+D62)</f>
        <v>10343</v>
      </c>
      <c r="E60" s="90">
        <f t="shared" si="3"/>
        <v>0.7482998118940819</v>
      </c>
      <c r="F60" s="90">
        <f t="shared" si="4"/>
        <v>0.7959215082724125</v>
      </c>
      <c r="G60" s="89">
        <f>SUM(G61+G62)</f>
        <v>1125</v>
      </c>
      <c r="H60" s="89">
        <f>SUM(H61+H62)</f>
        <v>1127</v>
      </c>
      <c r="I60" s="90">
        <f t="shared" si="5"/>
        <v>1.0017777777777779</v>
      </c>
      <c r="J60"/>
      <c r="K60"/>
      <c r="L60"/>
      <c r="M60"/>
      <c r="N60"/>
      <c r="O60"/>
      <c r="P60"/>
    </row>
    <row r="61" spans="1:16" s="5" customFormat="1" ht="12">
      <c r="A61" s="59" t="s">
        <v>90</v>
      </c>
      <c r="B61" s="58">
        <v>12247</v>
      </c>
      <c r="C61" s="58">
        <v>11514</v>
      </c>
      <c r="D61" s="58">
        <v>9263</v>
      </c>
      <c r="E61" s="56">
        <f t="shared" si="3"/>
        <v>0.7563484935086143</v>
      </c>
      <c r="F61" s="56">
        <f t="shared" si="4"/>
        <v>0.8044988709397255</v>
      </c>
      <c r="G61" s="54">
        <v>1000</v>
      </c>
      <c r="H61" s="58">
        <f>SUM(D61-'[2]Sheet10'!D61)</f>
        <v>948</v>
      </c>
      <c r="I61" s="56">
        <f t="shared" si="5"/>
        <v>0.948</v>
      </c>
      <c r="J61"/>
      <c r="K61"/>
      <c r="L61"/>
      <c r="M61"/>
      <c r="N61"/>
      <c r="O61"/>
      <c r="P61"/>
    </row>
    <row r="62" spans="1:16" s="5" customFormat="1" ht="12">
      <c r="A62" s="59" t="s">
        <v>91</v>
      </c>
      <c r="B62" s="58">
        <v>1575</v>
      </c>
      <c r="C62" s="58">
        <v>1481</v>
      </c>
      <c r="D62" s="58">
        <v>1080</v>
      </c>
      <c r="E62" s="56">
        <f t="shared" si="3"/>
        <v>0.6857142857142857</v>
      </c>
      <c r="F62" s="56">
        <f t="shared" si="4"/>
        <v>0.7292370020256583</v>
      </c>
      <c r="G62" s="54">
        <v>125</v>
      </c>
      <c r="H62" s="58">
        <f>SUM(D62-'[2]Sheet10'!D62)</f>
        <v>179</v>
      </c>
      <c r="I62" s="56">
        <f t="shared" si="5"/>
        <v>1.432</v>
      </c>
      <c r="J62"/>
      <c r="K62"/>
      <c r="L62"/>
      <c r="M62"/>
      <c r="N62"/>
      <c r="O62"/>
      <c r="P62"/>
    </row>
    <row r="63" spans="1:16" s="5" customFormat="1" ht="12.75">
      <c r="A63" s="91" t="s">
        <v>110</v>
      </c>
      <c r="B63" s="89">
        <f>SUM(B64+B65)</f>
        <v>1392</v>
      </c>
      <c r="C63" s="89">
        <f>SUM(C64+C65)</f>
        <v>1279</v>
      </c>
      <c r="D63" s="89">
        <f>SUM(D64+D65)</f>
        <v>986</v>
      </c>
      <c r="E63" s="90">
        <f t="shared" si="3"/>
        <v>0.7083333333333334</v>
      </c>
      <c r="F63" s="90">
        <f t="shared" si="4"/>
        <v>0.7709147771696638</v>
      </c>
      <c r="G63" s="89">
        <f>SUM(G64+G65)</f>
        <v>113</v>
      </c>
      <c r="H63" s="89">
        <f>SUM(H64+H65)</f>
        <v>74</v>
      </c>
      <c r="I63" s="90">
        <f t="shared" si="5"/>
        <v>0.6548672566371682</v>
      </c>
      <c r="J63"/>
      <c r="K63"/>
      <c r="L63"/>
      <c r="M63"/>
      <c r="N63"/>
      <c r="O63"/>
      <c r="P63"/>
    </row>
    <row r="64" spans="1:16" s="5" customFormat="1" ht="12">
      <c r="A64" s="59" t="s">
        <v>90</v>
      </c>
      <c r="B64" s="58">
        <v>1350</v>
      </c>
      <c r="C64" s="58">
        <v>1237</v>
      </c>
      <c r="D64" s="58">
        <v>971</v>
      </c>
      <c r="E64" s="56">
        <f t="shared" si="3"/>
        <v>0.7192592592592593</v>
      </c>
      <c r="F64" s="56">
        <f t="shared" si="4"/>
        <v>0.7849636216653193</v>
      </c>
      <c r="G64" s="54">
        <v>113</v>
      </c>
      <c r="H64" s="58">
        <f>SUM(D64-'[2]Sheet10'!D64)</f>
        <v>74</v>
      </c>
      <c r="I64" s="56">
        <f t="shared" si="5"/>
        <v>0.6548672566371682</v>
      </c>
      <c r="J64"/>
      <c r="K64"/>
      <c r="L64"/>
      <c r="M64"/>
      <c r="N64"/>
      <c r="O64"/>
      <c r="P64"/>
    </row>
    <row r="65" spans="1:16" s="5" customFormat="1" ht="12">
      <c r="A65" s="59" t="s">
        <v>91</v>
      </c>
      <c r="B65" s="58">
        <v>42</v>
      </c>
      <c r="C65" s="58">
        <v>42</v>
      </c>
      <c r="D65" s="58">
        <v>15</v>
      </c>
      <c r="E65" s="56">
        <f t="shared" si="3"/>
        <v>0.35714285714285715</v>
      </c>
      <c r="F65" s="56">
        <f t="shared" si="4"/>
        <v>0.35714285714285715</v>
      </c>
      <c r="G65" s="54">
        <v>0</v>
      </c>
      <c r="H65" s="58">
        <f>SUM(D65-'[2]Sheet10'!D65)</f>
        <v>0</v>
      </c>
      <c r="I65" s="56">
        <v>0</v>
      </c>
      <c r="J65"/>
      <c r="K65"/>
      <c r="L65"/>
      <c r="M65"/>
      <c r="N65"/>
      <c r="O65"/>
      <c r="P65"/>
    </row>
    <row r="66" spans="1:16" s="5" customFormat="1" ht="12.75">
      <c r="A66" s="91" t="s">
        <v>111</v>
      </c>
      <c r="B66" s="89">
        <f>SUM(B67+B68)</f>
        <v>612</v>
      </c>
      <c r="C66" s="89">
        <f>SUM(C67+C68)</f>
        <v>556</v>
      </c>
      <c r="D66" s="89">
        <f>SUM(D67+D68)</f>
        <v>556</v>
      </c>
      <c r="E66" s="90">
        <f t="shared" si="3"/>
        <v>0.9084967320261438</v>
      </c>
      <c r="F66" s="90">
        <f t="shared" si="4"/>
        <v>1</v>
      </c>
      <c r="G66" s="89">
        <f>SUM(G67+G68)</f>
        <v>55</v>
      </c>
      <c r="H66" s="89">
        <f>SUM(H67+H68)</f>
        <v>55</v>
      </c>
      <c r="I66" s="90">
        <f>SUM(H66/G66)</f>
        <v>1</v>
      </c>
      <c r="J66"/>
      <c r="K66"/>
      <c r="L66"/>
      <c r="M66"/>
      <c r="N66"/>
      <c r="O66"/>
      <c r="P66"/>
    </row>
    <row r="67" spans="1:9" ht="12">
      <c r="A67" s="59" t="s">
        <v>90</v>
      </c>
      <c r="B67" s="58">
        <v>586</v>
      </c>
      <c r="C67" s="58">
        <v>530</v>
      </c>
      <c r="D67" s="58">
        <v>530</v>
      </c>
      <c r="E67" s="56">
        <f t="shared" si="3"/>
        <v>0.9044368600682594</v>
      </c>
      <c r="F67" s="56">
        <f t="shared" si="4"/>
        <v>1</v>
      </c>
      <c r="G67" s="54">
        <v>55</v>
      </c>
      <c r="H67" s="58">
        <f>SUM(D67-'[2]Sheet10'!D67)</f>
        <v>55</v>
      </c>
      <c r="I67" s="56">
        <f>SUM(H67/G67)</f>
        <v>1</v>
      </c>
    </row>
    <row r="68" spans="1:9" ht="12">
      <c r="A68" s="59" t="s">
        <v>91</v>
      </c>
      <c r="B68" s="58">
        <v>26</v>
      </c>
      <c r="C68" s="58">
        <v>26</v>
      </c>
      <c r="D68" s="58">
        <v>26</v>
      </c>
      <c r="E68" s="56">
        <f t="shared" si="3"/>
        <v>1</v>
      </c>
      <c r="F68" s="56">
        <f t="shared" si="4"/>
        <v>1</v>
      </c>
      <c r="G68" s="54">
        <v>0</v>
      </c>
      <c r="H68" s="58">
        <f>SUM(D68-'[2]Sheet10'!D68)</f>
        <v>0</v>
      </c>
      <c r="I68" s="56">
        <v>0</v>
      </c>
    </row>
    <row r="69" spans="1:9" ht="12.75">
      <c r="A69" s="91" t="s">
        <v>112</v>
      </c>
      <c r="B69" s="89">
        <f>SUM(B70+B71)</f>
        <v>757</v>
      </c>
      <c r="C69" s="89">
        <f>SUM(C70+C71)</f>
        <v>731</v>
      </c>
      <c r="D69" s="89">
        <f>SUM(D70+D71)</f>
        <v>550</v>
      </c>
      <c r="E69" s="90">
        <f t="shared" si="3"/>
        <v>0.726552179656539</v>
      </c>
      <c r="F69" s="90">
        <f t="shared" si="4"/>
        <v>0.7523939808481532</v>
      </c>
      <c r="G69" s="89">
        <f>SUM(G70+G71)</f>
        <v>53</v>
      </c>
      <c r="H69" s="89">
        <f>SUM(H70+H71)</f>
        <v>139</v>
      </c>
      <c r="I69" s="90">
        <f aca="true" t="shared" si="6" ref="I69:I76">SUM(H69/G69)</f>
        <v>2.6226415094339623</v>
      </c>
    </row>
    <row r="70" spans="1:9" ht="12">
      <c r="A70" s="59" t="s">
        <v>90</v>
      </c>
      <c r="B70" s="58">
        <v>232</v>
      </c>
      <c r="C70" s="58">
        <v>207</v>
      </c>
      <c r="D70" s="58">
        <v>185</v>
      </c>
      <c r="E70" s="56">
        <f t="shared" si="3"/>
        <v>0.7974137931034483</v>
      </c>
      <c r="F70" s="56">
        <f t="shared" si="4"/>
        <v>0.893719806763285</v>
      </c>
      <c r="G70" s="54">
        <v>25</v>
      </c>
      <c r="H70" s="58">
        <f>SUM(D70-'[2]Sheet10'!D70)</f>
        <v>36</v>
      </c>
      <c r="I70" s="56">
        <f t="shared" si="6"/>
        <v>1.44</v>
      </c>
    </row>
    <row r="71" spans="1:9" ht="12">
      <c r="A71" s="59" t="s">
        <v>91</v>
      </c>
      <c r="B71" s="58">
        <v>525</v>
      </c>
      <c r="C71" s="58">
        <v>524</v>
      </c>
      <c r="D71" s="58">
        <v>365</v>
      </c>
      <c r="E71" s="56">
        <f t="shared" si="3"/>
        <v>0.6952380952380952</v>
      </c>
      <c r="F71" s="56">
        <f t="shared" si="4"/>
        <v>0.6965648854961832</v>
      </c>
      <c r="G71" s="54">
        <v>28</v>
      </c>
      <c r="H71" s="58">
        <f>SUM(D71-'[2]Sheet10'!D71)</f>
        <v>103</v>
      </c>
      <c r="I71" s="56">
        <f t="shared" si="6"/>
        <v>3.6785714285714284</v>
      </c>
    </row>
    <row r="72" spans="1:9" ht="12.75">
      <c r="A72" s="91" t="s">
        <v>113</v>
      </c>
      <c r="B72" s="89">
        <f>SUM(B73+B74)</f>
        <v>5201</v>
      </c>
      <c r="C72" s="89">
        <f>SUM(C73+C74)</f>
        <v>4773</v>
      </c>
      <c r="D72" s="89">
        <f>SUM(D73+D74)</f>
        <v>4668</v>
      </c>
      <c r="E72" s="90">
        <f t="shared" si="3"/>
        <v>0.8975197077485099</v>
      </c>
      <c r="F72" s="90">
        <f t="shared" si="4"/>
        <v>0.9780012570710245</v>
      </c>
      <c r="G72" s="89">
        <f>SUM(G73+G74)</f>
        <v>428</v>
      </c>
      <c r="H72" s="89">
        <f>SUM(H73+H74)</f>
        <v>430</v>
      </c>
      <c r="I72" s="90">
        <f t="shared" si="6"/>
        <v>1.0046728971962617</v>
      </c>
    </row>
    <row r="73" spans="1:9" ht="12">
      <c r="A73" s="59" t="s">
        <v>90</v>
      </c>
      <c r="B73" s="58">
        <v>4886</v>
      </c>
      <c r="C73" s="58">
        <v>4485</v>
      </c>
      <c r="D73" s="58">
        <v>4395</v>
      </c>
      <c r="E73" s="56">
        <f t="shared" si="3"/>
        <v>0.8995088006549324</v>
      </c>
      <c r="F73" s="56">
        <f t="shared" si="4"/>
        <v>0.979933110367893</v>
      </c>
      <c r="G73" s="54">
        <v>401</v>
      </c>
      <c r="H73" s="58">
        <f>SUM(D73-'[2]Sheet10'!D73)</f>
        <v>390</v>
      </c>
      <c r="I73" s="56">
        <f t="shared" si="6"/>
        <v>0.972568578553616</v>
      </c>
    </row>
    <row r="74" spans="1:9" ht="12">
      <c r="A74" s="59" t="s">
        <v>91</v>
      </c>
      <c r="B74" s="58">
        <v>315</v>
      </c>
      <c r="C74" s="58">
        <v>288</v>
      </c>
      <c r="D74" s="58">
        <v>273</v>
      </c>
      <c r="E74" s="56">
        <f t="shared" si="3"/>
        <v>0.8666666666666667</v>
      </c>
      <c r="F74" s="56">
        <f t="shared" si="4"/>
        <v>0.9479166666666666</v>
      </c>
      <c r="G74" s="54">
        <v>27</v>
      </c>
      <c r="H74" s="58">
        <f>SUM(D74-'[2]Sheet10'!D74)</f>
        <v>40</v>
      </c>
      <c r="I74" s="56">
        <f t="shared" si="6"/>
        <v>1.4814814814814814</v>
      </c>
    </row>
    <row r="75" spans="1:9" ht="24" customHeight="1">
      <c r="A75" s="93" t="s">
        <v>114</v>
      </c>
      <c r="B75" s="89">
        <f>SUM(B76+B77)</f>
        <v>1125</v>
      </c>
      <c r="C75" s="89">
        <f>SUM(C76+C77)</f>
        <v>1109</v>
      </c>
      <c r="D75" s="89">
        <f>SUM(D76+D77)</f>
        <v>1058</v>
      </c>
      <c r="E75" s="90">
        <f t="shared" si="3"/>
        <v>0.9404444444444444</v>
      </c>
      <c r="F75" s="90">
        <f t="shared" si="4"/>
        <v>0.9540126239855726</v>
      </c>
      <c r="G75" s="89">
        <f>SUM(G76+G77)</f>
        <v>20</v>
      </c>
      <c r="H75" s="89">
        <f>SUM(H76+H77)</f>
        <v>41</v>
      </c>
      <c r="I75" s="90">
        <f t="shared" si="6"/>
        <v>2.05</v>
      </c>
    </row>
    <row r="76" spans="1:9" ht="12">
      <c r="A76" s="59" t="s">
        <v>90</v>
      </c>
      <c r="B76" s="58">
        <v>1123</v>
      </c>
      <c r="C76" s="58">
        <v>1107</v>
      </c>
      <c r="D76" s="58">
        <v>1056</v>
      </c>
      <c r="E76" s="56">
        <f t="shared" si="3"/>
        <v>0.9403383793410508</v>
      </c>
      <c r="F76" s="56">
        <f t="shared" si="4"/>
        <v>0.9539295392953929</v>
      </c>
      <c r="G76" s="54">
        <v>20</v>
      </c>
      <c r="H76" s="58">
        <f>SUM(D76-'[2]Sheet10'!D76)</f>
        <v>41</v>
      </c>
      <c r="I76" s="56">
        <f t="shared" si="6"/>
        <v>2.05</v>
      </c>
    </row>
    <row r="77" spans="1:9" ht="12">
      <c r="A77" s="59" t="s">
        <v>91</v>
      </c>
      <c r="B77" s="58">
        <v>2</v>
      </c>
      <c r="C77" s="58">
        <v>2</v>
      </c>
      <c r="D77" s="58">
        <v>2</v>
      </c>
      <c r="E77" s="56">
        <f t="shared" si="3"/>
        <v>1</v>
      </c>
      <c r="F77" s="56">
        <f t="shared" si="4"/>
        <v>1</v>
      </c>
      <c r="G77" s="54">
        <v>0</v>
      </c>
      <c r="H77" s="58">
        <f>SUM(D77-'[2]Sheet10'!D77)</f>
        <v>0</v>
      </c>
      <c r="I77" s="56">
        <v>0</v>
      </c>
    </row>
    <row r="78" spans="1:9" ht="15.75" customHeight="1">
      <c r="A78" s="88" t="s">
        <v>115</v>
      </c>
      <c r="B78" s="89">
        <f>SUM(B79)</f>
        <v>52</v>
      </c>
      <c r="C78" s="89">
        <f>SUM(C79)</f>
        <v>47</v>
      </c>
      <c r="D78" s="89">
        <f>SUM(D79)</f>
        <v>43</v>
      </c>
      <c r="E78" s="90">
        <f t="shared" si="3"/>
        <v>0.8269230769230769</v>
      </c>
      <c r="F78" s="90">
        <f t="shared" si="4"/>
        <v>0.9148936170212766</v>
      </c>
      <c r="G78" s="89">
        <f>SUM(G79)</f>
        <v>5</v>
      </c>
      <c r="H78" s="89">
        <f>SUM(H79)</f>
        <v>6</v>
      </c>
      <c r="I78" s="90">
        <f aca="true" t="shared" si="7" ref="I78:I83">SUM(H78/G78)</f>
        <v>1.2</v>
      </c>
    </row>
    <row r="79" spans="1:9" ht="12">
      <c r="A79" s="59" t="s">
        <v>90</v>
      </c>
      <c r="B79" s="58">
        <v>52</v>
      </c>
      <c r="C79" s="58">
        <v>47</v>
      </c>
      <c r="D79" s="58">
        <v>43</v>
      </c>
      <c r="E79" s="56">
        <f t="shared" si="3"/>
        <v>0.8269230769230769</v>
      </c>
      <c r="F79" s="56">
        <f t="shared" si="4"/>
        <v>0.9148936170212766</v>
      </c>
      <c r="G79" s="54">
        <v>5</v>
      </c>
      <c r="H79" s="58">
        <f>SUM(D79-'[2]Sheet10'!D79)</f>
        <v>6</v>
      </c>
      <c r="I79" s="56">
        <f t="shared" si="7"/>
        <v>1.2</v>
      </c>
    </row>
    <row r="80" spans="1:9" ht="22.5" customHeight="1">
      <c r="A80" s="93" t="s">
        <v>116</v>
      </c>
      <c r="B80" s="89">
        <f>SUM(B81)</f>
        <v>790</v>
      </c>
      <c r="C80" s="89">
        <f>SUM(C81)</f>
        <v>724</v>
      </c>
      <c r="D80" s="89">
        <f>SUM(D81)</f>
        <v>709</v>
      </c>
      <c r="E80" s="90">
        <f t="shared" si="3"/>
        <v>0.8974683544303798</v>
      </c>
      <c r="F80" s="90">
        <f t="shared" si="4"/>
        <v>0.9792817679558011</v>
      </c>
      <c r="G80" s="89">
        <f>SUM(G81)</f>
        <v>66</v>
      </c>
      <c r="H80" s="89">
        <f>SUM(H81)</f>
        <v>66</v>
      </c>
      <c r="I80" s="90">
        <f t="shared" si="7"/>
        <v>1</v>
      </c>
    </row>
    <row r="81" spans="1:9" ht="12">
      <c r="A81" s="59" t="s">
        <v>90</v>
      </c>
      <c r="B81" s="58">
        <v>790</v>
      </c>
      <c r="C81" s="58">
        <v>724</v>
      </c>
      <c r="D81" s="58">
        <v>709</v>
      </c>
      <c r="E81" s="56">
        <f t="shared" si="3"/>
        <v>0.8974683544303798</v>
      </c>
      <c r="F81" s="56">
        <f t="shared" si="4"/>
        <v>0.9792817679558011</v>
      </c>
      <c r="G81" s="54">
        <v>66</v>
      </c>
      <c r="H81" s="58">
        <f>SUM(D81-'[2]Sheet10'!D81)</f>
        <v>66</v>
      </c>
      <c r="I81" s="56">
        <f t="shared" si="7"/>
        <v>1</v>
      </c>
    </row>
    <row r="82" spans="1:9" ht="12.75">
      <c r="A82" s="91" t="s">
        <v>117</v>
      </c>
      <c r="B82" s="89">
        <f>SUM(B83+B84)</f>
        <v>6474</v>
      </c>
      <c r="C82" s="89">
        <f>SUM(C83+C84)</f>
        <v>5891</v>
      </c>
      <c r="D82" s="89">
        <f>SUM(D83+D84)</f>
        <v>5884</v>
      </c>
      <c r="E82" s="90">
        <f t="shared" si="3"/>
        <v>0.908866234167439</v>
      </c>
      <c r="F82" s="90">
        <f t="shared" si="4"/>
        <v>0.9988117467323036</v>
      </c>
      <c r="G82" s="89">
        <f>SUM(G83+G84)</f>
        <v>540</v>
      </c>
      <c r="H82" s="89">
        <f>SUM(H83+H84)</f>
        <v>539</v>
      </c>
      <c r="I82" s="90">
        <f t="shared" si="7"/>
        <v>0.9981481481481481</v>
      </c>
    </row>
    <row r="83" spans="1:9" ht="12">
      <c r="A83" s="59" t="s">
        <v>90</v>
      </c>
      <c r="B83" s="58">
        <v>6266</v>
      </c>
      <c r="C83" s="58">
        <v>5683</v>
      </c>
      <c r="D83" s="58">
        <v>5676</v>
      </c>
      <c r="E83" s="56">
        <f t="shared" si="3"/>
        <v>0.9058410469198851</v>
      </c>
      <c r="F83" s="56">
        <f t="shared" si="4"/>
        <v>0.9987682562027098</v>
      </c>
      <c r="G83" s="54">
        <v>540</v>
      </c>
      <c r="H83" s="58">
        <f>SUM(D83-'[2]Sheet10'!D83)</f>
        <v>539</v>
      </c>
      <c r="I83" s="56">
        <f t="shared" si="7"/>
        <v>0.9981481481481481</v>
      </c>
    </row>
    <row r="84" spans="1:9" ht="12">
      <c r="A84" s="59" t="s">
        <v>91</v>
      </c>
      <c r="B84" s="58">
        <v>208</v>
      </c>
      <c r="C84" s="58">
        <v>208</v>
      </c>
      <c r="D84" s="58">
        <v>208</v>
      </c>
      <c r="E84" s="56">
        <f t="shared" si="3"/>
        <v>1</v>
      </c>
      <c r="F84" s="56">
        <f t="shared" si="4"/>
        <v>1</v>
      </c>
      <c r="G84" s="54">
        <v>0</v>
      </c>
      <c r="H84" s="58">
        <f>SUM(D84-'[2]Sheet10'!D84)</f>
        <v>0</v>
      </c>
      <c r="I84" s="56">
        <v>0</v>
      </c>
    </row>
    <row r="85" spans="1:9" ht="24" customHeight="1">
      <c r="A85" s="93" t="s">
        <v>118</v>
      </c>
      <c r="B85" s="89">
        <f>SUM(B86)</f>
        <v>78</v>
      </c>
      <c r="C85" s="89">
        <f>SUM(C86)</f>
        <v>71</v>
      </c>
      <c r="D85" s="89">
        <f>SUM(D86)</f>
        <v>68</v>
      </c>
      <c r="E85" s="90">
        <f t="shared" si="3"/>
        <v>0.8717948717948718</v>
      </c>
      <c r="F85" s="90">
        <f t="shared" si="4"/>
        <v>0.9577464788732394</v>
      </c>
      <c r="G85" s="89">
        <f>SUM(G86)</f>
        <v>7</v>
      </c>
      <c r="H85" s="89">
        <f>SUM(H86)</f>
        <v>5</v>
      </c>
      <c r="I85" s="90">
        <f aca="true" t="shared" si="8" ref="I85:I91">SUM(H85/G85)</f>
        <v>0.7142857142857143</v>
      </c>
    </row>
    <row r="86" spans="1:9" ht="12">
      <c r="A86" s="59" t="s">
        <v>90</v>
      </c>
      <c r="B86" s="58">
        <v>78</v>
      </c>
      <c r="C86" s="58">
        <v>71</v>
      </c>
      <c r="D86" s="58">
        <v>68</v>
      </c>
      <c r="E86" s="56">
        <f t="shared" si="3"/>
        <v>0.8717948717948718</v>
      </c>
      <c r="F86" s="56">
        <f t="shared" si="4"/>
        <v>0.9577464788732394</v>
      </c>
      <c r="G86" s="54">
        <v>7</v>
      </c>
      <c r="H86" s="58">
        <f>SUM(D86-'[2]Sheet10'!D86)</f>
        <v>5</v>
      </c>
      <c r="I86" s="56">
        <f t="shared" si="8"/>
        <v>0.7142857142857143</v>
      </c>
    </row>
    <row r="87" spans="1:9" ht="24" customHeight="1">
      <c r="A87" s="93" t="s">
        <v>119</v>
      </c>
      <c r="B87" s="89">
        <f>SUM(B88+B89)</f>
        <v>87556</v>
      </c>
      <c r="C87" s="89">
        <f>SUM(C88+C89)</f>
        <v>80246</v>
      </c>
      <c r="D87" s="89">
        <f>SUM(D88+D89)</f>
        <v>79882</v>
      </c>
      <c r="E87" s="90">
        <f t="shared" si="3"/>
        <v>0.9123532367856001</v>
      </c>
      <c r="F87" s="90">
        <f t="shared" si="4"/>
        <v>0.9954639483587967</v>
      </c>
      <c r="G87" s="89">
        <f>SUM(G88+G89)</f>
        <v>7464</v>
      </c>
      <c r="H87" s="89">
        <f>SUM(H88+H89)</f>
        <v>7360</v>
      </c>
      <c r="I87" s="90">
        <f t="shared" si="8"/>
        <v>0.9860664523043944</v>
      </c>
    </row>
    <row r="88" spans="1:9" ht="12">
      <c r="A88" s="59" t="s">
        <v>90</v>
      </c>
      <c r="B88" s="58">
        <v>80712</v>
      </c>
      <c r="C88" s="58">
        <v>73589</v>
      </c>
      <c r="D88" s="58">
        <v>73226</v>
      </c>
      <c r="E88" s="56">
        <f t="shared" si="3"/>
        <v>0.9072504708097928</v>
      </c>
      <c r="F88" s="56">
        <f t="shared" si="4"/>
        <v>0.995067197543111</v>
      </c>
      <c r="G88" s="54">
        <v>7108</v>
      </c>
      <c r="H88" s="58">
        <f>SUM(D88-'[2]Sheet10'!D88)</f>
        <v>7005</v>
      </c>
      <c r="I88" s="56">
        <f t="shared" si="8"/>
        <v>0.9855092853123242</v>
      </c>
    </row>
    <row r="89" spans="1:9" ht="12">
      <c r="A89" s="59" t="s">
        <v>91</v>
      </c>
      <c r="B89" s="58">
        <v>6844</v>
      </c>
      <c r="C89" s="58">
        <v>6657</v>
      </c>
      <c r="D89" s="58">
        <v>6656</v>
      </c>
      <c r="E89" s="56">
        <f t="shared" si="3"/>
        <v>0.972530683810637</v>
      </c>
      <c r="F89" s="56">
        <f t="shared" si="4"/>
        <v>0.9998497821841671</v>
      </c>
      <c r="G89" s="54">
        <v>356</v>
      </c>
      <c r="H89" s="58">
        <f>SUM(D89-'[2]Sheet10'!D89)</f>
        <v>355</v>
      </c>
      <c r="I89" s="56">
        <f t="shared" si="8"/>
        <v>0.9971910112359551</v>
      </c>
    </row>
    <row r="90" spans="1:9" ht="19.5" customHeight="1">
      <c r="A90" s="93" t="s">
        <v>120</v>
      </c>
      <c r="B90" s="89">
        <f>SUM(B91)</f>
        <v>6123</v>
      </c>
      <c r="C90" s="89">
        <f>SUM(C91)</f>
        <v>5821</v>
      </c>
      <c r="D90" s="89">
        <f>SUM(D91)</f>
        <v>5821</v>
      </c>
      <c r="E90" s="90">
        <f t="shared" si="3"/>
        <v>0.9506777723338233</v>
      </c>
      <c r="F90" s="90">
        <f t="shared" si="4"/>
        <v>1</v>
      </c>
      <c r="G90" s="89">
        <f>SUM(G91)</f>
        <v>302</v>
      </c>
      <c r="H90" s="89">
        <f>SUM(H91)</f>
        <v>301</v>
      </c>
      <c r="I90" s="90">
        <f t="shared" si="8"/>
        <v>0.9966887417218543</v>
      </c>
    </row>
    <row r="91" spans="1:9" ht="12">
      <c r="A91" s="67" t="s">
        <v>90</v>
      </c>
      <c r="B91" s="58">
        <v>6123</v>
      </c>
      <c r="C91" s="58">
        <v>5821</v>
      </c>
      <c r="D91" s="58">
        <v>5821</v>
      </c>
      <c r="E91" s="56">
        <f t="shared" si="3"/>
        <v>0.9506777723338233</v>
      </c>
      <c r="F91" s="56">
        <f t="shared" si="4"/>
        <v>1</v>
      </c>
      <c r="G91" s="54">
        <v>302</v>
      </c>
      <c r="H91" s="58">
        <f>SUM(D91-'[2]Sheet10'!D91)</f>
        <v>301</v>
      </c>
      <c r="I91" s="56">
        <f t="shared" si="8"/>
        <v>0.9966887417218543</v>
      </c>
    </row>
    <row r="92" spans="1:9" ht="12">
      <c r="A92" s="94"/>
      <c r="B92" s="95"/>
      <c r="C92" s="95"/>
      <c r="D92" s="95"/>
      <c r="E92" s="72"/>
      <c r="F92" s="72"/>
      <c r="G92" s="96"/>
      <c r="H92" s="95"/>
      <c r="I92" s="72"/>
    </row>
    <row r="93" spans="1:9" ht="12">
      <c r="A93" s="94"/>
      <c r="B93" s="95"/>
      <c r="C93" s="95"/>
      <c r="D93" s="95"/>
      <c r="E93" s="72"/>
      <c r="F93" s="72"/>
      <c r="G93" s="96"/>
      <c r="H93" s="95"/>
      <c r="I93" s="72"/>
    </row>
    <row r="94" spans="1:9" ht="12">
      <c r="A94" s="94"/>
      <c r="B94" s="95"/>
      <c r="C94" s="95"/>
      <c r="D94" s="95"/>
      <c r="E94" s="72"/>
      <c r="F94" s="72"/>
      <c r="G94" s="96"/>
      <c r="H94" s="95"/>
      <c r="I94" s="72"/>
    </row>
    <row r="95" spans="1:9" ht="12">
      <c r="A95" s="94"/>
      <c r="B95" s="95"/>
      <c r="C95" s="95"/>
      <c r="D95" s="95"/>
      <c r="E95" s="72"/>
      <c r="F95" s="72"/>
      <c r="G95" s="96"/>
      <c r="H95" s="95"/>
      <c r="I95" s="72"/>
    </row>
    <row r="96" spans="1:9" ht="14.25">
      <c r="A96" s="97"/>
      <c r="B96" s="98"/>
      <c r="C96" s="98"/>
      <c r="D96" s="98"/>
      <c r="E96" s="99"/>
      <c r="F96" s="77"/>
      <c r="G96" s="2"/>
      <c r="H96" s="2"/>
      <c r="I96" s="2"/>
    </row>
    <row r="97" spans="1:9" ht="12">
      <c r="A97" s="2" t="s">
        <v>121</v>
      </c>
      <c r="B97" s="100"/>
      <c r="C97" s="33"/>
      <c r="D97" s="33"/>
      <c r="E97" s="101" t="s">
        <v>36</v>
      </c>
      <c r="F97" s="86"/>
      <c r="G97" s="81"/>
      <c r="H97" s="81"/>
      <c r="I97" s="81"/>
    </row>
    <row r="98" spans="1:9" ht="12">
      <c r="A98" s="81"/>
      <c r="B98" s="102"/>
      <c r="C98" s="33"/>
      <c r="D98" s="30"/>
      <c r="E98" s="103"/>
      <c r="F98" s="80"/>
      <c r="G98" s="81"/>
      <c r="H98" s="81"/>
      <c r="I98" s="81"/>
    </row>
    <row r="99" spans="1:9" ht="12">
      <c r="A99" s="81"/>
      <c r="B99" s="102"/>
      <c r="C99" s="33"/>
      <c r="D99" s="30"/>
      <c r="E99" s="103"/>
      <c r="F99" s="80"/>
      <c r="G99" s="81"/>
      <c r="H99" s="81"/>
      <c r="I99" s="81"/>
    </row>
    <row r="100" spans="1:9" ht="12">
      <c r="A100" s="81"/>
      <c r="B100" s="102"/>
      <c r="C100" s="33"/>
      <c r="D100" s="30"/>
      <c r="E100" s="103"/>
      <c r="F100" s="80"/>
      <c r="G100" s="81"/>
      <c r="H100" s="81"/>
      <c r="I100" s="81"/>
    </row>
    <row r="101" spans="1:9" ht="12">
      <c r="A101" s="2"/>
      <c r="B101" s="100"/>
      <c r="C101" s="33"/>
      <c r="D101" s="33"/>
      <c r="E101" s="101"/>
      <c r="F101" s="86"/>
      <c r="G101" s="2"/>
      <c r="H101" s="81"/>
      <c r="I101" s="81"/>
    </row>
    <row r="102" spans="1:9" ht="12">
      <c r="A102" s="2" t="s">
        <v>37</v>
      </c>
      <c r="B102" s="81"/>
      <c r="C102" s="30"/>
      <c r="D102" s="30"/>
      <c r="E102" s="81"/>
      <c r="F102" s="81"/>
      <c r="G102" s="81"/>
      <c r="H102" s="81"/>
      <c r="I102" s="2"/>
    </row>
    <row r="103" spans="1:9" ht="12">
      <c r="A103" s="2" t="s">
        <v>38</v>
      </c>
      <c r="B103" s="81"/>
      <c r="C103" s="30"/>
      <c r="D103" s="30"/>
      <c r="E103" s="81"/>
      <c r="F103" s="81"/>
      <c r="G103" s="81"/>
      <c r="H103" s="81"/>
      <c r="I103" s="2"/>
    </row>
    <row r="104" spans="1:9" ht="12">
      <c r="A104" s="2"/>
      <c r="B104" s="2"/>
      <c r="C104" s="2"/>
      <c r="D104" s="2"/>
      <c r="E104" s="2"/>
      <c r="F104" s="2"/>
      <c r="G104" s="2"/>
      <c r="H104" s="2"/>
      <c r="I104" s="2"/>
    </row>
    <row r="105" spans="7:9" ht="12">
      <c r="G105" s="2"/>
      <c r="H105" s="2"/>
      <c r="I105" s="2"/>
    </row>
    <row r="106" spans="7:9" ht="12">
      <c r="G106" s="2"/>
      <c r="H106" s="2"/>
      <c r="I106" s="2"/>
    </row>
    <row r="107" spans="7:9" ht="12">
      <c r="G107" s="2"/>
      <c r="H107" s="2"/>
      <c r="I107" s="2"/>
    </row>
    <row r="108" spans="7:9" ht="12">
      <c r="G108" s="2"/>
      <c r="H108" s="2"/>
      <c r="I108" s="2"/>
    </row>
    <row r="109" spans="7:9" ht="12">
      <c r="G109" s="2"/>
      <c r="H109" s="2"/>
      <c r="I109" s="2"/>
    </row>
    <row r="110" spans="7:9" ht="12">
      <c r="G110" s="2"/>
      <c r="H110" s="2"/>
      <c r="I110" s="2"/>
    </row>
    <row r="111" spans="7:9" ht="12">
      <c r="G111" s="2"/>
      <c r="H111" s="2"/>
      <c r="I111" s="2"/>
    </row>
    <row r="112" spans="7:9" ht="12">
      <c r="G112" s="2"/>
      <c r="H112" s="2"/>
      <c r="I112" s="2"/>
    </row>
    <row r="113" spans="7:9" ht="12">
      <c r="G113" s="2"/>
      <c r="H113" s="2"/>
      <c r="I113" s="2"/>
    </row>
    <row r="114" spans="7:9" ht="12">
      <c r="G114" s="2"/>
      <c r="H114" s="2"/>
      <c r="I114" s="2"/>
    </row>
  </sheetData>
  <printOptions/>
  <pageMargins left="0.47" right="0.34" top="0.51" bottom="0.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E16" sqref="E16"/>
    </sheetView>
  </sheetViews>
  <sheetFormatPr defaultColWidth="9.00390625" defaultRowHeight="12"/>
  <cols>
    <col min="1" max="1" width="32.875" style="0" customWidth="1"/>
    <col min="2" max="2" width="10.125" style="0" customWidth="1"/>
    <col min="3" max="3" width="9.00390625" style="0" customWidth="1"/>
    <col min="4" max="4" width="10.00390625" style="0" customWidth="1"/>
    <col min="5" max="6" width="8.125" style="0" customWidth="1"/>
    <col min="7" max="7" width="8.25390625" style="0" customWidth="1"/>
    <col min="8" max="8" width="10.125" style="0" customWidth="1"/>
    <col min="9" max="9" width="9.875" style="0" customWidth="1"/>
  </cols>
  <sheetData>
    <row r="1" spans="1:9" s="5" customFormat="1" ht="12">
      <c r="A1"/>
      <c r="B1"/>
      <c r="C1"/>
      <c r="D1"/>
      <c r="E1"/>
      <c r="F1"/>
      <c r="G1" s="2"/>
      <c r="H1" s="81"/>
      <c r="I1" s="2"/>
    </row>
    <row r="2" spans="1:9" s="5" customFormat="1" ht="12.75">
      <c r="A2"/>
      <c r="B2" s="1"/>
      <c r="C2" s="2"/>
      <c r="D2" s="2"/>
      <c r="E2" s="1"/>
      <c r="F2" s="2"/>
      <c r="G2" s="2"/>
      <c r="H2" s="1"/>
      <c r="I2" s="1"/>
    </row>
    <row r="3" spans="1:9" s="5" customFormat="1" ht="12.75">
      <c r="A3" s="104"/>
      <c r="B3" s="1" t="s">
        <v>122</v>
      </c>
      <c r="C3" s="2"/>
      <c r="D3" s="2"/>
      <c r="E3" s="1"/>
      <c r="F3" s="2"/>
      <c r="G3" s="2"/>
      <c r="H3" s="1"/>
      <c r="I3" s="1" t="s">
        <v>123</v>
      </c>
    </row>
    <row r="4" spans="1:9" s="5" customFormat="1" ht="15.75">
      <c r="A4" s="40" t="s">
        <v>124</v>
      </c>
      <c r="B4" s="2"/>
      <c r="C4" s="2"/>
      <c r="D4" s="2"/>
      <c r="E4" s="2"/>
      <c r="F4" s="2"/>
      <c r="G4" s="2"/>
      <c r="H4" s="2"/>
      <c r="I4" s="2"/>
    </row>
    <row r="5" spans="1:9" s="5" customFormat="1" ht="15.75">
      <c r="A5" s="40" t="s">
        <v>125</v>
      </c>
      <c r="B5" s="2"/>
      <c r="C5" s="2"/>
      <c r="D5" s="2"/>
      <c r="E5" s="2"/>
      <c r="F5" s="2"/>
      <c r="G5" s="2"/>
      <c r="H5" s="2"/>
      <c r="I5" s="2"/>
    </row>
    <row r="6" spans="1:9" s="13" customFormat="1" ht="12.75" customHeight="1">
      <c r="A6" s="40"/>
      <c r="B6" s="2"/>
      <c r="C6" s="2"/>
      <c r="D6" s="2"/>
      <c r="E6" s="2"/>
      <c r="F6" s="2"/>
      <c r="G6" s="2"/>
      <c r="H6" s="2"/>
      <c r="I6" s="2"/>
    </row>
    <row r="7" spans="1:9" s="13" customFormat="1" ht="12.75">
      <c r="A7" s="2"/>
      <c r="B7" s="2"/>
      <c r="C7" s="2"/>
      <c r="D7" s="2"/>
      <c r="E7" s="1"/>
      <c r="F7" s="2"/>
      <c r="G7" s="2"/>
      <c r="H7" s="81"/>
      <c r="I7" s="105" t="s">
        <v>2</v>
      </c>
    </row>
    <row r="8" spans="1:9" s="18" customFormat="1" ht="78.75" customHeight="1">
      <c r="A8" s="45" t="s">
        <v>3</v>
      </c>
      <c r="B8" s="45" t="s">
        <v>43</v>
      </c>
      <c r="C8" s="45" t="s">
        <v>126</v>
      </c>
      <c r="D8" s="45" t="s">
        <v>45</v>
      </c>
      <c r="E8" s="45" t="s">
        <v>127</v>
      </c>
      <c r="F8" s="45" t="s">
        <v>128</v>
      </c>
      <c r="G8" s="45" t="s">
        <v>129</v>
      </c>
      <c r="H8" s="45" t="s">
        <v>48</v>
      </c>
      <c r="I8" s="45" t="s">
        <v>130</v>
      </c>
    </row>
    <row r="9" spans="1:9" s="18" customFormat="1" ht="12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</row>
    <row r="10" spans="1:9" s="18" customFormat="1" ht="20.25" customHeight="1">
      <c r="A10" s="106" t="s">
        <v>131</v>
      </c>
      <c r="B10" s="50">
        <f>SUM(B11+B28+B31)</f>
        <v>745999</v>
      </c>
      <c r="C10" s="50">
        <f>SUM(C11+C28+C31)</f>
        <v>626577</v>
      </c>
      <c r="D10" s="50">
        <f>SUM(D11+D28+D31)</f>
        <v>586214</v>
      </c>
      <c r="E10" s="107">
        <f>SUM(D10/B10)</f>
        <v>0.785810704840087</v>
      </c>
      <c r="F10" s="108" t="s">
        <v>132</v>
      </c>
      <c r="G10" s="50">
        <f>SUM(G11+G28+G31)</f>
        <v>57623</v>
      </c>
      <c r="H10" s="50">
        <f>SUM(H11+H28+H31)</f>
        <v>57083</v>
      </c>
      <c r="I10" s="108" t="s">
        <v>132</v>
      </c>
    </row>
    <row r="11" spans="1:9" s="18" customFormat="1" ht="17.25" customHeight="1">
      <c r="A11" s="49" t="s">
        <v>133</v>
      </c>
      <c r="B11" s="61">
        <f>SUM(B12+B16+B19+B27)</f>
        <v>618461</v>
      </c>
      <c r="C11" s="61">
        <f>SUM(C12+C16+C19+C27)</f>
        <v>568197</v>
      </c>
      <c r="D11" s="61">
        <f>SUM(D12+D16+D19+D27)</f>
        <v>523410</v>
      </c>
      <c r="E11" s="107">
        <f>SUM(D11/B11)</f>
        <v>0.8463104383299836</v>
      </c>
      <c r="F11" s="51">
        <f>SUM(D11/C11)</f>
        <v>0.92117698615093</v>
      </c>
      <c r="G11" s="61">
        <f>SUM(G12+G16+G19+G27)</f>
        <v>53480</v>
      </c>
      <c r="H11" s="61">
        <f>SUM(H12+H16+H19+H27)</f>
        <v>51679</v>
      </c>
      <c r="I11" s="51">
        <f>SUM(H11/G11)</f>
        <v>0.9663238593866866</v>
      </c>
    </row>
    <row r="12" spans="1:9" s="18" customFormat="1" ht="15" customHeight="1">
      <c r="A12" s="59" t="s">
        <v>134</v>
      </c>
      <c r="B12" s="58">
        <v>316773</v>
      </c>
      <c r="C12" s="58">
        <v>292931</v>
      </c>
      <c r="D12" s="58">
        <f>SUM(D13+D14+D15)</f>
        <v>276489</v>
      </c>
      <c r="E12" s="109">
        <f>SUM(D12/B12)</f>
        <v>0.8728300707446658</v>
      </c>
      <c r="F12" s="56">
        <f>SUM(D12/C12)</f>
        <v>0.9438707408911996</v>
      </c>
      <c r="G12" s="58">
        <v>27210</v>
      </c>
      <c r="H12" s="58">
        <f>SUM(D12-'[3]Sheet10'!D12)</f>
        <v>27779</v>
      </c>
      <c r="I12" s="56">
        <f>SUM(H12/G12)</f>
        <v>1.0209114296214628</v>
      </c>
    </row>
    <row r="13" spans="1:9" s="18" customFormat="1" ht="12">
      <c r="A13" s="54" t="s">
        <v>135</v>
      </c>
      <c r="B13" s="58">
        <v>144992</v>
      </c>
      <c r="C13" s="58">
        <v>133491</v>
      </c>
      <c r="D13" s="58">
        <v>126203</v>
      </c>
      <c r="E13" s="109">
        <f>SUM(D13/B13)</f>
        <v>0.8704135400573825</v>
      </c>
      <c r="F13" s="56">
        <f>SUM(D13/C13)</f>
        <v>0.9454045591088538</v>
      </c>
      <c r="G13" s="58">
        <v>12711</v>
      </c>
      <c r="H13" s="58">
        <f>SUM(D13-'[3]Sheet10'!D13)</f>
        <v>12794</v>
      </c>
      <c r="I13" s="56">
        <f>SUM(H13/G13)</f>
        <v>1.0065297773581936</v>
      </c>
    </row>
    <row r="14" spans="1:9" s="18" customFormat="1" ht="22.5">
      <c r="A14" s="67" t="s">
        <v>136</v>
      </c>
      <c r="B14" s="58"/>
      <c r="C14" s="58"/>
      <c r="D14" s="58">
        <v>34743</v>
      </c>
      <c r="E14" s="109"/>
      <c r="F14" s="56"/>
      <c r="G14" s="58"/>
      <c r="H14" s="58">
        <f>SUM(D14-'[3]Septembris'!D14)</f>
        <v>6710</v>
      </c>
      <c r="I14" s="56"/>
    </row>
    <row r="15" spans="1:9" s="18" customFormat="1" ht="22.5">
      <c r="A15" s="67" t="s">
        <v>137</v>
      </c>
      <c r="B15" s="58"/>
      <c r="C15" s="58"/>
      <c r="D15" s="58">
        <v>115543</v>
      </c>
      <c r="E15" s="109"/>
      <c r="F15" s="56"/>
      <c r="G15" s="58"/>
      <c r="H15" s="58">
        <f>SUM(D15-'[3]Sheet10'!D15)</f>
        <v>11602</v>
      </c>
      <c r="I15" s="56"/>
    </row>
    <row r="16" spans="1:9" s="18" customFormat="1" ht="19.5" customHeight="1">
      <c r="A16" s="67" t="s">
        <v>138</v>
      </c>
      <c r="B16" s="58">
        <v>45601</v>
      </c>
      <c r="C16" s="58">
        <v>41618</v>
      </c>
      <c r="D16" s="58">
        <f>SUM(D17+D18)</f>
        <v>23260</v>
      </c>
      <c r="E16" s="109">
        <f>SUM(D16/B16)</f>
        <v>0.5100765334093551</v>
      </c>
      <c r="F16" s="56">
        <f>SUM(D16/C16)</f>
        <v>0.5588927867749531</v>
      </c>
      <c r="G16" s="58">
        <v>3847</v>
      </c>
      <c r="H16" s="58">
        <f>SUM(D16-'[3]Sheet10'!D16)</f>
        <v>1857</v>
      </c>
      <c r="I16" s="56">
        <f>SUM(H16/G16)</f>
        <v>0.48271380296334804</v>
      </c>
    </row>
    <row r="17" spans="1:9" s="18" customFormat="1" ht="21.75" customHeight="1">
      <c r="A17" s="67" t="s">
        <v>139</v>
      </c>
      <c r="B17" s="58"/>
      <c r="C17" s="58"/>
      <c r="D17" s="58">
        <v>12726</v>
      </c>
      <c r="E17" s="109"/>
      <c r="F17" s="56"/>
      <c r="G17" s="58"/>
      <c r="H17" s="58">
        <f>SUM(D17-'[3]Sheet10'!D17)</f>
        <v>1474</v>
      </c>
      <c r="I17" s="56"/>
    </row>
    <row r="18" spans="1:9" s="18" customFormat="1" ht="22.5">
      <c r="A18" s="67" t="s">
        <v>140</v>
      </c>
      <c r="B18" s="58"/>
      <c r="C18" s="58"/>
      <c r="D18" s="58">
        <v>10534</v>
      </c>
      <c r="E18" s="109"/>
      <c r="F18" s="56"/>
      <c r="G18" s="58"/>
      <c r="H18" s="58">
        <f>SUM(D18-'[3]Sheet10'!D18)</f>
        <v>383</v>
      </c>
      <c r="I18" s="56"/>
    </row>
    <row r="19" spans="1:9" s="18" customFormat="1" ht="14.25" customHeight="1">
      <c r="A19" s="54" t="s">
        <v>141</v>
      </c>
      <c r="B19" s="58">
        <v>245661</v>
      </c>
      <c r="C19" s="58">
        <v>223749</v>
      </c>
      <c r="D19" s="58">
        <f>SUM(D20+D21+D22+D23+D24+D25+D26)</f>
        <v>219339</v>
      </c>
      <c r="E19" s="109">
        <f>SUM(D19/B19)</f>
        <v>0.8928523453051156</v>
      </c>
      <c r="F19" s="56">
        <f>SUM(D19/C19)</f>
        <v>0.9802904147057641</v>
      </c>
      <c r="G19" s="58">
        <v>21299</v>
      </c>
      <c r="H19" s="58">
        <f>SUM(D19-'[3]Sheet10'!D19)</f>
        <v>21611</v>
      </c>
      <c r="I19" s="56">
        <f>SUM(H19/G19)</f>
        <v>1.014648575050472</v>
      </c>
    </row>
    <row r="20" spans="1:9" s="18" customFormat="1" ht="14.25" customHeight="1">
      <c r="A20" s="54" t="s">
        <v>142</v>
      </c>
      <c r="B20" s="58"/>
      <c r="C20" s="58"/>
      <c r="D20" s="58">
        <v>15211</v>
      </c>
      <c r="E20" s="109"/>
      <c r="F20" s="56"/>
      <c r="G20" s="58"/>
      <c r="H20" s="58">
        <f>SUM(D20-'[3]Sheet10'!D20)</f>
        <v>1711</v>
      </c>
      <c r="I20" s="56"/>
    </row>
    <row r="21" spans="1:9" s="18" customFormat="1" ht="22.5">
      <c r="A21" s="67" t="s">
        <v>143</v>
      </c>
      <c r="B21" s="58"/>
      <c r="C21" s="58"/>
      <c r="D21" s="58">
        <v>73226</v>
      </c>
      <c r="E21" s="109"/>
      <c r="F21" s="56"/>
      <c r="G21" s="58"/>
      <c r="H21" s="58">
        <f>SUM(D21-'[3]Sheet10'!D21)</f>
        <v>7005</v>
      </c>
      <c r="I21" s="56"/>
    </row>
    <row r="22" spans="1:9" s="18" customFormat="1" ht="22.5">
      <c r="A22" s="67" t="s">
        <v>144</v>
      </c>
      <c r="B22" s="58"/>
      <c r="C22" s="58"/>
      <c r="D22" s="58">
        <v>5821</v>
      </c>
      <c r="E22" s="109"/>
      <c r="F22" s="56"/>
      <c r="G22" s="58"/>
      <c r="H22" s="58">
        <f>SUM(D22-'[3]Sheet10'!D22)</f>
        <v>201</v>
      </c>
      <c r="I22" s="56"/>
    </row>
    <row r="23" spans="1:9" s="18" customFormat="1" ht="22.5">
      <c r="A23" s="67" t="s">
        <v>145</v>
      </c>
      <c r="B23" s="58"/>
      <c r="C23" s="58"/>
      <c r="D23" s="58">
        <v>39570</v>
      </c>
      <c r="E23" s="109"/>
      <c r="F23" s="56"/>
      <c r="G23" s="58"/>
      <c r="H23" s="58">
        <f>SUM(D23-'[3]Sheet10'!D23)</f>
        <v>4168</v>
      </c>
      <c r="I23" s="56"/>
    </row>
    <row r="24" spans="1:9" s="18" customFormat="1" ht="22.5">
      <c r="A24" s="67" t="s">
        <v>146</v>
      </c>
      <c r="B24" s="58"/>
      <c r="C24" s="58"/>
      <c r="D24" s="58">
        <v>18807</v>
      </c>
      <c r="E24" s="109"/>
      <c r="F24" s="56"/>
      <c r="G24" s="58"/>
      <c r="H24" s="58">
        <f>SUM(D24-'[3]Sheet10'!D24)</f>
        <v>1652</v>
      </c>
      <c r="I24" s="56"/>
    </row>
    <row r="25" spans="1:9" s="5" customFormat="1" ht="12">
      <c r="A25" s="67" t="s">
        <v>147</v>
      </c>
      <c r="B25" s="58"/>
      <c r="C25" s="58"/>
      <c r="D25" s="58">
        <v>63583</v>
      </c>
      <c r="E25" s="109"/>
      <c r="F25" s="56"/>
      <c r="G25" s="58"/>
      <c r="H25" s="58">
        <f>SUM(D25-'[3]Sheet10'!D25)</f>
        <v>6505</v>
      </c>
      <c r="I25" s="56"/>
    </row>
    <row r="26" spans="1:9" s="5" customFormat="1" ht="22.5">
      <c r="A26" s="67" t="s">
        <v>148</v>
      </c>
      <c r="B26" s="58">
        <v>3129</v>
      </c>
      <c r="C26" s="58">
        <v>3129</v>
      </c>
      <c r="D26" s="58">
        <v>3121</v>
      </c>
      <c r="E26" s="109">
        <f>SUM(D26/B26)</f>
        <v>0.9974432726110578</v>
      </c>
      <c r="F26" s="56">
        <f>SUM(D26/C26)</f>
        <v>0.9974432726110578</v>
      </c>
      <c r="G26" s="58">
        <v>12</v>
      </c>
      <c r="H26" s="58">
        <f>SUM(D26-'[3]Sheet10'!D26)</f>
        <v>369</v>
      </c>
      <c r="I26" s="56">
        <f>SUM(H26/G26)</f>
        <v>30.75</v>
      </c>
    </row>
    <row r="27" spans="1:9" s="5" customFormat="1" ht="12">
      <c r="A27" s="67" t="s">
        <v>149</v>
      </c>
      <c r="B27" s="58">
        <v>10426</v>
      </c>
      <c r="C27" s="58">
        <v>9899</v>
      </c>
      <c r="D27" s="58">
        <v>4322</v>
      </c>
      <c r="E27" s="109">
        <f>SUM(D27/B27)</f>
        <v>0.41454057164780356</v>
      </c>
      <c r="F27" s="56">
        <f>SUM(D27/C27)</f>
        <v>0.43660975856147083</v>
      </c>
      <c r="G27" s="58">
        <v>1124</v>
      </c>
      <c r="H27" s="58">
        <f>SUM(D27-'[3]Sheet10'!D27)</f>
        <v>432</v>
      </c>
      <c r="I27" s="56">
        <f>SUM(H27/G27)</f>
        <v>0.38434163701067614</v>
      </c>
    </row>
    <row r="28" spans="1:9" s="5" customFormat="1" ht="17.25" customHeight="1">
      <c r="A28" s="27" t="s">
        <v>150</v>
      </c>
      <c r="B28" s="61">
        <v>60832</v>
      </c>
      <c r="C28" s="61">
        <v>58380</v>
      </c>
      <c r="D28" s="61">
        <f>SUM(D29+D30)</f>
        <v>51745</v>
      </c>
      <c r="E28" s="107">
        <f>SUM(D28/B28)</f>
        <v>0.8506213834823777</v>
      </c>
      <c r="F28" s="51">
        <f>SUM(D28/C28)</f>
        <v>0.8863480644056183</v>
      </c>
      <c r="G28" s="61">
        <v>4143</v>
      </c>
      <c r="H28" s="61">
        <f>SUM(D28-'[3]Sheet10'!D28)</f>
        <v>5450</v>
      </c>
      <c r="I28" s="51">
        <f>SUM(H28/G28)</f>
        <v>1.3154718802799903</v>
      </c>
    </row>
    <row r="29" spans="1:9" s="5" customFormat="1" ht="22.5">
      <c r="A29" s="68" t="s">
        <v>151</v>
      </c>
      <c r="B29" s="58"/>
      <c r="C29" s="58"/>
      <c r="D29" s="58">
        <v>14038</v>
      </c>
      <c r="E29" s="109"/>
      <c r="F29" s="56"/>
      <c r="G29" s="58"/>
      <c r="H29" s="58">
        <f>SUM(D29-'[3]Sheet10'!D29)</f>
        <v>1918</v>
      </c>
      <c r="I29" s="56"/>
    </row>
    <row r="30" spans="1:9" s="5" customFormat="1" ht="12">
      <c r="A30" s="67" t="s">
        <v>152</v>
      </c>
      <c r="B30" s="58">
        <v>44331</v>
      </c>
      <c r="C30" s="58">
        <v>42277</v>
      </c>
      <c r="D30" s="58">
        <v>37707</v>
      </c>
      <c r="E30" s="109">
        <f>SUM(D30/B30)</f>
        <v>0.8505786018813021</v>
      </c>
      <c r="F30" s="56">
        <f>SUM(D30/C30)</f>
        <v>0.8919033990112827</v>
      </c>
      <c r="G30" s="58">
        <v>2910</v>
      </c>
      <c r="H30" s="58">
        <f>SUM(D30-'[3]Sheet10'!D30)</f>
        <v>3532</v>
      </c>
      <c r="I30" s="56">
        <f>SUM(H30/G30)</f>
        <v>1.2137457044673539</v>
      </c>
    </row>
    <row r="31" spans="1:9" s="5" customFormat="1" ht="28.5" customHeight="1">
      <c r="A31" s="110" t="s">
        <v>153</v>
      </c>
      <c r="B31" s="61">
        <f>SUM(B32-B33)</f>
        <v>66706</v>
      </c>
      <c r="C31" s="61"/>
      <c r="D31" s="61">
        <f>SUM(D32-D33)</f>
        <v>11059</v>
      </c>
      <c r="E31" s="107">
        <f>SUM(D31/B31)</f>
        <v>0.1657871855605193</v>
      </c>
      <c r="F31" s="51"/>
      <c r="G31" s="61"/>
      <c r="H31" s="61">
        <f>SUM(H32-H33)</f>
        <v>-46</v>
      </c>
      <c r="I31" s="51"/>
    </row>
    <row r="32" spans="1:9" s="5" customFormat="1" ht="12">
      <c r="A32" s="54" t="s">
        <v>154</v>
      </c>
      <c r="B32" s="58">
        <v>91006</v>
      </c>
      <c r="C32" s="58"/>
      <c r="D32" s="30">
        <v>36949</v>
      </c>
      <c r="E32" s="109">
        <f>SUM(D32/B32)</f>
        <v>0.40600619739357846</v>
      </c>
      <c r="F32" s="56"/>
      <c r="G32" s="58"/>
      <c r="H32" s="58">
        <f>SUM(D32-'[3]Sheet10'!D32)</f>
        <v>4492</v>
      </c>
      <c r="I32" s="56"/>
    </row>
    <row r="33" spans="1:9" s="5" customFormat="1" ht="12">
      <c r="A33" s="62" t="s">
        <v>155</v>
      </c>
      <c r="B33" s="58">
        <v>24300</v>
      </c>
      <c r="C33" s="58"/>
      <c r="D33" s="58">
        <v>25890</v>
      </c>
      <c r="E33" s="109">
        <f>SUM(D33/B33)</f>
        <v>1.065432098765432</v>
      </c>
      <c r="F33" s="56"/>
      <c r="G33" s="58"/>
      <c r="H33" s="58">
        <f>SUM(D33-'[3]Sheet10'!D33)</f>
        <v>4538</v>
      </c>
      <c r="I33" s="56"/>
    </row>
    <row r="34" spans="1:9" s="5" customFormat="1" ht="12.75">
      <c r="A34" s="81" t="s">
        <v>156</v>
      </c>
      <c r="B34" s="85"/>
      <c r="C34" s="85"/>
      <c r="D34" s="85"/>
      <c r="E34" s="111"/>
      <c r="F34" s="86"/>
      <c r="G34" s="2"/>
      <c r="H34" s="2"/>
      <c r="I34" s="2"/>
    </row>
    <row r="35" spans="1:9" s="5" customFormat="1" ht="12.75">
      <c r="A35" s="81"/>
      <c r="B35" s="85"/>
      <c r="C35" s="85"/>
      <c r="D35" s="85"/>
      <c r="E35" s="111"/>
      <c r="F35" s="86"/>
      <c r="G35" s="2"/>
      <c r="H35" s="2"/>
      <c r="I35" s="2"/>
    </row>
    <row r="36" spans="1:9" s="5" customFormat="1" ht="12.75">
      <c r="A36" s="81"/>
      <c r="B36" s="85"/>
      <c r="C36" s="85"/>
      <c r="D36" s="85"/>
      <c r="E36" s="111"/>
      <c r="F36" s="86"/>
      <c r="G36" s="2"/>
      <c r="H36" s="2"/>
      <c r="I36" s="2"/>
    </row>
    <row r="37" spans="1:9" s="5" customFormat="1" ht="12.75">
      <c r="A37" s="81"/>
      <c r="B37" s="85"/>
      <c r="C37" s="85"/>
      <c r="D37" s="85"/>
      <c r="E37" s="111"/>
      <c r="F37" s="86"/>
      <c r="G37" s="2"/>
      <c r="H37" s="2"/>
      <c r="I37" s="2"/>
    </row>
    <row r="38" spans="1:9" s="5" customFormat="1" ht="12.75">
      <c r="A38" s="81"/>
      <c r="B38" s="85"/>
      <c r="C38" s="85"/>
      <c r="D38" s="85"/>
      <c r="E38" s="111"/>
      <c r="F38" s="86"/>
      <c r="G38" s="2"/>
      <c r="H38" s="2"/>
      <c r="I38" s="2"/>
    </row>
    <row r="39" spans="1:9" s="5" customFormat="1" ht="14.25">
      <c r="A39" s="38"/>
      <c r="B39" s="85"/>
      <c r="C39" s="85"/>
      <c r="D39" s="85"/>
      <c r="E39" s="112"/>
      <c r="F39" s="86"/>
      <c r="G39" s="2"/>
      <c r="H39" s="2"/>
      <c r="I39" s="2"/>
    </row>
    <row r="40" spans="1:9" s="5" customFormat="1" ht="12">
      <c r="A40" s="2" t="s">
        <v>78</v>
      </c>
      <c r="B40" s="33"/>
      <c r="C40" s="33"/>
      <c r="D40" s="33"/>
      <c r="E40" s="101" t="s">
        <v>36</v>
      </c>
      <c r="F40" s="80"/>
      <c r="G40" s="81"/>
      <c r="H40" s="81"/>
      <c r="I40" s="81"/>
    </row>
    <row r="41" spans="1:9" s="5" customFormat="1" ht="12">
      <c r="A41" s="81"/>
      <c r="B41" s="33"/>
      <c r="C41" s="100"/>
      <c r="D41" s="30"/>
      <c r="E41" s="81"/>
      <c r="F41" s="80"/>
      <c r="G41" s="81"/>
      <c r="H41" s="81"/>
      <c r="I41" s="81"/>
    </row>
    <row r="42" spans="1:9" s="5" customFormat="1" ht="12">
      <c r="A42" s="81"/>
      <c r="B42" s="33"/>
      <c r="C42" s="100"/>
      <c r="D42" s="30"/>
      <c r="E42" s="81"/>
      <c r="F42" s="80"/>
      <c r="G42" s="81"/>
      <c r="H42" s="81"/>
      <c r="I42" s="81"/>
    </row>
    <row r="43" spans="1:9" s="5" customFormat="1" ht="12">
      <c r="A43" s="81"/>
      <c r="B43" s="33"/>
      <c r="C43" s="100"/>
      <c r="D43" s="30"/>
      <c r="E43" s="81"/>
      <c r="F43" s="80"/>
      <c r="G43" s="81"/>
      <c r="H43" s="81"/>
      <c r="I43" s="81"/>
    </row>
    <row r="44" spans="1:9" s="5" customFormat="1" ht="12">
      <c r="A44" s="2"/>
      <c r="B44" s="33"/>
      <c r="C44" s="100"/>
      <c r="D44" s="33"/>
      <c r="E44" s="2"/>
      <c r="F44" s="113"/>
      <c r="G44" s="81"/>
      <c r="H44" s="81"/>
      <c r="I44" s="81"/>
    </row>
    <row r="45" spans="1:9" s="5" customFormat="1" ht="12">
      <c r="A45" s="81"/>
      <c r="B45" s="33"/>
      <c r="C45" s="100"/>
      <c r="D45" s="81"/>
      <c r="E45" s="81"/>
      <c r="F45" s="81"/>
      <c r="G45" s="81"/>
      <c r="H45" s="81"/>
      <c r="I45" s="81"/>
    </row>
    <row r="46" spans="1:9" s="5" customFormat="1" ht="12">
      <c r="A46" s="2" t="s">
        <v>37</v>
      </c>
      <c r="B46" s="81"/>
      <c r="C46" s="81"/>
      <c r="D46" s="81"/>
      <c r="E46" s="81"/>
      <c r="F46" s="81"/>
      <c r="G46" s="81"/>
      <c r="H46" s="81"/>
      <c r="I46" s="81"/>
    </row>
    <row r="47" spans="1:9" s="5" customFormat="1" ht="12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spans="1:9" s="5" customFormat="1" ht="12">
      <c r="A48" s="2"/>
      <c r="B48" s="2"/>
      <c r="C48" s="2"/>
      <c r="D48" s="2"/>
      <c r="E48" s="2"/>
      <c r="F48" s="2"/>
      <c r="G48" s="2"/>
      <c r="H48" s="2"/>
      <c r="I48" s="2"/>
    </row>
    <row r="49" spans="1:9" s="5" customFormat="1" ht="12">
      <c r="A49" s="2"/>
      <c r="B49" s="2"/>
      <c r="C49" s="2"/>
      <c r="D49" s="2"/>
      <c r="E49" s="2"/>
      <c r="F49" s="2"/>
      <c r="G49" s="2"/>
      <c r="H49" s="2"/>
      <c r="I49" s="2"/>
    </row>
    <row r="50" spans="1:9" s="5" customFormat="1" ht="12">
      <c r="A50" s="2"/>
      <c r="B50" s="2"/>
      <c r="C50" s="2"/>
      <c r="D50" s="2"/>
      <c r="E50" s="2"/>
      <c r="F50" s="2"/>
      <c r="G50" s="2"/>
      <c r="H50" s="2"/>
      <c r="I50" s="2"/>
    </row>
    <row r="51" spans="1:9" s="5" customFormat="1" ht="12">
      <c r="A51" s="114"/>
      <c r="B51" s="114"/>
      <c r="C51" s="114"/>
      <c r="D51" s="114"/>
      <c r="E51" s="114"/>
      <c r="F51" s="114"/>
      <c r="G51" s="2"/>
      <c r="H51" s="2"/>
      <c r="I51" s="2"/>
    </row>
    <row r="52" spans="1:9" s="5" customFormat="1" ht="12">
      <c r="A52" s="114"/>
      <c r="B52" s="114"/>
      <c r="C52" s="114"/>
      <c r="D52" s="114"/>
      <c r="E52" s="114"/>
      <c r="F52" s="114"/>
      <c r="G52" s="2"/>
      <c r="H52" s="2"/>
      <c r="I52" s="2"/>
    </row>
    <row r="53" spans="1:9" s="5" customFormat="1" ht="12">
      <c r="A53"/>
      <c r="B53"/>
      <c r="C53"/>
      <c r="D53"/>
      <c r="E53"/>
      <c r="F53"/>
      <c r="G53" s="2"/>
      <c r="H53" s="2"/>
      <c r="I53" s="2"/>
    </row>
    <row r="54" spans="1:9" s="5" customFormat="1" ht="12">
      <c r="A54" s="2"/>
      <c r="B54" s="2"/>
      <c r="C54" s="2"/>
      <c r="D54" s="2"/>
      <c r="E54" s="2"/>
      <c r="F54" s="2"/>
      <c r="G54"/>
      <c r="H54"/>
      <c r="I54"/>
    </row>
    <row r="55" spans="1:9" s="5" customFormat="1" ht="12">
      <c r="A55" s="2"/>
      <c r="B55" s="2"/>
      <c r="C55" s="2"/>
      <c r="D55" s="2"/>
      <c r="E55" s="2"/>
      <c r="F55" s="2"/>
      <c r="G55"/>
      <c r="H55"/>
      <c r="I55"/>
    </row>
    <row r="56" spans="1:9" s="5" customFormat="1" ht="12">
      <c r="A56" s="2"/>
      <c r="B56" s="2"/>
      <c r="C56" s="2"/>
      <c r="D56" s="2"/>
      <c r="E56" s="2"/>
      <c r="F56" s="2"/>
      <c r="G56"/>
      <c r="H56"/>
      <c r="I56"/>
    </row>
    <row r="57" spans="1:9" s="5" customFormat="1" ht="12">
      <c r="A57" s="2"/>
      <c r="B57" s="2"/>
      <c r="C57" s="2"/>
      <c r="D57" s="2"/>
      <c r="E57" s="2"/>
      <c r="F57" s="2"/>
      <c r="G57"/>
      <c r="H57"/>
      <c r="I57"/>
    </row>
    <row r="58" spans="1:9" s="5" customFormat="1" ht="12">
      <c r="A58" s="2"/>
      <c r="B58" s="2"/>
      <c r="C58" s="2"/>
      <c r="D58" s="2"/>
      <c r="E58" s="2"/>
      <c r="F58" s="2"/>
      <c r="G58"/>
      <c r="H58"/>
      <c r="I58"/>
    </row>
    <row r="59" spans="1:9" s="5" customFormat="1" ht="12">
      <c r="A59" s="2"/>
      <c r="B59" s="2"/>
      <c r="C59" s="2"/>
      <c r="D59" s="2"/>
      <c r="E59" s="2"/>
      <c r="F59" s="2"/>
      <c r="G59"/>
      <c r="H59"/>
      <c r="I59"/>
    </row>
    <row r="60" spans="1:9" s="5" customFormat="1" ht="12">
      <c r="A60" s="2"/>
      <c r="B60" s="2"/>
      <c r="C60" s="2"/>
      <c r="D60" s="2"/>
      <c r="E60" s="2"/>
      <c r="F60" s="2"/>
      <c r="G60"/>
      <c r="H60"/>
      <c r="I60"/>
    </row>
    <row r="61" spans="1:6" s="5" customFormat="1" ht="12">
      <c r="A61"/>
      <c r="B61"/>
      <c r="C61"/>
      <c r="D61"/>
      <c r="E61"/>
      <c r="F61"/>
    </row>
    <row r="62" spans="1:6" s="5" customFormat="1" ht="12">
      <c r="A62"/>
      <c r="B62"/>
      <c r="C62"/>
      <c r="D62"/>
      <c r="E62"/>
      <c r="F62"/>
    </row>
    <row r="63" spans="1:6" s="5" customFormat="1" ht="12">
      <c r="A63"/>
      <c r="B63"/>
      <c r="C63"/>
      <c r="D63"/>
      <c r="E63"/>
      <c r="F63"/>
    </row>
    <row r="64" spans="1:6" s="5" customFormat="1" ht="12">
      <c r="A64"/>
      <c r="B64"/>
      <c r="C64"/>
      <c r="D64"/>
      <c r="E64"/>
      <c r="F64"/>
    </row>
    <row r="65" spans="1:6" s="5" customFormat="1" ht="12">
      <c r="A65"/>
      <c r="B65"/>
      <c r="C65"/>
      <c r="D65"/>
      <c r="E65"/>
      <c r="F65"/>
    </row>
    <row r="66" spans="1:6" s="5" customFormat="1" ht="12">
      <c r="A66"/>
      <c r="B66"/>
      <c r="C66"/>
      <c r="D66"/>
      <c r="E66"/>
      <c r="F66"/>
    </row>
    <row r="67" spans="1:6" s="5" customFormat="1" ht="12">
      <c r="A67"/>
      <c r="B67"/>
      <c r="C67"/>
      <c r="D67"/>
      <c r="E67"/>
      <c r="F67"/>
    </row>
    <row r="68" spans="1:6" s="5" customFormat="1" ht="12">
      <c r="A68"/>
      <c r="B68"/>
      <c r="C68"/>
      <c r="D68"/>
      <c r="E68"/>
      <c r="F68"/>
    </row>
    <row r="69" spans="1:6" s="5" customFormat="1" ht="12">
      <c r="A69"/>
      <c r="B69"/>
      <c r="C69"/>
      <c r="D69"/>
      <c r="E69"/>
      <c r="F69"/>
    </row>
    <row r="70" spans="1:6" s="5" customFormat="1" ht="12">
      <c r="A70"/>
      <c r="B70"/>
      <c r="C70"/>
      <c r="D70"/>
      <c r="E70"/>
      <c r="F70"/>
    </row>
    <row r="71" spans="1:6" s="5" customFormat="1" ht="12">
      <c r="A71"/>
      <c r="B71"/>
      <c r="C71"/>
      <c r="D71"/>
      <c r="E71"/>
      <c r="F71"/>
    </row>
    <row r="72" spans="1:6" s="5" customFormat="1" ht="12">
      <c r="A72"/>
      <c r="B72"/>
      <c r="C72"/>
      <c r="D72"/>
      <c r="E72"/>
      <c r="F72"/>
    </row>
    <row r="73" spans="1:6" s="5" customFormat="1" ht="12">
      <c r="A73"/>
      <c r="B73"/>
      <c r="C73"/>
      <c r="D73"/>
      <c r="E73"/>
      <c r="F73"/>
    </row>
    <row r="74" spans="1:6" s="5" customFormat="1" ht="12">
      <c r="A74"/>
      <c r="B74"/>
      <c r="C74"/>
      <c r="D74"/>
      <c r="E74"/>
      <c r="F74"/>
    </row>
    <row r="75" spans="1:6" s="5" customFormat="1" ht="12">
      <c r="A75"/>
      <c r="B75"/>
      <c r="C75"/>
      <c r="D75"/>
      <c r="E75"/>
      <c r="F75"/>
    </row>
    <row r="76" spans="1:6" s="5" customFormat="1" ht="12">
      <c r="A76"/>
      <c r="B76"/>
      <c r="C76"/>
      <c r="D76"/>
      <c r="E76"/>
      <c r="F76"/>
    </row>
    <row r="77" spans="1:6" s="5" customFormat="1" ht="12">
      <c r="A77"/>
      <c r="B77"/>
      <c r="C77"/>
      <c r="D77"/>
      <c r="E77"/>
      <c r="F77"/>
    </row>
    <row r="78" spans="1:6" s="5" customFormat="1" ht="12">
      <c r="A78"/>
      <c r="B78"/>
      <c r="C78"/>
      <c r="D78"/>
      <c r="E78"/>
      <c r="F78"/>
    </row>
    <row r="79" spans="1:6" s="5" customFormat="1" ht="12">
      <c r="A79"/>
      <c r="B79"/>
      <c r="C79"/>
      <c r="D79"/>
      <c r="E79"/>
      <c r="F79"/>
    </row>
    <row r="80" spans="1:6" s="5" customFormat="1" ht="12">
      <c r="A80"/>
      <c r="B80"/>
      <c r="C80"/>
      <c r="D80"/>
      <c r="E80"/>
      <c r="F80"/>
    </row>
    <row r="81" spans="1:6" s="5" customFormat="1" ht="12">
      <c r="A81"/>
      <c r="B81"/>
      <c r="C81"/>
      <c r="D81"/>
      <c r="E81"/>
      <c r="F81"/>
    </row>
    <row r="82" spans="1:6" s="5" customFormat="1" ht="12">
      <c r="A82"/>
      <c r="B82"/>
      <c r="C82"/>
      <c r="D82"/>
      <c r="E82"/>
      <c r="F82"/>
    </row>
    <row r="83" spans="1:6" s="5" customFormat="1" ht="12">
      <c r="A83"/>
      <c r="B83"/>
      <c r="C83"/>
      <c r="D83"/>
      <c r="E83"/>
      <c r="F83"/>
    </row>
    <row r="84" spans="1:6" s="5" customFormat="1" ht="12">
      <c r="A84"/>
      <c r="B84"/>
      <c r="C84"/>
      <c r="D84"/>
      <c r="E84"/>
      <c r="F84"/>
    </row>
    <row r="85" spans="1:6" s="5" customFormat="1" ht="12">
      <c r="A85"/>
      <c r="B85"/>
      <c r="C85"/>
      <c r="D85"/>
      <c r="E85"/>
      <c r="F85"/>
    </row>
    <row r="86" spans="1:6" s="5" customFormat="1" ht="12">
      <c r="A86"/>
      <c r="B86"/>
      <c r="C86"/>
      <c r="D86"/>
      <c r="E86"/>
      <c r="F86"/>
    </row>
    <row r="87" spans="1:6" s="5" customFormat="1" ht="12">
      <c r="A87"/>
      <c r="B87"/>
      <c r="C87"/>
      <c r="D87"/>
      <c r="E87"/>
      <c r="F87"/>
    </row>
    <row r="88" spans="1:6" s="5" customFormat="1" ht="12">
      <c r="A88"/>
      <c r="B88"/>
      <c r="C88"/>
      <c r="D88"/>
      <c r="E88"/>
      <c r="F88"/>
    </row>
    <row r="89" spans="1:6" s="5" customFormat="1" ht="12">
      <c r="A89"/>
      <c r="B89"/>
      <c r="C89"/>
      <c r="D89"/>
      <c r="E89"/>
      <c r="F89"/>
    </row>
    <row r="90" spans="1:6" s="5" customFormat="1" ht="12">
      <c r="A90"/>
      <c r="B90"/>
      <c r="C90"/>
      <c r="D90"/>
      <c r="E90"/>
      <c r="F90"/>
    </row>
  </sheetData>
  <printOptions/>
  <pageMargins left="0.43" right="0.28" top="0.25" bottom="0.5" header="0.25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8" sqref="A8"/>
    </sheetView>
  </sheetViews>
  <sheetFormatPr defaultColWidth="9.00390625" defaultRowHeight="12"/>
  <cols>
    <col min="1" max="1" width="37.25390625" style="117" customWidth="1"/>
    <col min="2" max="2" width="11.125" style="117" customWidth="1"/>
    <col min="3" max="3" width="9.25390625" style="117" customWidth="1"/>
    <col min="4" max="4" width="10.75390625" style="117" customWidth="1"/>
    <col min="5" max="5" width="9.625" style="117" customWidth="1"/>
    <col min="6" max="6" width="10.25390625" style="117" customWidth="1"/>
    <col min="7" max="7" width="10.375" style="117" customWidth="1"/>
    <col min="8" max="8" width="9.625" style="117" customWidth="1"/>
    <col min="9" max="16384" width="8.00390625" style="117" customWidth="1"/>
  </cols>
  <sheetData>
    <row r="1" spans="1:8" ht="12.75">
      <c r="A1" s="115"/>
      <c r="B1" s="115"/>
      <c r="C1" s="115"/>
      <c r="D1" s="115"/>
      <c r="E1" s="116"/>
      <c r="F1" s="116"/>
      <c r="G1" s="115"/>
      <c r="H1" s="115"/>
    </row>
    <row r="2" spans="1:8" ht="12.75">
      <c r="A2" s="116" t="s">
        <v>157</v>
      </c>
      <c r="B2" s="115"/>
      <c r="C2" s="115"/>
      <c r="D2" s="115"/>
      <c r="E2" s="116"/>
      <c r="F2" s="116"/>
      <c r="G2" s="115"/>
      <c r="H2" s="116" t="s">
        <v>158</v>
      </c>
    </row>
    <row r="3" spans="1:8" ht="18">
      <c r="A3" s="118" t="s">
        <v>159</v>
      </c>
      <c r="B3" s="118"/>
      <c r="C3" s="118"/>
      <c r="D3" s="118"/>
      <c r="E3" s="119"/>
      <c r="F3" s="119"/>
      <c r="G3" s="119"/>
      <c r="H3" s="119"/>
    </row>
    <row r="4" spans="1:8" ht="18">
      <c r="A4" s="118" t="s">
        <v>160</v>
      </c>
      <c r="B4" s="118"/>
      <c r="C4" s="118"/>
      <c r="D4" s="118"/>
      <c r="E4" s="119"/>
      <c r="F4" s="119"/>
      <c r="G4" s="119"/>
      <c r="H4" s="119"/>
    </row>
    <row r="5" spans="1:8" ht="12.75">
      <c r="A5" s="120"/>
      <c r="B5" s="115"/>
      <c r="C5" s="115"/>
      <c r="D5" s="115"/>
      <c r="E5" s="116"/>
      <c r="F5" s="116"/>
      <c r="G5" s="115"/>
      <c r="H5" s="115" t="s">
        <v>161</v>
      </c>
    </row>
    <row r="6" spans="1:8" ht="47.25" customHeight="1">
      <c r="A6" s="121" t="s">
        <v>3</v>
      </c>
      <c r="B6" s="121" t="s">
        <v>43</v>
      </c>
      <c r="C6" s="121" t="s">
        <v>162</v>
      </c>
      <c r="D6" s="121" t="s">
        <v>45</v>
      </c>
      <c r="E6" s="121" t="s">
        <v>163</v>
      </c>
      <c r="F6" s="121" t="s">
        <v>164</v>
      </c>
      <c r="G6" s="121" t="s">
        <v>48</v>
      </c>
      <c r="H6" s="121" t="s">
        <v>49</v>
      </c>
    </row>
    <row r="7" spans="1:8" ht="11.25">
      <c r="A7" s="122">
        <v>1</v>
      </c>
      <c r="B7" s="123">
        <v>2</v>
      </c>
      <c r="C7" s="124">
        <v>3</v>
      </c>
      <c r="D7" s="124">
        <v>4</v>
      </c>
      <c r="E7" s="124">
        <v>5</v>
      </c>
      <c r="F7" s="123">
        <v>6</v>
      </c>
      <c r="G7" s="122">
        <v>7</v>
      </c>
      <c r="H7" s="123">
        <v>8</v>
      </c>
    </row>
    <row r="8" spans="1:8" ht="18.75" customHeight="1">
      <c r="A8" s="125" t="s">
        <v>165</v>
      </c>
      <c r="B8" s="126">
        <f>SUM(B9+B20+B25+B34+B41+B52+B56+B60+B67+B69)</f>
        <v>646389</v>
      </c>
      <c r="C8" s="127">
        <v>1.0044</v>
      </c>
      <c r="D8" s="126">
        <f>SUM(D9+D20+D25+D34+D41+D52+D56+D60+D67+D69)</f>
        <v>588156</v>
      </c>
      <c r="E8" s="128">
        <f>SUM(D8/B8)</f>
        <v>0.909910286220836</v>
      </c>
      <c r="F8" s="126">
        <f>SUM(F9+F20+F25+F34+F41+F52+F56+F60+F67+F69)</f>
        <v>54967</v>
      </c>
      <c r="G8" s="126">
        <f>SUM(G9+G20+G25+G34+G41+G52+G56+G60+G67+G69)</f>
        <v>55263</v>
      </c>
      <c r="H8" s="129">
        <f>SUM(G8/F8)</f>
        <v>1.005385049211345</v>
      </c>
    </row>
    <row r="9" spans="1:8" ht="16.5" customHeight="1">
      <c r="A9" s="130" t="s">
        <v>166</v>
      </c>
      <c r="B9" s="126">
        <f>SUM(B10+B14)</f>
        <v>500128</v>
      </c>
      <c r="C9" s="127">
        <v>1.0149</v>
      </c>
      <c r="D9" s="126">
        <f>SUM(D10+D14)</f>
        <v>462141</v>
      </c>
      <c r="E9" s="128">
        <f>SUM(D9/B9)</f>
        <v>0.9240454443662423</v>
      </c>
      <c r="F9" s="126">
        <f>SUM(F10+F14)</f>
        <v>41630</v>
      </c>
      <c r="G9" s="126">
        <f>SUM(G10+G14)</f>
        <v>40878</v>
      </c>
      <c r="H9" s="129">
        <f>SUM(G9/F9)</f>
        <v>0.9819361037713188</v>
      </c>
    </row>
    <row r="10" spans="1:8" ht="11.25">
      <c r="A10" s="131" t="s">
        <v>167</v>
      </c>
      <c r="B10" s="132">
        <f>SUM(B11+B12+B13)</f>
        <v>73222</v>
      </c>
      <c r="C10" s="133">
        <v>1.0312</v>
      </c>
      <c r="D10" s="132">
        <f>SUM(D11+D12+D13)</f>
        <v>68001</v>
      </c>
      <c r="E10" s="134">
        <f>SUM(D10/B10)</f>
        <v>0.9286962934637131</v>
      </c>
      <c r="F10" s="132">
        <f>SUM(F11+F12+F13)</f>
        <v>6376</v>
      </c>
      <c r="G10" s="132">
        <f>SUM(G11+G12+G13)</f>
        <v>6428</v>
      </c>
      <c r="H10" s="135">
        <f>SUM(G10/F10)</f>
        <v>1.0081555834378921</v>
      </c>
    </row>
    <row r="11" spans="1:8" ht="11.25">
      <c r="A11" s="131" t="s">
        <v>168</v>
      </c>
      <c r="B11" s="132">
        <v>59700</v>
      </c>
      <c r="C11" s="133">
        <v>1.0375</v>
      </c>
      <c r="D11" s="132">
        <v>55606</v>
      </c>
      <c r="E11" s="134">
        <f>SUM(D11/B11)</f>
        <v>0.9314237855946399</v>
      </c>
      <c r="F11" s="132">
        <v>5191</v>
      </c>
      <c r="G11" s="132">
        <f>SUM(D11-'[4]Sheet10'!D11)</f>
        <v>5231</v>
      </c>
      <c r="H11" s="135">
        <f>SUM(G11/F11)</f>
        <v>1.0077056443845116</v>
      </c>
    </row>
    <row r="12" spans="1:8" ht="11.25">
      <c r="A12" s="131" t="s">
        <v>169</v>
      </c>
      <c r="B12" s="132">
        <v>13522</v>
      </c>
      <c r="C12" s="133">
        <v>1</v>
      </c>
      <c r="D12" s="132">
        <v>12337</v>
      </c>
      <c r="E12" s="134">
        <f>SUM(D12/B12)</f>
        <v>0.9123650347581719</v>
      </c>
      <c r="F12" s="132">
        <v>1185</v>
      </c>
      <c r="G12" s="132">
        <f>SUM(D12-'[4]Sheet10'!D12)</f>
        <v>1185</v>
      </c>
      <c r="H12" s="135">
        <f>SUM(G12/F12)</f>
        <v>1</v>
      </c>
    </row>
    <row r="13" spans="1:8" ht="11.25">
      <c r="A13" s="131" t="s">
        <v>170</v>
      </c>
      <c r="B13" s="136"/>
      <c r="C13" s="133"/>
      <c r="D13" s="132">
        <v>58</v>
      </c>
      <c r="E13" s="134"/>
      <c r="F13" s="132"/>
      <c r="G13" s="132">
        <f>SUM(D13-'[4]Sheet10'!D13)</f>
        <v>12</v>
      </c>
      <c r="H13" s="135"/>
    </row>
    <row r="14" spans="1:8" ht="13.5" customHeight="1">
      <c r="A14" s="131" t="s">
        <v>171</v>
      </c>
      <c r="B14" s="132">
        <f>SUM(B15+B16+B17+B18+B19)</f>
        <v>426906</v>
      </c>
      <c r="C14" s="133">
        <v>1.0172</v>
      </c>
      <c r="D14" s="132">
        <f>SUM(D15+D16+D17+D18+D19)</f>
        <v>394140</v>
      </c>
      <c r="E14" s="134">
        <f aca="true" t="shared" si="0" ref="E14:E22">SUM(D14/B14)</f>
        <v>0.9232477407204396</v>
      </c>
      <c r="F14" s="132">
        <v>35254</v>
      </c>
      <c r="G14" s="132">
        <f>SUM(G15+G16+G17+G18+G19)</f>
        <v>34450</v>
      </c>
      <c r="H14" s="135">
        <f>SUM(G14/F14)</f>
        <v>0.9771940772678278</v>
      </c>
    </row>
    <row r="15" spans="1:8" ht="11.25">
      <c r="A15" s="131" t="s">
        <v>172</v>
      </c>
      <c r="B15" s="132">
        <v>319253</v>
      </c>
      <c r="C15" s="133"/>
      <c r="D15" s="132">
        <v>296084</v>
      </c>
      <c r="E15" s="134">
        <f t="shared" si="0"/>
        <v>0.927427463485073</v>
      </c>
      <c r="F15" s="132"/>
      <c r="G15" s="132">
        <f>SUM(D15-'[4]Sheet10'!D15)</f>
        <v>25776</v>
      </c>
      <c r="H15" s="135"/>
    </row>
    <row r="16" spans="1:8" ht="11.25">
      <c r="A16" s="131" t="s">
        <v>173</v>
      </c>
      <c r="B16" s="132">
        <v>33671</v>
      </c>
      <c r="C16" s="133"/>
      <c r="D16" s="132">
        <v>30465</v>
      </c>
      <c r="E16" s="134">
        <f t="shared" si="0"/>
        <v>0.904784532683912</v>
      </c>
      <c r="F16" s="132"/>
      <c r="G16" s="132">
        <f>SUM(D16-'[4]Sheet10'!D16)</f>
        <v>2672</v>
      </c>
      <c r="H16" s="135"/>
    </row>
    <row r="17" spans="1:8" ht="11.25">
      <c r="A17" s="131" t="s">
        <v>174</v>
      </c>
      <c r="B17" s="132">
        <v>1087</v>
      </c>
      <c r="C17" s="133"/>
      <c r="D17" s="132">
        <v>970</v>
      </c>
      <c r="E17" s="134">
        <f t="shared" si="0"/>
        <v>0.8923643054277829</v>
      </c>
      <c r="F17" s="132"/>
      <c r="G17" s="132">
        <f>SUM(D17-'[4]Sheet10'!D17)</f>
        <v>85</v>
      </c>
      <c r="H17" s="135"/>
    </row>
    <row r="18" spans="1:8" ht="20.25" customHeight="1">
      <c r="A18" s="137" t="s">
        <v>175</v>
      </c>
      <c r="B18" s="132">
        <v>70737</v>
      </c>
      <c r="C18" s="133"/>
      <c r="D18" s="132">
        <v>64677</v>
      </c>
      <c r="E18" s="134">
        <f t="shared" si="0"/>
        <v>0.9143305483693117</v>
      </c>
      <c r="F18" s="132"/>
      <c r="G18" s="132">
        <f>SUM(D18-'[4]Sheet10'!D18)</f>
        <v>5763</v>
      </c>
      <c r="H18" s="135"/>
    </row>
    <row r="19" spans="1:8" ht="22.5" customHeight="1">
      <c r="A19" s="137" t="s">
        <v>176</v>
      </c>
      <c r="B19" s="132">
        <v>2158</v>
      </c>
      <c r="C19" s="133"/>
      <c r="D19" s="132">
        <v>1944</v>
      </c>
      <c r="E19" s="134">
        <f t="shared" si="0"/>
        <v>0.9008341056533827</v>
      </c>
      <c r="F19" s="132"/>
      <c r="G19" s="132">
        <f>SUM(D19-'[4]Sheet10'!D19)</f>
        <v>154</v>
      </c>
      <c r="H19" s="135"/>
    </row>
    <row r="20" spans="1:8" ht="27.75" customHeight="1">
      <c r="A20" s="138" t="s">
        <v>107</v>
      </c>
      <c r="B20" s="126">
        <f>SUM(B21+B24)</f>
        <v>9922</v>
      </c>
      <c r="C20" s="128">
        <v>0.9435</v>
      </c>
      <c r="D20" s="126">
        <f>SUM(D21+D24)</f>
        <v>8770</v>
      </c>
      <c r="E20" s="128">
        <f t="shared" si="0"/>
        <v>0.883894376133844</v>
      </c>
      <c r="F20" s="126">
        <f>SUM(F21+F24)</f>
        <v>708</v>
      </c>
      <c r="G20" s="126">
        <f>SUM(G21+G24)</f>
        <v>914</v>
      </c>
      <c r="H20" s="129">
        <f>SUM(G20/F20)</f>
        <v>1.2909604519774012</v>
      </c>
    </row>
    <row r="21" spans="1:8" ht="11.25">
      <c r="A21" s="131" t="s">
        <v>177</v>
      </c>
      <c r="B21" s="132">
        <f>SUM(B22+B23)</f>
        <v>8500</v>
      </c>
      <c r="C21" s="133">
        <v>0.926</v>
      </c>
      <c r="D21" s="132">
        <f>SUM(D22+D23)</f>
        <v>7280</v>
      </c>
      <c r="E21" s="134">
        <f t="shared" si="0"/>
        <v>0.8564705882352941</v>
      </c>
      <c r="F21" s="132">
        <f>SUM(F22+F23)</f>
        <v>708</v>
      </c>
      <c r="G21" s="132">
        <f>SUM(G22+G23)</f>
        <v>914</v>
      </c>
      <c r="H21" s="135">
        <f>SUM(G21/F21)</f>
        <v>1.2909604519774012</v>
      </c>
    </row>
    <row r="22" spans="1:8" ht="11.25">
      <c r="A22" s="131" t="s">
        <v>178</v>
      </c>
      <c r="B22" s="132">
        <v>8500</v>
      </c>
      <c r="C22" s="133">
        <v>0.926</v>
      </c>
      <c r="D22" s="132">
        <v>7247</v>
      </c>
      <c r="E22" s="134">
        <f t="shared" si="0"/>
        <v>0.8525882352941176</v>
      </c>
      <c r="F22" s="132">
        <v>708</v>
      </c>
      <c r="G22" s="132">
        <f>SUM(D22-'[4]Sheet10'!D22)</f>
        <v>911</v>
      </c>
      <c r="H22" s="135">
        <f>SUM(G22/F22)</f>
        <v>1.286723163841808</v>
      </c>
    </row>
    <row r="23" spans="1:8" ht="11.25">
      <c r="A23" s="131" t="s">
        <v>179</v>
      </c>
      <c r="B23" s="132"/>
      <c r="C23" s="133"/>
      <c r="D23" s="132">
        <v>33</v>
      </c>
      <c r="E23" s="134"/>
      <c r="F23" s="132"/>
      <c r="G23" s="132">
        <f>SUM(D23-'[4]Sheet10'!D23)</f>
        <v>3</v>
      </c>
      <c r="H23" s="135"/>
    </row>
    <row r="24" spans="1:8" ht="11.25">
      <c r="A24" s="131" t="s">
        <v>180</v>
      </c>
      <c r="B24" s="132">
        <v>1422</v>
      </c>
      <c r="C24" s="133">
        <v>1.0471</v>
      </c>
      <c r="D24" s="132">
        <v>1490</v>
      </c>
      <c r="E24" s="134">
        <f aca="true" t="shared" si="1" ref="E24:E31">SUM(D24/B24)</f>
        <v>1.0478199718706047</v>
      </c>
      <c r="F24" s="132">
        <v>0</v>
      </c>
      <c r="G24" s="132">
        <f>SUM(D24-'[4]Sheet10'!D24)</f>
        <v>0</v>
      </c>
      <c r="H24" s="135">
        <v>0</v>
      </c>
    </row>
    <row r="25" spans="1:8" ht="17.25" customHeight="1">
      <c r="A25" s="130" t="s">
        <v>102</v>
      </c>
      <c r="B25" s="126">
        <f>SUM(B26+B30+B33)</f>
        <v>57237</v>
      </c>
      <c r="C25" s="128">
        <v>1.0737</v>
      </c>
      <c r="D25" s="126">
        <f>SUM(D26+D30+D33)</f>
        <v>54447</v>
      </c>
      <c r="E25" s="128">
        <f t="shared" si="1"/>
        <v>0.9512553068819121</v>
      </c>
      <c r="F25" s="126">
        <f>SUM(F26+F30+F33)</f>
        <v>4766</v>
      </c>
      <c r="G25" s="126">
        <f>SUM(G26+G30+G33)</f>
        <v>5500</v>
      </c>
      <c r="H25" s="129">
        <f aca="true" t="shared" si="2" ref="H25:H31">SUM(G25/F25)</f>
        <v>1.1540075535039866</v>
      </c>
    </row>
    <row r="26" spans="1:8" ht="11.25">
      <c r="A26" s="131" t="s">
        <v>181</v>
      </c>
      <c r="B26" s="132">
        <f>SUM(B27+B28+B29)</f>
        <v>54650</v>
      </c>
      <c r="C26" s="133">
        <v>1.0784</v>
      </c>
      <c r="D26" s="132">
        <f>SUM(D27+D28+D29)</f>
        <v>52108</v>
      </c>
      <c r="E26" s="134">
        <f t="shared" si="1"/>
        <v>0.9534858188472095</v>
      </c>
      <c r="F26" s="132">
        <f>SUM(F27+F28+F29)</f>
        <v>4573</v>
      </c>
      <c r="G26" s="132">
        <f>SUM(G27+G28+G29)</f>
        <v>5296</v>
      </c>
      <c r="H26" s="135">
        <f t="shared" si="2"/>
        <v>1.1581019024710255</v>
      </c>
    </row>
    <row r="27" spans="1:8" ht="11.25">
      <c r="A27" s="131" t="s">
        <v>182</v>
      </c>
      <c r="B27" s="132">
        <v>7500</v>
      </c>
      <c r="C27" s="133">
        <v>1.0441</v>
      </c>
      <c r="D27" s="132">
        <v>7425</v>
      </c>
      <c r="E27" s="134">
        <f t="shared" si="1"/>
        <v>0.99</v>
      </c>
      <c r="F27" s="132">
        <v>427</v>
      </c>
      <c r="G27" s="132">
        <f>SUM(D27-'[4]Sheet10'!D27)</f>
        <v>469</v>
      </c>
      <c r="H27" s="135">
        <f t="shared" si="2"/>
        <v>1.098360655737705</v>
      </c>
    </row>
    <row r="28" spans="1:8" ht="11.25">
      <c r="A28" s="131" t="s">
        <v>183</v>
      </c>
      <c r="B28" s="132">
        <v>47050</v>
      </c>
      <c r="C28" s="133">
        <v>1.0841</v>
      </c>
      <c r="D28" s="132">
        <v>44600</v>
      </c>
      <c r="E28" s="134">
        <f t="shared" si="1"/>
        <v>0.9479277364505845</v>
      </c>
      <c r="F28" s="132">
        <v>4140</v>
      </c>
      <c r="G28" s="132">
        <f>SUM(D28-'[4]Sheet10'!D28)</f>
        <v>4815</v>
      </c>
      <c r="H28" s="135">
        <f t="shared" si="2"/>
        <v>1.1630434782608696</v>
      </c>
    </row>
    <row r="29" spans="1:8" ht="11.25">
      <c r="A29" s="131" t="s">
        <v>184</v>
      </c>
      <c r="B29" s="132">
        <v>100</v>
      </c>
      <c r="C29" s="133">
        <v>0.98</v>
      </c>
      <c r="D29" s="132">
        <v>83</v>
      </c>
      <c r="E29" s="134">
        <f t="shared" si="1"/>
        <v>0.83</v>
      </c>
      <c r="F29" s="132">
        <v>6</v>
      </c>
      <c r="G29" s="132">
        <f>SUM(D29-'[4]Sheet10'!D29)</f>
        <v>12</v>
      </c>
      <c r="H29" s="135">
        <f t="shared" si="2"/>
        <v>2</v>
      </c>
    </row>
    <row r="30" spans="1:8" ht="11.25">
      <c r="A30" s="131" t="s">
        <v>185</v>
      </c>
      <c r="B30" s="132">
        <f>SUM(B31+B32)</f>
        <v>795</v>
      </c>
      <c r="C30" s="133">
        <v>1.0871</v>
      </c>
      <c r="D30" s="132">
        <f>SUM(D31+D32)</f>
        <v>804</v>
      </c>
      <c r="E30" s="134">
        <f t="shared" si="1"/>
        <v>1.0113207547169811</v>
      </c>
      <c r="F30" s="132">
        <f>SUM(F31+F32)</f>
        <v>63</v>
      </c>
      <c r="G30" s="132">
        <f>SUM(G31+G32)</f>
        <v>69</v>
      </c>
      <c r="H30" s="135">
        <f t="shared" si="2"/>
        <v>1.0952380952380953</v>
      </c>
    </row>
    <row r="31" spans="1:8" ht="12.75" customHeight="1">
      <c r="A31" s="131" t="s">
        <v>186</v>
      </c>
      <c r="B31" s="132">
        <v>795</v>
      </c>
      <c r="C31" s="133">
        <v>1.0871</v>
      </c>
      <c r="D31" s="132">
        <v>802</v>
      </c>
      <c r="E31" s="134">
        <f t="shared" si="1"/>
        <v>1.0088050314465409</v>
      </c>
      <c r="F31" s="132">
        <v>63</v>
      </c>
      <c r="G31" s="132">
        <f>SUM(D31-'[4]Sheet10'!D31)</f>
        <v>67</v>
      </c>
      <c r="H31" s="135">
        <f t="shared" si="2"/>
        <v>1.0634920634920635</v>
      </c>
    </row>
    <row r="32" spans="1:8" ht="12.75" customHeight="1">
      <c r="A32" s="131" t="s">
        <v>179</v>
      </c>
      <c r="B32" s="132"/>
      <c r="C32" s="133"/>
      <c r="D32" s="132">
        <v>2</v>
      </c>
      <c r="E32" s="134"/>
      <c r="F32" s="132"/>
      <c r="G32" s="132">
        <f>SUM(D32-'[4]Sheet10'!D32)</f>
        <v>2</v>
      </c>
      <c r="H32" s="135"/>
    </row>
    <row r="33" spans="1:8" ht="13.5" customHeight="1">
      <c r="A33" s="131" t="s">
        <v>187</v>
      </c>
      <c r="B33" s="132">
        <v>1792</v>
      </c>
      <c r="C33" s="133">
        <v>0.9235</v>
      </c>
      <c r="D33" s="132">
        <v>1535</v>
      </c>
      <c r="E33" s="134">
        <f>SUM(D33/B33)</f>
        <v>0.8565848214285714</v>
      </c>
      <c r="F33" s="132">
        <v>130</v>
      </c>
      <c r="G33" s="132">
        <f>SUM(D33-'[4]Sheet10'!D33)</f>
        <v>135</v>
      </c>
      <c r="H33" s="135">
        <f aca="true" t="shared" si="3" ref="H33:H44">SUM(G33/F33)</f>
        <v>1.0384615384615385</v>
      </c>
    </row>
    <row r="34" spans="1:8" ht="16.5" customHeight="1">
      <c r="A34" s="130" t="s">
        <v>97</v>
      </c>
      <c r="B34" s="126">
        <f>SUM(B35+B39)</f>
        <v>54350</v>
      </c>
      <c r="C34" s="139">
        <v>0.6972</v>
      </c>
      <c r="D34" s="126">
        <f>SUM(D35+D39)</f>
        <v>32407</v>
      </c>
      <c r="E34" s="128">
        <f>SUM(D34/B34)</f>
        <v>0.5962649494020239</v>
      </c>
      <c r="F34" s="126">
        <f>SUM(F35+F39)</f>
        <v>5300</v>
      </c>
      <c r="G34" s="126">
        <f>SUM(G35+G39)</f>
        <v>5199</v>
      </c>
      <c r="H34" s="129">
        <f t="shared" si="3"/>
        <v>0.9809433962264151</v>
      </c>
    </row>
    <row r="35" spans="1:8" ht="15" customHeight="1">
      <c r="A35" s="131" t="s">
        <v>188</v>
      </c>
      <c r="B35" s="132">
        <f>SUM(B36+B37+B38)</f>
        <v>51200</v>
      </c>
      <c r="C35" s="133">
        <v>0.6943</v>
      </c>
      <c r="D35" s="132">
        <f>SUM(D36+D37+D38)</f>
        <v>30689</v>
      </c>
      <c r="E35" s="134">
        <f>SUM(D35/B35)</f>
        <v>0.59939453125</v>
      </c>
      <c r="F35" s="132">
        <f>SUM(F36+F37+F38)</f>
        <v>5000</v>
      </c>
      <c r="G35" s="132">
        <f>SUM(G36+G37+G38)</f>
        <v>5032</v>
      </c>
      <c r="H35" s="135">
        <f t="shared" si="3"/>
        <v>1.0064</v>
      </c>
    </row>
    <row r="36" spans="1:8" ht="21.75" customHeight="1">
      <c r="A36" s="140" t="s">
        <v>189</v>
      </c>
      <c r="B36" s="132">
        <v>50700</v>
      </c>
      <c r="C36" s="133">
        <v>0.6959</v>
      </c>
      <c r="D36" s="132">
        <v>30483</v>
      </c>
      <c r="E36" s="134">
        <f>SUM(D36/B36)</f>
        <v>0.6012426035502959</v>
      </c>
      <c r="F36" s="132">
        <v>4956</v>
      </c>
      <c r="G36" s="132">
        <f>SUM(D36-'[4]Sheet10'!D36)</f>
        <v>5032</v>
      </c>
      <c r="H36" s="135">
        <f t="shared" si="3"/>
        <v>1.0153349475383373</v>
      </c>
    </row>
    <row r="37" spans="1:8" ht="18.75" customHeight="1">
      <c r="A37" s="140" t="s">
        <v>190</v>
      </c>
      <c r="B37" s="132">
        <v>140</v>
      </c>
      <c r="C37" s="133">
        <v>1.1929</v>
      </c>
      <c r="D37" s="132">
        <v>206</v>
      </c>
      <c r="E37" s="134">
        <f>SUM(D37/B37)</f>
        <v>1.4714285714285715</v>
      </c>
      <c r="F37" s="132">
        <v>10</v>
      </c>
      <c r="G37" s="132">
        <f>SUM(D37-'[4]Sheet10'!D37)</f>
        <v>0</v>
      </c>
      <c r="H37" s="135">
        <f t="shared" si="3"/>
        <v>0</v>
      </c>
    </row>
    <row r="38" spans="1:8" ht="11.25">
      <c r="A38" s="131" t="s">
        <v>184</v>
      </c>
      <c r="B38" s="132">
        <v>360</v>
      </c>
      <c r="C38" s="133">
        <v>0.2806</v>
      </c>
      <c r="D38" s="132">
        <v>0</v>
      </c>
      <c r="E38" s="134">
        <v>0</v>
      </c>
      <c r="F38" s="132">
        <v>34</v>
      </c>
      <c r="G38" s="132">
        <f>SUM(D38-'[4]Sheet10'!D38)</f>
        <v>0</v>
      </c>
      <c r="H38" s="135">
        <f t="shared" si="3"/>
        <v>0</v>
      </c>
    </row>
    <row r="39" spans="1:8" ht="15" customHeight="1">
      <c r="A39" s="131" t="s">
        <v>191</v>
      </c>
      <c r="B39" s="132">
        <f>SUM(B40)</f>
        <v>3150</v>
      </c>
      <c r="C39" s="133">
        <v>0.7441</v>
      </c>
      <c r="D39" s="132">
        <f>SUM(D40)</f>
        <v>1718</v>
      </c>
      <c r="E39" s="134">
        <f aca="true" t="shared" si="4" ref="E39:E46">SUM(D39/B39)</f>
        <v>0.5453968253968254</v>
      </c>
      <c r="F39" s="132">
        <f>SUM(F40)</f>
        <v>300</v>
      </c>
      <c r="G39" s="132">
        <f>SUM(G40)</f>
        <v>167</v>
      </c>
      <c r="H39" s="135">
        <f t="shared" si="3"/>
        <v>0.5566666666666666</v>
      </c>
    </row>
    <row r="40" spans="1:8" ht="11.25">
      <c r="A40" s="131" t="s">
        <v>184</v>
      </c>
      <c r="B40" s="132">
        <v>3150</v>
      </c>
      <c r="C40" s="134">
        <v>0.7441</v>
      </c>
      <c r="D40" s="132">
        <v>1718</v>
      </c>
      <c r="E40" s="134">
        <f t="shared" si="4"/>
        <v>0.5453968253968254</v>
      </c>
      <c r="F40" s="132">
        <v>300</v>
      </c>
      <c r="G40" s="132">
        <f>SUM(D40-'[4]Sheet10'!D40)</f>
        <v>167</v>
      </c>
      <c r="H40" s="135">
        <f t="shared" si="3"/>
        <v>0.5566666666666666</v>
      </c>
    </row>
    <row r="41" spans="1:8" ht="17.25" customHeight="1">
      <c r="A41" s="130" t="s">
        <v>98</v>
      </c>
      <c r="B41" s="126">
        <f>SUM(B42+B45+B48)</f>
        <v>1692</v>
      </c>
      <c r="C41" s="139">
        <v>1.4474</v>
      </c>
      <c r="D41" s="126">
        <f>SUM(D42+D45+D48)</f>
        <v>2573</v>
      </c>
      <c r="E41" s="128">
        <f t="shared" si="4"/>
        <v>1.5206855791962175</v>
      </c>
      <c r="F41" s="126">
        <f>SUM(F42+F45+F48)</f>
        <v>119</v>
      </c>
      <c r="G41" s="126">
        <f>SUM(G42+G45+G48)</f>
        <v>300</v>
      </c>
      <c r="H41" s="129">
        <f t="shared" si="3"/>
        <v>2.5210084033613445</v>
      </c>
    </row>
    <row r="42" spans="1:8" ht="23.25" customHeight="1">
      <c r="A42" s="140" t="s">
        <v>192</v>
      </c>
      <c r="B42" s="132">
        <f>SUM(B43+B44)</f>
        <v>1499</v>
      </c>
      <c r="C42" s="133">
        <v>1.479</v>
      </c>
      <c r="D42" s="132">
        <f>SUM(D43+D44)</f>
        <v>2281</v>
      </c>
      <c r="E42" s="134">
        <f t="shared" si="4"/>
        <v>1.5216811207471648</v>
      </c>
      <c r="F42" s="132">
        <f>SUM(F43+F44)</f>
        <v>119</v>
      </c>
      <c r="G42" s="132">
        <f>SUM(G43+G44)</f>
        <v>274</v>
      </c>
      <c r="H42" s="135">
        <f t="shared" si="3"/>
        <v>2.302521008403361</v>
      </c>
    </row>
    <row r="43" spans="1:8" ht="20.25" customHeight="1">
      <c r="A43" s="140" t="s">
        <v>193</v>
      </c>
      <c r="B43" s="132">
        <v>1495</v>
      </c>
      <c r="C43" s="133">
        <v>1.4154</v>
      </c>
      <c r="D43" s="132">
        <v>2152</v>
      </c>
      <c r="E43" s="134">
        <f t="shared" si="4"/>
        <v>1.4394648829431438</v>
      </c>
      <c r="F43" s="132">
        <v>117</v>
      </c>
      <c r="G43" s="132">
        <f>SUM(D43-'[4]Sheet10'!D43)</f>
        <v>258</v>
      </c>
      <c r="H43" s="135">
        <f t="shared" si="3"/>
        <v>2.2051282051282053</v>
      </c>
    </row>
    <row r="44" spans="1:8" ht="11.25">
      <c r="A44" s="131" t="s">
        <v>184</v>
      </c>
      <c r="B44" s="132">
        <v>4</v>
      </c>
      <c r="C44" s="133">
        <v>25.25</v>
      </c>
      <c r="D44" s="132">
        <v>129</v>
      </c>
      <c r="E44" s="134">
        <f t="shared" si="4"/>
        <v>32.25</v>
      </c>
      <c r="F44" s="132">
        <v>2</v>
      </c>
      <c r="G44" s="132">
        <f>SUM(D44-'[4]Sheet10'!D44)</f>
        <v>16</v>
      </c>
      <c r="H44" s="135">
        <f t="shared" si="3"/>
        <v>8</v>
      </c>
    </row>
    <row r="45" spans="1:8" ht="28.5" customHeight="1">
      <c r="A45" s="140" t="s">
        <v>194</v>
      </c>
      <c r="B45" s="132">
        <f>SUM(B46+B47)</f>
        <v>121</v>
      </c>
      <c r="C45" s="133">
        <v>1.1455</v>
      </c>
      <c r="D45" s="132">
        <f>SUM(D46+D47)</f>
        <v>174</v>
      </c>
      <c r="E45" s="134">
        <f t="shared" si="4"/>
        <v>1.43801652892562</v>
      </c>
      <c r="F45" s="132">
        <f>SUM(F46+F47)</f>
        <v>0</v>
      </c>
      <c r="G45" s="132">
        <f>SUM(G46+G47)</f>
        <v>12</v>
      </c>
      <c r="H45" s="135">
        <v>0</v>
      </c>
    </row>
    <row r="46" spans="1:8" ht="20.25" customHeight="1">
      <c r="A46" s="137" t="s">
        <v>193</v>
      </c>
      <c r="B46" s="132">
        <v>121</v>
      </c>
      <c r="C46" s="133">
        <v>1.1455</v>
      </c>
      <c r="D46" s="132">
        <v>174</v>
      </c>
      <c r="E46" s="134">
        <f t="shared" si="4"/>
        <v>1.43801652892562</v>
      </c>
      <c r="F46" s="132">
        <v>0</v>
      </c>
      <c r="G46" s="132">
        <f>SUM(D46-'[4]Sheet10'!D46)</f>
        <v>12</v>
      </c>
      <c r="H46" s="135">
        <v>0</v>
      </c>
    </row>
    <row r="47" spans="1:8" ht="12.75" customHeight="1">
      <c r="A47" s="131" t="s">
        <v>184</v>
      </c>
      <c r="B47" s="132"/>
      <c r="C47" s="133"/>
      <c r="D47" s="132"/>
      <c r="E47" s="134"/>
      <c r="F47" s="132">
        <v>0</v>
      </c>
      <c r="G47" s="132">
        <f>SUM(D47-'[4]Sheet10'!D47)</f>
        <v>0</v>
      </c>
      <c r="H47" s="135">
        <v>0</v>
      </c>
    </row>
    <row r="48" spans="1:8" ht="22.5" customHeight="1">
      <c r="A48" s="140" t="s">
        <v>195</v>
      </c>
      <c r="B48" s="132">
        <f>SUM(B49)</f>
        <v>72</v>
      </c>
      <c r="C48" s="133">
        <v>1.3005</v>
      </c>
      <c r="D48" s="132">
        <f>SUM(D49)</f>
        <v>118</v>
      </c>
      <c r="E48" s="134">
        <f>SUM(D48/B48)</f>
        <v>1.6388888888888888</v>
      </c>
      <c r="F48" s="132">
        <f>SUM(F49)</f>
        <v>0</v>
      </c>
      <c r="G48" s="132">
        <f>SUM(G49)</f>
        <v>14</v>
      </c>
      <c r="H48" s="135">
        <v>0</v>
      </c>
    </row>
    <row r="49" spans="1:8" ht="21.75" customHeight="1">
      <c r="A49" s="137" t="s">
        <v>193</v>
      </c>
      <c r="B49" s="132">
        <v>72</v>
      </c>
      <c r="C49" s="133">
        <v>1.3005</v>
      </c>
      <c r="D49" s="132">
        <v>118</v>
      </c>
      <c r="E49" s="134">
        <f>SUM(D49/B49)</f>
        <v>1.6388888888888888</v>
      </c>
      <c r="F49" s="132">
        <v>0</v>
      </c>
      <c r="G49" s="132">
        <f>SUM(D49-'[4]Sheet10'!D49)</f>
        <v>14</v>
      </c>
      <c r="H49" s="135">
        <v>0</v>
      </c>
    </row>
    <row r="50" spans="1:8" ht="43.5" customHeight="1">
      <c r="A50" s="121" t="s">
        <v>3</v>
      </c>
      <c r="B50" s="121" t="s">
        <v>43</v>
      </c>
      <c r="C50" s="121" t="s">
        <v>44</v>
      </c>
      <c r="D50" s="121" t="s">
        <v>45</v>
      </c>
      <c r="E50" s="121" t="s">
        <v>163</v>
      </c>
      <c r="F50" s="121" t="s">
        <v>47</v>
      </c>
      <c r="G50" s="121" t="s">
        <v>48</v>
      </c>
      <c r="H50" s="121" t="s">
        <v>49</v>
      </c>
    </row>
    <row r="51" spans="1:8" ht="11.25">
      <c r="A51" s="122">
        <v>1</v>
      </c>
      <c r="B51" s="123">
        <v>2</v>
      </c>
      <c r="C51" s="124">
        <v>3</v>
      </c>
      <c r="D51" s="124">
        <v>4</v>
      </c>
      <c r="E51" s="124">
        <v>5</v>
      </c>
      <c r="F51" s="123">
        <v>6</v>
      </c>
      <c r="G51" s="122">
        <v>7</v>
      </c>
      <c r="H51" s="123">
        <v>8</v>
      </c>
    </row>
    <row r="52" spans="1:8" ht="19.5" customHeight="1">
      <c r="A52" s="130" t="s">
        <v>100</v>
      </c>
      <c r="B52" s="126">
        <f>SUM(B53)</f>
        <v>1200</v>
      </c>
      <c r="C52" s="128">
        <v>1</v>
      </c>
      <c r="D52" s="126">
        <f>SUM(D53)</f>
        <v>1234</v>
      </c>
      <c r="E52" s="128">
        <f>SUM(D52/B52)</f>
        <v>1.0283333333333333</v>
      </c>
      <c r="F52" s="126">
        <f>SUM(F53)</f>
        <v>30</v>
      </c>
      <c r="G52" s="126">
        <f>SUM(G53)</f>
        <v>0</v>
      </c>
      <c r="H52" s="128">
        <f>SUM(G52/F52)</f>
        <v>0</v>
      </c>
    </row>
    <row r="53" spans="1:8" ht="14.25" customHeight="1">
      <c r="A53" s="131" t="s">
        <v>196</v>
      </c>
      <c r="B53" s="132">
        <f>SUM(B54+B55)</f>
        <v>1200</v>
      </c>
      <c r="C53" s="134">
        <v>1</v>
      </c>
      <c r="D53" s="132">
        <f>SUM(D54+D55)</f>
        <v>1234</v>
      </c>
      <c r="E53" s="134">
        <f>SUM(D53/B53)</f>
        <v>1.0283333333333333</v>
      </c>
      <c r="F53" s="132">
        <f>SUM(F54+F55)</f>
        <v>30</v>
      </c>
      <c r="G53" s="132">
        <f>SUM(G54+G55)</f>
        <v>0</v>
      </c>
      <c r="H53" s="134">
        <f>SUM(G53/F53)</f>
        <v>0</v>
      </c>
    </row>
    <row r="54" spans="1:8" ht="24.75" customHeight="1">
      <c r="A54" s="140" t="s">
        <v>197</v>
      </c>
      <c r="B54" s="132">
        <v>1200</v>
      </c>
      <c r="C54" s="134">
        <v>1</v>
      </c>
      <c r="D54" s="132">
        <v>1234</v>
      </c>
      <c r="E54" s="134">
        <f>SUM(D54/B54)</f>
        <v>1.0283333333333333</v>
      </c>
      <c r="F54" s="132">
        <v>30</v>
      </c>
      <c r="G54" s="132">
        <f>SUM(D54-'[4]Sheet10'!D54)</f>
        <v>0</v>
      </c>
      <c r="H54" s="134">
        <f>SUM(G54/F54)</f>
        <v>0</v>
      </c>
    </row>
    <row r="55" spans="1:8" ht="14.25" customHeight="1">
      <c r="A55" s="137" t="s">
        <v>184</v>
      </c>
      <c r="B55" s="132"/>
      <c r="C55" s="134"/>
      <c r="D55" s="132"/>
      <c r="E55" s="134"/>
      <c r="F55" s="132"/>
      <c r="G55" s="132"/>
      <c r="H55" s="134"/>
    </row>
    <row r="56" spans="1:8" ht="16.5" customHeight="1">
      <c r="A56" s="130" t="s">
        <v>108</v>
      </c>
      <c r="B56" s="126">
        <f>SUM(B57)</f>
        <v>1200</v>
      </c>
      <c r="C56" s="128">
        <v>1</v>
      </c>
      <c r="D56" s="126">
        <f>SUM(D57)</f>
        <v>1258</v>
      </c>
      <c r="E56" s="128">
        <f>SUM(D56/B56)</f>
        <v>1.0483333333333333</v>
      </c>
      <c r="F56" s="126">
        <f>SUM(F57)</f>
        <v>70</v>
      </c>
      <c r="G56" s="126">
        <f>SUM(G57)</f>
        <v>19</v>
      </c>
      <c r="H56" s="128">
        <f>SUM(G56/F56)</f>
        <v>0.2714285714285714</v>
      </c>
    </row>
    <row r="57" spans="1:8" ht="14.25" customHeight="1">
      <c r="A57" s="131" t="s">
        <v>198</v>
      </c>
      <c r="B57" s="132">
        <f>SUM(B58+B59)</f>
        <v>1200</v>
      </c>
      <c r="C57" s="134">
        <v>1</v>
      </c>
      <c r="D57" s="132">
        <f>SUM(D58+D59)</f>
        <v>1258</v>
      </c>
      <c r="E57" s="134">
        <f>SUM(D57/B57)</f>
        <v>1.0483333333333333</v>
      </c>
      <c r="F57" s="132">
        <f>SUM(F58)</f>
        <v>70</v>
      </c>
      <c r="G57" s="132">
        <f>SUM(G58+G59)</f>
        <v>19</v>
      </c>
      <c r="H57" s="134">
        <f>SUM(G57/F57)</f>
        <v>0.2714285714285714</v>
      </c>
    </row>
    <row r="58" spans="1:8" ht="22.5" customHeight="1">
      <c r="A58" s="140" t="s">
        <v>197</v>
      </c>
      <c r="B58" s="132">
        <v>1200</v>
      </c>
      <c r="C58" s="134">
        <v>1</v>
      </c>
      <c r="D58" s="132">
        <v>1258</v>
      </c>
      <c r="E58" s="134">
        <f>SUM(D58/B58)</f>
        <v>1.0483333333333333</v>
      </c>
      <c r="F58" s="132">
        <v>70</v>
      </c>
      <c r="G58" s="132">
        <f>SUM(D58-'[4]Sheet10'!D58)</f>
        <v>19</v>
      </c>
      <c r="H58" s="134">
        <f>SUM(G58/F58)</f>
        <v>0.2714285714285714</v>
      </c>
    </row>
    <row r="59" spans="1:8" ht="13.5" customHeight="1">
      <c r="A59" s="137" t="s">
        <v>184</v>
      </c>
      <c r="B59" s="132"/>
      <c r="C59" s="134"/>
      <c r="D59" s="132"/>
      <c r="E59" s="134"/>
      <c r="F59" s="132"/>
      <c r="G59" s="132"/>
      <c r="H59" s="134"/>
    </row>
    <row r="60" spans="1:8" ht="16.5" customHeight="1">
      <c r="A60" s="138" t="s">
        <v>101</v>
      </c>
      <c r="B60" s="126">
        <f>SUM(B61+B64)</f>
        <v>20600</v>
      </c>
      <c r="C60" s="128">
        <v>1.1043</v>
      </c>
      <c r="D60" s="126">
        <f>SUM(D61+D64)</f>
        <v>20860</v>
      </c>
      <c r="E60" s="128">
        <f aca="true" t="shared" si="5" ref="E60:E68">SUM(D60/B60)</f>
        <v>1.0126213592233009</v>
      </c>
      <c r="F60" s="126">
        <f>SUM(F61+F64)</f>
        <v>2343</v>
      </c>
      <c r="G60" s="126">
        <f>SUM(G61+G64)</f>
        <v>2256</v>
      </c>
      <c r="H60" s="128">
        <f aca="true" t="shared" si="6" ref="H60:H68">SUM(G60/F60)</f>
        <v>0.9628681177976952</v>
      </c>
    </row>
    <row r="61" spans="1:8" ht="11.25" customHeight="1">
      <c r="A61" s="131" t="s">
        <v>199</v>
      </c>
      <c r="B61" s="132">
        <f>SUM(B62+B63)</f>
        <v>600</v>
      </c>
      <c r="C61" s="134">
        <v>1.11</v>
      </c>
      <c r="D61" s="132">
        <f>SUM(D62+D63)</f>
        <v>607</v>
      </c>
      <c r="E61" s="134">
        <f t="shared" si="5"/>
        <v>1.0116666666666667</v>
      </c>
      <c r="F61" s="132">
        <f>SUM(F62+F63)</f>
        <v>31</v>
      </c>
      <c r="G61" s="132">
        <f>SUM(G62+G63)</f>
        <v>20</v>
      </c>
      <c r="H61" s="134">
        <f t="shared" si="6"/>
        <v>0.6451612903225806</v>
      </c>
    </row>
    <row r="62" spans="1:8" ht="22.5" customHeight="1">
      <c r="A62" s="140" t="s">
        <v>200</v>
      </c>
      <c r="B62" s="132">
        <v>155</v>
      </c>
      <c r="C62" s="134">
        <v>1.5548</v>
      </c>
      <c r="D62" s="132">
        <v>204</v>
      </c>
      <c r="E62" s="134">
        <f t="shared" si="5"/>
        <v>1.3161290322580645</v>
      </c>
      <c r="F62" s="132">
        <v>7</v>
      </c>
      <c r="G62" s="132">
        <f>SUM(D62-'[4]Sheet10'!D62)</f>
        <v>0</v>
      </c>
      <c r="H62" s="134">
        <f t="shared" si="6"/>
        <v>0</v>
      </c>
    </row>
    <row r="63" spans="1:8" ht="15.75" customHeight="1">
      <c r="A63" s="137" t="s">
        <v>184</v>
      </c>
      <c r="B63" s="132">
        <v>445</v>
      </c>
      <c r="C63" s="134">
        <v>0.9551</v>
      </c>
      <c r="D63" s="132">
        <v>403</v>
      </c>
      <c r="E63" s="134">
        <f t="shared" si="5"/>
        <v>0.9056179775280899</v>
      </c>
      <c r="F63" s="132">
        <v>24</v>
      </c>
      <c r="G63" s="132">
        <f>SUM(D63-'[4]Sheet10'!D63)</f>
        <v>20</v>
      </c>
      <c r="H63" s="134">
        <f t="shared" si="6"/>
        <v>0.8333333333333334</v>
      </c>
    </row>
    <row r="64" spans="1:8" ht="14.25" customHeight="1">
      <c r="A64" s="131" t="s">
        <v>201</v>
      </c>
      <c r="B64" s="132">
        <f>SUM(B65+B66)</f>
        <v>20000</v>
      </c>
      <c r="C64" s="134">
        <v>1.1041</v>
      </c>
      <c r="D64" s="132">
        <f>SUM(D65+D66)</f>
        <v>20253</v>
      </c>
      <c r="E64" s="134">
        <f t="shared" si="5"/>
        <v>1.01265</v>
      </c>
      <c r="F64" s="132">
        <f>SUM(F65+F66)</f>
        <v>2312</v>
      </c>
      <c r="G64" s="132">
        <f>SUM(G65+G66)</f>
        <v>2236</v>
      </c>
      <c r="H64" s="134">
        <f t="shared" si="6"/>
        <v>0.967128027681661</v>
      </c>
    </row>
    <row r="65" spans="1:8" ht="21.75" customHeight="1">
      <c r="A65" s="140" t="s">
        <v>202</v>
      </c>
      <c r="B65" s="132">
        <v>13283</v>
      </c>
      <c r="C65" s="134">
        <v>1.4886</v>
      </c>
      <c r="D65" s="132">
        <v>18176</v>
      </c>
      <c r="E65" s="134">
        <f t="shared" si="5"/>
        <v>1.3683655800647445</v>
      </c>
      <c r="F65" s="132">
        <v>2045</v>
      </c>
      <c r="G65" s="132">
        <f>SUM(D65-'[4]Sheet10'!D65)</f>
        <v>2064</v>
      </c>
      <c r="H65" s="134">
        <f t="shared" si="6"/>
        <v>1.0092909535452323</v>
      </c>
    </row>
    <row r="66" spans="1:8" ht="11.25">
      <c r="A66" s="131" t="s">
        <v>203</v>
      </c>
      <c r="B66" s="132">
        <v>6717</v>
      </c>
      <c r="C66" s="134">
        <v>0.3436</v>
      </c>
      <c r="D66" s="132">
        <v>2077</v>
      </c>
      <c r="E66" s="134">
        <f t="shared" si="5"/>
        <v>0.309215423552181</v>
      </c>
      <c r="F66" s="132">
        <v>267</v>
      </c>
      <c r="G66" s="132">
        <f>SUM(D66-'[4]Sheet10'!D66)</f>
        <v>172</v>
      </c>
      <c r="H66" s="134">
        <f t="shared" si="6"/>
        <v>0.6441947565543071</v>
      </c>
    </row>
    <row r="67" spans="1:8" ht="15" customHeight="1">
      <c r="A67" s="130" t="s">
        <v>204</v>
      </c>
      <c r="B67" s="126">
        <f>SUM(B68)</f>
        <v>60</v>
      </c>
      <c r="C67" s="128">
        <v>1.45</v>
      </c>
      <c r="D67" s="126">
        <f>SUM(D68)</f>
        <v>98</v>
      </c>
      <c r="E67" s="128">
        <f t="shared" si="5"/>
        <v>1.6333333333333333</v>
      </c>
      <c r="F67" s="126">
        <f>SUM(F68)</f>
        <v>1</v>
      </c>
      <c r="G67" s="126">
        <f>SUM(G68)</f>
        <v>2</v>
      </c>
      <c r="H67" s="128">
        <f t="shared" si="6"/>
        <v>2</v>
      </c>
    </row>
    <row r="68" spans="1:8" ht="15.75" customHeight="1">
      <c r="A68" s="131" t="s">
        <v>203</v>
      </c>
      <c r="B68" s="132">
        <v>60</v>
      </c>
      <c r="C68" s="134">
        <v>1.45</v>
      </c>
      <c r="D68" s="132">
        <v>98</v>
      </c>
      <c r="E68" s="134">
        <f t="shared" si="5"/>
        <v>1.6333333333333333</v>
      </c>
      <c r="F68" s="132">
        <v>1</v>
      </c>
      <c r="G68" s="132">
        <f>SUM(D68-'[4]Sheet10'!D68)</f>
        <v>2</v>
      </c>
      <c r="H68" s="134">
        <f t="shared" si="6"/>
        <v>2</v>
      </c>
    </row>
    <row r="69" spans="1:8" ht="16.5" customHeight="1">
      <c r="A69" s="141" t="s">
        <v>205</v>
      </c>
      <c r="B69" s="126">
        <f>SUM(B70+B71)</f>
        <v>0</v>
      </c>
      <c r="C69" s="128"/>
      <c r="D69" s="126">
        <f>SUM(D70+D71)</f>
        <v>4368</v>
      </c>
      <c r="E69" s="128">
        <v>0</v>
      </c>
      <c r="F69" s="126">
        <v>0</v>
      </c>
      <c r="G69" s="126">
        <f>SUM(G70+G71)</f>
        <v>195</v>
      </c>
      <c r="H69" s="128">
        <v>0</v>
      </c>
    </row>
    <row r="70" spans="1:8" ht="11.25">
      <c r="A70" s="131" t="s">
        <v>206</v>
      </c>
      <c r="B70" s="132"/>
      <c r="C70" s="133"/>
      <c r="D70" s="132">
        <v>3326</v>
      </c>
      <c r="E70" s="134"/>
      <c r="F70" s="132"/>
      <c r="G70" s="132">
        <f>SUM(D70-'[4]Sheet10'!D70)</f>
        <v>183</v>
      </c>
      <c r="H70" s="142"/>
    </row>
    <row r="71" spans="1:8" ht="11.25">
      <c r="A71" s="131" t="s">
        <v>207</v>
      </c>
      <c r="B71" s="132"/>
      <c r="C71" s="133"/>
      <c r="D71" s="132">
        <v>1042</v>
      </c>
      <c r="E71" s="134"/>
      <c r="F71" s="132"/>
      <c r="G71" s="132">
        <f>SUM(D71-'[4]Sheet10'!D71)</f>
        <v>12</v>
      </c>
      <c r="H71" s="142"/>
    </row>
    <row r="72" spans="1:8" ht="12.75" customHeight="1">
      <c r="A72" s="143" t="s">
        <v>208</v>
      </c>
      <c r="B72" s="144"/>
      <c r="C72" s="145"/>
      <c r="D72" s="144"/>
      <c r="E72" s="146"/>
      <c r="F72" s="144"/>
      <c r="G72" s="144"/>
      <c r="H72" s="147"/>
    </row>
    <row r="73" spans="1:8" ht="13.5" customHeight="1">
      <c r="A73" s="143" t="s">
        <v>209</v>
      </c>
      <c r="B73" s="143"/>
      <c r="C73" s="143"/>
      <c r="D73" s="143"/>
      <c r="E73" s="143"/>
      <c r="F73" s="143"/>
      <c r="G73" s="115"/>
      <c r="H73" s="115"/>
    </row>
    <row r="74" spans="1:8" ht="11.25">
      <c r="A74" s="143"/>
      <c r="B74" s="143"/>
      <c r="C74" s="143"/>
      <c r="D74" s="143"/>
      <c r="E74" s="143"/>
      <c r="F74" s="143"/>
      <c r="G74" s="115"/>
      <c r="H74" s="115"/>
    </row>
    <row r="75" spans="1:8" ht="14.25">
      <c r="A75" s="148"/>
      <c r="B75" s="143"/>
      <c r="C75" s="143"/>
      <c r="D75" s="143"/>
      <c r="E75" s="143"/>
      <c r="F75" s="143"/>
      <c r="G75" s="115"/>
      <c r="H75" s="115"/>
    </row>
    <row r="76" spans="1:8" ht="14.25">
      <c r="A76" s="148"/>
      <c r="B76" s="143"/>
      <c r="C76" s="143"/>
      <c r="D76" s="143"/>
      <c r="E76" s="143"/>
      <c r="F76" s="143"/>
      <c r="G76" s="115"/>
      <c r="H76" s="115"/>
    </row>
    <row r="77" spans="1:8" ht="14.25">
      <c r="A77" s="148"/>
      <c r="B77" s="143"/>
      <c r="C77" s="143"/>
      <c r="D77" s="143"/>
      <c r="E77" s="143"/>
      <c r="F77" s="143"/>
      <c r="G77" s="115"/>
      <c r="H77" s="115"/>
    </row>
    <row r="78" spans="1:8" ht="14.25">
      <c r="A78" s="148"/>
      <c r="B78" s="143"/>
      <c r="C78" s="143"/>
      <c r="D78" s="143"/>
      <c r="E78" s="143"/>
      <c r="F78" s="143"/>
      <c r="G78" s="115"/>
      <c r="H78" s="115"/>
    </row>
    <row r="79" spans="1:8" ht="14.25">
      <c r="A79" s="148"/>
      <c r="B79" s="143"/>
      <c r="C79" s="143"/>
      <c r="D79" s="143"/>
      <c r="E79" s="143"/>
      <c r="F79" s="143"/>
      <c r="G79" s="115"/>
      <c r="H79" s="115"/>
    </row>
    <row r="80" spans="1:8" ht="14.25">
      <c r="A80" s="148"/>
      <c r="B80" s="143"/>
      <c r="C80" s="143"/>
      <c r="D80" s="143"/>
      <c r="E80" s="143"/>
      <c r="F80" s="143"/>
      <c r="G80" s="115"/>
      <c r="H80" s="115"/>
    </row>
    <row r="81" spans="1:8" ht="14.25">
      <c r="A81" s="148"/>
      <c r="B81" s="143"/>
      <c r="C81" s="143"/>
      <c r="D81" s="143"/>
      <c r="E81" s="143"/>
      <c r="F81" s="143"/>
      <c r="G81" s="115"/>
      <c r="H81" s="115"/>
    </row>
    <row r="82" spans="1:8" ht="14.25">
      <c r="A82" s="148"/>
      <c r="B82" s="143"/>
      <c r="C82" s="143"/>
      <c r="D82" s="143"/>
      <c r="E82" s="143"/>
      <c r="F82" s="143"/>
      <c r="G82" s="115"/>
      <c r="H82" s="115"/>
    </row>
    <row r="83" spans="1:8" ht="14.25">
      <c r="A83" s="148"/>
      <c r="B83" s="143"/>
      <c r="C83" s="143"/>
      <c r="D83" s="143"/>
      <c r="E83" s="143"/>
      <c r="F83" s="143"/>
      <c r="G83" s="115"/>
      <c r="H83" s="115"/>
    </row>
    <row r="84" spans="1:8" ht="14.25">
      <c r="A84" s="148"/>
      <c r="B84" s="143"/>
      <c r="C84" s="143"/>
      <c r="D84" s="143"/>
      <c r="E84" s="143"/>
      <c r="F84" s="143"/>
      <c r="G84" s="115"/>
      <c r="H84" s="115"/>
    </row>
    <row r="85" spans="1:8" ht="12.75">
      <c r="A85" s="149"/>
      <c r="B85" s="143"/>
      <c r="C85" s="143"/>
      <c r="D85" s="143"/>
      <c r="E85" s="143"/>
      <c r="F85" s="143"/>
      <c r="G85" s="115"/>
      <c r="H85" s="115"/>
    </row>
    <row r="86" spans="1:8" ht="12">
      <c r="A86" s="150" t="s">
        <v>210</v>
      </c>
      <c r="B86" s="150"/>
      <c r="C86" s="150" t="s">
        <v>36</v>
      </c>
      <c r="D86" s="150"/>
      <c r="E86" s="115"/>
      <c r="F86" s="115"/>
      <c r="G86" s="115"/>
      <c r="H86" s="115"/>
    </row>
    <row r="87" spans="1:8" ht="12">
      <c r="A87" s="150"/>
      <c r="B87" s="150"/>
      <c r="C87" s="150"/>
      <c r="D87" s="150"/>
      <c r="E87" s="115"/>
      <c r="F87" s="115"/>
      <c r="G87" s="115"/>
      <c r="H87" s="115"/>
    </row>
    <row r="103" ht="12">
      <c r="A103" s="150" t="s">
        <v>37</v>
      </c>
    </row>
    <row r="104" ht="12">
      <c r="A104" s="150" t="s">
        <v>211</v>
      </c>
    </row>
  </sheetData>
  <printOptions/>
  <pageMargins left="0.59" right="0.49" top="0.51" bottom="0.94" header="0.5118110236220472" footer="0.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A8" sqref="A8"/>
    </sheetView>
  </sheetViews>
  <sheetFormatPr defaultColWidth="9.00390625" defaultRowHeight="12"/>
  <cols>
    <col min="1" max="1" width="34.00390625" style="153" customWidth="1"/>
    <col min="2" max="2" width="9.125" style="153" customWidth="1"/>
    <col min="3" max="3" width="8.875" style="153" customWidth="1"/>
    <col min="4" max="4" width="9.75390625" style="153" customWidth="1"/>
    <col min="5" max="5" width="8.875" style="153" customWidth="1"/>
    <col min="6" max="6" width="10.625" style="153" customWidth="1"/>
    <col min="7" max="7" width="8.625" style="153" customWidth="1"/>
    <col min="8" max="8" width="10.125" style="153" customWidth="1"/>
    <col min="9" max="9" width="10.875" style="153" customWidth="1"/>
    <col min="10" max="16384" width="8.00390625" style="153" customWidth="1"/>
  </cols>
  <sheetData>
    <row r="1" spans="1:9" ht="12.75">
      <c r="A1" s="151"/>
      <c r="B1" s="151"/>
      <c r="C1" s="151"/>
      <c r="D1" s="151"/>
      <c r="E1" s="152"/>
      <c r="F1" s="152"/>
      <c r="G1" s="151"/>
      <c r="H1" s="151"/>
      <c r="I1" s="151"/>
    </row>
    <row r="2" spans="1:9" ht="12.75">
      <c r="A2" s="151"/>
      <c r="B2" s="152" t="s">
        <v>122</v>
      </c>
      <c r="C2" s="151"/>
      <c r="D2" s="151"/>
      <c r="E2" s="152"/>
      <c r="F2" s="152"/>
      <c r="G2" s="151"/>
      <c r="H2" s="152"/>
      <c r="I2" s="152" t="s">
        <v>212</v>
      </c>
    </row>
    <row r="3" spans="1:9" ht="20.25">
      <c r="A3" s="154" t="s">
        <v>213</v>
      </c>
      <c r="B3" s="155"/>
      <c r="C3" s="155"/>
      <c r="D3" s="155"/>
      <c r="E3" s="155"/>
      <c r="F3" s="155"/>
      <c r="G3" s="156"/>
      <c r="H3" s="151"/>
      <c r="I3" s="151"/>
    </row>
    <row r="4" spans="1:9" ht="15.75">
      <c r="A4" s="157" t="s">
        <v>125</v>
      </c>
      <c r="B4" s="151"/>
      <c r="C4" s="151"/>
      <c r="D4" s="151"/>
      <c r="E4" s="151"/>
      <c r="F4" s="158"/>
      <c r="G4" s="151"/>
      <c r="H4" s="151"/>
      <c r="I4" s="151"/>
    </row>
    <row r="5" spans="1:9" ht="15.75">
      <c r="A5" s="157"/>
      <c r="B5" s="151"/>
      <c r="C5" s="151"/>
      <c r="D5" s="151"/>
      <c r="E5" s="151"/>
      <c r="F5" s="158"/>
      <c r="G5" s="151"/>
      <c r="H5" s="151"/>
      <c r="I5" s="151" t="s">
        <v>2</v>
      </c>
    </row>
    <row r="6" spans="1:9" ht="78" customHeight="1">
      <c r="A6" s="159" t="s">
        <v>3</v>
      </c>
      <c r="B6" s="159" t="s">
        <v>214</v>
      </c>
      <c r="C6" s="159" t="s">
        <v>126</v>
      </c>
      <c r="D6" s="159" t="s">
        <v>45</v>
      </c>
      <c r="E6" s="159" t="s">
        <v>215</v>
      </c>
      <c r="F6" s="159" t="s">
        <v>216</v>
      </c>
      <c r="G6" s="159" t="s">
        <v>217</v>
      </c>
      <c r="H6" s="159" t="s">
        <v>48</v>
      </c>
      <c r="I6" s="159" t="s">
        <v>218</v>
      </c>
    </row>
    <row r="7" spans="1:9" ht="11.2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60">
        <v>7</v>
      </c>
      <c r="H7" s="160">
        <v>8</v>
      </c>
      <c r="I7" s="160">
        <v>9</v>
      </c>
    </row>
    <row r="8" spans="1:9" ht="18.75" customHeight="1">
      <c r="A8" s="161" t="s">
        <v>219</v>
      </c>
      <c r="B8" s="162">
        <f>SUM(B9+B10)</f>
        <v>701983</v>
      </c>
      <c r="C8" s="162">
        <f>SUM(C9+C10)</f>
        <v>612158</v>
      </c>
      <c r="D8" s="162">
        <f>SUM(D9+D10)</f>
        <v>594075</v>
      </c>
      <c r="E8" s="163">
        <f aca="true" t="shared" si="0" ref="E8:E16">SUM(D8/B8)</f>
        <v>0.8462811777493188</v>
      </c>
      <c r="F8" s="163">
        <f aca="true" t="shared" si="1" ref="F8:F16">SUM(D8/C8)</f>
        <v>0.9704602406568239</v>
      </c>
      <c r="G8" s="162">
        <f>SUM(G9+G10)</f>
        <v>60922</v>
      </c>
      <c r="H8" s="162">
        <f>SUM(H9+H10)</f>
        <v>62626</v>
      </c>
      <c r="I8" s="163">
        <f aca="true" t="shared" si="2" ref="I8:I13">SUM(H8/G8)</f>
        <v>1.027970191392272</v>
      </c>
    </row>
    <row r="9" spans="1:9" ht="11.25">
      <c r="A9" s="164" t="s">
        <v>220</v>
      </c>
      <c r="B9" s="165">
        <f>SUM(B13+B16+B32+B35+B39+B42+B48+B50+B54+B58+B60+B63+B67+B71+B74+B77+B80)</f>
        <v>664639</v>
      </c>
      <c r="C9" s="165">
        <f>SUM(C13+C16+C32+C35+C39+C42+C48+C50+C54+C58+C60+C63+C67+C71+C74+C77+C80)</f>
        <v>583461</v>
      </c>
      <c r="D9" s="165">
        <f>SUM(D13+D16+D32+D35+D39+D42+D48+D50+D54+D58+D60+D63+D67+D71+D74+D77+D80)</f>
        <v>568190</v>
      </c>
      <c r="E9" s="166">
        <f t="shared" si="0"/>
        <v>0.8548851331324223</v>
      </c>
      <c r="F9" s="166">
        <f t="shared" si="1"/>
        <v>0.9738268710333682</v>
      </c>
      <c r="G9" s="165">
        <f>SUM(G13+G16+G32+G35+G39+G42+G48+G50+G54+G58+G60+G63+G67+G71+G74+G77+G80)</f>
        <v>59669</v>
      </c>
      <c r="H9" s="165">
        <f>SUM(H13+H16+H32+H35+H39+H42+H48+H50+H54+H58+H60+H63+H67+H71+H74+H77+H80)</f>
        <v>57765</v>
      </c>
      <c r="I9" s="166">
        <f t="shared" si="2"/>
        <v>0.9680906333271884</v>
      </c>
    </row>
    <row r="10" spans="1:9" ht="11.25">
      <c r="A10" s="164" t="s">
        <v>221</v>
      </c>
      <c r="B10" s="165">
        <f>SUM(B14+B17+B33+B36+B40+B43+B45+B51+B64+B68+B72+B75+B78+B81)</f>
        <v>37344</v>
      </c>
      <c r="C10" s="165">
        <f>SUM(C14+C17+C33+C36+C40+C43+C45+C51+C64+C68+C72+C75+C78+C81)</f>
        <v>28697</v>
      </c>
      <c r="D10" s="165">
        <f>SUM(D14+D17+D33+D36+D40+D43+D45+D51+D64+D68+D72+D75+D78+D81)</f>
        <v>25885</v>
      </c>
      <c r="E10" s="166">
        <f t="shared" si="0"/>
        <v>0.6931501713796058</v>
      </c>
      <c r="F10" s="166">
        <f t="shared" si="1"/>
        <v>0.9020106631355194</v>
      </c>
      <c r="G10" s="165">
        <f>SUM(G14+G17+G33+G36+G40+G43+G45+G51+G64+G68+G72+G75+G78+G81)</f>
        <v>1253</v>
      </c>
      <c r="H10" s="165">
        <f>SUM(H14+H17+H33+H36+H40+H43+H45+H51+H64+H68+H72+H75+H78+H81)</f>
        <v>4861</v>
      </c>
      <c r="I10" s="166">
        <f t="shared" si="2"/>
        <v>3.8794892258579408</v>
      </c>
    </row>
    <row r="11" spans="1:9" ht="17.25" customHeight="1">
      <c r="A11" s="167" t="s">
        <v>166</v>
      </c>
      <c r="B11" s="162">
        <f>SUM(B12+B15)</f>
        <v>537831</v>
      </c>
      <c r="C11" s="162">
        <f>SUM(C12+C15)</f>
        <v>475688</v>
      </c>
      <c r="D11" s="162">
        <f>SUM(D12+D15)</f>
        <v>471162</v>
      </c>
      <c r="E11" s="163">
        <f t="shared" si="0"/>
        <v>0.8760409868527474</v>
      </c>
      <c r="F11" s="163">
        <f t="shared" si="1"/>
        <v>0.9904853601520325</v>
      </c>
      <c r="G11" s="162">
        <f>SUM(G12+G15)</f>
        <v>47628</v>
      </c>
      <c r="H11" s="162">
        <f>SUM(H12+H15)</f>
        <v>48579</v>
      </c>
      <c r="I11" s="163">
        <f t="shared" si="2"/>
        <v>1.0199672461577223</v>
      </c>
    </row>
    <row r="12" spans="1:9" ht="11.25">
      <c r="A12" s="164" t="s">
        <v>167</v>
      </c>
      <c r="B12" s="165">
        <f>SUM(B13+B14)</f>
        <v>81486</v>
      </c>
      <c r="C12" s="165">
        <f>SUM(C13+C14)</f>
        <v>74899</v>
      </c>
      <c r="D12" s="165">
        <f>SUM(D13+D14)</f>
        <v>72455</v>
      </c>
      <c r="E12" s="166">
        <f t="shared" si="0"/>
        <v>0.8891711459637238</v>
      </c>
      <c r="F12" s="166">
        <f t="shared" si="1"/>
        <v>0.9673693907795832</v>
      </c>
      <c r="G12" s="165">
        <f>SUM(G13+G14)</f>
        <v>6589</v>
      </c>
      <c r="H12" s="165">
        <f>SUM(H13+H14)</f>
        <v>7837</v>
      </c>
      <c r="I12" s="166">
        <f t="shared" si="2"/>
        <v>1.1894065867354682</v>
      </c>
    </row>
    <row r="13" spans="1:9" ht="11.25">
      <c r="A13" s="164" t="s">
        <v>220</v>
      </c>
      <c r="B13" s="165">
        <v>79266</v>
      </c>
      <c r="C13" s="165">
        <v>72679</v>
      </c>
      <c r="D13" s="165">
        <v>71389</v>
      </c>
      <c r="E13" s="166">
        <f t="shared" si="0"/>
        <v>0.9006257411752833</v>
      </c>
      <c r="F13" s="166">
        <f t="shared" si="1"/>
        <v>0.9822507189146796</v>
      </c>
      <c r="G13" s="165">
        <v>6589</v>
      </c>
      <c r="H13" s="165">
        <f>SUM(D13-'[5]Sheet10'!D13)</f>
        <v>7717</v>
      </c>
      <c r="I13" s="166">
        <f t="shared" si="2"/>
        <v>1.1711944149339808</v>
      </c>
    </row>
    <row r="14" spans="1:9" ht="11.25">
      <c r="A14" s="164" t="s">
        <v>221</v>
      </c>
      <c r="B14" s="165">
        <v>2220</v>
      </c>
      <c r="C14" s="165">
        <v>2220</v>
      </c>
      <c r="D14" s="165">
        <v>1066</v>
      </c>
      <c r="E14" s="166">
        <f t="shared" si="0"/>
        <v>0.48018018018018016</v>
      </c>
      <c r="F14" s="166">
        <f t="shared" si="1"/>
        <v>0.48018018018018016</v>
      </c>
      <c r="G14" s="165">
        <v>0</v>
      </c>
      <c r="H14" s="165">
        <f>SUM(D14-'[5]Sheet10'!D14)</f>
        <v>120</v>
      </c>
      <c r="I14" s="166">
        <v>0</v>
      </c>
    </row>
    <row r="15" spans="1:9" ht="11.25">
      <c r="A15" s="164" t="s">
        <v>222</v>
      </c>
      <c r="B15" s="165">
        <f>SUM(B16+B17)</f>
        <v>456345</v>
      </c>
      <c r="C15" s="165">
        <f>SUM(C16+C17)</f>
        <v>400789</v>
      </c>
      <c r="D15" s="165">
        <f>SUM(D16+D17)</f>
        <v>398707</v>
      </c>
      <c r="E15" s="166">
        <f t="shared" si="0"/>
        <v>0.8736964358106257</v>
      </c>
      <c r="F15" s="166">
        <f t="shared" si="1"/>
        <v>0.9948052466509809</v>
      </c>
      <c r="G15" s="165">
        <f>SUM(G16+G17)</f>
        <v>41039</v>
      </c>
      <c r="H15" s="165">
        <f>SUM(H16+H17)</f>
        <v>40742</v>
      </c>
      <c r="I15" s="166">
        <f>SUM(H15/G15)</f>
        <v>0.9927629815541315</v>
      </c>
    </row>
    <row r="16" spans="1:9" ht="11.25">
      <c r="A16" s="164" t="s">
        <v>220</v>
      </c>
      <c r="B16" s="165">
        <f>SUM(B19+B21+B24+B26+B28)</f>
        <v>448468</v>
      </c>
      <c r="C16" s="165">
        <f>SUM(C19+C21+C24+C26+C28)</f>
        <v>400765</v>
      </c>
      <c r="D16" s="165">
        <f>SUM(D19+D21+D24+D26+D28)</f>
        <v>397648</v>
      </c>
      <c r="E16" s="166">
        <f t="shared" si="0"/>
        <v>0.8866808780113631</v>
      </c>
      <c r="F16" s="166">
        <f t="shared" si="1"/>
        <v>0.9922223747083703</v>
      </c>
      <c r="G16" s="165">
        <f>SUM(G19+G21+G24+G26+G28)</f>
        <v>41035</v>
      </c>
      <c r="H16" s="165">
        <f>SUM(H19+H21+H24+H26+H28)</f>
        <v>40773</v>
      </c>
      <c r="I16" s="166">
        <f>SUM(H16/G16)</f>
        <v>0.9936152065310101</v>
      </c>
    </row>
    <row r="17" spans="1:9" ht="11.25">
      <c r="A17" s="164" t="s">
        <v>221</v>
      </c>
      <c r="B17" s="165">
        <f>SUM(B22+B29)</f>
        <v>7877</v>
      </c>
      <c r="C17" s="165">
        <f>SUM(C22+C29)</f>
        <v>24</v>
      </c>
      <c r="D17" s="165">
        <f>SUM(D22+D29)</f>
        <v>1059</v>
      </c>
      <c r="E17" s="168" t="s">
        <v>223</v>
      </c>
      <c r="F17" s="168" t="s">
        <v>223</v>
      </c>
      <c r="G17" s="165">
        <f>SUM(G22+G29)</f>
        <v>4</v>
      </c>
      <c r="H17" s="165">
        <f>SUM(H22+H29)</f>
        <v>-31</v>
      </c>
      <c r="I17" s="168" t="s">
        <v>223</v>
      </c>
    </row>
    <row r="18" spans="1:9" ht="11.25">
      <c r="A18" s="164" t="s">
        <v>224</v>
      </c>
      <c r="B18" s="165">
        <f>SUM(B19)</f>
        <v>343995</v>
      </c>
      <c r="C18" s="165">
        <f>SUM(C19)</f>
        <v>315247</v>
      </c>
      <c r="D18" s="165">
        <f>SUM(D19)</f>
        <v>310135</v>
      </c>
      <c r="E18" s="166">
        <f aca="true" t="shared" si="3" ref="E18:E28">SUM(D18/B18)</f>
        <v>0.9015683367490807</v>
      </c>
      <c r="F18" s="166">
        <f aca="true" t="shared" si="4" ref="F18:F26">SUM(D18/C18)</f>
        <v>0.9837841438617972</v>
      </c>
      <c r="G18" s="165">
        <f>SUM(G19)</f>
        <v>31972</v>
      </c>
      <c r="H18" s="165">
        <f>SUM(H19)</f>
        <v>31349</v>
      </c>
      <c r="I18" s="166">
        <f aca="true" t="shared" si="5" ref="I18:I26">SUM(H18/G18)</f>
        <v>0.9805141999249343</v>
      </c>
    </row>
    <row r="19" spans="1:9" ht="11.25">
      <c r="A19" s="164" t="s">
        <v>220</v>
      </c>
      <c r="B19" s="165">
        <v>343995</v>
      </c>
      <c r="C19" s="165">
        <v>315247</v>
      </c>
      <c r="D19" s="165">
        <v>310135</v>
      </c>
      <c r="E19" s="166">
        <f t="shared" si="3"/>
        <v>0.9015683367490807</v>
      </c>
      <c r="F19" s="166">
        <f t="shared" si="4"/>
        <v>0.9837841438617972</v>
      </c>
      <c r="G19" s="165">
        <v>31972</v>
      </c>
      <c r="H19" s="165">
        <f>SUM(D19-'[5]Sheet10'!D19)</f>
        <v>31349</v>
      </c>
      <c r="I19" s="166">
        <f t="shared" si="5"/>
        <v>0.9805141999249343</v>
      </c>
    </row>
    <row r="20" spans="1:9" ht="11.25">
      <c r="A20" s="164" t="s">
        <v>225</v>
      </c>
      <c r="B20" s="165">
        <f>SUM(B21+B22)</f>
        <v>29032</v>
      </c>
      <c r="C20" s="165">
        <f>SUM(C21+C22)</f>
        <v>19757</v>
      </c>
      <c r="D20" s="165">
        <f>SUM(D21+D22)</f>
        <v>17247</v>
      </c>
      <c r="E20" s="166">
        <f t="shared" si="3"/>
        <v>0.5940686139432351</v>
      </c>
      <c r="F20" s="166">
        <f t="shared" si="4"/>
        <v>0.8729564205091866</v>
      </c>
      <c r="G20" s="165">
        <f>SUM(G21+G22)</f>
        <v>2408</v>
      </c>
      <c r="H20" s="165">
        <f>SUM(H21+H22)</f>
        <v>2320</v>
      </c>
      <c r="I20" s="166">
        <f t="shared" si="5"/>
        <v>0.9634551495016611</v>
      </c>
    </row>
    <row r="21" spans="1:9" ht="11.25">
      <c r="A21" s="164" t="s">
        <v>220</v>
      </c>
      <c r="B21" s="165">
        <v>29007</v>
      </c>
      <c r="C21" s="165">
        <v>19733</v>
      </c>
      <c r="D21" s="165">
        <v>17224</v>
      </c>
      <c r="E21" s="166">
        <f t="shared" si="3"/>
        <v>0.5937877064156928</v>
      </c>
      <c r="F21" s="166">
        <f t="shared" si="4"/>
        <v>0.87285258196929</v>
      </c>
      <c r="G21" s="165">
        <v>2404</v>
      </c>
      <c r="H21" s="165">
        <f>SUM(D21-'[5]Sheet10'!D21)</f>
        <v>2318</v>
      </c>
      <c r="I21" s="166">
        <f t="shared" si="5"/>
        <v>0.9642262895174709</v>
      </c>
    </row>
    <row r="22" spans="1:9" ht="11.25">
      <c r="A22" s="164" t="s">
        <v>221</v>
      </c>
      <c r="B22" s="165">
        <v>25</v>
      </c>
      <c r="C22" s="165">
        <v>24</v>
      </c>
      <c r="D22" s="165">
        <v>23</v>
      </c>
      <c r="E22" s="166">
        <f t="shared" si="3"/>
        <v>0.92</v>
      </c>
      <c r="F22" s="166">
        <f t="shared" si="4"/>
        <v>0.9583333333333334</v>
      </c>
      <c r="G22" s="165">
        <v>4</v>
      </c>
      <c r="H22" s="165">
        <f>SUM(D22-'[5]Sheet10'!D22)</f>
        <v>2</v>
      </c>
      <c r="I22" s="166">
        <f t="shared" si="5"/>
        <v>0.5</v>
      </c>
    </row>
    <row r="23" spans="1:9" ht="11.25">
      <c r="A23" s="164" t="s">
        <v>226</v>
      </c>
      <c r="B23" s="165">
        <f>SUM(B24)</f>
        <v>1013</v>
      </c>
      <c r="C23" s="165">
        <f>SUM(C24)</f>
        <v>670</v>
      </c>
      <c r="D23" s="165">
        <f>SUM(D24)</f>
        <v>318</v>
      </c>
      <c r="E23" s="166">
        <f t="shared" si="3"/>
        <v>0.3139190523198421</v>
      </c>
      <c r="F23" s="166">
        <f t="shared" si="4"/>
        <v>0.4746268656716418</v>
      </c>
      <c r="G23" s="165">
        <f>SUM(G24)</f>
        <v>62</v>
      </c>
      <c r="H23" s="165">
        <f>SUM(H24)</f>
        <v>34</v>
      </c>
      <c r="I23" s="166">
        <f t="shared" si="5"/>
        <v>0.5483870967741935</v>
      </c>
    </row>
    <row r="24" spans="1:9" ht="11.25">
      <c r="A24" s="164" t="s">
        <v>220</v>
      </c>
      <c r="B24" s="165">
        <v>1013</v>
      </c>
      <c r="C24" s="165">
        <v>670</v>
      </c>
      <c r="D24" s="165">
        <v>318</v>
      </c>
      <c r="E24" s="166">
        <f t="shared" si="3"/>
        <v>0.3139190523198421</v>
      </c>
      <c r="F24" s="166">
        <f t="shared" si="4"/>
        <v>0.4746268656716418</v>
      </c>
      <c r="G24" s="165">
        <v>62</v>
      </c>
      <c r="H24" s="165">
        <f>SUM(D24-'[5]Sheet10'!D24)</f>
        <v>34</v>
      </c>
      <c r="I24" s="166">
        <f t="shared" si="5"/>
        <v>0.5483870967741935</v>
      </c>
    </row>
    <row r="25" spans="1:9" ht="22.5">
      <c r="A25" s="169" t="s">
        <v>227</v>
      </c>
      <c r="B25" s="165">
        <f>SUM(B26)</f>
        <v>66824</v>
      </c>
      <c r="C25" s="165">
        <f>SUM(C26)</f>
        <v>65115</v>
      </c>
      <c r="D25" s="165">
        <f>SUM(D26)</f>
        <v>63470</v>
      </c>
      <c r="E25" s="166">
        <f t="shared" si="3"/>
        <v>0.9498084520531546</v>
      </c>
      <c r="F25" s="166">
        <f t="shared" si="4"/>
        <v>0.9747370037625739</v>
      </c>
      <c r="G25" s="165">
        <f>SUM(G26)</f>
        <v>6597</v>
      </c>
      <c r="H25" s="165">
        <f>SUM(H26)</f>
        <v>6362</v>
      </c>
      <c r="I25" s="166">
        <f t="shared" si="5"/>
        <v>0.9643777474609672</v>
      </c>
    </row>
    <row r="26" spans="1:9" ht="11.25">
      <c r="A26" s="164" t="s">
        <v>220</v>
      </c>
      <c r="B26" s="165">
        <v>66824</v>
      </c>
      <c r="C26" s="165">
        <v>65115</v>
      </c>
      <c r="D26" s="165">
        <v>63470</v>
      </c>
      <c r="E26" s="166">
        <f t="shared" si="3"/>
        <v>0.9498084520531546</v>
      </c>
      <c r="F26" s="166">
        <f t="shared" si="4"/>
        <v>0.9747370037625739</v>
      </c>
      <c r="G26" s="165">
        <v>6597</v>
      </c>
      <c r="H26" s="165">
        <f>SUM(D26-'[5]Sheet10'!D26)</f>
        <v>6362</v>
      </c>
      <c r="I26" s="166">
        <f t="shared" si="5"/>
        <v>0.9643777474609672</v>
      </c>
    </row>
    <row r="27" spans="1:9" ht="11.25">
      <c r="A27" s="170" t="s">
        <v>228</v>
      </c>
      <c r="B27" s="165">
        <f>SUM(B28+B29)</f>
        <v>15481</v>
      </c>
      <c r="C27" s="165"/>
      <c r="D27" s="165">
        <f>SUM(D28+D29)</f>
        <v>7537</v>
      </c>
      <c r="E27" s="166">
        <f t="shared" si="3"/>
        <v>0.4868548543375751</v>
      </c>
      <c r="F27" s="166"/>
      <c r="G27" s="165"/>
      <c r="H27" s="165">
        <f>SUM(H28+H29)</f>
        <v>677</v>
      </c>
      <c r="I27" s="166"/>
    </row>
    <row r="28" spans="1:9" ht="11.25">
      <c r="A28" s="164" t="s">
        <v>220</v>
      </c>
      <c r="B28" s="165">
        <v>7629</v>
      </c>
      <c r="C28" s="165"/>
      <c r="D28" s="165">
        <v>6501</v>
      </c>
      <c r="E28" s="166">
        <f t="shared" si="3"/>
        <v>0.8521431380259537</v>
      </c>
      <c r="F28" s="166"/>
      <c r="G28" s="165"/>
      <c r="H28" s="165">
        <f>SUM(D28-'[5]Sheet10'!D28)</f>
        <v>710</v>
      </c>
      <c r="I28" s="166"/>
    </row>
    <row r="29" spans="1:9" ht="11.25">
      <c r="A29" s="164" t="s">
        <v>221</v>
      </c>
      <c r="B29" s="165">
        <v>7852</v>
      </c>
      <c r="C29" s="165"/>
      <c r="D29" s="165">
        <v>1036</v>
      </c>
      <c r="E29" s="168"/>
      <c r="F29" s="166"/>
      <c r="G29" s="165"/>
      <c r="H29" s="165">
        <f>SUM(D29-'[5]Sheet10'!D29)</f>
        <v>-33</v>
      </c>
      <c r="I29" s="166"/>
    </row>
    <row r="30" spans="1:9" ht="25.5">
      <c r="A30" s="171" t="s">
        <v>229</v>
      </c>
      <c r="B30" s="162">
        <f>SUM(B31+B34)</f>
        <v>13037</v>
      </c>
      <c r="C30" s="162">
        <f>SUM(C31+C34)</f>
        <v>11654</v>
      </c>
      <c r="D30" s="162">
        <f>SUM(D31+D34)</f>
        <v>10197</v>
      </c>
      <c r="E30" s="163">
        <f aca="true" t="shared" si="6" ref="E30:E54">SUM(D30/B30)</f>
        <v>0.7821584720411138</v>
      </c>
      <c r="F30" s="163">
        <f>SUM(D30/C30)</f>
        <v>0.8749785481379784</v>
      </c>
      <c r="G30" s="162">
        <f>SUM(G31+G34)</f>
        <v>1320</v>
      </c>
      <c r="H30" s="162">
        <f>SUM(H31+H34)</f>
        <v>1343</v>
      </c>
      <c r="I30" s="163">
        <f>SUM(H30/G30)</f>
        <v>1.0174242424242423</v>
      </c>
    </row>
    <row r="31" spans="1:9" ht="11.25">
      <c r="A31" s="164" t="s">
        <v>177</v>
      </c>
      <c r="B31" s="165">
        <f>SUM(B32+B33)</f>
        <v>11522</v>
      </c>
      <c r="C31" s="165">
        <f>SUM(C32+C33)</f>
        <v>10137</v>
      </c>
      <c r="D31" s="165">
        <f>SUM(D32+D33)</f>
        <v>8787</v>
      </c>
      <c r="E31" s="166">
        <f t="shared" si="6"/>
        <v>0.7626280159694497</v>
      </c>
      <c r="F31" s="166">
        <v>0</v>
      </c>
      <c r="G31" s="165">
        <f>SUM(G32+G33)</f>
        <v>1320</v>
      </c>
      <c r="H31" s="165">
        <f>SUM(H32+H33)</f>
        <v>1020</v>
      </c>
      <c r="I31" s="166">
        <f>SUM(H31/G31)</f>
        <v>0.7727272727272727</v>
      </c>
    </row>
    <row r="32" spans="1:9" ht="11.25">
      <c r="A32" s="164" t="s">
        <v>220</v>
      </c>
      <c r="B32" s="165">
        <v>10116</v>
      </c>
      <c r="C32" s="165">
        <v>8996</v>
      </c>
      <c r="D32" s="165">
        <v>7973</v>
      </c>
      <c r="E32" s="166">
        <f t="shared" si="6"/>
        <v>0.7881573744563068</v>
      </c>
      <c r="F32" s="166">
        <f aca="true" t="shared" si="7" ref="F32:F54">SUM(D32/C32)</f>
        <v>0.8862827923521566</v>
      </c>
      <c r="G32" s="165">
        <v>1119</v>
      </c>
      <c r="H32" s="165">
        <f>SUM(D32-'[5]Sheet10'!D32)</f>
        <v>897</v>
      </c>
      <c r="I32" s="166">
        <f>SUM(H32/G32)</f>
        <v>0.8016085790884718</v>
      </c>
    </row>
    <row r="33" spans="1:9" ht="11.25">
      <c r="A33" s="164" t="s">
        <v>221</v>
      </c>
      <c r="B33" s="165">
        <v>1406</v>
      </c>
      <c r="C33" s="165">
        <v>1141</v>
      </c>
      <c r="D33" s="165">
        <v>814</v>
      </c>
      <c r="E33" s="166">
        <f t="shared" si="6"/>
        <v>0.5789473684210527</v>
      </c>
      <c r="F33" s="166">
        <f t="shared" si="7"/>
        <v>0.7134092900964066</v>
      </c>
      <c r="G33" s="165">
        <v>201</v>
      </c>
      <c r="H33" s="165">
        <f>SUM(D33-'[5]Sheet10'!D33)</f>
        <v>123</v>
      </c>
      <c r="I33" s="166">
        <f>SUM(H33/G33)</f>
        <v>0.6119402985074627</v>
      </c>
    </row>
    <row r="34" spans="1:9" ht="11.25">
      <c r="A34" s="164" t="s">
        <v>230</v>
      </c>
      <c r="B34" s="165">
        <f>SUM(B35+B36)</f>
        <v>1515</v>
      </c>
      <c r="C34" s="165">
        <f>SUM(C35+C36)</f>
        <v>1517</v>
      </c>
      <c r="D34" s="165">
        <f>SUM(D35+D36)</f>
        <v>1410</v>
      </c>
      <c r="E34" s="166">
        <f t="shared" si="6"/>
        <v>0.9306930693069307</v>
      </c>
      <c r="F34" s="166">
        <f t="shared" si="7"/>
        <v>0.9294660514172709</v>
      </c>
      <c r="G34" s="165">
        <f>SUM(G35+G36)</f>
        <v>0</v>
      </c>
      <c r="H34" s="165">
        <f>SUM(H35+H36)</f>
        <v>323</v>
      </c>
      <c r="I34" s="166">
        <v>0</v>
      </c>
    </row>
    <row r="35" spans="1:9" ht="11.25">
      <c r="A35" s="164" t="s">
        <v>220</v>
      </c>
      <c r="B35" s="165">
        <v>36</v>
      </c>
      <c r="C35" s="165">
        <v>39</v>
      </c>
      <c r="D35" s="165">
        <v>16</v>
      </c>
      <c r="E35" s="166">
        <f t="shared" si="6"/>
        <v>0.4444444444444444</v>
      </c>
      <c r="F35" s="166">
        <f t="shared" si="7"/>
        <v>0.41025641025641024</v>
      </c>
      <c r="G35" s="165">
        <v>0</v>
      </c>
      <c r="H35" s="165">
        <f>SUM(D35-'[5]Sheet10'!D35)</f>
        <v>3</v>
      </c>
      <c r="I35" s="166">
        <v>0</v>
      </c>
    </row>
    <row r="36" spans="1:9" ht="11.25">
      <c r="A36" s="164" t="s">
        <v>221</v>
      </c>
      <c r="B36" s="165">
        <v>1479</v>
      </c>
      <c r="C36" s="165">
        <v>1478</v>
      </c>
      <c r="D36" s="165">
        <v>1394</v>
      </c>
      <c r="E36" s="166">
        <f t="shared" si="6"/>
        <v>0.9425287356321839</v>
      </c>
      <c r="F36" s="166">
        <f t="shared" si="7"/>
        <v>0.9431664411366711</v>
      </c>
      <c r="G36" s="165">
        <v>0</v>
      </c>
      <c r="H36" s="165">
        <f>SUM(D36-'[5]Sheet10'!D36)</f>
        <v>320</v>
      </c>
      <c r="I36" s="166">
        <v>0</v>
      </c>
    </row>
    <row r="37" spans="1:9" ht="15.75" customHeight="1">
      <c r="A37" s="167" t="s">
        <v>102</v>
      </c>
      <c r="B37" s="162">
        <f>SUM(B38+B41+B44)</f>
        <v>69018</v>
      </c>
      <c r="C37" s="162">
        <f>SUM(C38+C41+C44)</f>
        <v>65825</v>
      </c>
      <c r="D37" s="162">
        <f>SUM(D38+D41+D44)</f>
        <v>60219</v>
      </c>
      <c r="E37" s="163">
        <f t="shared" si="6"/>
        <v>0.8725115187342433</v>
      </c>
      <c r="F37" s="163">
        <f t="shared" si="7"/>
        <v>0.9148347892138246</v>
      </c>
      <c r="G37" s="162">
        <f>SUM(G38+G41+G44)</f>
        <v>5084</v>
      </c>
      <c r="H37" s="162">
        <f>SUM(H38+H41+H44)</f>
        <v>6399</v>
      </c>
      <c r="I37" s="163">
        <f aca="true" t="shared" si="8" ref="I37:I54">SUM(H37/G37)</f>
        <v>1.258654602675059</v>
      </c>
    </row>
    <row r="38" spans="1:9" ht="11.25">
      <c r="A38" s="164" t="s">
        <v>181</v>
      </c>
      <c r="B38" s="165">
        <f>SUM(B39+B40)</f>
        <v>65821</v>
      </c>
      <c r="C38" s="165">
        <f>SUM(C39+C40)</f>
        <v>62923</v>
      </c>
      <c r="D38" s="165">
        <f>SUM(D39+D40)</f>
        <v>59003</v>
      </c>
      <c r="E38" s="166">
        <f t="shared" si="6"/>
        <v>0.8964160374348612</v>
      </c>
      <c r="F38" s="166">
        <f t="shared" si="7"/>
        <v>0.9377016353320725</v>
      </c>
      <c r="G38" s="165">
        <f>SUM(G39+G40)</f>
        <v>4760</v>
      </c>
      <c r="H38" s="165">
        <f>SUM(H39+H40)</f>
        <v>6283</v>
      </c>
      <c r="I38" s="166">
        <f t="shared" si="8"/>
        <v>1.3199579831932773</v>
      </c>
    </row>
    <row r="39" spans="1:9" ht="11.25">
      <c r="A39" s="164" t="s">
        <v>220</v>
      </c>
      <c r="B39" s="165">
        <v>47070</v>
      </c>
      <c r="C39" s="165">
        <v>44445</v>
      </c>
      <c r="D39" s="165">
        <v>41856</v>
      </c>
      <c r="E39" s="166">
        <f t="shared" si="6"/>
        <v>0.8892288081580625</v>
      </c>
      <c r="F39" s="166">
        <f t="shared" si="7"/>
        <v>0.9417482281471482</v>
      </c>
      <c r="G39" s="165">
        <v>4041</v>
      </c>
      <c r="H39" s="165">
        <f>SUM(D39-'[5]Sheet10'!D39)</f>
        <v>2219</v>
      </c>
      <c r="I39" s="166">
        <f t="shared" si="8"/>
        <v>0.5491215045780747</v>
      </c>
    </row>
    <row r="40" spans="1:9" ht="11.25">
      <c r="A40" s="164" t="s">
        <v>221</v>
      </c>
      <c r="B40" s="165">
        <v>18751</v>
      </c>
      <c r="C40" s="165">
        <v>18478</v>
      </c>
      <c r="D40" s="165">
        <v>17147</v>
      </c>
      <c r="E40" s="166">
        <f t="shared" si="6"/>
        <v>0.9144578955789024</v>
      </c>
      <c r="F40" s="166">
        <f t="shared" si="7"/>
        <v>0.9279683948479273</v>
      </c>
      <c r="G40" s="165">
        <v>719</v>
      </c>
      <c r="H40" s="165">
        <f>SUM(D40-'[5]Sheet10'!D40)</f>
        <v>4064</v>
      </c>
      <c r="I40" s="166">
        <f t="shared" si="8"/>
        <v>5.652294853963839</v>
      </c>
    </row>
    <row r="41" spans="1:9" ht="11.25">
      <c r="A41" s="164" t="s">
        <v>185</v>
      </c>
      <c r="B41" s="165">
        <f>SUM(B42+B43)</f>
        <v>1000</v>
      </c>
      <c r="C41" s="165">
        <f>SUM(C42+C43)</f>
        <v>940</v>
      </c>
      <c r="D41" s="165">
        <f>SUM(D42+D43)</f>
        <v>768</v>
      </c>
      <c r="E41" s="166">
        <f t="shared" si="6"/>
        <v>0.768</v>
      </c>
      <c r="F41" s="166">
        <f t="shared" si="7"/>
        <v>0.8170212765957446</v>
      </c>
      <c r="G41" s="165">
        <f>SUM(G42+G43)</f>
        <v>88</v>
      </c>
      <c r="H41" s="165">
        <f>SUM(H42+H43)</f>
        <v>65</v>
      </c>
      <c r="I41" s="166">
        <f t="shared" si="8"/>
        <v>0.7386363636363636</v>
      </c>
    </row>
    <row r="42" spans="1:9" ht="11.25">
      <c r="A42" s="164" t="s">
        <v>220</v>
      </c>
      <c r="B42" s="165">
        <v>489</v>
      </c>
      <c r="C42" s="165">
        <v>468</v>
      </c>
      <c r="D42" s="165">
        <v>353</v>
      </c>
      <c r="E42" s="166">
        <f t="shared" si="6"/>
        <v>0.721881390593047</v>
      </c>
      <c r="F42" s="166">
        <f t="shared" si="7"/>
        <v>0.7542735042735043</v>
      </c>
      <c r="G42" s="165">
        <v>18</v>
      </c>
      <c r="H42" s="165">
        <f>SUM(D42-'[5]Sheet10'!D42)</f>
        <v>22</v>
      </c>
      <c r="I42" s="166">
        <f t="shared" si="8"/>
        <v>1.2222222222222223</v>
      </c>
    </row>
    <row r="43" spans="1:9" ht="11.25">
      <c r="A43" s="164" t="s">
        <v>221</v>
      </c>
      <c r="B43" s="165">
        <v>511</v>
      </c>
      <c r="C43" s="165">
        <v>472</v>
      </c>
      <c r="D43" s="165">
        <v>415</v>
      </c>
      <c r="E43" s="166">
        <f t="shared" si="6"/>
        <v>0.812133072407045</v>
      </c>
      <c r="F43" s="166">
        <f t="shared" si="7"/>
        <v>0.8792372881355932</v>
      </c>
      <c r="G43" s="165">
        <v>70</v>
      </c>
      <c r="H43" s="165">
        <f>SUM(D43-'[5]Sheet10'!D43)</f>
        <v>43</v>
      </c>
      <c r="I43" s="166">
        <f t="shared" si="8"/>
        <v>0.6142857142857143</v>
      </c>
    </row>
    <row r="44" spans="1:9" ht="11.25">
      <c r="A44" s="164" t="s">
        <v>187</v>
      </c>
      <c r="B44" s="165">
        <f>SUM(B45)</f>
        <v>2197</v>
      </c>
      <c r="C44" s="165">
        <f>SUM(C45)</f>
        <v>1962</v>
      </c>
      <c r="D44" s="165">
        <f>SUM(D45)</f>
        <v>448</v>
      </c>
      <c r="E44" s="166">
        <f t="shared" si="6"/>
        <v>0.20391442876649976</v>
      </c>
      <c r="F44" s="166">
        <f t="shared" si="7"/>
        <v>0.22833843017329256</v>
      </c>
      <c r="G44" s="165">
        <f>SUM(G45)</f>
        <v>236</v>
      </c>
      <c r="H44" s="165">
        <f>SUM(H45)</f>
        <v>51</v>
      </c>
      <c r="I44" s="166">
        <f t="shared" si="8"/>
        <v>0.21610169491525424</v>
      </c>
    </row>
    <row r="45" spans="1:9" ht="11.25">
      <c r="A45" s="164" t="s">
        <v>221</v>
      </c>
      <c r="B45" s="165">
        <v>2197</v>
      </c>
      <c r="C45" s="165">
        <v>1962</v>
      </c>
      <c r="D45" s="165">
        <v>448</v>
      </c>
      <c r="E45" s="166">
        <f t="shared" si="6"/>
        <v>0.20391442876649976</v>
      </c>
      <c r="F45" s="166">
        <f t="shared" si="7"/>
        <v>0.22833843017329256</v>
      </c>
      <c r="G45" s="165">
        <v>236</v>
      </c>
      <c r="H45" s="165">
        <f>SUM(D45-'[5]Sheet10'!D45)</f>
        <v>51</v>
      </c>
      <c r="I45" s="166">
        <f t="shared" si="8"/>
        <v>0.21610169491525424</v>
      </c>
    </row>
    <row r="46" spans="1:9" ht="15.75" customHeight="1">
      <c r="A46" s="167" t="s">
        <v>97</v>
      </c>
      <c r="B46" s="162">
        <f>SUM(B47+B49)</f>
        <v>55170</v>
      </c>
      <c r="C46" s="162">
        <f>SUM(C47+C49)</f>
        <v>32983</v>
      </c>
      <c r="D46" s="162">
        <f>SUM(D47+D49)</f>
        <v>27673</v>
      </c>
      <c r="E46" s="163">
        <f t="shared" si="6"/>
        <v>0.501595069784303</v>
      </c>
      <c r="F46" s="163">
        <f t="shared" si="7"/>
        <v>0.8390079738046873</v>
      </c>
      <c r="G46" s="162">
        <f>SUM(G47+G49)</f>
        <v>5506</v>
      </c>
      <c r="H46" s="162">
        <f>SUM(H47+H49)</f>
        <v>4101</v>
      </c>
      <c r="I46" s="163">
        <f t="shared" si="8"/>
        <v>0.744823828550672</v>
      </c>
    </row>
    <row r="47" spans="1:9" ht="11.25">
      <c r="A47" s="164" t="s">
        <v>188</v>
      </c>
      <c r="B47" s="165">
        <f>SUM(B48)</f>
        <v>51990</v>
      </c>
      <c r="C47" s="165">
        <f>SUM(C48)</f>
        <v>30350</v>
      </c>
      <c r="D47" s="165">
        <f>SUM(D48)</f>
        <v>26074</v>
      </c>
      <c r="E47" s="166">
        <f t="shared" si="6"/>
        <v>0.5015195229851894</v>
      </c>
      <c r="F47" s="166">
        <f t="shared" si="7"/>
        <v>0.8591103789126854</v>
      </c>
      <c r="G47" s="165">
        <f>SUM(G48)</f>
        <v>5000</v>
      </c>
      <c r="H47" s="165">
        <f>SUM(H48)</f>
        <v>3934</v>
      </c>
      <c r="I47" s="166">
        <f t="shared" si="8"/>
        <v>0.7868</v>
      </c>
    </row>
    <row r="48" spans="1:9" ht="11.25">
      <c r="A48" s="164" t="s">
        <v>220</v>
      </c>
      <c r="B48" s="165">
        <v>51990</v>
      </c>
      <c r="C48" s="165">
        <v>30350</v>
      </c>
      <c r="D48" s="165">
        <v>26074</v>
      </c>
      <c r="E48" s="166">
        <f t="shared" si="6"/>
        <v>0.5015195229851894</v>
      </c>
      <c r="F48" s="166">
        <f t="shared" si="7"/>
        <v>0.8591103789126854</v>
      </c>
      <c r="G48" s="165">
        <v>5000</v>
      </c>
      <c r="H48" s="165">
        <f>SUM(D48-'[5]Sheet10'!D48)</f>
        <v>3934</v>
      </c>
      <c r="I48" s="166">
        <f t="shared" si="8"/>
        <v>0.7868</v>
      </c>
    </row>
    <row r="49" spans="1:9" ht="24" customHeight="1">
      <c r="A49" s="169" t="s">
        <v>231</v>
      </c>
      <c r="B49" s="165">
        <f>SUM(B50+B51)</f>
        <v>3180</v>
      </c>
      <c r="C49" s="165">
        <f>SUM(C50+C51)</f>
        <v>2633</v>
      </c>
      <c r="D49" s="165">
        <f>SUM(D50+D51)</f>
        <v>1599</v>
      </c>
      <c r="E49" s="166">
        <f t="shared" si="6"/>
        <v>0.5028301886792453</v>
      </c>
      <c r="F49" s="166">
        <f t="shared" si="7"/>
        <v>0.6072920622863653</v>
      </c>
      <c r="G49" s="165">
        <f>SUM(G50+G51)</f>
        <v>506</v>
      </c>
      <c r="H49" s="165">
        <f>SUM(H50+H51)</f>
        <v>167</v>
      </c>
      <c r="I49" s="166">
        <f t="shared" si="8"/>
        <v>0.3300395256916996</v>
      </c>
    </row>
    <row r="50" spans="1:9" ht="11.25">
      <c r="A50" s="164" t="s">
        <v>220</v>
      </c>
      <c r="B50" s="165">
        <v>2880</v>
      </c>
      <c r="C50" s="165">
        <v>2351</v>
      </c>
      <c r="D50" s="165">
        <v>1513</v>
      </c>
      <c r="E50" s="166">
        <f t="shared" si="6"/>
        <v>0.5253472222222222</v>
      </c>
      <c r="F50" s="166">
        <f t="shared" si="7"/>
        <v>0.6435559336452573</v>
      </c>
      <c r="G50" s="165">
        <v>488</v>
      </c>
      <c r="H50" s="165">
        <f>SUM(D50-'[5]Sheet10'!D50)</f>
        <v>164</v>
      </c>
      <c r="I50" s="166">
        <f t="shared" si="8"/>
        <v>0.3360655737704918</v>
      </c>
    </row>
    <row r="51" spans="1:9" ht="11.25">
      <c r="A51" s="164" t="s">
        <v>221</v>
      </c>
      <c r="B51" s="165">
        <v>300</v>
      </c>
      <c r="C51" s="165">
        <v>282</v>
      </c>
      <c r="D51" s="165">
        <v>86</v>
      </c>
      <c r="E51" s="166">
        <f t="shared" si="6"/>
        <v>0.2866666666666667</v>
      </c>
      <c r="F51" s="166">
        <f t="shared" si="7"/>
        <v>0.3049645390070922</v>
      </c>
      <c r="G51" s="165">
        <v>18</v>
      </c>
      <c r="H51" s="165">
        <f>SUM(D51-'[5]Sheet10'!D51)</f>
        <v>3</v>
      </c>
      <c r="I51" s="166">
        <f t="shared" si="8"/>
        <v>0.16666666666666666</v>
      </c>
    </row>
    <row r="52" spans="1:9" ht="17.25" customHeight="1">
      <c r="A52" s="161" t="s">
        <v>98</v>
      </c>
      <c r="B52" s="162">
        <f>SUM(B53+B57+B59)</f>
        <v>2528</v>
      </c>
      <c r="C52" s="162">
        <f>SUM(C53+C57+C59)</f>
        <v>2283</v>
      </c>
      <c r="D52" s="162">
        <f>SUM(D53+D57+D59)</f>
        <v>481</v>
      </c>
      <c r="E52" s="163">
        <f t="shared" si="6"/>
        <v>0.19026898734177214</v>
      </c>
      <c r="F52" s="163">
        <f t="shared" si="7"/>
        <v>0.21068769163381515</v>
      </c>
      <c r="G52" s="162">
        <f>SUM(G53+G57+G59)</f>
        <v>230</v>
      </c>
      <c r="H52" s="162">
        <f>SUM(H53+H57+H59)</f>
        <v>39</v>
      </c>
      <c r="I52" s="163">
        <f t="shared" si="8"/>
        <v>0.16956521739130434</v>
      </c>
    </row>
    <row r="53" spans="1:9" ht="21.75" customHeight="1">
      <c r="A53" s="172" t="s">
        <v>232</v>
      </c>
      <c r="B53" s="165">
        <f>SUM(B54)</f>
        <v>2350</v>
      </c>
      <c r="C53" s="165">
        <f>SUM(C54)</f>
        <v>2117</v>
      </c>
      <c r="D53" s="165">
        <f>SUM(D54)</f>
        <v>441</v>
      </c>
      <c r="E53" s="166">
        <f t="shared" si="6"/>
        <v>0.1876595744680851</v>
      </c>
      <c r="F53" s="166">
        <f t="shared" si="7"/>
        <v>0.20831365139348135</v>
      </c>
      <c r="G53" s="165">
        <f>SUM(G54)</f>
        <v>225</v>
      </c>
      <c r="H53" s="165">
        <f>SUM(H54)</f>
        <v>39</v>
      </c>
      <c r="I53" s="166">
        <f t="shared" si="8"/>
        <v>0.17333333333333334</v>
      </c>
    </row>
    <row r="54" spans="1:9" ht="11.25">
      <c r="A54" s="164" t="s">
        <v>220</v>
      </c>
      <c r="B54" s="165">
        <v>2350</v>
      </c>
      <c r="C54" s="165">
        <v>2117</v>
      </c>
      <c r="D54" s="165">
        <v>441</v>
      </c>
      <c r="E54" s="166">
        <f t="shared" si="6"/>
        <v>0.1876595744680851</v>
      </c>
      <c r="F54" s="166">
        <f t="shared" si="7"/>
        <v>0.20831365139348135</v>
      </c>
      <c r="G54" s="165">
        <v>225</v>
      </c>
      <c r="H54" s="165">
        <f>SUM(D54-'[5]Sheet10'!D54)</f>
        <v>39</v>
      </c>
      <c r="I54" s="166">
        <f t="shared" si="8"/>
        <v>0.17333333333333334</v>
      </c>
    </row>
    <row r="55" spans="1:9" ht="65.25" customHeight="1">
      <c r="A55" s="159" t="s">
        <v>3</v>
      </c>
      <c r="B55" s="159" t="s">
        <v>214</v>
      </c>
      <c r="C55" s="159" t="s">
        <v>84</v>
      </c>
      <c r="D55" s="159" t="s">
        <v>45</v>
      </c>
      <c r="E55" s="159" t="s">
        <v>215</v>
      </c>
      <c r="F55" s="159" t="s">
        <v>216</v>
      </c>
      <c r="G55" s="159" t="s">
        <v>233</v>
      </c>
      <c r="H55" s="159" t="s">
        <v>48</v>
      </c>
      <c r="I55" s="159" t="s">
        <v>218</v>
      </c>
    </row>
    <row r="56" spans="1:9" ht="11.25">
      <c r="A56" s="159">
        <v>1</v>
      </c>
      <c r="B56" s="159">
        <v>2</v>
      </c>
      <c r="C56" s="159">
        <v>3</v>
      </c>
      <c r="D56" s="159">
        <v>4</v>
      </c>
      <c r="E56" s="159">
        <v>5</v>
      </c>
      <c r="F56" s="159">
        <v>6</v>
      </c>
      <c r="G56" s="160">
        <v>7</v>
      </c>
      <c r="H56" s="160">
        <v>8</v>
      </c>
      <c r="I56" s="160">
        <v>9</v>
      </c>
    </row>
    <row r="57" spans="1:9" ht="32.25" customHeight="1">
      <c r="A57" s="172" t="s">
        <v>234</v>
      </c>
      <c r="B57" s="165">
        <f>SUM(B58)</f>
        <v>42</v>
      </c>
      <c r="C57" s="165">
        <f>SUM(C58)</f>
        <v>30</v>
      </c>
      <c r="D57" s="165">
        <f>SUM(D58)</f>
        <v>0</v>
      </c>
      <c r="E57" s="166">
        <f aca="true" t="shared" si="9" ref="E57:E67">SUM(D57/B57)</f>
        <v>0</v>
      </c>
      <c r="F57" s="166">
        <v>0</v>
      </c>
      <c r="G57" s="165">
        <f>SUM(G58)</f>
        <v>5</v>
      </c>
      <c r="H57" s="165">
        <f>SUM(H58)</f>
        <v>0</v>
      </c>
      <c r="I57" s="166">
        <f>SUM(H57/G57)</f>
        <v>0</v>
      </c>
    </row>
    <row r="58" spans="1:9" ht="11.25">
      <c r="A58" s="164" t="s">
        <v>220</v>
      </c>
      <c r="B58" s="165">
        <v>42</v>
      </c>
      <c r="C58" s="165">
        <v>30</v>
      </c>
      <c r="D58" s="165">
        <v>0</v>
      </c>
      <c r="E58" s="166">
        <f t="shared" si="9"/>
        <v>0</v>
      </c>
      <c r="F58" s="166">
        <v>0</v>
      </c>
      <c r="G58" s="165">
        <v>5</v>
      </c>
      <c r="H58" s="165">
        <f>SUM(D58-'[5]Sheet10'!D58)</f>
        <v>0</v>
      </c>
      <c r="I58" s="166">
        <f>SUM(H58/G58)</f>
        <v>0</v>
      </c>
    </row>
    <row r="59" spans="1:9" ht="22.5" customHeight="1">
      <c r="A59" s="172" t="s">
        <v>195</v>
      </c>
      <c r="B59" s="173">
        <f>SUM(B60)</f>
        <v>136</v>
      </c>
      <c r="C59" s="173">
        <f>SUM(C60)</f>
        <v>136</v>
      </c>
      <c r="D59" s="173">
        <f>SUM(D60)</f>
        <v>40</v>
      </c>
      <c r="E59" s="166">
        <f t="shared" si="9"/>
        <v>0.29411764705882354</v>
      </c>
      <c r="F59" s="166">
        <f aca="true" t="shared" si="10" ref="F59:F67">SUM(D59/C59)</f>
        <v>0.29411764705882354</v>
      </c>
      <c r="G59" s="173">
        <f>SUM(G60)</f>
        <v>0</v>
      </c>
      <c r="H59" s="173">
        <f>SUM(H60)</f>
        <v>0</v>
      </c>
      <c r="I59" s="166">
        <v>0</v>
      </c>
    </row>
    <row r="60" spans="1:9" ht="11.25">
      <c r="A60" s="164" t="s">
        <v>220</v>
      </c>
      <c r="B60" s="174">
        <v>136</v>
      </c>
      <c r="C60" s="173">
        <v>136</v>
      </c>
      <c r="D60" s="173">
        <v>40</v>
      </c>
      <c r="E60" s="166">
        <f t="shared" si="9"/>
        <v>0.29411764705882354</v>
      </c>
      <c r="F60" s="166">
        <f t="shared" si="10"/>
        <v>0.29411764705882354</v>
      </c>
      <c r="G60" s="174">
        <v>0</v>
      </c>
      <c r="H60" s="165">
        <f>SUM(D60-'[5]Sheet10'!D60)</f>
        <v>0</v>
      </c>
      <c r="I60" s="166">
        <v>0</v>
      </c>
    </row>
    <row r="61" spans="1:9" ht="17.25" customHeight="1">
      <c r="A61" s="167" t="s">
        <v>100</v>
      </c>
      <c r="B61" s="162">
        <f>SUM(B62)</f>
        <v>2000</v>
      </c>
      <c r="C61" s="162">
        <f>SUM(C62)</f>
        <v>2105</v>
      </c>
      <c r="D61" s="162">
        <f>SUM(D62)</f>
        <v>1985</v>
      </c>
      <c r="E61" s="163">
        <f t="shared" si="9"/>
        <v>0.9925</v>
      </c>
      <c r="F61" s="163">
        <f t="shared" si="10"/>
        <v>0.9429928741092637</v>
      </c>
      <c r="G61" s="162">
        <f>SUM(G62)</f>
        <v>80</v>
      </c>
      <c r="H61" s="162">
        <f>SUM(H62)</f>
        <v>87</v>
      </c>
      <c r="I61" s="163">
        <f aca="true" t="shared" si="11" ref="I61:I67">SUM(H61/G61)</f>
        <v>1.0875</v>
      </c>
    </row>
    <row r="62" spans="1:9" ht="11.25">
      <c r="A62" s="164" t="s">
        <v>196</v>
      </c>
      <c r="B62" s="165">
        <f>SUM(B63+B64)</f>
        <v>2000</v>
      </c>
      <c r="C62" s="165">
        <f>SUM(C63+C64)</f>
        <v>2105</v>
      </c>
      <c r="D62" s="165">
        <f>SUM(D63+D64)</f>
        <v>1985</v>
      </c>
      <c r="E62" s="166">
        <f t="shared" si="9"/>
        <v>0.9925</v>
      </c>
      <c r="F62" s="166">
        <f t="shared" si="10"/>
        <v>0.9429928741092637</v>
      </c>
      <c r="G62" s="165">
        <f>SUM(G63+G64)</f>
        <v>80</v>
      </c>
      <c r="H62" s="165">
        <f>SUM(H63+H64)</f>
        <v>87</v>
      </c>
      <c r="I62" s="166">
        <f t="shared" si="11"/>
        <v>1.0875</v>
      </c>
    </row>
    <row r="63" spans="1:9" ht="11.25">
      <c r="A63" s="164" t="s">
        <v>220</v>
      </c>
      <c r="B63" s="165">
        <v>729</v>
      </c>
      <c r="C63" s="165">
        <v>784</v>
      </c>
      <c r="D63" s="165">
        <v>670</v>
      </c>
      <c r="E63" s="166">
        <f t="shared" si="9"/>
        <v>0.9190672153635117</v>
      </c>
      <c r="F63" s="166">
        <f t="shared" si="10"/>
        <v>0.8545918367346939</v>
      </c>
      <c r="G63" s="165">
        <v>60</v>
      </c>
      <c r="H63" s="165">
        <f>SUM(D63-'[5]Sheet10'!D63)</f>
        <v>53</v>
      </c>
      <c r="I63" s="166">
        <f t="shared" si="11"/>
        <v>0.8833333333333333</v>
      </c>
    </row>
    <row r="64" spans="1:9" ht="11.25">
      <c r="A64" s="164" t="s">
        <v>221</v>
      </c>
      <c r="B64" s="165">
        <v>1271</v>
      </c>
      <c r="C64" s="165">
        <v>1321</v>
      </c>
      <c r="D64" s="165">
        <v>1315</v>
      </c>
      <c r="E64" s="166">
        <f t="shared" si="9"/>
        <v>1.034618410700236</v>
      </c>
      <c r="F64" s="166">
        <f t="shared" si="10"/>
        <v>0.9954579863739591</v>
      </c>
      <c r="G64" s="165">
        <v>20</v>
      </c>
      <c r="H64" s="165">
        <f>SUM(D64-'[5]Sheet10'!D64)</f>
        <v>34</v>
      </c>
      <c r="I64" s="166">
        <f t="shared" si="11"/>
        <v>1.7</v>
      </c>
    </row>
    <row r="65" spans="1:9" ht="17.25" customHeight="1">
      <c r="A65" s="167" t="s">
        <v>108</v>
      </c>
      <c r="B65" s="162">
        <f>SUM(B66)</f>
        <v>1203</v>
      </c>
      <c r="C65" s="162">
        <f>SUM(C66)</f>
        <v>1273</v>
      </c>
      <c r="D65" s="162">
        <f>SUM(D66)</f>
        <v>831</v>
      </c>
      <c r="E65" s="163">
        <f t="shared" si="9"/>
        <v>0.6907730673316709</v>
      </c>
      <c r="F65" s="163">
        <f t="shared" si="10"/>
        <v>0.6527886881382561</v>
      </c>
      <c r="G65" s="162">
        <f>SUM(G66)</f>
        <v>70</v>
      </c>
      <c r="H65" s="162">
        <f>SUM(H66)</f>
        <v>48</v>
      </c>
      <c r="I65" s="163">
        <f t="shared" si="11"/>
        <v>0.6857142857142857</v>
      </c>
    </row>
    <row r="66" spans="1:9" ht="11.25">
      <c r="A66" s="164" t="s">
        <v>198</v>
      </c>
      <c r="B66" s="165">
        <f>SUM(B67+B68)</f>
        <v>1203</v>
      </c>
      <c r="C66" s="165">
        <f>SUM(C67+C68)</f>
        <v>1273</v>
      </c>
      <c r="D66" s="165">
        <f>SUM(D67+D68)</f>
        <v>831</v>
      </c>
      <c r="E66" s="166">
        <f t="shared" si="9"/>
        <v>0.6907730673316709</v>
      </c>
      <c r="F66" s="166">
        <f t="shared" si="10"/>
        <v>0.6527886881382561</v>
      </c>
      <c r="G66" s="165">
        <f>SUM(G67+G68)</f>
        <v>70</v>
      </c>
      <c r="H66" s="165">
        <f>SUM(H67+H68)</f>
        <v>48</v>
      </c>
      <c r="I66" s="166">
        <f t="shared" si="11"/>
        <v>0.6857142857142857</v>
      </c>
    </row>
    <row r="67" spans="1:9" ht="11.25">
      <c r="A67" s="164" t="s">
        <v>220</v>
      </c>
      <c r="B67" s="165">
        <v>1203</v>
      </c>
      <c r="C67" s="165">
        <v>1273</v>
      </c>
      <c r="D67" s="165">
        <v>831</v>
      </c>
      <c r="E67" s="166">
        <f t="shared" si="9"/>
        <v>0.6907730673316709</v>
      </c>
      <c r="F67" s="166">
        <f t="shared" si="10"/>
        <v>0.6527886881382561</v>
      </c>
      <c r="G67" s="165">
        <v>70</v>
      </c>
      <c r="H67" s="165">
        <f>SUM(D67-'[5]Sheet10'!D67)</f>
        <v>48</v>
      </c>
      <c r="I67" s="166">
        <f t="shared" si="11"/>
        <v>0.6857142857142857</v>
      </c>
    </row>
    <row r="68" spans="1:9" ht="12.75">
      <c r="A68" s="164" t="s">
        <v>221</v>
      </c>
      <c r="B68" s="165"/>
      <c r="C68" s="165"/>
      <c r="D68" s="175"/>
      <c r="E68" s="166"/>
      <c r="F68" s="166"/>
      <c r="G68" s="165"/>
      <c r="H68" s="165"/>
      <c r="I68" s="166"/>
    </row>
    <row r="69" spans="1:9" ht="17.25" customHeight="1">
      <c r="A69" s="167" t="s">
        <v>101</v>
      </c>
      <c r="B69" s="162">
        <f>SUM(B70+B73)</f>
        <v>21062</v>
      </c>
      <c r="C69" s="162">
        <f>SUM(C70+C73)</f>
        <v>20215</v>
      </c>
      <c r="D69" s="162">
        <f>SUM(D70+D73)</f>
        <v>18123</v>
      </c>
      <c r="E69" s="163">
        <f>SUM(D69/B69)</f>
        <v>0.8604595954800114</v>
      </c>
      <c r="F69" s="163">
        <f>SUM(D69/C69)</f>
        <v>0.8965124907247094</v>
      </c>
      <c r="G69" s="162">
        <f>SUM(G70+G73)</f>
        <v>995</v>
      </c>
      <c r="H69" s="162">
        <f>SUM(H70+H73)</f>
        <v>1736</v>
      </c>
      <c r="I69" s="163">
        <f>SUM(H69/G69)</f>
        <v>1.7447236180904522</v>
      </c>
    </row>
    <row r="70" spans="1:9" ht="11.25">
      <c r="A70" s="164" t="s">
        <v>199</v>
      </c>
      <c r="B70" s="165">
        <f>SUM(B71+B72)</f>
        <v>867</v>
      </c>
      <c r="C70" s="165">
        <f>SUM(C71+C72)</f>
        <v>804</v>
      </c>
      <c r="D70" s="165">
        <f>SUM(D71+D72)</f>
        <v>649</v>
      </c>
      <c r="E70" s="166">
        <f>SUM(D70/B70)</f>
        <v>0.748558246828143</v>
      </c>
      <c r="F70" s="166">
        <f>SUM(D70/C70)</f>
        <v>0.8072139303482587</v>
      </c>
      <c r="G70" s="165">
        <f>SUM(G71+G72)</f>
        <v>62</v>
      </c>
      <c r="H70" s="165">
        <f>SUM(H71+H72)</f>
        <v>86</v>
      </c>
      <c r="I70" s="166">
        <f>SUM(H70/G70)</f>
        <v>1.3870967741935485</v>
      </c>
    </row>
    <row r="71" spans="1:9" ht="11.25">
      <c r="A71" s="164" t="s">
        <v>220</v>
      </c>
      <c r="B71" s="165">
        <v>867</v>
      </c>
      <c r="C71" s="165">
        <v>804</v>
      </c>
      <c r="D71" s="165">
        <v>649</v>
      </c>
      <c r="E71" s="166">
        <f>SUM(D71/B71)</f>
        <v>0.748558246828143</v>
      </c>
      <c r="F71" s="166">
        <f>SUM(D71/C71)</f>
        <v>0.8072139303482587</v>
      </c>
      <c r="G71" s="165">
        <v>62</v>
      </c>
      <c r="H71" s="165">
        <f>SUM(D71-'[5]Sheet10'!D71)</f>
        <v>86</v>
      </c>
      <c r="I71" s="166">
        <f>SUM(H71/G71)</f>
        <v>1.3870967741935485</v>
      </c>
    </row>
    <row r="72" spans="1:9" ht="11.25">
      <c r="A72" s="164" t="s">
        <v>221</v>
      </c>
      <c r="B72" s="165"/>
      <c r="C72" s="165"/>
      <c r="D72" s="165"/>
      <c r="E72" s="166"/>
      <c r="F72" s="166"/>
      <c r="G72" s="165"/>
      <c r="H72" s="165"/>
      <c r="I72" s="166"/>
    </row>
    <row r="73" spans="1:9" ht="13.5" customHeight="1">
      <c r="A73" s="164" t="s">
        <v>201</v>
      </c>
      <c r="B73" s="165">
        <f>SUM(B74+B75)</f>
        <v>20195</v>
      </c>
      <c r="C73" s="165">
        <f>SUM(C74+C75)</f>
        <v>19411</v>
      </c>
      <c r="D73" s="165">
        <f>SUM(D74+D75)</f>
        <v>17474</v>
      </c>
      <c r="E73" s="166">
        <f aca="true" t="shared" si="12" ref="E73:E78">SUM(D73/B73)</f>
        <v>0.8652636791284971</v>
      </c>
      <c r="F73" s="166">
        <f>SUM(D73/C73)</f>
        <v>0.9002112204420174</v>
      </c>
      <c r="G73" s="165">
        <f>SUM(G74+G75)</f>
        <v>933</v>
      </c>
      <c r="H73" s="165">
        <f>SUM(H74+H75)</f>
        <v>1650</v>
      </c>
      <c r="I73" s="166">
        <f>SUM(H73/G73)</f>
        <v>1.7684887459807075</v>
      </c>
    </row>
    <row r="74" spans="1:9" ht="11.25">
      <c r="A74" s="164" t="s">
        <v>220</v>
      </c>
      <c r="B74" s="165">
        <v>18865</v>
      </c>
      <c r="C74" s="165">
        <v>18094</v>
      </c>
      <c r="D74" s="165">
        <v>16453</v>
      </c>
      <c r="E74" s="166">
        <f t="shared" si="12"/>
        <v>0.872144182348264</v>
      </c>
      <c r="F74" s="166">
        <f>SUM(D74/C74)</f>
        <v>0.909306952580966</v>
      </c>
      <c r="G74" s="165">
        <v>948</v>
      </c>
      <c r="H74" s="165">
        <f>SUM(D74-'[5]Sheet10'!D74)</f>
        <v>1550</v>
      </c>
      <c r="I74" s="166">
        <f>SUM(H74/G74)</f>
        <v>1.6350210970464134</v>
      </c>
    </row>
    <row r="75" spans="1:9" ht="11.25">
      <c r="A75" s="164" t="s">
        <v>221</v>
      </c>
      <c r="B75" s="165">
        <v>1330</v>
      </c>
      <c r="C75" s="165">
        <v>1317</v>
      </c>
      <c r="D75" s="165">
        <v>1021</v>
      </c>
      <c r="E75" s="166">
        <f t="shared" si="12"/>
        <v>0.7676691729323308</v>
      </c>
      <c r="F75" s="166">
        <f>SUM(D75/C75)</f>
        <v>0.7752467729688687</v>
      </c>
      <c r="G75" s="165">
        <v>-15</v>
      </c>
      <c r="H75" s="165">
        <f>SUM(D75-'[5]Sheet10'!D75)</f>
        <v>100</v>
      </c>
      <c r="I75" s="166">
        <v>0</v>
      </c>
    </row>
    <row r="76" spans="1:9" ht="15.75" customHeight="1">
      <c r="A76" s="167" t="s">
        <v>204</v>
      </c>
      <c r="B76" s="162">
        <f>SUM(B77+B78)</f>
        <v>134</v>
      </c>
      <c r="C76" s="162">
        <f>SUM(C77+C78)</f>
        <v>132</v>
      </c>
      <c r="D76" s="162">
        <f>SUM(D77+D78)</f>
        <v>105</v>
      </c>
      <c r="E76" s="163">
        <f t="shared" si="12"/>
        <v>0.7835820895522388</v>
      </c>
      <c r="F76" s="163">
        <f>SUM(D76/C76)</f>
        <v>0.7954545454545454</v>
      </c>
      <c r="G76" s="162">
        <f>SUM(G77+G78)</f>
        <v>9</v>
      </c>
      <c r="H76" s="162">
        <f>SUM(H77+H78)</f>
        <v>5</v>
      </c>
      <c r="I76" s="163">
        <f>SUM(H76/G76)</f>
        <v>0.5555555555555556</v>
      </c>
    </row>
    <row r="77" spans="1:9" ht="13.5" customHeight="1">
      <c r="A77" s="164" t="s">
        <v>220</v>
      </c>
      <c r="B77" s="165">
        <v>132</v>
      </c>
      <c r="C77" s="165">
        <v>130</v>
      </c>
      <c r="D77" s="165">
        <v>104</v>
      </c>
      <c r="E77" s="166">
        <f t="shared" si="12"/>
        <v>0.7878787878787878</v>
      </c>
      <c r="F77" s="166">
        <f>SUM(D77/C77)</f>
        <v>0.8</v>
      </c>
      <c r="G77" s="165">
        <v>9</v>
      </c>
      <c r="H77" s="165">
        <f>SUM(D77-'[5]Sheet10'!D77)</f>
        <v>5</v>
      </c>
      <c r="I77" s="166">
        <f>SUM(H77/G77)</f>
        <v>0.5555555555555556</v>
      </c>
    </row>
    <row r="78" spans="1:9" ht="13.5" customHeight="1">
      <c r="A78" s="164" t="s">
        <v>221</v>
      </c>
      <c r="B78" s="165">
        <v>2</v>
      </c>
      <c r="C78" s="165">
        <v>2</v>
      </c>
      <c r="D78" s="165">
        <v>1</v>
      </c>
      <c r="E78" s="166">
        <f t="shared" si="12"/>
        <v>0.5</v>
      </c>
      <c r="F78" s="166">
        <v>0</v>
      </c>
      <c r="G78" s="165"/>
      <c r="H78" s="165">
        <f>SUM(D78-'[5]Sheet10'!D78)</f>
        <v>0</v>
      </c>
      <c r="I78" s="166">
        <v>0</v>
      </c>
    </row>
    <row r="79" spans="1:9" ht="24" customHeight="1">
      <c r="A79" s="171" t="s">
        <v>235</v>
      </c>
      <c r="B79" s="162">
        <f>SUM(B80+B81)</f>
        <v>0</v>
      </c>
      <c r="C79" s="162">
        <f>SUM(C80+C81)</f>
        <v>0</v>
      </c>
      <c r="D79" s="162">
        <f>SUM(D80+D81)</f>
        <v>3299</v>
      </c>
      <c r="E79" s="163">
        <v>0</v>
      </c>
      <c r="F79" s="163">
        <v>0</v>
      </c>
      <c r="G79" s="162">
        <f>SUM(G80+G81)</f>
        <v>0</v>
      </c>
      <c r="H79" s="162">
        <f>SUM(H80+H81)</f>
        <v>289</v>
      </c>
      <c r="I79" s="163">
        <v>0</v>
      </c>
    </row>
    <row r="80" spans="1:9" ht="12.75">
      <c r="A80" s="164" t="s">
        <v>220</v>
      </c>
      <c r="B80" s="165"/>
      <c r="C80" s="175"/>
      <c r="D80" s="165">
        <v>2180</v>
      </c>
      <c r="E80" s="166"/>
      <c r="F80" s="166"/>
      <c r="G80" s="175"/>
      <c r="H80" s="165">
        <f>SUM(D80-'[5]Sheet10'!D80)</f>
        <v>255</v>
      </c>
      <c r="I80" s="166"/>
    </row>
    <row r="81" spans="1:9" ht="12.75">
      <c r="A81" s="164" t="s">
        <v>221</v>
      </c>
      <c r="B81" s="165"/>
      <c r="C81" s="175"/>
      <c r="D81" s="165">
        <v>1119</v>
      </c>
      <c r="E81" s="166"/>
      <c r="F81" s="166"/>
      <c r="G81" s="175"/>
      <c r="H81" s="165">
        <f>SUM(D81-'[5]Sheet10'!D81)</f>
        <v>34</v>
      </c>
      <c r="I81" s="166"/>
    </row>
    <row r="82" spans="1:9" ht="12.75">
      <c r="A82" s="176" t="s">
        <v>236</v>
      </c>
      <c r="B82" s="177"/>
      <c r="C82" s="177"/>
      <c r="D82" s="177"/>
      <c r="E82" s="177"/>
      <c r="F82" s="177"/>
      <c r="G82" s="151"/>
      <c r="H82" s="151"/>
      <c r="I82" s="151"/>
    </row>
    <row r="83" spans="1:9" ht="12.75">
      <c r="A83" s="176" t="s">
        <v>209</v>
      </c>
      <c r="B83" s="177"/>
      <c r="C83" s="177"/>
      <c r="D83" s="177"/>
      <c r="E83" s="177"/>
      <c r="F83" s="177"/>
      <c r="G83" s="151"/>
      <c r="H83" s="151"/>
      <c r="I83" s="151"/>
    </row>
    <row r="84" spans="1:9" ht="12.75">
      <c r="A84" s="176"/>
      <c r="B84" s="177"/>
      <c r="C84" s="177"/>
      <c r="D84" s="177"/>
      <c r="E84" s="177"/>
      <c r="F84" s="177"/>
      <c r="G84" s="151"/>
      <c r="H84" s="151"/>
      <c r="I84" s="151"/>
    </row>
    <row r="85" spans="1:9" ht="12.75">
      <c r="A85" s="178"/>
      <c r="B85" s="177"/>
      <c r="C85" s="177"/>
      <c r="D85" s="177"/>
      <c r="E85" s="177"/>
      <c r="F85" s="177"/>
      <c r="G85" s="151"/>
      <c r="H85" s="151"/>
      <c r="I85" s="151"/>
    </row>
    <row r="86" spans="1:9" ht="12.75">
      <c r="A86" s="178"/>
      <c r="B86" s="177"/>
      <c r="C86" s="177"/>
      <c r="D86" s="177"/>
      <c r="E86" s="177"/>
      <c r="F86" s="177"/>
      <c r="G86" s="151"/>
      <c r="H86" s="151"/>
      <c r="I86" s="151"/>
    </row>
    <row r="87" spans="1:9" ht="12.75">
      <c r="A87" s="178"/>
      <c r="B87" s="177"/>
      <c r="C87" s="177"/>
      <c r="D87" s="177"/>
      <c r="E87" s="177"/>
      <c r="F87" s="177"/>
      <c r="G87" s="151"/>
      <c r="H87" s="151"/>
      <c r="I87" s="151"/>
    </row>
    <row r="88" spans="1:9" ht="12.75">
      <c r="A88" s="178"/>
      <c r="B88" s="177"/>
      <c r="C88" s="177"/>
      <c r="D88" s="177"/>
      <c r="E88" s="177"/>
      <c r="F88" s="177"/>
      <c r="G88" s="151"/>
      <c r="H88" s="151"/>
      <c r="I88" s="151"/>
    </row>
    <row r="89" spans="1:9" ht="12.75">
      <c r="A89" s="178"/>
      <c r="B89" s="177"/>
      <c r="C89" s="177"/>
      <c r="D89" s="177"/>
      <c r="E89" s="177"/>
      <c r="F89" s="177"/>
      <c r="G89" s="151"/>
      <c r="H89" s="151"/>
      <c r="I89" s="151"/>
    </row>
    <row r="90" spans="1:9" ht="12.75">
      <c r="A90" s="178"/>
      <c r="B90" s="177"/>
      <c r="C90" s="177"/>
      <c r="D90" s="177"/>
      <c r="E90" s="177"/>
      <c r="F90" s="177"/>
      <c r="G90" s="151"/>
      <c r="H90" s="151"/>
      <c r="I90" s="151"/>
    </row>
    <row r="91" spans="1:9" ht="12.75">
      <c r="A91" s="178"/>
      <c r="B91" s="177"/>
      <c r="C91" s="177"/>
      <c r="D91" s="177"/>
      <c r="E91" s="177"/>
      <c r="F91" s="177"/>
      <c r="G91" s="151"/>
      <c r="H91" s="151"/>
      <c r="I91" s="151"/>
    </row>
    <row r="92" spans="1:9" ht="12.75">
      <c r="A92" s="178"/>
      <c r="B92" s="177"/>
      <c r="C92" s="177"/>
      <c r="D92" s="177"/>
      <c r="E92" s="177"/>
      <c r="F92" s="177"/>
      <c r="G92" s="151"/>
      <c r="H92" s="151"/>
      <c r="I92" s="151"/>
    </row>
    <row r="93" spans="1:9" ht="12.75">
      <c r="A93" s="178"/>
      <c r="B93" s="177"/>
      <c r="C93" s="177"/>
      <c r="D93" s="177"/>
      <c r="E93" s="177"/>
      <c r="F93" s="177"/>
      <c r="G93" s="151"/>
      <c r="H93" s="151"/>
      <c r="I93" s="151"/>
    </row>
    <row r="94" spans="1:9" ht="12.75">
      <c r="A94" s="178"/>
      <c r="B94" s="177"/>
      <c r="C94" s="177"/>
      <c r="D94" s="177"/>
      <c r="E94" s="177"/>
      <c r="F94" s="177"/>
      <c r="G94" s="151"/>
      <c r="H94" s="151"/>
      <c r="I94" s="151"/>
    </row>
    <row r="95" spans="1:9" ht="12.75">
      <c r="A95" s="178"/>
      <c r="B95" s="177"/>
      <c r="C95" s="177"/>
      <c r="D95" s="177"/>
      <c r="E95" s="177"/>
      <c r="F95" s="177"/>
      <c r="G95" s="151"/>
      <c r="H95" s="151"/>
      <c r="I95" s="151"/>
    </row>
    <row r="96" spans="1:9" ht="12.75">
      <c r="A96" s="179"/>
      <c r="B96" s="179"/>
      <c r="C96" s="179"/>
      <c r="D96" s="179"/>
      <c r="E96" s="179"/>
      <c r="F96" s="152"/>
      <c r="G96" s="151"/>
      <c r="H96" s="151"/>
      <c r="I96" s="151"/>
    </row>
    <row r="97" spans="1:9" ht="12">
      <c r="A97" s="179" t="s">
        <v>78</v>
      </c>
      <c r="B97" s="179"/>
      <c r="C97" s="179"/>
      <c r="D97" s="179" t="s">
        <v>36</v>
      </c>
      <c r="E97" s="179"/>
      <c r="F97" s="151"/>
      <c r="G97" s="151"/>
      <c r="H97" s="151"/>
      <c r="I97" s="151"/>
    </row>
    <row r="98" spans="1:9" ht="12">
      <c r="A98" s="179"/>
      <c r="B98" s="179"/>
      <c r="C98" s="179"/>
      <c r="D98" s="179"/>
      <c r="E98" s="179"/>
      <c r="F98" s="151"/>
      <c r="G98" s="151"/>
      <c r="H98" s="151"/>
      <c r="I98" s="151"/>
    </row>
    <row r="99" spans="1:9" ht="12">
      <c r="A99" s="179"/>
      <c r="B99" s="179"/>
      <c r="C99" s="179"/>
      <c r="D99" s="179"/>
      <c r="E99" s="179"/>
      <c r="F99" s="151"/>
      <c r="G99" s="151"/>
      <c r="H99" s="151"/>
      <c r="I99" s="151"/>
    </row>
    <row r="100" spans="1:9" ht="12">
      <c r="A100" s="179"/>
      <c r="B100" s="179"/>
      <c r="C100" s="179"/>
      <c r="D100" s="179"/>
      <c r="E100" s="179"/>
      <c r="F100" s="151"/>
      <c r="G100" s="151"/>
      <c r="H100" s="151"/>
      <c r="I100" s="151"/>
    </row>
    <row r="101" spans="1:9" ht="12">
      <c r="A101" s="179"/>
      <c r="B101" s="179"/>
      <c r="C101" s="179"/>
      <c r="D101" s="179"/>
      <c r="E101" s="179"/>
      <c r="F101" s="151"/>
      <c r="G101" s="151"/>
      <c r="H101" s="151"/>
      <c r="I101" s="151"/>
    </row>
    <row r="102" spans="1:9" ht="12">
      <c r="A102" s="179"/>
      <c r="B102" s="179"/>
      <c r="C102" s="179"/>
      <c r="D102" s="179"/>
      <c r="E102" s="179"/>
      <c r="F102" s="151"/>
      <c r="G102" s="151"/>
      <c r="H102" s="151"/>
      <c r="I102" s="151"/>
    </row>
    <row r="103" spans="1:9" ht="12.75">
      <c r="A103" s="152"/>
      <c r="B103" s="179"/>
      <c r="C103" s="152"/>
      <c r="D103" s="152"/>
      <c r="E103" s="152"/>
      <c r="F103" s="152"/>
      <c r="G103" s="151"/>
      <c r="H103" s="151"/>
      <c r="I103" s="151"/>
    </row>
    <row r="104" spans="1:9" ht="12.75">
      <c r="A104" s="152"/>
      <c r="B104" s="152"/>
      <c r="C104" s="152"/>
      <c r="D104" s="152"/>
      <c r="E104" s="152"/>
      <c r="F104" s="152"/>
      <c r="G104" s="151"/>
      <c r="H104" s="151"/>
      <c r="I104" s="151"/>
    </row>
    <row r="105" spans="1:9" ht="12.75">
      <c r="A105" s="152"/>
      <c r="B105" s="152"/>
      <c r="C105" s="152"/>
      <c r="D105" s="152"/>
      <c r="E105" s="152"/>
      <c r="F105" s="152"/>
      <c r="G105" s="151"/>
      <c r="H105" s="151"/>
      <c r="I105" s="151"/>
    </row>
    <row r="106" spans="1:9" ht="12.75">
      <c r="A106" s="152"/>
      <c r="B106" s="152"/>
      <c r="C106" s="152"/>
      <c r="D106" s="152"/>
      <c r="E106" s="152"/>
      <c r="F106" s="152"/>
      <c r="G106" s="151"/>
      <c r="H106" s="151"/>
      <c r="I106" s="151"/>
    </row>
    <row r="107" spans="1:9" ht="12.75">
      <c r="A107" s="152"/>
      <c r="B107" s="152"/>
      <c r="C107" s="152"/>
      <c r="D107" s="152"/>
      <c r="E107" s="152"/>
      <c r="F107" s="152"/>
      <c r="G107" s="151"/>
      <c r="H107" s="151"/>
      <c r="I107" s="151"/>
    </row>
    <row r="108" spans="1:9" ht="12.75">
      <c r="A108" s="152"/>
      <c r="B108" s="152"/>
      <c r="C108" s="152"/>
      <c r="D108" s="152"/>
      <c r="E108" s="152"/>
      <c r="F108" s="152"/>
      <c r="G108" s="151"/>
      <c r="H108" s="151"/>
      <c r="I108" s="151"/>
    </row>
    <row r="109" spans="1:9" ht="12.75">
      <c r="A109" s="152"/>
      <c r="B109" s="152"/>
      <c r="C109" s="152"/>
      <c r="D109" s="152"/>
      <c r="E109" s="152"/>
      <c r="F109" s="152"/>
      <c r="G109" s="151"/>
      <c r="H109" s="151"/>
      <c r="I109" s="151"/>
    </row>
    <row r="110" spans="1:9" ht="12.75">
      <c r="A110" s="152"/>
      <c r="B110" s="152"/>
      <c r="C110" s="152"/>
      <c r="D110" s="152"/>
      <c r="E110" s="152"/>
      <c r="F110" s="152"/>
      <c r="G110" s="151"/>
      <c r="H110" s="151"/>
      <c r="I110" s="151"/>
    </row>
    <row r="111" spans="1:9" ht="12">
      <c r="A111" s="179" t="s">
        <v>37</v>
      </c>
      <c r="B111" s="151"/>
      <c r="C111" s="151"/>
      <c r="D111" s="151"/>
      <c r="E111" s="151"/>
      <c r="F111" s="151"/>
      <c r="G111" s="151"/>
      <c r="H111" s="151"/>
      <c r="I111" s="151"/>
    </row>
    <row r="112" spans="1:9" ht="12">
      <c r="A112" s="179" t="s">
        <v>38</v>
      </c>
      <c r="B112" s="151"/>
      <c r="C112" s="151"/>
      <c r="D112" s="151"/>
      <c r="E112" s="151"/>
      <c r="F112" s="151"/>
      <c r="G112" s="151"/>
      <c r="H112" s="151"/>
      <c r="I112" s="151"/>
    </row>
    <row r="113" spans="1:9" ht="11.25">
      <c r="A113" s="151"/>
      <c r="B113" s="151"/>
      <c r="C113" s="151"/>
      <c r="D113" s="151"/>
      <c r="E113" s="151"/>
      <c r="F113" s="151"/>
      <c r="G113" s="151"/>
      <c r="H113" s="151"/>
      <c r="I113" s="151"/>
    </row>
    <row r="114" spans="1:9" ht="11.25">
      <c r="A114" s="151"/>
      <c r="B114" s="151"/>
      <c r="C114" s="151"/>
      <c r="D114" s="151"/>
      <c r="E114" s="151"/>
      <c r="F114" s="151"/>
      <c r="G114" s="151"/>
      <c r="H114" s="151"/>
      <c r="I114" s="151"/>
    </row>
    <row r="115" spans="1:9" ht="11.25">
      <c r="A115" s="151"/>
      <c r="B115" s="151"/>
      <c r="C115" s="151"/>
      <c r="D115" s="151"/>
      <c r="E115" s="151"/>
      <c r="F115" s="151"/>
      <c r="G115" s="151"/>
      <c r="H115" s="151"/>
      <c r="I115" s="151"/>
    </row>
    <row r="116" spans="1:9" ht="11.25">
      <c r="A116" s="151"/>
      <c r="B116" s="151"/>
      <c r="C116" s="151"/>
      <c r="D116" s="151"/>
      <c r="E116" s="151"/>
      <c r="F116" s="151"/>
      <c r="G116" s="151"/>
      <c r="H116" s="151"/>
      <c r="I116" s="151"/>
    </row>
    <row r="117" spans="1:9" ht="12">
      <c r="A117" s="179"/>
      <c r="B117" s="151"/>
      <c r="C117" s="151"/>
      <c r="D117" s="151"/>
      <c r="E117" s="151"/>
      <c r="F117" s="151"/>
      <c r="G117" s="151"/>
      <c r="H117" s="151"/>
      <c r="I117" s="151"/>
    </row>
    <row r="118" spans="1:9" ht="12">
      <c r="A118" s="179"/>
      <c r="B118" s="151"/>
      <c r="C118" s="151"/>
      <c r="D118" s="151"/>
      <c r="E118" s="151"/>
      <c r="F118" s="151"/>
      <c r="G118" s="151"/>
      <c r="H118" s="151"/>
      <c r="I118" s="151"/>
    </row>
    <row r="119" spans="1:9" ht="11.25">
      <c r="A119" s="151"/>
      <c r="B119" s="151"/>
      <c r="C119" s="151"/>
      <c r="D119" s="151"/>
      <c r="E119" s="151"/>
      <c r="F119" s="151"/>
      <c r="G119" s="151"/>
      <c r="H119" s="151"/>
      <c r="I119" s="151"/>
    </row>
    <row r="120" spans="1:9" ht="11.25">
      <c r="A120" s="151"/>
      <c r="B120" s="151"/>
      <c r="C120" s="151"/>
      <c r="D120" s="151"/>
      <c r="E120" s="151"/>
      <c r="F120" s="151"/>
      <c r="G120" s="151"/>
      <c r="H120" s="151"/>
      <c r="I120" s="151"/>
    </row>
    <row r="121" spans="1:9" ht="11.25">
      <c r="A121" s="151"/>
      <c r="B121" s="151"/>
      <c r="C121" s="151"/>
      <c r="D121" s="151"/>
      <c r="E121" s="151"/>
      <c r="F121" s="151"/>
      <c r="G121" s="151"/>
      <c r="H121" s="151"/>
      <c r="I121" s="151"/>
    </row>
  </sheetData>
  <printOptions/>
  <pageMargins left="0.49" right="0.44" top="0.51" bottom="0.5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1" sqref="A11"/>
    </sheetView>
  </sheetViews>
  <sheetFormatPr defaultColWidth="9.00390625" defaultRowHeight="12"/>
  <cols>
    <col min="1" max="1" width="27.25390625" style="182" customWidth="1"/>
    <col min="2" max="2" width="10.625" style="182" customWidth="1"/>
    <col min="3" max="3" width="11.25390625" style="182" customWidth="1"/>
    <col min="4" max="4" width="10.625" style="182" customWidth="1"/>
    <col min="5" max="5" width="8.875" style="182" customWidth="1"/>
    <col min="6" max="6" width="10.625" style="182" customWidth="1"/>
    <col min="7" max="7" width="11.125" style="182" customWidth="1"/>
    <col min="8" max="9" width="10.625" style="182" customWidth="1"/>
    <col min="10" max="16384" width="8.00390625" style="182" customWidth="1"/>
  </cols>
  <sheetData>
    <row r="1" spans="1:9" ht="12.75">
      <c r="A1" s="180"/>
      <c r="B1" s="180"/>
      <c r="C1" s="180"/>
      <c r="D1" s="180"/>
      <c r="E1" s="181"/>
      <c r="F1" s="181"/>
      <c r="G1" s="180"/>
      <c r="H1" s="180"/>
      <c r="I1" s="180"/>
    </row>
    <row r="2" spans="1:9" ht="12.75">
      <c r="A2" s="180"/>
      <c r="B2" s="180"/>
      <c r="C2" s="180"/>
      <c r="D2" s="180"/>
      <c r="E2" s="181"/>
      <c r="F2" s="181"/>
      <c r="G2" s="180"/>
      <c r="H2" s="180"/>
      <c r="I2" s="180"/>
    </row>
    <row r="3" spans="1:9" ht="12" customHeight="1">
      <c r="A3" s="180"/>
      <c r="B3" s="180"/>
      <c r="C3" s="180"/>
      <c r="D3" s="180"/>
      <c r="E3" s="181"/>
      <c r="F3" s="181"/>
      <c r="G3" s="180"/>
      <c r="H3" s="180"/>
      <c r="I3" s="180"/>
    </row>
    <row r="4" spans="1:9" ht="18.75" customHeight="1">
      <c r="A4" s="180"/>
      <c r="B4" s="181" t="s">
        <v>237</v>
      </c>
      <c r="C4" s="180"/>
      <c r="D4" s="180"/>
      <c r="E4" s="181"/>
      <c r="F4" s="181"/>
      <c r="G4" s="180"/>
      <c r="H4" s="180"/>
      <c r="I4" s="181" t="s">
        <v>238</v>
      </c>
    </row>
    <row r="5" spans="1:9" ht="20.25" customHeight="1">
      <c r="A5" s="183" t="s">
        <v>239</v>
      </c>
      <c r="B5" s="184"/>
      <c r="C5" s="184"/>
      <c r="D5" s="184"/>
      <c r="E5" s="184"/>
      <c r="F5" s="184"/>
      <c r="G5" s="184"/>
      <c r="H5" s="184"/>
      <c r="I5" s="184"/>
    </row>
    <row r="6" spans="1:9" ht="15" customHeight="1">
      <c r="A6" s="183" t="s">
        <v>240</v>
      </c>
      <c r="B6" s="184"/>
      <c r="C6" s="184"/>
      <c r="D6" s="184"/>
      <c r="E6" s="184"/>
      <c r="F6" s="184"/>
      <c r="G6" s="184"/>
      <c r="H6" s="184"/>
      <c r="I6" s="184"/>
    </row>
    <row r="7" spans="1:9" ht="14.25" customHeight="1">
      <c r="A7" s="183"/>
      <c r="B7" s="184"/>
      <c r="C7" s="184"/>
      <c r="D7" s="184"/>
      <c r="E7" s="184"/>
      <c r="F7" s="184"/>
      <c r="G7" s="184"/>
      <c r="H7" s="184"/>
      <c r="I7" s="184"/>
    </row>
    <row r="8" spans="1:9" ht="12.75">
      <c r="A8" s="180"/>
      <c r="B8" s="180"/>
      <c r="C8" s="180"/>
      <c r="D8" s="180"/>
      <c r="E8" s="181"/>
      <c r="F8" s="181"/>
      <c r="G8" s="180"/>
      <c r="H8" s="180"/>
      <c r="I8" s="180" t="s">
        <v>2</v>
      </c>
    </row>
    <row r="9" spans="1:9" ht="54.75" customHeight="1">
      <c r="A9" s="185" t="s">
        <v>3</v>
      </c>
      <c r="B9" s="185" t="s">
        <v>43</v>
      </c>
      <c r="C9" s="185" t="s">
        <v>241</v>
      </c>
      <c r="D9" s="185" t="s">
        <v>45</v>
      </c>
      <c r="E9" s="185" t="s">
        <v>127</v>
      </c>
      <c r="F9" s="185" t="s">
        <v>242</v>
      </c>
      <c r="G9" s="185" t="s">
        <v>243</v>
      </c>
      <c r="H9" s="185" t="s">
        <v>48</v>
      </c>
      <c r="I9" s="185" t="s">
        <v>244</v>
      </c>
    </row>
    <row r="10" spans="1:9" ht="11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 t="s">
        <v>245</v>
      </c>
      <c r="I10" s="185">
        <v>9</v>
      </c>
    </row>
    <row r="11" spans="1:9" ht="25.5">
      <c r="A11" s="186" t="s">
        <v>246</v>
      </c>
      <c r="B11" s="187">
        <f>SUM(B12+B28)</f>
        <v>701983</v>
      </c>
      <c r="C11" s="187">
        <f>SUM(C12+C28)</f>
        <v>612158</v>
      </c>
      <c r="D11" s="187">
        <f>SUM(D12+D28)</f>
        <v>594075</v>
      </c>
      <c r="E11" s="188">
        <f>SUM(D11/B11)</f>
        <v>0.8462811777493188</v>
      </c>
      <c r="F11" s="189" t="s">
        <v>132</v>
      </c>
      <c r="G11" s="187">
        <f>SUM(G12+G28)</f>
        <v>60922</v>
      </c>
      <c r="H11" s="187">
        <f>SUM(H12+H28)</f>
        <v>62626</v>
      </c>
      <c r="I11" s="189" t="s">
        <v>132</v>
      </c>
    </row>
    <row r="12" spans="1:9" ht="12.75">
      <c r="A12" s="190" t="s">
        <v>247</v>
      </c>
      <c r="B12" s="191">
        <f>SUM(B13+B17+B20+B27)</f>
        <v>664639</v>
      </c>
      <c r="C12" s="191">
        <f>SUM(C13+C17+C20+C27)</f>
        <v>583461</v>
      </c>
      <c r="D12" s="191">
        <f>SUM(D13+D17+D20+D27)</f>
        <v>568190</v>
      </c>
      <c r="E12" s="188">
        <f>SUM(D12/B12)</f>
        <v>0.8548851331324223</v>
      </c>
      <c r="F12" s="192">
        <f>SUM(D12/C12)</f>
        <v>0.9738268710333682</v>
      </c>
      <c r="G12" s="191">
        <f>SUM(G13+G17+G20+G27)</f>
        <v>59669</v>
      </c>
      <c r="H12" s="191">
        <f>SUM(H13+H17+H20+H27)</f>
        <v>57765</v>
      </c>
      <c r="I12" s="192">
        <f>SUM(H12/G12)</f>
        <v>0.9680906333271884</v>
      </c>
    </row>
    <row r="13" spans="1:9" ht="14.25" customHeight="1">
      <c r="A13" s="193" t="s">
        <v>134</v>
      </c>
      <c r="B13" s="194">
        <v>54690</v>
      </c>
      <c r="C13" s="194">
        <v>51034</v>
      </c>
      <c r="D13" s="194">
        <f>SUM(D14+D15+D16)</f>
        <v>50391</v>
      </c>
      <c r="E13" s="195">
        <f>SUM(D13/B13)</f>
        <v>0.9213933077345036</v>
      </c>
      <c r="F13" s="196">
        <f>SUM(D13/C13)</f>
        <v>0.9874005564917506</v>
      </c>
      <c r="G13" s="197">
        <v>4317</v>
      </c>
      <c r="H13" s="194">
        <f>SUM(D13-'[6]Sheet10'!D13)</f>
        <v>-1154</v>
      </c>
      <c r="I13" s="196">
        <f>SUM(H13/G13)</f>
        <v>-0.26731526523048416</v>
      </c>
    </row>
    <row r="14" spans="1:9" ht="15" customHeight="1">
      <c r="A14" s="197" t="s">
        <v>135</v>
      </c>
      <c r="B14" s="194">
        <v>10543</v>
      </c>
      <c r="C14" s="194">
        <v>7851</v>
      </c>
      <c r="D14" s="194">
        <v>9614</v>
      </c>
      <c r="E14" s="195">
        <f>SUM(D14/B14)</f>
        <v>0.911884662809447</v>
      </c>
      <c r="F14" s="196">
        <f>SUM(D14/C14)</f>
        <v>1.2245573812253217</v>
      </c>
      <c r="G14" s="197">
        <v>692</v>
      </c>
      <c r="H14" s="194">
        <f>SUM(D14-'[6]Sheet10'!D14)</f>
        <v>967</v>
      </c>
      <c r="I14" s="196">
        <f>SUM(H14/G14)</f>
        <v>1.3973988439306357</v>
      </c>
    </row>
    <row r="15" spans="1:9" ht="22.5">
      <c r="A15" s="198" t="s">
        <v>136</v>
      </c>
      <c r="B15" s="194"/>
      <c r="C15" s="194"/>
      <c r="D15" s="194">
        <v>2658</v>
      </c>
      <c r="E15" s="195"/>
      <c r="F15" s="196"/>
      <c r="G15" s="197"/>
      <c r="H15" s="194">
        <f>SUM(D15-'[6]Sheet10'!D15)</f>
        <v>250</v>
      </c>
      <c r="I15" s="196"/>
    </row>
    <row r="16" spans="1:9" ht="21.75" customHeight="1">
      <c r="A16" s="198" t="s">
        <v>137</v>
      </c>
      <c r="B16" s="194"/>
      <c r="C16" s="194"/>
      <c r="D16" s="194">
        <v>38119</v>
      </c>
      <c r="E16" s="195"/>
      <c r="F16" s="196"/>
      <c r="G16" s="197"/>
      <c r="H16" s="194">
        <f>SUM(D16-'[6]Sheet10'!D16)</f>
        <v>-2371</v>
      </c>
      <c r="I16" s="196"/>
    </row>
    <row r="17" spans="1:9" ht="22.5">
      <c r="A17" s="198" t="s">
        <v>138</v>
      </c>
      <c r="B17" s="194">
        <v>2692</v>
      </c>
      <c r="C17" s="194">
        <v>2444</v>
      </c>
      <c r="D17" s="194">
        <f>SUM(D18+D19)</f>
        <v>1126</v>
      </c>
      <c r="E17" s="195">
        <f>SUM(D17/B17)</f>
        <v>0.4182763744427935</v>
      </c>
      <c r="F17" s="196">
        <f>SUM(D17/C17)</f>
        <v>0.4607201309328969</v>
      </c>
      <c r="G17" s="197">
        <v>46</v>
      </c>
      <c r="H17" s="194">
        <f>SUM(D17-'[6]Sheet10'!D17)</f>
        <v>-47</v>
      </c>
      <c r="I17" s="196">
        <f>SUM(H17/G17)</f>
        <v>-1.0217391304347827</v>
      </c>
    </row>
    <row r="18" spans="1:9" ht="22.5">
      <c r="A18" s="198" t="s">
        <v>139</v>
      </c>
      <c r="B18" s="194"/>
      <c r="C18" s="194"/>
      <c r="D18" s="194">
        <v>406</v>
      </c>
      <c r="E18" s="195"/>
      <c r="F18" s="196"/>
      <c r="G18" s="197"/>
      <c r="H18" s="194">
        <f>SUM(D18-'[6]Sheet10'!D18)</f>
        <v>-63</v>
      </c>
      <c r="I18" s="196"/>
    </row>
    <row r="19" spans="1:9" ht="22.5">
      <c r="A19" s="198" t="s">
        <v>140</v>
      </c>
      <c r="B19" s="194"/>
      <c r="C19" s="194"/>
      <c r="D19" s="194">
        <v>720</v>
      </c>
      <c r="E19" s="195"/>
      <c r="F19" s="196"/>
      <c r="G19" s="197"/>
      <c r="H19" s="194">
        <f>SUM(D19-'[6]Sheet10'!D19)</f>
        <v>16</v>
      </c>
      <c r="I19" s="196"/>
    </row>
    <row r="20" spans="1:9" ht="20.25" customHeight="1">
      <c r="A20" s="197" t="s">
        <v>141</v>
      </c>
      <c r="B20" s="194">
        <v>554677</v>
      </c>
      <c r="C20" s="194">
        <v>499091</v>
      </c>
      <c r="D20" s="194">
        <f>SUM(D21+D22+D23+D24+D25+D26)</f>
        <v>490599</v>
      </c>
      <c r="E20" s="195">
        <f>SUM(D20/B20)</f>
        <v>0.884476911788302</v>
      </c>
      <c r="F20" s="196">
        <f>SUM(D20/C20)</f>
        <v>0.9829850668515361</v>
      </c>
      <c r="G20" s="197">
        <v>50261</v>
      </c>
      <c r="H20" s="194">
        <f>SUM(D20-'[6]Sheet10'!D20)</f>
        <v>49795</v>
      </c>
      <c r="I20" s="196">
        <f>SUM(H20/G20)</f>
        <v>0.9907283977636736</v>
      </c>
    </row>
    <row r="21" spans="1:9" ht="15" customHeight="1">
      <c r="A21" s="197" t="s">
        <v>142</v>
      </c>
      <c r="B21" s="194"/>
      <c r="C21" s="194"/>
      <c r="D21" s="194">
        <v>2859</v>
      </c>
      <c r="E21" s="195"/>
      <c r="F21" s="196"/>
      <c r="G21" s="197"/>
      <c r="H21" s="194">
        <f>SUM(D21-'[6]Sheet10'!D21)</f>
        <v>-4</v>
      </c>
      <c r="I21" s="196"/>
    </row>
    <row r="22" spans="1:9" ht="22.5">
      <c r="A22" s="198" t="s">
        <v>248</v>
      </c>
      <c r="B22" s="194"/>
      <c r="C22" s="194"/>
      <c r="D22" s="194">
        <v>16649</v>
      </c>
      <c r="E22" s="195"/>
      <c r="F22" s="196"/>
      <c r="G22" s="197"/>
      <c r="H22" s="194">
        <f>SUM(D22-'[6]Sheet10'!D22)</f>
        <v>1613</v>
      </c>
      <c r="I22" s="196"/>
    </row>
    <row r="23" spans="1:9" ht="22.5">
      <c r="A23" s="198" t="s">
        <v>145</v>
      </c>
      <c r="B23" s="194"/>
      <c r="C23" s="194"/>
      <c r="D23" s="194">
        <v>83696</v>
      </c>
      <c r="E23" s="195"/>
      <c r="F23" s="196"/>
      <c r="G23" s="197"/>
      <c r="H23" s="194">
        <f>SUM(D23-'[6]Sheet10'!D23)</f>
        <v>8839</v>
      </c>
      <c r="I23" s="196"/>
    </row>
    <row r="24" spans="1:9" ht="42" customHeight="1">
      <c r="A24" s="199" t="s">
        <v>249</v>
      </c>
      <c r="B24" s="194">
        <v>1300</v>
      </c>
      <c r="C24" s="194"/>
      <c r="D24" s="194">
        <v>1200</v>
      </c>
      <c r="E24" s="195"/>
      <c r="F24" s="196"/>
      <c r="G24" s="197"/>
      <c r="H24" s="194">
        <f>SUM(D24-'[6]Sheet10'!D24)</f>
        <v>100</v>
      </c>
      <c r="I24" s="196"/>
    </row>
    <row r="25" spans="1:9" ht="11.25">
      <c r="A25" s="198" t="s">
        <v>147</v>
      </c>
      <c r="B25" s="194"/>
      <c r="C25" s="194"/>
      <c r="D25" s="194">
        <v>386195</v>
      </c>
      <c r="E25" s="195"/>
      <c r="F25" s="196"/>
      <c r="G25" s="197"/>
      <c r="H25" s="194">
        <f>SUM(D25-'[6]Sheet10'!D25)</f>
        <v>39247</v>
      </c>
      <c r="I25" s="196"/>
    </row>
    <row r="26" spans="1:9" ht="22.5">
      <c r="A26" s="198" t="s">
        <v>148</v>
      </c>
      <c r="B26" s="194">
        <v>108</v>
      </c>
      <c r="C26" s="194">
        <v>106</v>
      </c>
      <c r="D26" s="194"/>
      <c r="E26" s="195">
        <f>SUM(D26/B26)</f>
        <v>0</v>
      </c>
      <c r="F26" s="196">
        <f>SUM(D26/C26)</f>
        <v>0</v>
      </c>
      <c r="G26" s="197"/>
      <c r="H26" s="194">
        <f>SUM(D26-'[6]Sheet10'!D26)</f>
        <v>0</v>
      </c>
      <c r="I26" s="196"/>
    </row>
    <row r="27" spans="1:9" ht="13.5" customHeight="1">
      <c r="A27" s="198" t="s">
        <v>149</v>
      </c>
      <c r="B27" s="194">
        <v>52580</v>
      </c>
      <c r="C27" s="194">
        <v>30892</v>
      </c>
      <c r="D27" s="194">
        <v>26074</v>
      </c>
      <c r="E27" s="195">
        <f>SUM(D27/B27)</f>
        <v>0.49589197413465197</v>
      </c>
      <c r="F27" s="196">
        <f>SUM(D27/C27)</f>
        <v>0.8440372912080798</v>
      </c>
      <c r="G27" s="197">
        <v>5045</v>
      </c>
      <c r="H27" s="194">
        <f>SUM(D27-'[6]Sheet10'!D27)</f>
        <v>9171</v>
      </c>
      <c r="I27" s="196">
        <f>SUM(H27/G27)</f>
        <v>1.8178394449950446</v>
      </c>
    </row>
    <row r="28" spans="1:9" ht="25.5">
      <c r="A28" s="200" t="s">
        <v>250</v>
      </c>
      <c r="B28" s="191">
        <v>37344</v>
      </c>
      <c r="C28" s="191">
        <v>28697</v>
      </c>
      <c r="D28" s="191">
        <f>SUM(D29+D30)</f>
        <v>25885</v>
      </c>
      <c r="E28" s="188">
        <f>SUM(D28/B28)</f>
        <v>0.6931501713796058</v>
      </c>
      <c r="F28" s="192">
        <f>SUM(D28/C28)</f>
        <v>0.9020106631355194</v>
      </c>
      <c r="G28" s="201">
        <v>1253</v>
      </c>
      <c r="H28" s="191">
        <f>SUM(H29+H30)</f>
        <v>4861</v>
      </c>
      <c r="I28" s="192">
        <f>SUM(H28/G28)</f>
        <v>3.8794892258579408</v>
      </c>
    </row>
    <row r="29" spans="1:9" ht="22.5">
      <c r="A29" s="199" t="s">
        <v>151</v>
      </c>
      <c r="B29" s="194"/>
      <c r="C29" s="194"/>
      <c r="D29" s="194">
        <v>6665</v>
      </c>
      <c r="E29" s="195"/>
      <c r="F29" s="196"/>
      <c r="G29" s="197"/>
      <c r="H29" s="194">
        <f>SUM(D29-'[6]Sheet10'!D29)</f>
        <v>648</v>
      </c>
      <c r="I29" s="196"/>
    </row>
    <row r="30" spans="1:9" ht="11.25">
      <c r="A30" s="198" t="s">
        <v>251</v>
      </c>
      <c r="B30" s="194">
        <v>28633</v>
      </c>
      <c r="C30" s="194">
        <v>21472</v>
      </c>
      <c r="D30" s="194">
        <v>19220</v>
      </c>
      <c r="E30" s="195">
        <f>SUM(D30/B30)</f>
        <v>0.6712534488177977</v>
      </c>
      <c r="F30" s="196">
        <f>SUM(D30/C30)</f>
        <v>0.8951192250372578</v>
      </c>
      <c r="G30" s="197">
        <v>737</v>
      </c>
      <c r="H30" s="194">
        <f>SUM(D30-'[6]Sheet10'!D30)</f>
        <v>4213</v>
      </c>
      <c r="I30" s="196">
        <f>SUM(H30/G30)</f>
        <v>5.7164179104477615</v>
      </c>
    </row>
    <row r="31" spans="1:9" ht="25.5">
      <c r="A31" s="200" t="s">
        <v>252</v>
      </c>
      <c r="B31" s="191">
        <f>SUM(B32-B33)</f>
        <v>0</v>
      </c>
      <c r="C31" s="191">
        <f>SUM(C32-C33)</f>
        <v>0</v>
      </c>
      <c r="D31" s="191">
        <f>SUM(D32-D33)</f>
        <v>0</v>
      </c>
      <c r="E31" s="188"/>
      <c r="F31" s="192"/>
      <c r="G31" s="191">
        <f>SUM(G32-G33)</f>
        <v>0</v>
      </c>
      <c r="H31" s="191">
        <f>SUM(H32-H33)</f>
        <v>0</v>
      </c>
      <c r="I31" s="196"/>
    </row>
    <row r="32" spans="1:9" ht="11.25">
      <c r="A32" s="197" t="s">
        <v>253</v>
      </c>
      <c r="B32" s="194"/>
      <c r="C32" s="194"/>
      <c r="D32" s="194"/>
      <c r="E32" s="195"/>
      <c r="F32" s="196"/>
      <c r="G32" s="197"/>
      <c r="H32" s="194"/>
      <c r="I32" s="196"/>
    </row>
    <row r="33" spans="1:9" ht="22.5">
      <c r="A33" s="202" t="s">
        <v>254</v>
      </c>
      <c r="B33" s="194"/>
      <c r="C33" s="194"/>
      <c r="D33" s="194"/>
      <c r="E33" s="195"/>
      <c r="F33" s="196"/>
      <c r="G33" s="197"/>
      <c r="H33" s="194"/>
      <c r="I33" s="196"/>
    </row>
    <row r="34" spans="1:9" ht="12.75">
      <c r="A34" s="203"/>
      <c r="B34" s="204"/>
      <c r="C34" s="204"/>
      <c r="D34" s="204"/>
      <c r="E34" s="205"/>
      <c r="F34" s="206"/>
      <c r="G34" s="207"/>
      <c r="H34" s="207"/>
      <c r="I34" s="207"/>
    </row>
    <row r="35" spans="1:9" ht="12.75">
      <c r="A35" s="180"/>
      <c r="B35" s="204"/>
      <c r="C35" s="204"/>
      <c r="D35" s="204"/>
      <c r="E35" s="205"/>
      <c r="F35" s="206"/>
      <c r="G35" s="207"/>
      <c r="H35" s="207"/>
      <c r="I35" s="207"/>
    </row>
    <row r="36" spans="1:9" ht="12.75">
      <c r="A36" s="180"/>
      <c r="B36" s="204"/>
      <c r="C36" s="204"/>
      <c r="D36" s="204"/>
      <c r="E36" s="205"/>
      <c r="F36" s="206"/>
      <c r="G36" s="207"/>
      <c r="H36" s="207"/>
      <c r="I36" s="207"/>
    </row>
    <row r="37" spans="1:9" ht="12.75">
      <c r="A37" s="180"/>
      <c r="B37" s="204"/>
      <c r="C37" s="204"/>
      <c r="D37" s="204"/>
      <c r="E37" s="205"/>
      <c r="F37" s="206"/>
      <c r="G37" s="207"/>
      <c r="H37" s="207"/>
      <c r="I37" s="207"/>
    </row>
    <row r="38" spans="1:9" ht="12.75">
      <c r="A38" s="180"/>
      <c r="B38" s="204"/>
      <c r="C38" s="204"/>
      <c r="D38" s="204"/>
      <c r="E38" s="205"/>
      <c r="F38" s="206"/>
      <c r="G38" s="207"/>
      <c r="H38" s="207"/>
      <c r="I38" s="207"/>
    </row>
    <row r="39" spans="1:9" ht="12.75">
      <c r="A39" s="180"/>
      <c r="B39" s="204"/>
      <c r="C39" s="204"/>
      <c r="D39" s="204"/>
      <c r="E39" s="205"/>
      <c r="F39" s="206"/>
      <c r="G39" s="207"/>
      <c r="H39" s="207"/>
      <c r="I39" s="207"/>
    </row>
    <row r="40" spans="1:9" ht="14.25">
      <c r="A40" s="208"/>
      <c r="B40" s="204"/>
      <c r="C40" s="204"/>
      <c r="D40" s="204"/>
      <c r="E40" s="205"/>
      <c r="F40" s="206"/>
      <c r="G40" s="207"/>
      <c r="H40" s="207"/>
      <c r="I40" s="207"/>
    </row>
    <row r="41" spans="1:9" ht="10.5" customHeight="1">
      <c r="A41" s="208"/>
      <c r="B41" s="204"/>
      <c r="C41" s="204"/>
      <c r="D41" s="204"/>
      <c r="E41" s="205"/>
      <c r="F41" s="206"/>
      <c r="G41" s="207"/>
      <c r="H41" s="207"/>
      <c r="I41" s="207"/>
    </row>
    <row r="42" spans="1:9" ht="12">
      <c r="A42" s="207" t="s">
        <v>78</v>
      </c>
      <c r="B42" s="209"/>
      <c r="C42" s="209"/>
      <c r="D42" s="209" t="s">
        <v>36</v>
      </c>
      <c r="E42" s="210"/>
      <c r="F42" s="211"/>
      <c r="G42" s="180"/>
      <c r="H42" s="180"/>
      <c r="I42" s="180"/>
    </row>
    <row r="43" spans="1:9" ht="12">
      <c r="A43" s="207"/>
      <c r="B43" s="209"/>
      <c r="C43" s="212"/>
      <c r="D43" s="209"/>
      <c r="E43" s="207"/>
      <c r="F43" s="211"/>
      <c r="G43" s="180"/>
      <c r="H43" s="180"/>
      <c r="I43" s="180"/>
    </row>
    <row r="44" spans="1:9" ht="12">
      <c r="A44" s="207"/>
      <c r="B44" s="209"/>
      <c r="C44" s="212"/>
      <c r="D44" s="209"/>
      <c r="E44" s="207"/>
      <c r="F44" s="213"/>
      <c r="G44" s="180"/>
      <c r="H44" s="180"/>
      <c r="I44" s="180"/>
    </row>
    <row r="45" spans="1:9" ht="12">
      <c r="A45" s="180"/>
      <c r="B45" s="207"/>
      <c r="C45" s="212"/>
      <c r="D45" s="180"/>
      <c r="E45" s="180"/>
      <c r="F45" s="180"/>
      <c r="G45" s="180"/>
      <c r="H45" s="180"/>
      <c r="I45" s="180"/>
    </row>
    <row r="46" spans="1:9" ht="12">
      <c r="A46" s="180"/>
      <c r="B46" s="207"/>
      <c r="C46" s="212"/>
      <c r="D46" s="180"/>
      <c r="E46" s="180"/>
      <c r="F46" s="180"/>
      <c r="G46" s="180"/>
      <c r="H46" s="180"/>
      <c r="I46" s="180"/>
    </row>
    <row r="47" spans="1:9" ht="12">
      <c r="A47" s="207" t="s">
        <v>37</v>
      </c>
      <c r="B47" s="180"/>
      <c r="C47" s="180"/>
      <c r="D47" s="180"/>
      <c r="E47" s="180"/>
      <c r="F47" s="180"/>
      <c r="G47" s="180"/>
      <c r="H47" s="180"/>
      <c r="I47" s="180"/>
    </row>
    <row r="48" spans="1:9" ht="12">
      <c r="A48" s="207" t="s">
        <v>38</v>
      </c>
      <c r="B48" s="180"/>
      <c r="C48" s="180"/>
      <c r="D48" s="180"/>
      <c r="E48" s="180"/>
      <c r="F48" s="180"/>
      <c r="G48" s="180"/>
      <c r="H48" s="180"/>
      <c r="I48" s="180"/>
    </row>
    <row r="49" spans="1:9" ht="11.25">
      <c r="A49" s="180"/>
      <c r="B49" s="180"/>
      <c r="C49" s="180"/>
      <c r="D49" s="180"/>
      <c r="E49" s="180"/>
      <c r="F49" s="180"/>
      <c r="G49" s="180"/>
      <c r="H49" s="180"/>
      <c r="I49" s="180"/>
    </row>
    <row r="50" spans="1:9" ht="11.25">
      <c r="A50" s="180"/>
      <c r="B50" s="180"/>
      <c r="C50" s="180"/>
      <c r="D50" s="180"/>
      <c r="E50" s="180"/>
      <c r="F50" s="180"/>
      <c r="G50" s="180"/>
      <c r="H50" s="180"/>
      <c r="I50" s="180"/>
    </row>
    <row r="51" spans="1:9" ht="11.25">
      <c r="A51" s="180"/>
      <c r="B51" s="180"/>
      <c r="C51" s="180"/>
      <c r="D51" s="180"/>
      <c r="E51" s="180"/>
      <c r="F51" s="180"/>
      <c r="G51" s="180"/>
      <c r="H51" s="180"/>
      <c r="I51" s="180"/>
    </row>
    <row r="52" spans="1:9" ht="11.25">
      <c r="A52" s="180"/>
      <c r="B52" s="180"/>
      <c r="C52" s="180"/>
      <c r="D52" s="180"/>
      <c r="E52" s="180"/>
      <c r="F52" s="180"/>
      <c r="G52" s="180"/>
      <c r="H52" s="180"/>
      <c r="I52" s="180"/>
    </row>
    <row r="53" spans="1:9" ht="11.25">
      <c r="A53" s="180"/>
      <c r="B53" s="180"/>
      <c r="C53" s="180"/>
      <c r="D53" s="180"/>
      <c r="E53" s="180"/>
      <c r="F53" s="180"/>
      <c r="G53" s="180"/>
      <c r="H53" s="180"/>
      <c r="I53" s="180"/>
    </row>
    <row r="54" spans="1:9" ht="11.25">
      <c r="A54" s="180"/>
      <c r="B54" s="180"/>
      <c r="C54" s="180"/>
      <c r="D54" s="180"/>
      <c r="E54" s="180"/>
      <c r="F54" s="180"/>
      <c r="G54" s="180"/>
      <c r="H54" s="180"/>
      <c r="I54" s="180"/>
    </row>
    <row r="55" spans="1:9" ht="11.25">
      <c r="A55" s="180"/>
      <c r="B55" s="180"/>
      <c r="C55" s="180"/>
      <c r="D55" s="180"/>
      <c r="E55" s="180"/>
      <c r="F55" s="180"/>
      <c r="G55" s="180"/>
      <c r="H55" s="180"/>
      <c r="I55" s="180"/>
    </row>
    <row r="56" spans="1:9" ht="11.25">
      <c r="A56" s="180"/>
      <c r="B56" s="180"/>
      <c r="C56" s="180"/>
      <c r="D56" s="180"/>
      <c r="E56" s="180"/>
      <c r="F56" s="180"/>
      <c r="G56" s="180"/>
      <c r="H56" s="180"/>
      <c r="I56" s="180"/>
    </row>
  </sheetData>
  <printOptions/>
  <pageMargins left="0.47" right="0.42" top="0.46" bottom="0.34" header="0.46" footer="0.3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workbookViewId="0" topLeftCell="A1">
      <selection activeCell="F5" sqref="F5"/>
    </sheetView>
  </sheetViews>
  <sheetFormatPr defaultColWidth="9.00390625" defaultRowHeight="12"/>
  <cols>
    <col min="1" max="1" width="37.625" style="224" customWidth="1"/>
    <col min="2" max="5" width="12.75390625" style="218" customWidth="1"/>
    <col min="6" max="16384" width="7.375" style="218" customWidth="1"/>
  </cols>
  <sheetData>
    <row r="1" spans="1:5" ht="12.75">
      <c r="A1" s="214" t="s">
        <v>255</v>
      </c>
      <c r="B1" s="215"/>
      <c r="C1" s="216"/>
      <c r="D1" s="217"/>
      <c r="E1" s="217" t="s">
        <v>256</v>
      </c>
    </row>
    <row r="2" spans="1:7" s="216" customFormat="1" ht="12.75">
      <c r="A2" s="214"/>
      <c r="B2" s="215"/>
      <c r="E2" s="219"/>
      <c r="F2" s="217"/>
      <c r="G2" s="214" t="s">
        <v>257</v>
      </c>
    </row>
    <row r="4" spans="1:6" s="223" customFormat="1" ht="15.75">
      <c r="A4" s="220" t="s">
        <v>258</v>
      </c>
      <c r="B4" s="221"/>
      <c r="C4" s="222"/>
      <c r="D4" s="222"/>
      <c r="E4" s="222"/>
      <c r="F4" s="222"/>
    </row>
    <row r="5" spans="1:6" s="223" customFormat="1" ht="15.75">
      <c r="A5" s="220" t="s">
        <v>259</v>
      </c>
      <c r="B5" s="221"/>
      <c r="C5" s="222"/>
      <c r="D5" s="222"/>
      <c r="E5" s="222"/>
      <c r="F5" s="222"/>
    </row>
    <row r="6" spans="2:4" ht="11.25">
      <c r="B6" s="225"/>
      <c r="C6" s="225"/>
      <c r="D6" s="225"/>
    </row>
    <row r="7" spans="3:9" ht="12.75" customHeight="1">
      <c r="C7" s="226"/>
      <c r="D7" s="225"/>
      <c r="E7" s="225"/>
      <c r="F7" s="227"/>
      <c r="G7" s="227"/>
      <c r="H7" s="227"/>
      <c r="I7" s="227"/>
    </row>
    <row r="8" spans="1:5" s="227" customFormat="1" ht="12.75" customHeight="1">
      <c r="A8" s="228"/>
      <c r="B8" s="229"/>
      <c r="C8" s="230" t="s">
        <v>260</v>
      </c>
      <c r="D8" s="231"/>
      <c r="E8" s="232"/>
    </row>
    <row r="9" spans="1:8" s="237" customFormat="1" ht="40.5" customHeight="1">
      <c r="A9" s="233" t="s">
        <v>261</v>
      </c>
      <c r="B9" s="234" t="s">
        <v>262</v>
      </c>
      <c r="C9" s="234" t="s">
        <v>263</v>
      </c>
      <c r="D9" s="234" t="s">
        <v>264</v>
      </c>
      <c r="E9" s="235" t="s">
        <v>48</v>
      </c>
      <c r="F9" s="236"/>
      <c r="G9" s="236"/>
      <c r="H9" s="236"/>
    </row>
    <row r="10" spans="1:8" s="227" customFormat="1" ht="12.75">
      <c r="A10" s="238" t="s">
        <v>265</v>
      </c>
      <c r="B10" s="239">
        <v>2</v>
      </c>
      <c r="C10" s="239">
        <v>3</v>
      </c>
      <c r="D10" s="239">
        <v>4</v>
      </c>
      <c r="E10" s="240">
        <v>5</v>
      </c>
      <c r="F10" s="236"/>
      <c r="G10" s="236"/>
      <c r="H10" s="236"/>
    </row>
    <row r="11" spans="1:6" s="236" customFormat="1" ht="12.75">
      <c r="A11" s="241" t="s">
        <v>266</v>
      </c>
      <c r="B11" s="242">
        <v>359278</v>
      </c>
      <c r="C11" s="242">
        <v>337013</v>
      </c>
      <c r="D11" s="243">
        <f aca="true" t="shared" si="0" ref="D11:D39">C11/B11*100</f>
        <v>93.80284904725589</v>
      </c>
      <c r="E11" s="244">
        <v>30713</v>
      </c>
      <c r="F11" s="218"/>
    </row>
    <row r="12" spans="1:8" s="248" customFormat="1" ht="12.75">
      <c r="A12" s="245" t="s">
        <v>267</v>
      </c>
      <c r="B12" s="242">
        <v>236953</v>
      </c>
      <c r="C12" s="246">
        <v>223587</v>
      </c>
      <c r="D12" s="243">
        <f t="shared" si="0"/>
        <v>94.35921891683161</v>
      </c>
      <c r="E12" s="247">
        <v>20347</v>
      </c>
      <c r="F12" s="236"/>
      <c r="G12" s="236"/>
      <c r="H12" s="236"/>
    </row>
    <row r="13" spans="1:5" s="236" customFormat="1" ht="12.75">
      <c r="A13" s="249" t="s">
        <v>268</v>
      </c>
      <c r="B13" s="242">
        <v>196357</v>
      </c>
      <c r="C13" s="242">
        <v>184914</v>
      </c>
      <c r="D13" s="243">
        <f t="shared" si="0"/>
        <v>94.17234934328799</v>
      </c>
      <c r="E13" s="244">
        <v>16734</v>
      </c>
    </row>
    <row r="14" spans="1:6" s="236" customFormat="1" ht="12.75">
      <c r="A14" s="249" t="s">
        <v>269</v>
      </c>
      <c r="B14" s="242">
        <v>195778</v>
      </c>
      <c r="C14" s="242">
        <v>184139</v>
      </c>
      <c r="D14" s="243">
        <f t="shared" si="0"/>
        <v>94.0550010726435</v>
      </c>
      <c r="E14" s="244">
        <v>16735</v>
      </c>
      <c r="F14" s="218"/>
    </row>
    <row r="15" spans="1:6" s="251" customFormat="1" ht="12">
      <c r="A15" s="250" t="s">
        <v>270</v>
      </c>
      <c r="B15" s="242">
        <v>148255</v>
      </c>
      <c r="C15" s="242">
        <v>141259</v>
      </c>
      <c r="D15" s="243">
        <f t="shared" si="0"/>
        <v>95.28110350409767</v>
      </c>
      <c r="E15" s="244">
        <v>12939</v>
      </c>
      <c r="F15" s="218"/>
    </row>
    <row r="16" spans="1:6" s="227" customFormat="1" ht="12">
      <c r="A16" s="250" t="s">
        <v>271</v>
      </c>
      <c r="B16" s="242">
        <v>24624</v>
      </c>
      <c r="C16" s="242">
        <v>16675</v>
      </c>
      <c r="D16" s="243">
        <f t="shared" si="0"/>
        <v>67.71848602988953</v>
      </c>
      <c r="E16" s="244">
        <v>2141</v>
      </c>
      <c r="F16" s="218"/>
    </row>
    <row r="17" spans="1:6" s="227" customFormat="1" ht="12">
      <c r="A17" s="250" t="s">
        <v>272</v>
      </c>
      <c r="B17" s="242">
        <v>21815</v>
      </c>
      <c r="C17" s="242">
        <v>23804</v>
      </c>
      <c r="D17" s="243">
        <f t="shared" si="0"/>
        <v>109.11757964703186</v>
      </c>
      <c r="E17" s="244">
        <v>1123</v>
      </c>
      <c r="F17" s="218"/>
    </row>
    <row r="18" spans="1:6" s="227" customFormat="1" ht="12">
      <c r="A18" s="250" t="s">
        <v>273</v>
      </c>
      <c r="B18" s="242">
        <v>1034</v>
      </c>
      <c r="C18" s="242">
        <v>2401</v>
      </c>
      <c r="D18" s="243">
        <f t="shared" si="0"/>
        <v>232.20502901353964</v>
      </c>
      <c r="E18" s="244">
        <v>532</v>
      </c>
      <c r="F18" s="218"/>
    </row>
    <row r="19" spans="1:6" s="236" customFormat="1" ht="12.75">
      <c r="A19" s="249" t="s">
        <v>274</v>
      </c>
      <c r="B19" s="242">
        <v>629</v>
      </c>
      <c r="C19" s="242">
        <v>775</v>
      </c>
      <c r="D19" s="243">
        <f t="shared" si="0"/>
        <v>123.2114467408585</v>
      </c>
      <c r="E19" s="244">
        <v>-1</v>
      </c>
      <c r="F19" s="218"/>
    </row>
    <row r="20" spans="1:5" ht="12">
      <c r="A20" s="250" t="s">
        <v>275</v>
      </c>
      <c r="B20" s="242">
        <v>629</v>
      </c>
      <c r="C20" s="242">
        <v>775</v>
      </c>
      <c r="D20" s="243">
        <f t="shared" si="0"/>
        <v>123.2114467408585</v>
      </c>
      <c r="E20" s="244">
        <v>-1</v>
      </c>
    </row>
    <row r="21" spans="1:5" s="236" customFormat="1" ht="12.75">
      <c r="A21" s="249" t="s">
        <v>276</v>
      </c>
      <c r="B21" s="242">
        <v>40596</v>
      </c>
      <c r="C21" s="242">
        <v>38673</v>
      </c>
      <c r="D21" s="243">
        <f t="shared" si="0"/>
        <v>95.26308010641442</v>
      </c>
      <c r="E21" s="244">
        <v>3613</v>
      </c>
    </row>
    <row r="22" spans="1:7" ht="12.75">
      <c r="A22" s="250" t="s">
        <v>277</v>
      </c>
      <c r="B22" s="242">
        <v>268</v>
      </c>
      <c r="C22" s="242">
        <v>297</v>
      </c>
      <c r="D22" s="243">
        <f t="shared" si="0"/>
        <v>110.82089552238806</v>
      </c>
      <c r="E22" s="244">
        <v>14</v>
      </c>
      <c r="F22" s="236"/>
      <c r="G22" s="236"/>
    </row>
    <row r="23" spans="1:7" ht="12.75">
      <c r="A23" s="250" t="s">
        <v>278</v>
      </c>
      <c r="B23" s="242">
        <v>2436</v>
      </c>
      <c r="C23" s="252">
        <v>2240</v>
      </c>
      <c r="D23" s="243">
        <f t="shared" si="0"/>
        <v>91.95402298850574</v>
      </c>
      <c r="E23" s="244">
        <v>213</v>
      </c>
      <c r="F23" s="236"/>
      <c r="G23" s="236"/>
    </row>
    <row r="24" spans="1:7" ht="22.5">
      <c r="A24" s="253" t="s">
        <v>279</v>
      </c>
      <c r="B24" s="242">
        <v>22388</v>
      </c>
      <c r="C24" s="242">
        <v>21149</v>
      </c>
      <c r="D24" s="243">
        <f t="shared" si="0"/>
        <v>94.46578524209399</v>
      </c>
      <c r="E24" s="244">
        <v>2075</v>
      </c>
      <c r="F24" s="236"/>
      <c r="G24" s="236"/>
    </row>
    <row r="25" spans="1:7" ht="12.75">
      <c r="A25" s="250" t="s">
        <v>280</v>
      </c>
      <c r="B25" s="242">
        <v>217</v>
      </c>
      <c r="C25" s="242">
        <v>216</v>
      </c>
      <c r="D25" s="243">
        <f t="shared" si="0"/>
        <v>99.53917050691244</v>
      </c>
      <c r="E25" s="244">
        <v>23</v>
      </c>
      <c r="F25" s="236"/>
      <c r="G25" s="236"/>
    </row>
    <row r="26" spans="1:7" ht="12.75">
      <c r="A26" s="250" t="s">
        <v>281</v>
      </c>
      <c r="B26" s="242">
        <v>14984</v>
      </c>
      <c r="C26" s="242">
        <v>14447</v>
      </c>
      <c r="D26" s="243">
        <f t="shared" si="0"/>
        <v>96.41617725573946</v>
      </c>
      <c r="E26" s="244">
        <v>1262</v>
      </c>
      <c r="F26" s="236"/>
      <c r="G26" s="236"/>
    </row>
    <row r="27" spans="1:7" ht="22.5">
      <c r="A27" s="253" t="s">
        <v>282</v>
      </c>
      <c r="B27" s="242">
        <v>245</v>
      </c>
      <c r="C27" s="242">
        <v>277</v>
      </c>
      <c r="D27" s="243">
        <f t="shared" si="0"/>
        <v>113.06122448979592</v>
      </c>
      <c r="E27" s="244">
        <v>26</v>
      </c>
      <c r="F27" s="236"/>
      <c r="G27" s="236"/>
    </row>
    <row r="28" spans="1:7" ht="12.75">
      <c r="A28" s="250" t="s">
        <v>283</v>
      </c>
      <c r="B28" s="242">
        <v>58</v>
      </c>
      <c r="C28" s="242">
        <v>47</v>
      </c>
      <c r="D28" s="243">
        <f t="shared" si="0"/>
        <v>81.03448275862068</v>
      </c>
      <c r="E28" s="244"/>
      <c r="F28" s="236"/>
      <c r="G28" s="236"/>
    </row>
    <row r="29" spans="1:7" ht="12.75">
      <c r="A29" s="249" t="s">
        <v>284</v>
      </c>
      <c r="B29" s="242">
        <v>122325</v>
      </c>
      <c r="C29" s="242">
        <v>113426</v>
      </c>
      <c r="D29" s="243">
        <f t="shared" si="0"/>
        <v>92.72511751481709</v>
      </c>
      <c r="E29" s="244">
        <v>10366</v>
      </c>
      <c r="F29" s="236"/>
      <c r="G29" s="236"/>
    </row>
    <row r="30" spans="1:7" ht="12.75">
      <c r="A30" s="254" t="s">
        <v>285</v>
      </c>
      <c r="B30" s="242">
        <v>5579</v>
      </c>
      <c r="C30" s="242">
        <v>4851</v>
      </c>
      <c r="D30" s="243">
        <f t="shared" si="0"/>
        <v>86.95106649937264</v>
      </c>
      <c r="E30" s="244">
        <v>582</v>
      </c>
      <c r="F30" s="236"/>
      <c r="G30" s="236"/>
    </row>
    <row r="31" spans="1:7" ht="22.5">
      <c r="A31" s="253" t="s">
        <v>286</v>
      </c>
      <c r="B31" s="242">
        <v>4600</v>
      </c>
      <c r="C31" s="242">
        <v>3917</v>
      </c>
      <c r="D31" s="243">
        <f t="shared" si="0"/>
        <v>85.15217391304348</v>
      </c>
      <c r="E31" s="244">
        <v>538</v>
      </c>
      <c r="F31" s="236"/>
      <c r="G31" s="236"/>
    </row>
    <row r="32" spans="1:7" ht="22.5">
      <c r="A32" s="253" t="s">
        <v>287</v>
      </c>
      <c r="B32" s="242">
        <v>134</v>
      </c>
      <c r="C32" s="242">
        <v>119</v>
      </c>
      <c r="D32" s="243">
        <f t="shared" si="0"/>
        <v>88.80597014925374</v>
      </c>
      <c r="E32" s="244">
        <v>13</v>
      </c>
      <c r="F32" s="236"/>
      <c r="G32" s="236"/>
    </row>
    <row r="33" spans="1:7" ht="12.75">
      <c r="A33" s="250" t="s">
        <v>288</v>
      </c>
      <c r="B33" s="242">
        <v>845</v>
      </c>
      <c r="C33" s="242">
        <v>815</v>
      </c>
      <c r="D33" s="243">
        <f t="shared" si="0"/>
        <v>96.44970414201184</v>
      </c>
      <c r="E33" s="244">
        <v>31</v>
      </c>
      <c r="F33" s="236"/>
      <c r="G33" s="236"/>
    </row>
    <row r="34" spans="1:7" ht="12.75">
      <c r="A34" s="254" t="s">
        <v>289</v>
      </c>
      <c r="B34" s="242">
        <v>89621</v>
      </c>
      <c r="C34" s="242">
        <v>83549</v>
      </c>
      <c r="D34" s="243">
        <f t="shared" si="0"/>
        <v>93.22480222269334</v>
      </c>
      <c r="E34" s="244">
        <v>7411</v>
      </c>
      <c r="F34" s="236"/>
      <c r="G34" s="236"/>
    </row>
    <row r="35" spans="1:7" ht="12.75">
      <c r="A35" s="250" t="s">
        <v>290</v>
      </c>
      <c r="B35" s="242">
        <v>2940</v>
      </c>
      <c r="C35" s="242">
        <v>3483</v>
      </c>
      <c r="D35" s="243">
        <f t="shared" si="0"/>
        <v>118.46938775510205</v>
      </c>
      <c r="E35" s="244">
        <v>-15</v>
      </c>
      <c r="F35" s="236"/>
      <c r="G35" s="236"/>
    </row>
    <row r="36" spans="1:5" ht="12">
      <c r="A36" s="250" t="s">
        <v>291</v>
      </c>
      <c r="B36" s="242">
        <v>67</v>
      </c>
      <c r="C36" s="242">
        <v>62</v>
      </c>
      <c r="D36" s="243">
        <f t="shared" si="0"/>
        <v>92.53731343283582</v>
      </c>
      <c r="E36" s="244">
        <v>-15</v>
      </c>
    </row>
    <row r="37" spans="1:5" ht="12">
      <c r="A37" s="250" t="s">
        <v>292</v>
      </c>
      <c r="B37" s="242">
        <v>86681</v>
      </c>
      <c r="C37" s="242">
        <v>80066</v>
      </c>
      <c r="D37" s="243">
        <f t="shared" si="0"/>
        <v>92.36856981345393</v>
      </c>
      <c r="E37" s="244">
        <v>7426</v>
      </c>
    </row>
    <row r="38" spans="1:5" ht="22.5">
      <c r="A38" s="253" t="s">
        <v>293</v>
      </c>
      <c r="B38" s="242">
        <v>27064</v>
      </c>
      <c r="C38" s="242">
        <v>24820</v>
      </c>
      <c r="D38" s="243">
        <f t="shared" si="0"/>
        <v>91.70854271356784</v>
      </c>
      <c r="E38" s="244">
        <v>2243</v>
      </c>
    </row>
    <row r="39" spans="1:5" ht="12">
      <c r="A39" s="250" t="s">
        <v>290</v>
      </c>
      <c r="B39" s="242">
        <v>27064</v>
      </c>
      <c r="C39" s="242">
        <v>24820</v>
      </c>
      <c r="D39" s="243">
        <f t="shared" si="0"/>
        <v>91.70854271356784</v>
      </c>
      <c r="E39" s="244">
        <v>2243</v>
      </c>
    </row>
    <row r="40" spans="1:5" ht="12">
      <c r="A40" s="250" t="s">
        <v>294</v>
      </c>
      <c r="B40" s="242">
        <v>0</v>
      </c>
      <c r="C40" s="242">
        <v>0</v>
      </c>
      <c r="D40" s="243">
        <v>0</v>
      </c>
      <c r="E40" s="244">
        <v>0</v>
      </c>
    </row>
    <row r="41" spans="1:5" ht="22.5">
      <c r="A41" s="253" t="s">
        <v>295</v>
      </c>
      <c r="B41" s="242">
        <v>0</v>
      </c>
      <c r="C41" s="242">
        <v>0</v>
      </c>
      <c r="D41" s="243">
        <v>0</v>
      </c>
      <c r="E41" s="244">
        <v>0</v>
      </c>
    </row>
    <row r="42" spans="1:5" ht="12">
      <c r="A42" s="255" t="s">
        <v>296</v>
      </c>
      <c r="B42" s="256">
        <v>61</v>
      </c>
      <c r="C42" s="256">
        <v>206</v>
      </c>
      <c r="D42" s="257"/>
      <c r="E42" s="258">
        <v>130</v>
      </c>
    </row>
    <row r="43" spans="1:5" ht="12">
      <c r="A43" s="259" t="s">
        <v>297</v>
      </c>
      <c r="B43" s="259"/>
      <c r="C43" s="260"/>
      <c r="D43" s="261"/>
      <c r="E43" s="262"/>
    </row>
    <row r="44" spans="1:5" ht="12.75">
      <c r="A44" s="262"/>
      <c r="B44" s="263"/>
      <c r="C44" s="263"/>
      <c r="D44" s="263"/>
      <c r="E44" s="262"/>
    </row>
    <row r="45" spans="1:4" s="261" customFormat="1" ht="12">
      <c r="A45" s="264"/>
      <c r="B45" s="262"/>
      <c r="C45" s="259"/>
      <c r="D45" s="260"/>
    </row>
    <row r="46" spans="1:5" s="268" customFormat="1" ht="15.75" customHeight="1">
      <c r="A46" s="265" t="s">
        <v>298</v>
      </c>
      <c r="B46" s="265"/>
      <c r="C46" s="266"/>
      <c r="D46" s="266"/>
      <c r="E46" s="267" t="s">
        <v>36</v>
      </c>
    </row>
    <row r="47" spans="1:4" ht="12.75">
      <c r="A47" s="263"/>
      <c r="B47" s="269"/>
      <c r="C47" s="261"/>
      <c r="D47" s="261"/>
    </row>
    <row r="48" spans="1:4" s="261" customFormat="1" ht="13.5" customHeight="1">
      <c r="A48" s="270"/>
      <c r="C48" s="271"/>
      <c r="D48" s="218"/>
    </row>
    <row r="49" spans="1:4" ht="12.75">
      <c r="A49" s="263"/>
      <c r="B49" s="269"/>
      <c r="C49" s="261"/>
      <c r="D49" s="261"/>
    </row>
    <row r="50" spans="1:4" s="261" customFormat="1" ht="11.25">
      <c r="A50" s="270"/>
      <c r="C50" s="271"/>
      <c r="D50" s="218"/>
    </row>
    <row r="51" spans="1:4" ht="13.5" customHeight="1">
      <c r="A51" s="263"/>
      <c r="B51" s="269"/>
      <c r="C51" s="261"/>
      <c r="D51" s="261"/>
    </row>
    <row r="52" spans="1:3" ht="12">
      <c r="A52" s="272"/>
      <c r="B52" s="273"/>
      <c r="C52" s="271"/>
    </row>
    <row r="53" spans="1:3" ht="12">
      <c r="A53" s="272"/>
      <c r="B53" s="273"/>
      <c r="C53" s="274"/>
    </row>
    <row r="55" spans="1:3" ht="12">
      <c r="A55" s="275"/>
      <c r="B55" s="273"/>
      <c r="C55" s="276"/>
    </row>
    <row r="56" spans="1:3" ht="12">
      <c r="A56" s="272"/>
      <c r="B56" s="273"/>
      <c r="C56" s="276"/>
    </row>
  </sheetData>
  <printOptions/>
  <pageMargins left="1.05" right="0.38" top="0.49" bottom="0.24" header="0.25" footer="0.31"/>
  <pageSetup horizontalDpi="600" verticalDpi="600" orientation="portrait" paperSize="9" r:id="rId1"/>
  <headerFooter alignWithMargins="0">
    <oddFooter xml:space="preserve">&amp;L&amp;"RimHelvetica,Roman"&amp;8Valsts kase / Pārskatu departaments    
15.12.98.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VinetaP</cp:lastModifiedBy>
  <dcterms:created xsi:type="dcterms:W3CDTF">2002-12-04T08:59:54Z</dcterms:created>
  <dcterms:modified xsi:type="dcterms:W3CDTF">2002-12-04T11:10:41Z</dcterms:modified>
  <cp:category/>
  <cp:version/>
  <cp:contentType/>
  <cp:contentStatus/>
</cp:coreProperties>
</file>