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70" windowWidth="12780" windowHeight="6885" activeTab="1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0">'10'!$A$1:$G$104</definedName>
    <definedName name="_xlnm.Print_Area" localSheetId="11">'11'!$A$1:$G$65</definedName>
    <definedName name="_xlnm.Print_Area" localSheetId="12">'12'!$A$1:$G$61</definedName>
    <definedName name="_xlnm.Print_Area" localSheetId="8">'8'!$B$1:$F$59</definedName>
    <definedName name="_xlnm.Print_Area" localSheetId="9">'9'!$A$1:$H$108</definedName>
    <definedName name="_xlnm.Print_Titles" localSheetId="13">'13'!$9:$9</definedName>
    <definedName name="_xlnm.Print_Titles" localSheetId="14">'14'!$10:$10</definedName>
  </definedNames>
  <calcPr fullCalcOnLoad="1"/>
</workbook>
</file>

<file path=xl/sharedStrings.xml><?xml version="1.0" encoding="utf-8"?>
<sst xmlns="http://schemas.openxmlformats.org/spreadsheetml/2006/main" count="2071" uniqueCount="962">
  <si>
    <t>Valsts kases oficialais meneša parskats par valsts kopbudzeta izpildi</t>
  </si>
  <si>
    <t xml:space="preserve"> (1998.gada janvaris - septembris)</t>
  </si>
  <si>
    <t>(tukst.latu)</t>
  </si>
  <si>
    <t>Raditaji</t>
  </si>
  <si>
    <t>Valsts budzets</t>
  </si>
  <si>
    <t>Pašvaldibu budzets</t>
  </si>
  <si>
    <t>Konsolidetais kopbudzets**</t>
  </si>
  <si>
    <t>1.Ienemumi *</t>
  </si>
  <si>
    <t>2.Izdevumi *</t>
  </si>
  <si>
    <t>3.Finansialais deficits(-) vai parpalikums(+)</t>
  </si>
  <si>
    <t>4.Budzeta aizdevumi un atmaksas</t>
  </si>
  <si>
    <t xml:space="preserve">  Valsts budzeta aizdevumi</t>
  </si>
  <si>
    <t xml:space="preserve"> Valsts budzeta aizdevumu atmaksas</t>
  </si>
  <si>
    <t>5.Fiskalais deficits(-) vai parpalikums(+)</t>
  </si>
  <si>
    <t>6.Finansešana</t>
  </si>
  <si>
    <t>6.1.Iekšeja finansešana</t>
  </si>
  <si>
    <t>No citam valsts parvaldes strukturam</t>
  </si>
  <si>
    <t xml:space="preserve">     t.sk.no citam ta paša limena valsts parvaldes
     strukturam</t>
  </si>
  <si>
    <t xml:space="preserve">            no citiem valsts parvaldes limeniem</t>
  </si>
  <si>
    <t>No Latvijas Bankas</t>
  </si>
  <si>
    <t xml:space="preserve"> t.sk. Tirais aiznemumu apjoms</t>
  </si>
  <si>
    <t xml:space="preserve">         Depozitu apjoma izmainas</t>
  </si>
  <si>
    <t xml:space="preserve">         Skaidras naudas lidzeklu
         apjoma izmainas</t>
  </si>
  <si>
    <t xml:space="preserve">         Valsts iekšeja aiznemuma vertspapiri</t>
  </si>
  <si>
    <t>No komercbankam</t>
  </si>
  <si>
    <t xml:space="preserve"> t.sk.Tirais aiznemumu apjoms</t>
  </si>
  <si>
    <t>Pareja iekšeja finansešana</t>
  </si>
  <si>
    <t>6.2.Areja finansešana</t>
  </si>
  <si>
    <t>*-neieskaitot transfertus</t>
  </si>
  <si>
    <t>**-kopbudzeta konsolidetas pozicijas:pašvaldibu savstarpejie norekini - 22023  tukst.latu ,</t>
  </si>
  <si>
    <t xml:space="preserve">                                                        maksajumi no valsts pamatbudzeta - 68440  tukst.latu ,</t>
  </si>
  <si>
    <t xml:space="preserve">                                                        aizdevumi pašvaldibam no iekšejiem resursiem -3633 tukst.latu.</t>
  </si>
  <si>
    <t xml:space="preserve">                                                        aizdevumi pašvaldibam no arejiem aiznemumiem- 4532 tukst.latu.</t>
  </si>
  <si>
    <t xml:space="preserve">Valsts kases parvaldnieka v.i.  _______________________________________                                                </t>
  </si>
  <si>
    <t>V.Lindemanis</t>
  </si>
  <si>
    <t>Valsts kase / Parskatu departaments</t>
  </si>
  <si>
    <t>15.10.1998.g.</t>
  </si>
  <si>
    <t xml:space="preserve">      Valsts kases oficialais meneša parskats</t>
  </si>
  <si>
    <t>2.tabula</t>
  </si>
  <si>
    <t xml:space="preserve">                                               Valsts pamatbudzeta ienemumi</t>
  </si>
  <si>
    <t xml:space="preserve">                                              (1998.gada janvaris - septembris)</t>
  </si>
  <si>
    <t>Likuma apstiprinatais gada plans</t>
  </si>
  <si>
    <t>Gada sagaidama izpilde %</t>
  </si>
  <si>
    <t>Izpilde no gada sakuma</t>
  </si>
  <si>
    <t>Izpilde % pret gada planu    (4/2)</t>
  </si>
  <si>
    <t>Septembra prognoze</t>
  </si>
  <si>
    <t>Septembra izpilde</t>
  </si>
  <si>
    <t>Izpilde % pret prognozi (7/6)</t>
  </si>
  <si>
    <t xml:space="preserve">1.Ienemumi-kopa </t>
  </si>
  <si>
    <t>I.1.Nodoklu ienemumi</t>
  </si>
  <si>
    <t>Tiešie nodokli</t>
  </si>
  <si>
    <t xml:space="preserve">   Uznemumu ienakuma nodoklis</t>
  </si>
  <si>
    <t>Netiešie nodokli</t>
  </si>
  <si>
    <t xml:space="preserve">   Pievienotas vertibas nodoklis</t>
  </si>
  <si>
    <t xml:space="preserve">   Akcizes nodoklis</t>
  </si>
  <si>
    <t xml:space="preserve">   Muitas nodoklis</t>
  </si>
  <si>
    <t>Citiem budzetiem      
 sadalamie nodokli *</t>
  </si>
  <si>
    <t>1.2.Nenodoklu ienemumi</t>
  </si>
  <si>
    <t xml:space="preserve">   Latvijas Bankas maksajumi</t>
  </si>
  <si>
    <t xml:space="preserve">   Maksajumi par valsts kapitala                                                                                                                                                                  
   izmantošanu</t>
  </si>
  <si>
    <t xml:space="preserve">   Procentu maksajumi par kreditiem</t>
  </si>
  <si>
    <t xml:space="preserve">   Valsts nodevas par juridiskajiem un citiem pakalpojumiem</t>
  </si>
  <si>
    <t xml:space="preserve">    Valsts nodeva par licencu
    izsniegšanu    atsevišku
    uznemejdarbibas veidu veikšanai</t>
  </si>
  <si>
    <t xml:space="preserve">   Ienemumi no valsts ipašuma
   iznomašanas</t>
  </si>
  <si>
    <t xml:space="preserve">   Sodi un sankcijas</t>
  </si>
  <si>
    <t xml:space="preserve">   Parejie nenodoklu ienemumi**</t>
  </si>
  <si>
    <t xml:space="preserve">   t.sk.parskaitijums valsts pamat-
   budzeta socialas apdrošinašanas  
   iemaksu  administrešanai</t>
  </si>
  <si>
    <t xml:space="preserve">   Valsts privatizacijas fonda iemaksas</t>
  </si>
  <si>
    <t xml:space="preserve">   Citas iemaksas par nekustamo                                                                   
   ipašumu</t>
  </si>
  <si>
    <t xml:space="preserve">   t.sk. ienemumi no Skrundas RLS                                                                                                                                                         
   maksas 50% apmera </t>
  </si>
  <si>
    <t xml:space="preserve">   Valsts nekustama ipašuma agenturas                                     
   iemaksas no nekustama ipašuma 
   pardošanas</t>
  </si>
  <si>
    <t>1.3.Pašu ienemumi***</t>
  </si>
  <si>
    <t xml:space="preserve">   Budzeta iestazu ienemumi no 
   maksas pakalpojumiem un citiem   
   pašu ienemumiem </t>
  </si>
  <si>
    <t>*-ieskaitot nesadalitas socialas apdrošinašanas iemaksas- 1775 tukst.latu</t>
  </si>
  <si>
    <t xml:space="preserve">**-ieskaitot procentus par valsts depozitu-3394 tukst.latu </t>
  </si>
  <si>
    <t>***-ieskaitot valutu</t>
  </si>
  <si>
    <t>Valsts kases parvaldnieka v.i. _______________________________________</t>
  </si>
  <si>
    <t>Valsts kase /Parskatu departaments</t>
  </si>
  <si>
    <t xml:space="preserve">                 Valsts kases oficialais meneša parskats</t>
  </si>
  <si>
    <t>3.tabula</t>
  </si>
  <si>
    <t xml:space="preserve">                  Valsts pamatbudzeta izdevumi pa ministrijam un pasakumiem</t>
  </si>
  <si>
    <t xml:space="preserve">                                                  (1998.gada janvaris - septembris)</t>
  </si>
  <si>
    <t>Finanseša-nas plans parskata periodam</t>
  </si>
  <si>
    <t>Izpilde % pret gada planu        (4/2)</t>
  </si>
  <si>
    <t>Izpilde % pret finansešanas planu parskata periodam (4/3)</t>
  </si>
  <si>
    <t>Finansešanas plans septembra  menesim</t>
  </si>
  <si>
    <t>Izpilde % pret finansešanas planu           (8/7)</t>
  </si>
  <si>
    <t xml:space="preserve">   Izdevumi - kopa </t>
  </si>
  <si>
    <t xml:space="preserve">     Uzturešanas izdevumi</t>
  </si>
  <si>
    <t xml:space="preserve">     Izdevumi kapitalieguldijumiem</t>
  </si>
  <si>
    <t>Valsts prezidenta kanceleja</t>
  </si>
  <si>
    <t>Saeima</t>
  </si>
  <si>
    <t>Ministru Kabinets</t>
  </si>
  <si>
    <t>Aizsardzibas ministrija</t>
  </si>
  <si>
    <t>Arlietu ministrija</t>
  </si>
  <si>
    <t>Ekonomikas ministrija</t>
  </si>
  <si>
    <t>Finansu ministrija</t>
  </si>
  <si>
    <t>Iekšlietu ministrija</t>
  </si>
  <si>
    <t>Izglitibas un zinatnes ministrija</t>
  </si>
  <si>
    <t>Zemkopibas ministrija</t>
  </si>
  <si>
    <t>Satiksmes ministrija</t>
  </si>
  <si>
    <t>Labklajibas ministrija</t>
  </si>
  <si>
    <t>Tieslietu ministrija</t>
  </si>
  <si>
    <t>Finanseša-nas plans septembra menesim</t>
  </si>
  <si>
    <t>Septembra  izpilde</t>
  </si>
  <si>
    <t>Vides aizsardzibas un regionalas attistibas ministrija</t>
  </si>
  <si>
    <t>Kulturas ministrija</t>
  </si>
  <si>
    <t>Valsts zemes dienests</t>
  </si>
  <si>
    <t>Valsts kontrole</t>
  </si>
  <si>
    <t>Augstaka tiesa</t>
  </si>
  <si>
    <t>Satversmes tiesa</t>
  </si>
  <si>
    <t>Prokuratura</t>
  </si>
  <si>
    <t>Centrala velešanu komisija</t>
  </si>
  <si>
    <t>Centrala zemes komisija</t>
  </si>
  <si>
    <t>Satversmes aizsardzibas birojs</t>
  </si>
  <si>
    <t>Radio un televizija</t>
  </si>
  <si>
    <t>Valsts cilvektiesibu
 birojs</t>
  </si>
  <si>
    <t>Merkdotacijas pašvaldibam</t>
  </si>
  <si>
    <t>Dotacijas pašvaldibam</t>
  </si>
  <si>
    <t>Valsts kases parvaldnieka v.i. ________________________________________</t>
  </si>
  <si>
    <t>15.09.1998.g.</t>
  </si>
  <si>
    <t xml:space="preserve">           Valsts kases oficialais meneša parskats</t>
  </si>
  <si>
    <t xml:space="preserve"> 4.tabula</t>
  </si>
  <si>
    <t xml:space="preserve">                        Valsts pamatbudzeta izdevumi pec ekonomiskas klasifikacijas </t>
  </si>
  <si>
    <t xml:space="preserve">                                                          (1998.gada janvaris - septembris)</t>
  </si>
  <si>
    <t>Finanseša-nas plans parskata periodam*</t>
  </si>
  <si>
    <t>Izpilde % pret gada planu      (4/2)</t>
  </si>
  <si>
    <t>Izpilde % pret finanseša-nas planu parskata periodam       (4/3)</t>
  </si>
  <si>
    <t>Finanse-šanas plans septembra  menesim*</t>
  </si>
  <si>
    <t>Izpilde % pret finanse-šanas planu              (8/7)</t>
  </si>
  <si>
    <t>1.Izdevumi - kopa (1.1.+1.2.+1.3.)</t>
  </si>
  <si>
    <t>X</t>
  </si>
  <si>
    <t>1.1. Uzturešanas izdevumi</t>
  </si>
  <si>
    <t>Kartejie izdevumi</t>
  </si>
  <si>
    <t xml:space="preserve">    atalgojumi</t>
  </si>
  <si>
    <t xml:space="preserve">    darba deveja socialas 
    apdrošinašanas iemaksas</t>
  </si>
  <si>
    <t xml:space="preserve">    precu un pakalpojumu 
    apmaksa</t>
  </si>
  <si>
    <t>Maksajumi par aiznemumiem un kreditiem</t>
  </si>
  <si>
    <t xml:space="preserve">     procentu nomaksa par 
     iekšejiem aiznemumiem</t>
  </si>
  <si>
    <t xml:space="preserve">     procentu nomaksa par 
     arvalstu aiznemumiem</t>
  </si>
  <si>
    <t>Subsidijas un dotacijas</t>
  </si>
  <si>
    <t xml:space="preserve">    subsidijas</t>
  </si>
  <si>
    <t xml:space="preserve">    merkdotacijas pašvaldibu   
    budzetiem</t>
  </si>
  <si>
    <t xml:space="preserve">     dotacijas pašvaldibu    
     budzetiem</t>
  </si>
  <si>
    <t xml:space="preserve">     dotacijas iestadem un   
     organizacijam</t>
  </si>
  <si>
    <t xml:space="preserve">     dotacijas specialajam 
     budzetam</t>
  </si>
  <si>
    <t xml:space="preserve">     dotacijas iedzivotajiem</t>
  </si>
  <si>
    <t xml:space="preserve">     iemaksas starptautiskajas 
     organizacijas</t>
  </si>
  <si>
    <t>Parejie izdevumi</t>
  </si>
  <si>
    <t>1.2.Izdevumi kapitalieguldijumiem</t>
  </si>
  <si>
    <t xml:space="preserve">Izdevumi kapitalajam iegadem un kapitalajam remontam </t>
  </si>
  <si>
    <t>Valsts investicijas</t>
  </si>
  <si>
    <t>1.3.Valsts budzeta tirie 
     aizdevumi</t>
  </si>
  <si>
    <t>Valsts budzeta aizdevumi</t>
  </si>
  <si>
    <t>Valsts budzeta aizdevumu atmaksas</t>
  </si>
  <si>
    <t>*-nav ieklauti valsts budzeta tirie aizdevumi</t>
  </si>
  <si>
    <t xml:space="preserve">                                                                           Valsts kases oficialais meneša parskats</t>
  </si>
  <si>
    <t>5.tabula</t>
  </si>
  <si>
    <t xml:space="preserve">                                              Valsts speciala budzeta ienemumi pa ministrijam </t>
  </si>
  <si>
    <t xml:space="preserve">                                                             (1998.gada janvaris - septembris)</t>
  </si>
  <si>
    <t>(tukst.lati)</t>
  </si>
  <si>
    <t>Gada sagaidama izpilde %*</t>
  </si>
  <si>
    <t>Izpilde % pret gada planu (4/2)</t>
  </si>
  <si>
    <t>Septembra  prognoze*</t>
  </si>
  <si>
    <t xml:space="preserve">  Ienemumi - kopa </t>
  </si>
  <si>
    <t xml:space="preserve">Labklajibas ministrija </t>
  </si>
  <si>
    <t xml:space="preserve">  Valsts specialais veselibas aprupes budzets</t>
  </si>
  <si>
    <t xml:space="preserve">               Iedzivotaju ienakuma nodoklis</t>
  </si>
  <si>
    <t xml:space="preserve">               Valsts pamatbudzeta dotacija</t>
  </si>
  <si>
    <t xml:space="preserve">               Parejie maksajumi</t>
  </si>
  <si>
    <t xml:space="preserve">  Sociala apdrošinašana</t>
  </si>
  <si>
    <t xml:space="preserve">              Valsts pensiju specialais budzets</t>
  </si>
  <si>
    <t xml:space="preserve">               Nodarbinatibas specialais budzets</t>
  </si>
  <si>
    <t xml:space="preserve">               Darba negadijumu specialais budzets</t>
  </si>
  <si>
    <t xml:space="preserve">               Invaliditates,maternitates un slimibas 
               specialais budzets</t>
  </si>
  <si>
    <t xml:space="preserve">               Valsts socialas apdrošinašanas 
                agentura</t>
  </si>
  <si>
    <t xml:space="preserve">  Vides aizsardzibas fonds</t>
  </si>
  <si>
    <t xml:space="preserve">                Dabas resursu nodoklis</t>
  </si>
  <si>
    <t xml:space="preserve">                Parejie maksajumi</t>
  </si>
  <si>
    <t xml:space="preserve">   Skrundas RLS zemes nomas maksa</t>
  </si>
  <si>
    <t xml:space="preserve">  Valsts autocelu fonds</t>
  </si>
  <si>
    <t xml:space="preserve">                Transportlidzeklu ikgadeja nodeva</t>
  </si>
  <si>
    <t xml:space="preserve">                50% akcizes nodoklis par degvielu</t>
  </si>
  <si>
    <t xml:space="preserve">                 Parejie maksajumi</t>
  </si>
  <si>
    <t xml:space="preserve">  Ostu attistibas fonds</t>
  </si>
  <si>
    <t xml:space="preserve">                Ostas un kugošanas nodeva</t>
  </si>
  <si>
    <t xml:space="preserve">  Lidostu nodeva</t>
  </si>
  <si>
    <t xml:space="preserve">  Valsts ipašuma privatizacijas fonds</t>
  </si>
  <si>
    <t xml:space="preserve">                 Ienemumi no valsts ipašuma 
                 privatizacijas</t>
  </si>
  <si>
    <t xml:space="preserve">                 Ienemumi no pašvaldibu ipašuma
                 privatizacijas</t>
  </si>
  <si>
    <t xml:space="preserve">  Centrala dzivojamo maju privatizacijas komisija</t>
  </si>
  <si>
    <t xml:space="preserve"> Transportlidzeklu ipašnieku apdrošinašanas 
  garantijas fonds</t>
  </si>
  <si>
    <t xml:space="preserve">                 Atskaitijumi no obligatas 
                 apdrošinašanas premijam</t>
  </si>
  <si>
    <t xml:space="preserve"> Transportlidzeklu ipašnieku apdrošinašanas 
 apdrošinajuma nemeju interešu aizsardzibas fonds</t>
  </si>
  <si>
    <t>Celu satiksmes negadijumu noveršana un profilakse</t>
  </si>
  <si>
    <t xml:space="preserve">  Specialais budzets sporta vajadzibam</t>
  </si>
  <si>
    <t xml:space="preserve">                 Ienemumi no izlozes un azartspelu 
                 nodevas un nodokla maksajumiem</t>
  </si>
  <si>
    <t xml:space="preserve">  Specialais budzets kulturas vajadzibam</t>
  </si>
  <si>
    <t xml:space="preserve">  Zivju fonds</t>
  </si>
  <si>
    <t xml:space="preserve">                 Maksa par rupnieciskas zvejas tiesibu 
                 nomu un izmantošanu</t>
  </si>
  <si>
    <t xml:space="preserve">  Mezsaimniecibas attistibas fonds</t>
  </si>
  <si>
    <t xml:space="preserve">                  Ienemumi no mezu resursu 
                  realizacijas</t>
  </si>
  <si>
    <t xml:space="preserve">                  Parejie maksajumi</t>
  </si>
  <si>
    <t>Radio un televizijas padome</t>
  </si>
  <si>
    <t>Sanemtie davinajumi un ziedojumi **</t>
  </si>
  <si>
    <t xml:space="preserve">                  Iekšejie</t>
  </si>
  <si>
    <t xml:space="preserve">                  Arejie</t>
  </si>
  <si>
    <t xml:space="preserve"> *-nav ieklauta "Valsts socialas apdrošinašanas agentura"</t>
  </si>
  <si>
    <t>**-nav ieklautas Valsts ipašuma privatizacijas fonda iemaksas</t>
  </si>
  <si>
    <t xml:space="preserve">Valsts kases parvaldnieka v.i. _______________________________________ </t>
  </si>
  <si>
    <t xml:space="preserve"> 15.10.1998.g.</t>
  </si>
  <si>
    <t>6.tabula</t>
  </si>
  <si>
    <t xml:space="preserve">                                       Valsts speciala budzeta izdevumi pa ministrijam </t>
  </si>
  <si>
    <t>Likuma apstiprina-tais gada plans</t>
  </si>
  <si>
    <t>Izpilde % pret gada planu       (4/2)</t>
  </si>
  <si>
    <t>Izpilde % pret finansešanas planu parskata periodam   (4/3)</t>
  </si>
  <si>
    <t>Finanseša-nas plans septembra menesim*</t>
  </si>
  <si>
    <t>Izpilde % pret finansešanas planu        (8/7)</t>
  </si>
  <si>
    <t xml:space="preserve">        Izdevumi - kopa </t>
  </si>
  <si>
    <t xml:space="preserve">        Uzturešanas izdevumi</t>
  </si>
  <si>
    <t xml:space="preserve">        Izdevumi kapitalieguldijumiem</t>
  </si>
  <si>
    <t xml:space="preserve">Sociala apdrošinašana </t>
  </si>
  <si>
    <t>x</t>
  </si>
  <si>
    <t xml:space="preserve"> Valsts pensiju specialais budzets</t>
  </si>
  <si>
    <t xml:space="preserve"> Nodarbinatibas specialais budzets</t>
  </si>
  <si>
    <t xml:space="preserve"> Darba negadijumu specialais budzets</t>
  </si>
  <si>
    <t xml:space="preserve"> Invaliditates,maternitates un slimibas specialais budzets</t>
  </si>
  <si>
    <t xml:space="preserve"> Valsts socialas apdrošinašanas agentura</t>
  </si>
  <si>
    <t xml:space="preserve">Vides aizsardzibas un regionalas attistibas ministrija </t>
  </si>
  <si>
    <t xml:space="preserve">  Skrundas RLS zemes nomas maksa</t>
  </si>
  <si>
    <t xml:space="preserve">  Centrala dzivojamo maju privatizacijas komisija </t>
  </si>
  <si>
    <t xml:space="preserve">Transportlidzeklu ipašnieku apdrošinašanas garantijas fonds </t>
  </si>
  <si>
    <t>Finanseša-nas plans septembra  menesim</t>
  </si>
  <si>
    <t>Transportlidzeklu ipašnieku apdrošinašanas apdrošinajuma nemeju interešu aizsardzibas fonds</t>
  </si>
  <si>
    <t>Sanemtie davinajumi un 
ziedojumi **</t>
  </si>
  <si>
    <t>*-nav ieklauta "Valsts socialas apdrošinašanas agentura"</t>
  </si>
  <si>
    <t xml:space="preserve">                   Valsts kases oficialais meneša parskats</t>
  </si>
  <si>
    <t>7.tabula</t>
  </si>
  <si>
    <t xml:space="preserve">                  Valsts speciala budzeta izdevumi  pec ekonomiskas klasifikacijas </t>
  </si>
  <si>
    <t xml:space="preserve">                                                      (1998.gada janvaris -  septembris)</t>
  </si>
  <si>
    <t xml:space="preserve">Finansešanas plans parskata periodam </t>
  </si>
  <si>
    <t>Izpilde % pret finansešanas planu       (4/3)</t>
  </si>
  <si>
    <t xml:space="preserve">Finansešanas plans septembra menesim </t>
  </si>
  <si>
    <t>Izpilde % pret finansešanas planu             (8/7)</t>
  </si>
  <si>
    <t xml:space="preserve"> </t>
  </si>
  <si>
    <t xml:space="preserve">1.Izdevumi - kopa
   (1.1.+1.2.+1.3.) </t>
  </si>
  <si>
    <t>1.1.Uzturešanas izdevumi</t>
  </si>
  <si>
    <t xml:space="preserve">    dotacijas pašvaldibu    
     budzetiem</t>
  </si>
  <si>
    <t xml:space="preserve">     dotacijas valsts 
     pamatbudzetam socialas
     apdrošinašanas iemaksu 
     administrešanai </t>
  </si>
  <si>
    <t>1.2.Izdevumi 
     kapitalieguldijumiem</t>
  </si>
  <si>
    <t>Investicijas</t>
  </si>
  <si>
    <t>1.3.Valsts budzeta tirie 
      aizdevumi</t>
  </si>
  <si>
    <t>Valsts speciala budzeta aizdevumi</t>
  </si>
  <si>
    <t>Valsts speciala budzeta aizdevumu atmaksas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</si>
  <si>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</si>
  <si>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</si>
  <si>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</si>
  <si>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septembris)</t>
  </si>
  <si>
    <t>(tūkst.latu)</t>
  </si>
  <si>
    <t>Rādītāji</t>
  </si>
  <si>
    <t>Valdības funkcijas kods</t>
  </si>
  <si>
    <t>Likumā apstiprinātais gada plāns</t>
  </si>
  <si>
    <t>Izpilde no gada sākuma</t>
  </si>
  <si>
    <t>Izpilde % pret gada plānu          (3/2)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</si>
  <si>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</si>
  <si>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</si>
  <si>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</si>
  <si>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</si>
  <si>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</si>
  <si>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</si>
  <si>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</si>
  <si>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</si>
  <si>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</si>
  <si>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</si>
  <si>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</si>
  <si>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</si>
  <si>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</si>
  <si>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</si>
  <si>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</si>
  <si>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Valsts kases pārvaldnieka v.i.__________________________________</t>
  </si>
  <si>
    <t>Valsts kase /Pārskatu departaments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</si>
  <si>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</si>
  <si>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</si>
  <si>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</si>
  <si>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(1998.gada janvāris - septembris)</t>
  </si>
  <si>
    <t>Saņemtie dāvinājumi un ziedojumi</t>
  </si>
  <si>
    <t>Valsts kases pārvaldnieka v.i._________________________________</t>
  </si>
  <si>
    <t xml:space="preserve">                                    Valsts kases oficiâlais mçneða pârskats</t>
  </si>
  <si>
    <t>8.tabula</t>
  </si>
  <si>
    <t xml:space="preserve">      9.tabula</t>
  </si>
  <si>
    <t xml:space="preserve">             Paðvaldîbu pamatbudþeta ieòçmumi</t>
  </si>
  <si>
    <t>( 1998. gada janvâris - septembris )</t>
  </si>
  <si>
    <t xml:space="preserve">                                                           (tûkst.latu)</t>
  </si>
  <si>
    <t>Klasifikâcijas kods</t>
  </si>
  <si>
    <t>Râdîtâji</t>
  </si>
  <si>
    <t>Gada plâns</t>
  </si>
  <si>
    <t>Izpilde no gada sâkuma</t>
  </si>
  <si>
    <t>Izpilde % pret gada plânu (3/2)</t>
  </si>
  <si>
    <t>1</t>
  </si>
  <si>
    <t/>
  </si>
  <si>
    <t>1. Ieòçmumi  kopâ (1.1. + 1.2.)</t>
  </si>
  <si>
    <t xml:space="preserve">1.1. Nodokïu un nenodokïu ieòçmumi </t>
  </si>
  <si>
    <t xml:space="preserve"> (1.1.1. + 1.1.2.)</t>
  </si>
  <si>
    <t>1.1.1. Nodokïu ieòçmumi</t>
  </si>
  <si>
    <t>Tieðie nodokïi</t>
  </si>
  <si>
    <t xml:space="preserve"> 1100</t>
  </si>
  <si>
    <t>Iedzîvotâju ienâkuma nodoklis *</t>
  </si>
  <si>
    <t>Nekustamâ îpaðuma nodoklis</t>
  </si>
  <si>
    <t xml:space="preserve"> 4210</t>
  </si>
  <si>
    <t>Îpaðuma nodoklis</t>
  </si>
  <si>
    <t>Zemes nodokïa parâdu maksâjumi</t>
  </si>
  <si>
    <t>Netieðie nodokïi</t>
  </si>
  <si>
    <t xml:space="preserve"> 5000</t>
  </si>
  <si>
    <t>Iekðçjie nodokïi par pakalpojumiem un precçm</t>
  </si>
  <si>
    <t>1.1.2. Nenodokïu ieòçmumi</t>
  </si>
  <si>
    <t xml:space="preserve"> 8000</t>
  </si>
  <si>
    <t>Ieòçmumi no uzòçmçjdarbîbas un îpaðuma</t>
  </si>
  <si>
    <t xml:space="preserve"> 9000</t>
  </si>
  <si>
    <t>Valsts (paðvaldîbu) nodevas un maksâjumi</t>
  </si>
  <si>
    <t xml:space="preserve">     9500</t>
  </si>
  <si>
    <t>Maksâjumi par budþeta iestâþu sniegtajiem maksas pakalpojumiem un citi paðu ieòçmumi</t>
  </si>
  <si>
    <t>10000</t>
  </si>
  <si>
    <t>Sodi un sankcijas</t>
  </si>
  <si>
    <t>12000</t>
  </si>
  <si>
    <t>Pârçjie nenodokïu ieòçmumi</t>
  </si>
  <si>
    <t>13000</t>
  </si>
  <si>
    <t>Ieòçmumi no valsts (paðvaldîbas) nekustamâ îpaðuma pârdoðanas</t>
  </si>
  <si>
    <t>15000</t>
  </si>
  <si>
    <t>Ieòçmumi no zemes îpaðuma pârdoðanas</t>
  </si>
  <si>
    <t>1.2. Saòemtie maksâjumi</t>
  </si>
  <si>
    <t>18120</t>
  </si>
  <si>
    <t>Norçíini ar paðvaldîbu budþetiem</t>
  </si>
  <si>
    <t xml:space="preserve">    18121</t>
  </si>
  <si>
    <t>Norçíini ar citâm  paðvaldîbâm  par izglîtîbas iestâþu sniegtajiem pakalpojumiem</t>
  </si>
  <si>
    <t xml:space="preserve">    18122</t>
  </si>
  <si>
    <t>Norçíini ar citâm paðvaldîbâm par sociâlâs palîdzîbas iestâþu sniegtajiem pakalpojumiem</t>
  </si>
  <si>
    <t xml:space="preserve">    18123</t>
  </si>
  <si>
    <t>Pârçjie norçíini</t>
  </si>
  <si>
    <t>18200</t>
  </si>
  <si>
    <t>Maksâjumi no valsts budþeta</t>
  </si>
  <si>
    <t>18210</t>
  </si>
  <si>
    <t>Dotâcijas</t>
  </si>
  <si>
    <t>Dotâcijas no IM valsts ìimnâzijâm</t>
  </si>
  <si>
    <t>18220</t>
  </si>
  <si>
    <t>Mçrídotâcijas</t>
  </si>
  <si>
    <t>18300</t>
  </si>
  <si>
    <t>Maksâjumi no paðvaldîbu  finansu izlîdzinâðanas fonda paðvaldîbu budþetiem</t>
  </si>
  <si>
    <t xml:space="preserve">    18310</t>
  </si>
  <si>
    <t xml:space="preserve">    18320</t>
  </si>
  <si>
    <t>Iepriekðçjâ gada nesaòemtâ dotâcija</t>
  </si>
  <si>
    <t>Pârçjie maksâjumi no paðvaldîbu finansu izlîdzinâðanas fonda paðvaldîbu budþetiem</t>
  </si>
  <si>
    <t>Maksâjumi no citiem budþetiem</t>
  </si>
  <si>
    <t>* t.sk. nesadalîtais atlikums 1 653 tûkst.latu</t>
  </si>
  <si>
    <t>Pârvaldnieka v.i.</t>
  </si>
  <si>
    <t xml:space="preserve">  Valsts kases oficiâlais mçneða pârskats</t>
  </si>
  <si>
    <t xml:space="preserve">Paðvaldîbu pamatbudþeta izdevumi </t>
  </si>
  <si>
    <t xml:space="preserve">                                                              (tûkst.latu)</t>
  </si>
  <si>
    <t>Rindas kods</t>
  </si>
  <si>
    <t>Data</t>
  </si>
  <si>
    <t>nosaukums</t>
  </si>
  <si>
    <t>rinda</t>
  </si>
  <si>
    <t>NPK</t>
  </si>
  <si>
    <t>Sum of PLANS</t>
  </si>
  <si>
    <t>Sum of IZPILDE</t>
  </si>
  <si>
    <t>Sum of PROC2</t>
  </si>
  <si>
    <t>Sum of TEKMEN</t>
  </si>
  <si>
    <t>kods</t>
  </si>
  <si>
    <t>I Kopâ ieòçmumi (II+V)</t>
  </si>
  <si>
    <t>01</t>
  </si>
  <si>
    <t>II Nodokïu un nenodokïu ieòçmumi (III+IV)</t>
  </si>
  <si>
    <t>03</t>
  </si>
  <si>
    <t>2</t>
  </si>
  <si>
    <t>III Nodokïu ieòçmumi</t>
  </si>
  <si>
    <t>05</t>
  </si>
  <si>
    <t>3</t>
  </si>
  <si>
    <t>Iedzîvotâju ienâkuma nodoklis</t>
  </si>
  <si>
    <t>07</t>
  </si>
  <si>
    <t>4</t>
  </si>
  <si>
    <t>Zemes nodoklis</t>
  </si>
  <si>
    <t>09</t>
  </si>
  <si>
    <t>5</t>
  </si>
  <si>
    <t xml:space="preserve"> 4110</t>
  </si>
  <si>
    <t>11</t>
  </si>
  <si>
    <t>6</t>
  </si>
  <si>
    <t>13</t>
  </si>
  <si>
    <t>7</t>
  </si>
  <si>
    <t>IV Nenodokïu ieòçmumi</t>
  </si>
  <si>
    <t>15</t>
  </si>
  <si>
    <t>8</t>
  </si>
  <si>
    <t>17</t>
  </si>
  <si>
    <t>9</t>
  </si>
  <si>
    <t>Nodevas un maksâjumi</t>
  </si>
  <si>
    <t>19</t>
  </si>
  <si>
    <t>10</t>
  </si>
  <si>
    <t>Maksâjumi par budþeta iestâþu sniegtajiem maksas pakalpojumiem</t>
  </si>
  <si>
    <t>21</t>
  </si>
  <si>
    <t>23</t>
  </si>
  <si>
    <t>12</t>
  </si>
  <si>
    <t>25</t>
  </si>
  <si>
    <t>Ieòçmumi no valsts(paðvaldîbas)nekustamâ îpaðuma pârdoðanas</t>
  </si>
  <si>
    <t>27</t>
  </si>
  <si>
    <t>14</t>
  </si>
  <si>
    <t>29</t>
  </si>
  <si>
    <t>V Saòemtie maksâjumi</t>
  </si>
  <si>
    <t>31</t>
  </si>
  <si>
    <t>16</t>
  </si>
  <si>
    <t>33</t>
  </si>
  <si>
    <t>Norçíini ar citu paðvaldîbu izglîtîbas iestâþu sniegtiem pakalpojumiem</t>
  </si>
  <si>
    <t>35</t>
  </si>
  <si>
    <t>18</t>
  </si>
  <si>
    <t>Norçíini ar citu paðvaldîbu sociâlâs palîdzîbas iestâþu sniegtiem pakalpojumiem</t>
  </si>
  <si>
    <t>37</t>
  </si>
  <si>
    <t>39</t>
  </si>
  <si>
    <t>20</t>
  </si>
  <si>
    <t>41</t>
  </si>
  <si>
    <t>43</t>
  </si>
  <si>
    <t>22</t>
  </si>
  <si>
    <t>45</t>
  </si>
  <si>
    <t>Maksâjumi no finansu izlîdzinâðanas fonda paðvaldîbu budþetiem</t>
  </si>
  <si>
    <t>47</t>
  </si>
  <si>
    <t>24</t>
  </si>
  <si>
    <t>49</t>
  </si>
  <si>
    <t>51</t>
  </si>
  <si>
    <t>26</t>
  </si>
  <si>
    <t>t.sk. mçrídotâcija teritoriâlplânoðanai par 1996.gadu</t>
  </si>
  <si>
    <t>53</t>
  </si>
  <si>
    <t>1. Izdevumi kopâ (1.1. + 1.2.)</t>
  </si>
  <si>
    <t>02</t>
  </si>
  <si>
    <t>28</t>
  </si>
  <si>
    <t>1.1. Izdevumi pçc valdîbas funkcijâm</t>
  </si>
  <si>
    <t>04</t>
  </si>
  <si>
    <t>Izpildvaras un likumdoðanas varas institûcijas</t>
  </si>
  <si>
    <t>06</t>
  </si>
  <si>
    <t>30</t>
  </si>
  <si>
    <t>01.100</t>
  </si>
  <si>
    <t>Aizsardzîba</t>
  </si>
  <si>
    <t>08</t>
  </si>
  <si>
    <t>02.000</t>
  </si>
  <si>
    <t>Sabiedriskâ kârtîba un droðîba, tiesîbu aizsardzîba</t>
  </si>
  <si>
    <t>32</t>
  </si>
  <si>
    <t>03.000</t>
  </si>
  <si>
    <t>Izglîtîba</t>
  </si>
  <si>
    <t>04.000</t>
  </si>
  <si>
    <t>Veselîbas aprûpe</t>
  </si>
  <si>
    <t>34</t>
  </si>
  <si>
    <t>05.000</t>
  </si>
  <si>
    <t>Sociâlâ apdroðinâðana un sociâlâ nodroðinâðana</t>
  </si>
  <si>
    <t>06.000</t>
  </si>
  <si>
    <t>t.sk. pabalsts un palîdzîba trûcîgiem iedzîvotâjiem</t>
  </si>
  <si>
    <t>36</t>
  </si>
  <si>
    <t xml:space="preserve">    06.155</t>
  </si>
  <si>
    <t>Dzîvokïu un komunâlâ saimniecîba, vides aizsardzîba</t>
  </si>
  <si>
    <t>07.000</t>
  </si>
  <si>
    <t>Brîvais laiks, sports, kultûra un reliìija</t>
  </si>
  <si>
    <t>38</t>
  </si>
  <si>
    <t>08.000</t>
  </si>
  <si>
    <t>Kurinâmâ un enerìçtikas dienesti un pasâkumi</t>
  </si>
  <si>
    <t>09.000</t>
  </si>
  <si>
    <t>Lauksaimniecîba (zemkopîba), meþkopîba un zvejniecîba</t>
  </si>
  <si>
    <t>40</t>
  </si>
  <si>
    <t>10.000</t>
  </si>
  <si>
    <t>Iegûstoðâ rûpniecîba, rûpniecîba, celtniecîba, derîgie izrakteòi</t>
  </si>
  <si>
    <t>11.000</t>
  </si>
  <si>
    <t>Transports,sakari</t>
  </si>
  <si>
    <t>42</t>
  </si>
  <si>
    <t>12.000</t>
  </si>
  <si>
    <t>Pârçjâ ekonomiskâ darbîba un dienesti</t>
  </si>
  <si>
    <t>13.000</t>
  </si>
  <si>
    <t xml:space="preserve">Paðvaldîbu iekðçjâ parâda procentu nomaksa </t>
  </si>
  <si>
    <t>44</t>
  </si>
  <si>
    <t>14.110</t>
  </si>
  <si>
    <t xml:space="preserve">Paðvaldîbu ârçjo parâdu procentu nomaksa </t>
  </si>
  <si>
    <t>Izdevumi neparedzçtiem  gadîjumiem</t>
  </si>
  <si>
    <t>14.210</t>
  </si>
  <si>
    <t>Pârçjie izdevumi, kas nav klasificçti citâs pamatfunkcijâs</t>
  </si>
  <si>
    <t>46</t>
  </si>
  <si>
    <t>14.400</t>
  </si>
  <si>
    <t>1.2. Norçíini</t>
  </si>
  <si>
    <t>48</t>
  </si>
  <si>
    <t>14.320</t>
  </si>
  <si>
    <t>Norçíini par citu paðvaldîbu izglîtîbas iestâþu sniegtiem pakalpojumiem</t>
  </si>
  <si>
    <t xml:space="preserve">    14.321</t>
  </si>
  <si>
    <t>Norçíini par citu paðvaldîbu sociâlâs palîdzîbas iestâþu sniegtiem pakalpojumiem</t>
  </si>
  <si>
    <t>50</t>
  </si>
  <si>
    <t xml:space="preserve">    14.322</t>
  </si>
  <si>
    <t xml:space="preserve">    14.323</t>
  </si>
  <si>
    <t>Maksâjumi paðvaldîbu finansu izlîdzinâðanas fondam</t>
  </si>
  <si>
    <t>52</t>
  </si>
  <si>
    <t>14.340</t>
  </si>
  <si>
    <t>Paðvaldîbu atskaites gada maksâjumi</t>
  </si>
  <si>
    <t>Paðvaldîbu iepriekðçjâ gada parâdu maksâjumi</t>
  </si>
  <si>
    <t>54</t>
  </si>
  <si>
    <t>IX Izdevumi pçc ekonomiskâs klasifikâcijas (1+2)</t>
  </si>
  <si>
    <t>56</t>
  </si>
  <si>
    <t>55</t>
  </si>
  <si>
    <t>1. Budþeta izdevumi</t>
  </si>
  <si>
    <t>58</t>
  </si>
  <si>
    <t>atalgojumi (1100)</t>
  </si>
  <si>
    <t>60</t>
  </si>
  <si>
    <t>57</t>
  </si>
  <si>
    <t>darba devçja sociâlâ nodokïa piemaksas (1200)</t>
  </si>
  <si>
    <t>62</t>
  </si>
  <si>
    <t>preèu un pakalpojumu apmaksa (1300, 1400, 1500, 1600, 1990, 0010)</t>
  </si>
  <si>
    <t>64</t>
  </si>
  <si>
    <t>59</t>
  </si>
  <si>
    <t>maksâjumi par aizdevumiem un kredîtiem (2000)</t>
  </si>
  <si>
    <t>66</t>
  </si>
  <si>
    <t>subsîdijas un dotâcijas (3000)</t>
  </si>
  <si>
    <t>68</t>
  </si>
  <si>
    <t>61</t>
  </si>
  <si>
    <t>t.sk. paðvaldîbu budþeta tranzîta pârskaitîjumi (3800)</t>
  </si>
  <si>
    <t>70</t>
  </si>
  <si>
    <t>kapitâlie izdevumi (4000)</t>
  </si>
  <si>
    <t>72</t>
  </si>
  <si>
    <t>63</t>
  </si>
  <si>
    <t>vairumpirkumi, zemes iegâde (5000, 6000)</t>
  </si>
  <si>
    <t>74</t>
  </si>
  <si>
    <t>investîcijas (7000)</t>
  </si>
  <si>
    <t>76</t>
  </si>
  <si>
    <t>65</t>
  </si>
  <si>
    <t>2. Budþeta aizdevumi un atmaksas</t>
  </si>
  <si>
    <t>78</t>
  </si>
  <si>
    <t>valsts (paðvaldîbu) budþeta iekðçjie aizdevumi un atmaksas (8000)</t>
  </si>
  <si>
    <t>80</t>
  </si>
  <si>
    <t>67</t>
  </si>
  <si>
    <t>t.sk. valsts (paðvaldîbu) budþeta iekðçjie aizdevumi (8100)</t>
  </si>
  <si>
    <t>82</t>
  </si>
  <si>
    <t>valsts (paðvaldîbu) budþeta iekðçjo aizdevumu atmaksas (8200), ar mînusu</t>
  </si>
  <si>
    <t>84</t>
  </si>
  <si>
    <t>69</t>
  </si>
  <si>
    <t>valsts (paðvaldîbu) budþeta ârçjie aizdevumi un atmaksas (9000)</t>
  </si>
  <si>
    <t>86</t>
  </si>
  <si>
    <t>t.sk. valsts (paðvaldîbu) budþeta ârçjie aizdevumi (9100)</t>
  </si>
  <si>
    <t>88</t>
  </si>
  <si>
    <t>71</t>
  </si>
  <si>
    <t>valsts (paðvaldîbu) budþeta ârçjo aizdevumu atmaksas (9200)</t>
  </si>
  <si>
    <t>X Ieòçmumu pârsniegums vai deficîts (I-IX)</t>
  </si>
  <si>
    <t>92</t>
  </si>
  <si>
    <t>73</t>
  </si>
  <si>
    <t>XI Finansçðana</t>
  </si>
  <si>
    <t>94</t>
  </si>
  <si>
    <t>Iekðçjâ finasçðana</t>
  </si>
  <si>
    <t>96</t>
  </si>
  <si>
    <t>75</t>
  </si>
  <si>
    <t>1.</t>
  </si>
  <si>
    <t>No citâm valsts pârvaldes struktûrâm</t>
  </si>
  <si>
    <t>98</t>
  </si>
  <si>
    <t>1.1.</t>
  </si>
  <si>
    <t>No citâm tâ paða lîmeòa valsts pârvaldes struktûrâm</t>
  </si>
  <si>
    <t>100</t>
  </si>
  <si>
    <t>77</t>
  </si>
  <si>
    <t>1.2.</t>
  </si>
  <si>
    <t>No citiem valsts pârvaldes lîmeòiem</t>
  </si>
  <si>
    <t>102</t>
  </si>
  <si>
    <t>2.</t>
  </si>
  <si>
    <t>Budþeta lîdzekïu izmaiòas</t>
  </si>
  <si>
    <t>104</t>
  </si>
  <si>
    <t>79</t>
  </si>
  <si>
    <t xml:space="preserve">    budþeta lîdzekïu atlikums gada sâkumâ</t>
  </si>
  <si>
    <t>106</t>
  </si>
  <si>
    <t xml:space="preserve">    budþeta lîdzekïu atlikums gada beigâs</t>
  </si>
  <si>
    <t>108</t>
  </si>
  <si>
    <t>81</t>
  </si>
  <si>
    <t>3.</t>
  </si>
  <si>
    <t>No komercbankâm</t>
  </si>
  <si>
    <t>110</t>
  </si>
  <si>
    <t>4.</t>
  </si>
  <si>
    <t>Pârçjâ iekðçjâ finansçðana</t>
  </si>
  <si>
    <t>112</t>
  </si>
  <si>
    <t>83</t>
  </si>
  <si>
    <t>Ârejâ finansçðana</t>
  </si>
  <si>
    <t>114</t>
  </si>
  <si>
    <t>8.</t>
  </si>
  <si>
    <t>Pârçjâ ârzemju finansçðana</t>
  </si>
  <si>
    <t>116</t>
  </si>
  <si>
    <t>85</t>
  </si>
  <si>
    <t>V. Lindemanis</t>
  </si>
  <si>
    <t xml:space="preserve">                     Valsts kases oficiâlais mçneða pârskats</t>
  </si>
  <si>
    <t xml:space="preserve">                    Valsts kases oficiâlais mçneða pârskats</t>
  </si>
  <si>
    <t>10.tabula</t>
  </si>
  <si>
    <t xml:space="preserve">Paðvaldîbu pamatbudþeta izdevumi pçc ekonomiskâs klasifikâcijas </t>
  </si>
  <si>
    <t xml:space="preserve">                                                                 (tûkst.latu)</t>
  </si>
  <si>
    <t>I Kopâ izdevumi (II+III)</t>
  </si>
  <si>
    <t>II Izdevumi pçc valdîbas funkcijâm</t>
  </si>
  <si>
    <t>Sabiedriskâ kârtîba un droðîba,tiesîbu aizsardzîba</t>
  </si>
  <si>
    <t>t.sk. Pabalsts un palîdzîba trûcîgiem iedzîvotâjiem</t>
  </si>
  <si>
    <t>Dzîvokïu un komunâlâ saimniecîba,vides aizsardzîba</t>
  </si>
  <si>
    <t>is</t>
  </si>
  <si>
    <t>V.Lindemanu</t>
  </si>
  <si>
    <t>Brîvais laiks,sports,kultûra un reliìija</t>
  </si>
  <si>
    <t>Lauksaimniecîba(zemkopîba),meþkopîba un zvejniecîba</t>
  </si>
  <si>
    <t>Iegûstoðâ rûpniecîba,rûpniecîba,celtniecîba,derîgie izrakteòi</t>
  </si>
  <si>
    <t>Valsts iekðçjâ parâda procentu nomaksa</t>
  </si>
  <si>
    <t>Valsts ârçjâ parâda nomaksa</t>
  </si>
  <si>
    <t>Pârçjie izdevumi,kas nav klasif.citâs pamatfunkcijâs,t.s.neparedz.izd.</t>
  </si>
  <si>
    <t>III Norçíini</t>
  </si>
  <si>
    <t>Norçíini par citu paðvaldîbu izgl.iestâþu sniegtiem pakalpojumiem</t>
  </si>
  <si>
    <t>Norçíini par citu paðvaldîbu soc.palîdz.iestâþu sniegtiem pakalpojumiem</t>
  </si>
  <si>
    <t>Maksâjumi izlîdzinâðanas fondam</t>
  </si>
  <si>
    <t>t.sk. maksâjumi par 1997.gadu</t>
  </si>
  <si>
    <t xml:space="preserve">       maksâjumi par 1996.gadu</t>
  </si>
  <si>
    <t>1.Izdevumi  kopâ (1.1. +1.2. +1.3.)</t>
  </si>
  <si>
    <t>1.1. Uzturçðanas izdevumi</t>
  </si>
  <si>
    <t xml:space="preserve">Atalgojumi </t>
  </si>
  <si>
    <t xml:space="preserve">Valsts sociâlâis apdroðinâðanas obligâtâs iemaksas </t>
  </si>
  <si>
    <t>Preèu un pakalpojumu apmaksa</t>
  </si>
  <si>
    <t xml:space="preserve">Maksâjumi par aizòçmumiem un kredîtiem </t>
  </si>
  <si>
    <t>Subsîdijas un dotâcijas</t>
  </si>
  <si>
    <t>1.2. Izdevumi kapitâlieguldîjumiem</t>
  </si>
  <si>
    <t>Izdevumi kapitâlajâm iegâdçm un kapitâlajam remontam</t>
  </si>
  <si>
    <t>Investîcijas</t>
  </si>
  <si>
    <t xml:space="preserve">1.3. Paðvaldîbu budþeta tîrie aizdevumi </t>
  </si>
  <si>
    <t xml:space="preserve">Paðvaldîbu budþeta aizdevumi </t>
  </si>
  <si>
    <t xml:space="preserve">Paðvaldîbu budþeta aizdevumu atmaksas </t>
  </si>
  <si>
    <t xml:space="preserve">Valsts (paðvaldîbu) budþeta aizdevumi un atmaksas  ârvalstu valdîbâm un institûcijâm </t>
  </si>
  <si>
    <t xml:space="preserve">valsts (paðvaldîbu) budþeta aizdevumi </t>
  </si>
  <si>
    <t xml:space="preserve">valsts (paðvaldîbu) budþeta aizdevumu atmaksas </t>
  </si>
  <si>
    <t xml:space="preserve">                Valsts kases oficiâlais mçneða pârskats</t>
  </si>
  <si>
    <t>11.tabula</t>
  </si>
  <si>
    <t>Paðvaldîbu speciâlâ budþeta ieòçmumi un izdevumi</t>
  </si>
  <si>
    <t xml:space="preserve">                       (tûkst.latu)</t>
  </si>
  <si>
    <t>1. Ieòçmumi kopâ (1.1. + 1.2.)</t>
  </si>
  <si>
    <t>1.1.Ieòçmumi no îpaðiem mçríiem iezîmçtu lîdzekïu avotiem</t>
  </si>
  <si>
    <t>Privatizâcijas fonds</t>
  </si>
  <si>
    <t>Dabas resursu nodoklis</t>
  </si>
  <si>
    <t>Autoceïu (ielu) fonds</t>
  </si>
  <si>
    <t>Pârçjie ieòçmumi</t>
  </si>
  <si>
    <t>1.2.Ieòçmumi no ziedojumiem un dâvinâjumiem</t>
  </si>
  <si>
    <t>2. Izdevumi kopâ  (2.1. + 2.2.)</t>
  </si>
  <si>
    <t>2.1.Izdevumi no îpaðiem mçríiem iezîmçtu lîdzekïu avotiem</t>
  </si>
  <si>
    <t>2.2.Izdevumi no saòemto ziedojumu un dâvinâjumu lîdzekïiem</t>
  </si>
  <si>
    <t>III Izdevumi pçc ekonomiskâs klasifikâcijas (1+2)</t>
  </si>
  <si>
    <t xml:space="preserve">       valsts (paðvaldîbu) budþeta iekðçjo aizdevumu atmaksas (8200), ar mînusu</t>
  </si>
  <si>
    <t xml:space="preserve">       valsts (paðvaldîbu) budþeta ârçjo aizdevumu atmaksas (9200), ar mînusu</t>
  </si>
  <si>
    <t>IV Ieòçmumu pârsniegums vai deficîts (I-III)</t>
  </si>
  <si>
    <t>V Finansçðana</t>
  </si>
  <si>
    <t>Iekðçjâ finansçðana</t>
  </si>
  <si>
    <t xml:space="preserve">     budþeta lîdzekïu atlikums gada sâkumâ</t>
  </si>
  <si>
    <t xml:space="preserve">     budþeta lîdzekïu atlikums gada beigâs</t>
  </si>
  <si>
    <t>Ârçjâ finsçðana</t>
  </si>
  <si>
    <t>Pârçjâ ârzemju finasçðana</t>
  </si>
  <si>
    <t xml:space="preserve">                            Valsts kases oficiâlais mçneða pârskats </t>
  </si>
  <si>
    <t xml:space="preserve">                 12.tabula</t>
  </si>
  <si>
    <t>Paðvaldîbu speciâlâ budþeta izdevumi pçc ekonomiskâs klasifikâcijas</t>
  </si>
  <si>
    <t>Kopâ ieòçmumi</t>
  </si>
  <si>
    <t>Ieòçmumi no îpaðiem mçríiem iezîmçtu lîdzekïu avotiem</t>
  </si>
  <si>
    <t>t.sk. privatizâcijas fonds</t>
  </si>
  <si>
    <t xml:space="preserve">       dabas resursu nodoklis</t>
  </si>
  <si>
    <t xml:space="preserve">       autoceïu (ielu) fonds</t>
  </si>
  <si>
    <t xml:space="preserve">       pârçjie ieòçmumi</t>
  </si>
  <si>
    <t>Ieòçmumi no ziedojumiem un dâvinâjumiem</t>
  </si>
  <si>
    <t>Kopâ izdevumi pçc ieòçmumu veidiem</t>
  </si>
  <si>
    <t>Izdevumi no îpaðiem mçríiem iezîmçtu lîdzekïu avotiem</t>
  </si>
  <si>
    <t xml:space="preserve">       pârçjiem ieòçmumiem</t>
  </si>
  <si>
    <t>Izdevumi no saòemto ziedojumu un dâvinâjumu lîdzekïiem</t>
  </si>
  <si>
    <t>1.Izdevumi kopâ (1.1. + 1.2. + 1.3.)</t>
  </si>
  <si>
    <t xml:space="preserve">Valsts sociâlâis apdroðinâðanas obligâtas iemaksas </t>
  </si>
  <si>
    <t xml:space="preserve">Preèu un pakalpojumu apmaksa </t>
  </si>
  <si>
    <t>Maksâjumi par aizòçmumiem un kredîtiem</t>
  </si>
  <si>
    <t xml:space="preserve">Investîcijas </t>
  </si>
  <si>
    <t>1.3. Paðvaldîbu budþeta tîrie aizdevumi</t>
  </si>
  <si>
    <t xml:space="preserve">         Valsts kases oficiâlais mçneða pârskats</t>
  </si>
  <si>
    <t>13.tabula</t>
  </si>
  <si>
    <t xml:space="preserve">Paðvaldîbu pamatbudþeta izpildes râdîtâji </t>
  </si>
  <si>
    <t xml:space="preserve">                                                     (tûkst. latu)</t>
  </si>
  <si>
    <t>Ieòçmumi</t>
  </si>
  <si>
    <t>Izdevumi</t>
  </si>
  <si>
    <t>tai skaitâ</t>
  </si>
  <si>
    <t>Pilsçtas, rajona nosaukums</t>
  </si>
  <si>
    <t>Nodokïu un nenodokïu ieòçmumi *</t>
  </si>
  <si>
    <t>Saòemtie maksâjumi</t>
  </si>
  <si>
    <t>Ieòçmumi kopâ (2+3)</t>
  </si>
  <si>
    <t>Izdevumi pçc valdîbas funkcijâm</t>
  </si>
  <si>
    <t>Norçíini</t>
  </si>
  <si>
    <t>Izdevumi kopâ (5+6)</t>
  </si>
  <si>
    <t>Ieòçmumu   pârpalikums vai deficits      (4-7)</t>
  </si>
  <si>
    <t>Finansçðana                   -(4-7)</t>
  </si>
  <si>
    <t>Budþeta lîdzekïu izmaiòas (12-13)</t>
  </si>
  <si>
    <t>Lîdzekïu atlikums gada sâkumâ</t>
  </si>
  <si>
    <t>Lîdzekïu atlikums perioda beigâs</t>
  </si>
  <si>
    <t>No komerc-
bankâm</t>
  </si>
  <si>
    <t>Ârçjâ  finansçðana</t>
  </si>
  <si>
    <t>PILSÇTAS</t>
  </si>
  <si>
    <t>KODS</t>
  </si>
  <si>
    <t>RÎGA</t>
  </si>
  <si>
    <t>0010</t>
  </si>
  <si>
    <t>DAUGAVPILS</t>
  </si>
  <si>
    <t>0500</t>
  </si>
  <si>
    <t>JELGAVA</t>
  </si>
  <si>
    <t>0900</t>
  </si>
  <si>
    <t>JÛRMALA</t>
  </si>
  <si>
    <t>1300</t>
  </si>
  <si>
    <t>LIEPÂJA</t>
  </si>
  <si>
    <t>1700</t>
  </si>
  <si>
    <t>RÇZEKNE</t>
  </si>
  <si>
    <t>2100</t>
  </si>
  <si>
    <t>VENTSPILS</t>
  </si>
  <si>
    <t>2700</t>
  </si>
  <si>
    <t>AIZKRAUKLES RAJONS</t>
  </si>
  <si>
    <t>3200</t>
  </si>
  <si>
    <t>ALÛKSNES RAJONS</t>
  </si>
  <si>
    <t>3600</t>
  </si>
  <si>
    <t>BALVU RAJONS</t>
  </si>
  <si>
    <t>3800</t>
  </si>
  <si>
    <t>BAUSKAS RAJONS</t>
  </si>
  <si>
    <t>4000</t>
  </si>
  <si>
    <t>CÇSU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</si>
  <si>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</si>
  <si>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</si>
  <si>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</si>
  <si>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</si>
  <si>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</si>
  <si>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</si>
  <si>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</si>
  <si>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</si>
  <si>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</si>
  <si>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JÇKABPILS RAJONS</t>
  </si>
  <si>
    <t>5600</t>
  </si>
  <si>
    <t>KRÂSLAVAS RAJONS</t>
  </si>
  <si>
    <t>6000</t>
  </si>
  <si>
    <t>KULDÎGAS RAJONS</t>
  </si>
  <si>
    <t>6200</t>
  </si>
  <si>
    <t>LIEPÂJAS RAJONS</t>
  </si>
  <si>
    <t>6400</t>
  </si>
  <si>
    <t>LIMBAÞU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</si>
  <si>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</si>
  <si>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</si>
  <si>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</si>
  <si>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</si>
  <si>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</si>
  <si>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</si>
  <si>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</si>
  <si>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PREIÏU RAJONS</t>
  </si>
  <si>
    <t>7600</t>
  </si>
  <si>
    <t>RÇZEKNES RAJONS</t>
  </si>
  <si>
    <t>7800</t>
  </si>
  <si>
    <t>RÎGAS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</si>
  <si>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</si>
  <si>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</si>
  <si>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</si>
  <si>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</si>
  <si>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</si>
  <si>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</si>
  <si>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</si>
  <si>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</si>
  <si>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</si>
  <si>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</si>
  <si>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</si>
  <si>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</si>
  <si>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</si>
  <si>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KOPÂ PILSÇTÂS</t>
  </si>
  <si>
    <t>RAJONI</t>
  </si>
  <si>
    <t>KOPÂ RAJONOS</t>
  </si>
  <si>
    <t>KOPÂ</t>
  </si>
  <si>
    <t>* - neieskaitot iedzîvotâju ienâkuma nodokïa atlikumu sadales kontâ</t>
  </si>
  <si>
    <t>_______________________________</t>
  </si>
  <si>
    <t>Valsts kases oficiâlais pârskats</t>
  </si>
  <si>
    <t>14.tabula</t>
  </si>
  <si>
    <t>Paðvaldîbu speciâlâ budþeta izpildes râdîtâji</t>
  </si>
  <si>
    <t xml:space="preserve">                            (tûkst. latu)</t>
  </si>
  <si>
    <t>Rajona, pilsçtas nosaukums</t>
  </si>
  <si>
    <t>Ieòçmumi kopâ</t>
  </si>
  <si>
    <t>Izdevumi    kopâ</t>
  </si>
  <si>
    <t>Ieòçmumu pârpalikums vai deficîts (2-3)</t>
  </si>
  <si>
    <t>Finansçðana       -(2-3)</t>
  </si>
  <si>
    <t>Budþeta lîdzekïu izmaiòas         (8-9)</t>
  </si>
  <si>
    <t>Ârçjâ finansçðana</t>
  </si>
  <si>
    <t xml:space="preserve">                                      Valsts kases oficiâlais mçneða pârskats</t>
  </si>
  <si>
    <t xml:space="preserve">                15.tabula</t>
  </si>
  <si>
    <t xml:space="preserve">                   Paðvaldîbu finansu izlîdzinâðanas  fonda lîdzekïi</t>
  </si>
  <si>
    <t xml:space="preserve">                                  ( 1998. gada janvâris - septembris ) </t>
  </si>
  <si>
    <t xml:space="preserve">                               (latos)</t>
  </si>
  <si>
    <t>Izpilde</t>
  </si>
  <si>
    <t xml:space="preserve">1. Ieòçmumi - kopâ   </t>
  </si>
  <si>
    <t>Atlikums uz 1998.gada 1.janvâri</t>
  </si>
  <si>
    <t>Kompensâcija no valsts pamatbudýeta</t>
  </si>
  <si>
    <t>Ieskaitîts no valsts pamatbudþeta</t>
  </si>
  <si>
    <t>Ieskaitîts no paðvaldîbâm</t>
  </si>
  <si>
    <t>Ieskaitîts îpaðuma nodoklis</t>
  </si>
  <si>
    <t>2. Izdevumi - kopâ</t>
  </si>
  <si>
    <t>Dotâcijas paðvaldîbu budþetiem</t>
  </si>
  <si>
    <t>Mçrídotâcijas paðvaldîbu budþetiem</t>
  </si>
  <si>
    <t>3. Atlikums uz 1998.gada 1.oktobri (1.-2.)</t>
  </si>
  <si>
    <t>t.sk. atlikums pagastu un rajonu teritoriâlplânoðanai</t>
  </si>
  <si>
    <t xml:space="preserve">       atlikums sadales kontâ</t>
  </si>
  <si>
    <t xml:space="preserve">            no tâ : atlikums par 1998.gadu</t>
  </si>
  <si>
    <t xml:space="preserve">                      atlikums par 1997.gadu</t>
  </si>
  <si>
    <t xml:space="preserve">              Valsts kases oficiâlais mçneða pârskats</t>
  </si>
  <si>
    <t xml:space="preserve">                                                                         16.tabula</t>
  </si>
  <si>
    <t>No paðvaldîbu finansu izlîdzinâðanas fonda pârskaitîtie lîdzekïi</t>
  </si>
  <si>
    <t xml:space="preserve">                                 ( 1998. gada janvâris - septembris )</t>
  </si>
  <si>
    <t>(latos)</t>
  </si>
  <si>
    <t>Rajona vai pilsçtas nosaukums</t>
  </si>
  <si>
    <t xml:space="preserve">Gada plâns </t>
  </si>
  <si>
    <t>Izpilde %</t>
  </si>
  <si>
    <t>Rîgas pilsçta</t>
  </si>
  <si>
    <t>Daugavpils pilsçta</t>
  </si>
  <si>
    <t>Jelgavas pilsçta</t>
  </si>
  <si>
    <t>Jûrmalas pilsçta</t>
  </si>
  <si>
    <t>Liepâjas pilsçta</t>
  </si>
  <si>
    <t>Rçzeknes pilsçta</t>
  </si>
  <si>
    <t>Ventspils pilsçta</t>
  </si>
  <si>
    <t>Aizkraukles rajons</t>
  </si>
  <si>
    <t>Alûksnes rajons</t>
  </si>
  <si>
    <t>Balvu rajons</t>
  </si>
  <si>
    <t>Bauskas rajons</t>
  </si>
  <si>
    <t>Cçsu rajons</t>
  </si>
  <si>
    <t>Daugavpils rajons</t>
  </si>
  <si>
    <t>Dobeles rajons</t>
  </si>
  <si>
    <t>Gulbenes rajons</t>
  </si>
  <si>
    <t>Jelgavas rajons</t>
  </si>
  <si>
    <t>Jçkabpils rajons</t>
  </si>
  <si>
    <t>Krâslavas rajons</t>
  </si>
  <si>
    <t>Kuldîgas rajons</t>
  </si>
  <si>
    <t>Liepâjas rajons</t>
  </si>
  <si>
    <t>Limbaþu rajons</t>
  </si>
  <si>
    <t>Ludzas rajons</t>
  </si>
  <si>
    <t>Madonas rajons</t>
  </si>
  <si>
    <t>Ogres rajons</t>
  </si>
  <si>
    <t>Preiïu rajons</t>
  </si>
  <si>
    <t>Rçzeknes rajons</t>
  </si>
  <si>
    <t>Rîgas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</si>
  <si>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</si>
  <si>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</si>
  <si>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</si>
  <si>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</si>
  <si>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</si>
  <si>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</si>
  <si>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Kopâ</t>
  </si>
  <si>
    <t xml:space="preserve">                                                        Valsts kases oficiâlais mçneða pârskats</t>
  </si>
  <si>
    <t>17.tabula</t>
  </si>
  <si>
    <t>No valsts budþeta pârskaitîtâs mçrídotâcijas paðvaldîbâm</t>
  </si>
  <si>
    <t xml:space="preserve">                (latos)</t>
  </si>
  <si>
    <t>Mçrídotâcijas investîcijâm   (8.pielikums)</t>
  </si>
  <si>
    <t xml:space="preserve">Mçrídotâcijas specializçtiem izglîtîbas pasâkumiem (6.pielikums) </t>
  </si>
  <si>
    <t xml:space="preserve">Mçrídotâcijas paðvaldîbu paðdarbîbas kolektîviem (7.pielikums) </t>
  </si>
  <si>
    <t>Mçrídotâcijas izglîtîbas pasâkumiem
(10.-14.pielikums)</t>
  </si>
  <si>
    <t>Mçrídotâcijas kristîgâs mâcîbas un çtikas programmai  (15.pielikums)</t>
  </si>
  <si>
    <t xml:space="preserve">Pârçjâs mçrídotâ-cijas </t>
  </si>
  <si>
    <t>Mçrídotâcijas
teritoriâlplânoðanai</t>
  </si>
  <si>
    <t>Mçrídotâcijas
kopâ              (2+3+4+5+6+7+8+9)</t>
  </si>
  <si>
    <t>1997.g.</t>
  </si>
  <si>
    <t>1998.g.</t>
  </si>
  <si>
    <t>1.tabula</t>
  </si>
  <si>
    <t>Valsts kases oficiālais mēneša pārskats</t>
  </si>
  <si>
    <t>Valsts konsolidētā budžeta izpilde</t>
  </si>
  <si>
    <t>(1998.gada janvāris - septembris)</t>
  </si>
  <si>
    <t>(tūkst. latu)</t>
  </si>
  <si>
    <t>Izpilde % pret gada plānu (3/2)</t>
  </si>
  <si>
    <t>1. Kopējie ieņēmumi (1.1.+1.2.)</t>
  </si>
  <si>
    <t>76,38%</t>
  </si>
  <si>
    <t>Valsts pamatbudžeta ieņēmumi (bruto)</t>
  </si>
  <si>
    <t>76,22%</t>
  </si>
  <si>
    <t>mīnus transferts no valsts speciālā budžeta</t>
  </si>
  <si>
    <t>32,42%</t>
  </si>
  <si>
    <t>1.1. Valsts pamatbudžeta ieņēmumi (neto)</t>
  </si>
  <si>
    <t>79,24%</t>
  </si>
  <si>
    <t>Nodokļu ieņēmumi</t>
  </si>
  <si>
    <t>80,76%</t>
  </si>
  <si>
    <t>- Tiešie nodokļi</t>
  </si>
  <si>
    <t>91,23%</t>
  </si>
  <si>
    <t>Uzņēmumu ienākuma nodoklis</t>
  </si>
  <si>
    <t>- Netiešie nodokļi</t>
  </si>
  <si>
    <t>78,09%</t>
  </si>
  <si>
    <t>Pievienotās vērtības nodoklis</t>
  </si>
  <si>
    <t>75,89%</t>
  </si>
  <si>
    <t>Akcīzes nodoklis</t>
  </si>
  <si>
    <t>85,99%</t>
  </si>
  <si>
    <t>Muitas nodoklis</t>
  </si>
  <si>
    <t>72,52%</t>
  </si>
  <si>
    <t>- Citiem budžetiem sadalāmie nodokļi</t>
  </si>
  <si>
    <t>Nenodokļu ieņēmumi</t>
  </si>
  <si>
    <t>83,09%</t>
  </si>
  <si>
    <t>Maksas pakalpojumi un citi pašu ieņēmumi</t>
  </si>
  <si>
    <t>66,86%</t>
  </si>
  <si>
    <t>Valsts speciālā budžeta ieņēmumi (bruto)</t>
  </si>
  <si>
    <t>73,61%</t>
  </si>
  <si>
    <t>mīnus transferts no valsts pamatbudžeta</t>
  </si>
  <si>
    <t>76,88%</t>
  </si>
  <si>
    <t>1.2. Valsts speciālā budžeta ieņēmumi (neto)</t>
  </si>
  <si>
    <t>73,50%</t>
  </si>
  <si>
    <t>Nodokļu un nenodokļu ieņēmumi</t>
  </si>
  <si>
    <t>Sociālās apdrošināšanas iemaksas</t>
  </si>
  <si>
    <t>75,01%</t>
  </si>
  <si>
    <t>74,10%</t>
  </si>
  <si>
    <t>Pārējie maksājumi</t>
  </si>
  <si>
    <t>69,34%</t>
  </si>
  <si>
    <t>2. Kopējie izdevumi (tai skaitā tīrie aizdevumi) (2.1.+2.2.+2.3.)</t>
  </si>
  <si>
    <t>66,24%</t>
  </si>
  <si>
    <t>2.1. Uzturēšanas izdevumi</t>
  </si>
  <si>
    <t>69,47%</t>
  </si>
  <si>
    <t>Valsts pamatbudžeta uzturēšanas izdevumi (bruto)</t>
  </si>
  <si>
    <t>67,94%</t>
  </si>
  <si>
    <t>mīnus transferts valsts speciālajam budžetam</t>
  </si>
  <si>
    <t>76,91%</t>
  </si>
  <si>
    <t>Valsts pamatbudžeta uzturēšanas izdevumi (neto)</t>
  </si>
  <si>
    <t>67,64%</t>
  </si>
  <si>
    <t>Kārtējie izdevumi</t>
  </si>
  <si>
    <t>70,01%</t>
  </si>
  <si>
    <t>t.sk. atalgojumi</t>
  </si>
  <si>
    <t>69,71%</t>
  </si>
  <si>
    <t>Maksājumi par aizņēmumiem un kredītiem</t>
  </si>
  <si>
    <t>39,23%</t>
  </si>
  <si>
    <t>Subsīdijas un dotācijas</t>
  </si>
  <si>
    <t>71,64%</t>
  </si>
  <si>
    <t>Pārējie izdevumi</t>
  </si>
  <si>
    <t>33,46%</t>
  </si>
  <si>
    <t>Valsts speciālā budžeta uzturēšanas izdevumi (bruto)</t>
  </si>
  <si>
    <t>68,70%</t>
  </si>
  <si>
    <t>mīnus transferts valsts pamatbudžetam</t>
  </si>
  <si>
    <t>Valsts speciālā budžeta uzturēšanas izdevumi (neto)</t>
  </si>
  <si>
    <t>71,24%</t>
  </si>
  <si>
    <t>Sociālā apdrošināšana</t>
  </si>
  <si>
    <t>71,03%</t>
  </si>
  <si>
    <t>61,08%</t>
  </si>
  <si>
    <t>t.sk atalgojumi</t>
  </si>
  <si>
    <t>80,22%</t>
  </si>
  <si>
    <t>6,98%</t>
  </si>
  <si>
    <t>71,33%</t>
  </si>
  <si>
    <t>Citi speciālie budžeti</t>
  </si>
  <si>
    <t>71,76%</t>
  </si>
  <si>
    <t>91,42%</t>
  </si>
  <si>
    <t>71,70%</t>
  </si>
  <si>
    <t>65,28%</t>
  </si>
  <si>
    <t>2.2. Izdevumi kapitālieguldījumiem (neto)</t>
  </si>
  <si>
    <t>59,20%</t>
  </si>
  <si>
    <t xml:space="preserve">Valsts pamatbudžeta izdevumi kapitālajām iegādēm un kapitālajam remontam </t>
  </si>
  <si>
    <t>64,21%</t>
  </si>
  <si>
    <t xml:space="preserve">Valsts speciālā budžeta izdevumi kapitālajām iegādēm un kapitālajam remontam </t>
  </si>
  <si>
    <t>59,48%</t>
  </si>
  <si>
    <t>95,98%</t>
  </si>
  <si>
    <t>Pārējie</t>
  </si>
  <si>
    <t>54,64%</t>
  </si>
  <si>
    <t>Valsts investīcijas</t>
  </si>
  <si>
    <t>58,03%</t>
  </si>
  <si>
    <t>No valsts pamatbudžeta (bruto)</t>
  </si>
  <si>
    <t>69,55%</t>
  </si>
  <si>
    <t>75,07%</t>
  </si>
  <si>
    <t>No valsts pamatbudžeta ( neto)</t>
  </si>
  <si>
    <t>69,51%</t>
  </si>
  <si>
    <t xml:space="preserve">No valsts speciālā budžeta </t>
  </si>
  <si>
    <t>40,40%</t>
  </si>
  <si>
    <t>2.3. Valsts budžeta tīrie aizdevumi</t>
  </si>
  <si>
    <t>3,96%</t>
  </si>
  <si>
    <t>2.3.1.Valsts budžeta aizdevumi</t>
  </si>
  <si>
    <t>28,02%</t>
  </si>
  <si>
    <t>2.3.2.Valsts budžeta aizdevumu atmaksas</t>
  </si>
  <si>
    <t>83,64%</t>
  </si>
  <si>
    <t>Valsts pamatbudžeta aizdevumi (bruto)</t>
  </si>
  <si>
    <t>30,61%</t>
  </si>
  <si>
    <t>42,69%</t>
  </si>
  <si>
    <t>Valsts pamatbudžeta aizdevumi(neto)</t>
  </si>
  <si>
    <t>Valsts pamatbudžeta aizdevumu atmaksas (bruto)</t>
  </si>
  <si>
    <t>82,02%</t>
  </si>
  <si>
    <t>59,92%</t>
  </si>
  <si>
    <t>Valsts pamatbudžeta aizdevumu atmaksas (neto)</t>
  </si>
  <si>
    <t>Valsts speciālā budžeta aizdevumi</t>
  </si>
  <si>
    <t>0,00%</t>
  </si>
  <si>
    <t>Valsts speciālā budžeta aizdevumu atmaksas</t>
  </si>
  <si>
    <t>3. Valsts budžeta fiskālais deficīts(-) vai pārpalikums (+)</t>
  </si>
  <si>
    <t>-48,40%</t>
  </si>
  <si>
    <t>Valsts kase / Pārskatu departaments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</si>
</sst>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8" formatCode="###0"/>
    <numFmt numFmtId="179" formatCode="#\ ##0"/>
    <numFmt numFmtId="180" formatCode="#\ ###\ ##0"/>
    <numFmt numFmtId="190" formatCode="00.000"/>
    <numFmt numFmtId="223" formatCode="##0,"/>
    <numFmt numFmtId="232" formatCode="#\ ###\ \ ##0"/>
    <numFmt numFmtId="233" formatCode="###,##0,"/>
  </numFmts>
  <fonts count="54">
    <font>
      <sz val="9"/>
      <name val="BaltSouvenirLight"/>
      <family val="0"/>
    </font>
    <font>
      <b/>
      <sz val="9"/>
      <name val="BaltSouvenirLight"/>
      <family val="0"/>
    </font>
    <font>
      <i/>
      <sz val="9"/>
      <name val="BaltSouvenirLight"/>
      <family val="0"/>
    </font>
    <font>
      <b/>
      <i/>
      <sz val="9"/>
      <name val="BaltSouvenirLight"/>
      <family val="0"/>
    </font>
    <font>
      <sz val="10"/>
      <name val="RimHelvetica"/>
      <family val="0"/>
    </font>
    <font>
      <sz val="9"/>
      <name val="RimHelvetica"/>
      <family val="0"/>
    </font>
    <font>
      <b/>
      <sz val="12"/>
      <name val="RimHelvetica"/>
      <family val="0"/>
    </font>
    <font>
      <sz val="9"/>
      <name val="BaltTimesRoman"/>
      <family val="2"/>
    </font>
    <font>
      <sz val="8"/>
      <name val="BaltTimesRoman"/>
      <family val="2"/>
    </font>
    <font>
      <sz val="10"/>
      <name val="BaltTimesRoman"/>
      <family val="2"/>
    </font>
    <font>
      <b/>
      <sz val="10"/>
      <name val="RimHelvetica"/>
      <family val="0"/>
    </font>
    <font>
      <b/>
      <sz val="9"/>
      <name val="RimHelvetica"/>
      <family val="0"/>
    </font>
    <font>
      <i/>
      <sz val="9"/>
      <name val="RimHelvetica"/>
      <family val="0"/>
    </font>
    <font>
      <sz val="8"/>
      <name val="RimHelvetica"/>
      <family val="0"/>
    </font>
    <font>
      <sz val="11"/>
      <name val="RimHelvetica"/>
      <family val="0"/>
    </font>
    <font>
      <b/>
      <sz val="14"/>
      <name val="RimHelvetica"/>
      <family val="0"/>
    </font>
    <font>
      <i/>
      <sz val="8"/>
      <name val="RimHelvetica"/>
      <family val="0"/>
    </font>
    <font>
      <sz val="9"/>
      <name val="Times New Roman Cyr"/>
      <family val="1"/>
    </font>
    <font>
      <sz val="8"/>
      <name val="Times New Roman"/>
      <family val="0"/>
    </font>
    <font>
      <b/>
      <sz val="8"/>
      <name val="RimHelvetica"/>
      <family val="0"/>
    </font>
    <font>
      <i/>
      <sz val="11"/>
      <name val="RimHelvetica"/>
      <family val="0"/>
    </font>
    <font>
      <b/>
      <sz val="16"/>
      <name val="RimHelvetica"/>
      <family val="0"/>
    </font>
    <font>
      <b/>
      <sz val="11"/>
      <name val="RimHelvetica"/>
      <family val="0"/>
    </font>
    <font>
      <sz val="8.5"/>
      <name val="MS Sans Serif"/>
      <family val="0"/>
    </font>
    <font>
      <sz val="8.5"/>
      <name val="RimHelvetica"/>
      <family val="0"/>
    </font>
    <font>
      <sz val="10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sz val="8"/>
      <name val="RusHelvetica"/>
      <family val="0"/>
    </font>
    <font>
      <sz val="8"/>
      <name val="RimAvantGarde"/>
      <family val="0"/>
    </font>
    <font>
      <sz val="9"/>
      <name val="MS Sans Serif"/>
      <family val="0"/>
    </font>
    <font>
      <sz val="9"/>
      <name val="RimAvantGarde"/>
      <family val="0"/>
    </font>
    <font>
      <sz val="10"/>
      <name val="RusHelvetica"/>
      <family val="0"/>
    </font>
    <font>
      <b/>
      <sz val="8.5"/>
      <name val="MS Sans Serif"/>
      <family val="0"/>
    </font>
    <font>
      <b/>
      <sz val="10"/>
      <name val="RimAvantGarde"/>
      <family val="0"/>
    </font>
    <font>
      <sz val="8.5"/>
      <name val="RimAvantGarde"/>
      <family val="0"/>
    </font>
    <font>
      <i/>
      <sz val="9"/>
      <name val="RimTimes"/>
      <family val="0"/>
    </font>
    <font>
      <sz val="10"/>
      <name val="RimAvantGarde"/>
      <family val="0"/>
    </font>
    <font>
      <sz val="12"/>
      <name val="RimHelvetica"/>
      <family val="0"/>
    </font>
    <font>
      <sz val="8"/>
      <name val="RimTimes"/>
      <family val="0"/>
    </font>
    <font>
      <b/>
      <sz val="10"/>
      <name val="MS Sans Serif"/>
      <family val="0"/>
    </font>
    <font>
      <sz val="11"/>
      <name val="BaltTimesRoman"/>
      <family val="2"/>
    </font>
    <font>
      <sz val="11"/>
      <name val="BaltSouvenirLight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  <font>
      <sz val="12"/>
      <color indexed="8"/>
      <name val="RimTimes"/>
      <family val="0"/>
    </font>
    <font>
      <sz val="12"/>
      <color indexed="8"/>
      <name val="RimHelvetica"/>
      <family val="0"/>
    </font>
    <font>
      <sz val="10"/>
      <color indexed="8"/>
      <name val="RimHelvetica"/>
      <family val="0"/>
    </font>
    <font>
      <b/>
      <sz val="12"/>
      <color indexed="8"/>
      <name val="RimHelvetica"/>
      <family val="0"/>
    </font>
    <font>
      <i/>
      <sz val="10"/>
      <color indexed="8"/>
      <name val="RimHelvetica"/>
      <family val="0"/>
    </font>
    <font>
      <b/>
      <sz val="10"/>
      <color indexed="8"/>
      <name val="RimHelvetica"/>
      <family val="0"/>
    </font>
    <font>
      <b/>
      <sz val="12"/>
      <color indexed="8"/>
      <name val="Rim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9" fontId="10" fillId="0" borderId="1" xfId="0" applyNumberFormat="1" applyFont="1" applyBorder="1" applyAlignment="1">
      <alignment horizontal="left" vertical="center"/>
    </xf>
    <xf numFmtId="179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9" fontId="10" fillId="0" borderId="1" xfId="0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9" fontId="5" fillId="0" borderId="1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 horizontal="left" vertical="center" wrapText="1"/>
    </xf>
    <xf numFmtId="179" fontId="12" fillId="0" borderId="1" xfId="0" applyNumberFormat="1" applyFont="1" applyBorder="1" applyAlignment="1">
      <alignment horizontal="right"/>
    </xf>
    <xf numFmtId="179" fontId="12" fillId="0" borderId="1" xfId="0" applyNumberFormat="1" applyFont="1" applyBorder="1" applyAlignment="1">
      <alignment horizontal="left" vertical="center"/>
    </xf>
    <xf numFmtId="179" fontId="12" fillId="0" borderId="1" xfId="0" applyNumberFormat="1" applyFont="1" applyBorder="1" applyAlignment="1">
      <alignment horizontal="left" wrapText="1"/>
    </xf>
    <xf numFmtId="179" fontId="5" fillId="0" borderId="1" xfId="0" applyNumberFormat="1" applyFont="1" applyBorder="1" applyAlignment="1">
      <alignment horizontal="left"/>
    </xf>
    <xf numFmtId="179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 horizontal="right"/>
    </xf>
    <xf numFmtId="10" fontId="10" fillId="0" borderId="1" xfId="23" applyNumberFormat="1" applyFont="1" applyBorder="1" applyAlignment="1">
      <alignment horizontal="right"/>
    </xf>
    <xf numFmtId="10" fontId="10" fillId="0" borderId="1" xfId="23" applyNumberFormat="1" applyFont="1" applyBorder="1" applyAlignment="1">
      <alignment/>
    </xf>
    <xf numFmtId="0" fontId="13" fillId="0" borderId="1" xfId="0" applyFont="1" applyBorder="1" applyAlignment="1">
      <alignment/>
    </xf>
    <xf numFmtId="179" fontId="13" fillId="0" borderId="1" xfId="0" applyNumberFormat="1" applyFont="1" applyBorder="1" applyAlignment="1">
      <alignment/>
    </xf>
    <xf numFmtId="10" fontId="13" fillId="0" borderId="1" xfId="0" applyNumberFormat="1" applyFont="1" applyBorder="1" applyAlignment="1">
      <alignment horizontal="right"/>
    </xf>
    <xf numFmtId="10" fontId="13" fillId="0" borderId="1" xfId="23" applyNumberFormat="1" applyFont="1" applyBorder="1" applyAlignment="1">
      <alignment/>
    </xf>
    <xf numFmtId="17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179" fontId="16" fillId="0" borderId="1" xfId="0" applyNumberFormat="1" applyFont="1" applyBorder="1" applyAlignment="1">
      <alignment/>
    </xf>
    <xf numFmtId="10" fontId="16" fillId="0" borderId="1" xfId="0" applyNumberFormat="1" applyFont="1" applyBorder="1" applyAlignment="1">
      <alignment horizontal="right"/>
    </xf>
    <xf numFmtId="10" fontId="16" fillId="0" borderId="1" xfId="23" applyNumberFormat="1" applyFont="1" applyBorder="1" applyAlignment="1">
      <alignment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179" fontId="13" fillId="0" borderId="0" xfId="0" applyNumberFormat="1" applyFont="1" applyBorder="1" applyAlignment="1">
      <alignment/>
    </xf>
    <xf numFmtId="10" fontId="13" fillId="0" borderId="0" xfId="0" applyNumberFormat="1" applyFont="1" applyBorder="1" applyAlignment="1">
      <alignment horizontal="right"/>
    </xf>
    <xf numFmtId="10" fontId="13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 wrapText="1"/>
    </xf>
    <xf numFmtId="10" fontId="5" fillId="0" borderId="0" xfId="0" applyNumberFormat="1" applyFont="1" applyAlignment="1">
      <alignment/>
    </xf>
    <xf numFmtId="179" fontId="16" fillId="0" borderId="0" xfId="0" applyNumberFormat="1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9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17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79" fontId="4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0" fontId="1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/>
    </xf>
    <xf numFmtId="10" fontId="10" fillId="0" borderId="1" xfId="0" applyNumberFormat="1" applyFont="1" applyBorder="1" applyAlignment="1">
      <alignment horizontal="right" wrapText="1"/>
    </xf>
    <xf numFmtId="10" fontId="10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10" fontId="11" fillId="0" borderId="0" xfId="0" applyNumberFormat="1" applyFont="1" applyBorder="1" applyAlignment="1">
      <alignment horizontal="right" wrapText="1"/>
    </xf>
    <xf numFmtId="10" fontId="11" fillId="0" borderId="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19" applyFont="1">
      <alignment/>
      <protection/>
    </xf>
    <xf numFmtId="0" fontId="4" fillId="0" borderId="0" xfId="19" applyFont="1">
      <alignment/>
      <protection/>
    </xf>
    <xf numFmtId="0" fontId="18" fillId="0" borderId="0" xfId="19">
      <alignment/>
      <protection/>
    </xf>
    <xf numFmtId="0" fontId="6" fillId="0" borderId="0" xfId="19" applyFont="1">
      <alignment/>
      <protection/>
    </xf>
    <xf numFmtId="0" fontId="15" fillId="0" borderId="0" xfId="19" applyFont="1">
      <alignment/>
      <protection/>
    </xf>
    <xf numFmtId="0" fontId="19" fillId="0" borderId="0" xfId="19" applyFont="1">
      <alignment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wrapText="1"/>
      <protection/>
    </xf>
    <xf numFmtId="0" fontId="10" fillId="0" borderId="1" xfId="19" applyFont="1" applyBorder="1" applyAlignment="1">
      <alignment horizontal="center"/>
      <protection/>
    </xf>
    <xf numFmtId="179" fontId="10" fillId="0" borderId="1" xfId="19" applyNumberFormat="1" applyFont="1" applyBorder="1">
      <alignment/>
      <protection/>
    </xf>
    <xf numFmtId="10" fontId="10" fillId="0" borderId="1" xfId="19" applyNumberFormat="1" applyFont="1" applyBorder="1" applyAlignment="1">
      <alignment wrapText="1"/>
      <protection/>
    </xf>
    <xf numFmtId="10" fontId="10" fillId="0" borderId="1" xfId="19" applyNumberFormat="1" applyFont="1" applyBorder="1" applyAlignment="1">
      <alignment horizontal="right"/>
      <protection/>
    </xf>
    <xf numFmtId="10" fontId="10" fillId="0" borderId="1" xfId="19" applyNumberFormat="1" applyFont="1" applyBorder="1" applyAlignment="1">
      <alignment horizontal="right" wrapText="1"/>
      <protection/>
    </xf>
    <xf numFmtId="0" fontId="10" fillId="0" borderId="1" xfId="19" applyFont="1" applyBorder="1">
      <alignment/>
      <protection/>
    </xf>
    <xf numFmtId="0" fontId="13" fillId="0" borderId="1" xfId="19" applyFont="1" applyBorder="1">
      <alignment/>
      <protection/>
    </xf>
    <xf numFmtId="179" fontId="13" fillId="0" borderId="1" xfId="19" applyNumberFormat="1" applyFont="1" applyBorder="1">
      <alignment/>
      <protection/>
    </xf>
    <xf numFmtId="10" fontId="13" fillId="0" borderId="1" xfId="19" applyNumberFormat="1" applyFont="1" applyBorder="1">
      <alignment/>
      <protection/>
    </xf>
    <xf numFmtId="10" fontId="13" fillId="0" borderId="1" xfId="19" applyNumberFormat="1" applyFont="1" applyBorder="1" applyAlignment="1">
      <alignment horizontal="right"/>
      <protection/>
    </xf>
    <xf numFmtId="10" fontId="13" fillId="0" borderId="1" xfId="19" applyNumberFormat="1" applyFont="1" applyBorder="1" applyAlignment="1">
      <alignment horizontal="right" wrapText="1"/>
      <protection/>
    </xf>
    <xf numFmtId="179" fontId="13" fillId="0" borderId="1" xfId="19" applyNumberFormat="1" applyFont="1" applyBorder="1" applyAlignment="1">
      <alignment/>
      <protection/>
    </xf>
    <xf numFmtId="0" fontId="13" fillId="0" borderId="1" xfId="19" applyFont="1" applyBorder="1" applyAlignment="1">
      <alignment wrapText="1"/>
      <protection/>
    </xf>
    <xf numFmtId="0" fontId="10" fillId="0" borderId="1" xfId="19" applyFont="1" applyBorder="1" applyAlignment="1">
      <alignment wrapText="1"/>
      <protection/>
    </xf>
    <xf numFmtId="10" fontId="10" fillId="0" borderId="1" xfId="19" applyNumberFormat="1" applyFont="1" applyBorder="1">
      <alignment/>
      <protection/>
    </xf>
    <xf numFmtId="0" fontId="13" fillId="0" borderId="1" xfId="19" applyFont="1" applyBorder="1" applyAlignment="1">
      <alignment vertical="center" wrapText="1"/>
      <protection/>
    </xf>
    <xf numFmtId="0" fontId="10" fillId="0" borderId="1" xfId="19" applyFont="1" applyBorder="1" applyAlignment="1">
      <alignment vertical="center" wrapText="1"/>
      <protection/>
    </xf>
    <xf numFmtId="0" fontId="13" fillId="0" borderId="1" xfId="19" applyFont="1" applyBorder="1" applyAlignment="1">
      <alignment horizontal="right"/>
      <protection/>
    </xf>
    <xf numFmtId="0" fontId="13" fillId="0" borderId="0" xfId="19" applyFont="1" applyBorder="1">
      <alignment/>
      <protection/>
    </xf>
    <xf numFmtId="179" fontId="13" fillId="0" borderId="0" xfId="19" applyNumberFormat="1" applyFont="1" applyBorder="1">
      <alignment/>
      <protection/>
    </xf>
    <xf numFmtId="10" fontId="13" fillId="0" borderId="0" xfId="19" applyNumberFormat="1" applyFont="1" applyBorder="1">
      <alignment/>
      <protection/>
    </xf>
    <xf numFmtId="10" fontId="13" fillId="0" borderId="0" xfId="19" applyNumberFormat="1" applyFont="1" applyBorder="1" applyAlignment="1">
      <alignment horizontal="right"/>
      <protection/>
    </xf>
    <xf numFmtId="0" fontId="13" fillId="0" borderId="0" xfId="19" applyFont="1" applyBorder="1" applyAlignment="1">
      <alignment horizontal="right"/>
      <protection/>
    </xf>
    <xf numFmtId="0" fontId="20" fillId="0" borderId="0" xfId="19" applyFont="1" applyBorder="1">
      <alignment/>
      <protection/>
    </xf>
    <xf numFmtId="0" fontId="4" fillId="0" borderId="0" xfId="19" applyFont="1" applyBorder="1">
      <alignment/>
      <protection/>
    </xf>
    <xf numFmtId="0" fontId="5" fillId="0" borderId="0" xfId="19" applyFont="1">
      <alignment/>
      <protection/>
    </xf>
    <xf numFmtId="0" fontId="13" fillId="0" borderId="0" xfId="20" applyFont="1">
      <alignment/>
      <protection/>
    </xf>
    <xf numFmtId="0" fontId="4" fillId="0" borderId="0" xfId="20" applyFont="1">
      <alignment/>
      <protection/>
    </xf>
    <xf numFmtId="0" fontId="18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21" fillId="0" borderId="0" xfId="20" applyFont="1" applyAlignment="1">
      <alignment horizontal="centerContinuous"/>
      <protection/>
    </xf>
    <xf numFmtId="0" fontId="21" fillId="0" borderId="0" xfId="20" applyFont="1">
      <alignment/>
      <protection/>
    </xf>
    <xf numFmtId="0" fontId="6" fillId="0" borderId="0" xfId="20" applyFont="1">
      <alignment/>
      <protection/>
    </xf>
    <xf numFmtId="0" fontId="14" fillId="0" borderId="0" xfId="20" applyFont="1">
      <alignment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/>
      <protection/>
    </xf>
    <xf numFmtId="0" fontId="10" fillId="0" borderId="1" xfId="20" applyFont="1" applyBorder="1" applyAlignment="1">
      <alignment/>
      <protection/>
    </xf>
    <xf numFmtId="179" fontId="10" fillId="0" borderId="1" xfId="20" applyNumberFormat="1" applyFont="1" applyBorder="1">
      <alignment/>
      <protection/>
    </xf>
    <xf numFmtId="10" fontId="10" fillId="0" borderId="1" xfId="20" applyNumberFormat="1" applyFont="1" applyBorder="1" applyAlignment="1">
      <alignment horizontal="right"/>
      <protection/>
    </xf>
    <xf numFmtId="0" fontId="13" fillId="0" borderId="1" xfId="20" applyFont="1" applyBorder="1">
      <alignment/>
      <protection/>
    </xf>
    <xf numFmtId="179" fontId="13" fillId="0" borderId="1" xfId="20" applyNumberFormat="1" applyFont="1" applyBorder="1">
      <alignment/>
      <protection/>
    </xf>
    <xf numFmtId="10" fontId="13" fillId="0" borderId="1" xfId="20" applyNumberFormat="1" applyFont="1" applyBorder="1" applyAlignment="1">
      <alignment horizontal="right"/>
      <protection/>
    </xf>
    <xf numFmtId="0" fontId="10" fillId="0" borderId="1" xfId="20" applyFont="1" applyBorder="1">
      <alignment/>
      <protection/>
    </xf>
    <xf numFmtId="10" fontId="13" fillId="0" borderId="1" xfId="20" applyNumberFormat="1" applyFont="1" applyBorder="1" applyAlignment="1">
      <alignment horizontal="center"/>
      <protection/>
    </xf>
    <xf numFmtId="0" fontId="13" fillId="0" borderId="1" xfId="20" applyFont="1" applyBorder="1" applyAlignment="1">
      <alignment wrapText="1"/>
      <protection/>
    </xf>
    <xf numFmtId="0" fontId="13" fillId="0" borderId="1" xfId="20" applyFont="1" applyBorder="1" applyAlignment="1">
      <alignment/>
      <protection/>
    </xf>
    <xf numFmtId="0" fontId="10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vertical="center" wrapText="1"/>
      <protection/>
    </xf>
    <xf numFmtId="0" fontId="13" fillId="0" borderId="1" xfId="20" applyFont="1" applyBorder="1" applyAlignment="1">
      <alignment horizontal="right" wrapText="1"/>
      <protection/>
    </xf>
    <xf numFmtId="0" fontId="13" fillId="0" borderId="1" xfId="20" applyFont="1" applyBorder="1" applyAlignment="1">
      <alignment horizontal="right" vertical="center" wrapText="1"/>
      <protection/>
    </xf>
    <xf numFmtId="179" fontId="4" fillId="0" borderId="1" xfId="20" applyNumberFormat="1" applyFont="1" applyBorder="1">
      <alignment/>
      <protection/>
    </xf>
    <xf numFmtId="0" fontId="13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2" fillId="0" borderId="0" xfId="20" applyFont="1" applyBorder="1">
      <alignment/>
      <protection/>
    </xf>
    <xf numFmtId="0" fontId="5" fillId="0" borderId="0" xfId="20" applyFont="1">
      <alignment/>
      <protection/>
    </xf>
    <xf numFmtId="0" fontId="13" fillId="0" borderId="0" xfId="21" applyFont="1">
      <alignment/>
      <protection/>
    </xf>
    <xf numFmtId="0" fontId="4" fillId="0" borderId="0" xfId="21" applyFont="1">
      <alignment/>
      <protection/>
    </xf>
    <xf numFmtId="0" fontId="18" fillId="0" borderId="0" xfId="21">
      <alignment/>
      <protection/>
    </xf>
    <xf numFmtId="0" fontId="6" fillId="0" borderId="0" xfId="21" applyFont="1">
      <alignment/>
      <protection/>
    </xf>
    <xf numFmtId="0" fontId="21" fillId="0" borderId="0" xfId="21" applyFont="1">
      <alignment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left" vertical="center" wrapText="1"/>
      <protection/>
    </xf>
    <xf numFmtId="179" fontId="10" fillId="0" borderId="1" xfId="21" applyNumberFormat="1" applyFont="1" applyBorder="1" applyAlignment="1">
      <alignment/>
      <protection/>
    </xf>
    <xf numFmtId="10" fontId="10" fillId="0" borderId="1" xfId="21" applyNumberFormat="1" applyFont="1" applyBorder="1" applyAlignment="1">
      <alignment horizontal="right" wrapText="1"/>
      <protection/>
    </xf>
    <xf numFmtId="10" fontId="10" fillId="0" borderId="1" xfId="21" applyNumberFormat="1" applyFont="1" applyBorder="1" applyAlignment="1">
      <alignment horizontal="center"/>
      <protection/>
    </xf>
    <xf numFmtId="0" fontId="10" fillId="0" borderId="1" xfId="21" applyFont="1" applyBorder="1" applyAlignment="1">
      <alignment horizontal="left"/>
      <protection/>
    </xf>
    <xf numFmtId="179" fontId="10" fillId="0" borderId="1" xfId="21" applyNumberFormat="1" applyFont="1" applyBorder="1">
      <alignment/>
      <protection/>
    </xf>
    <xf numFmtId="10" fontId="1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179" fontId="13" fillId="0" borderId="1" xfId="21" applyNumberFormat="1" applyFont="1" applyBorder="1">
      <alignment/>
      <protection/>
    </xf>
    <xf numFmtId="10" fontId="13" fillId="0" borderId="1" xfId="21" applyNumberFormat="1" applyFont="1" applyBorder="1" applyAlignment="1">
      <alignment horizontal="right" wrapText="1"/>
      <protection/>
    </xf>
    <xf numFmtId="10" fontId="13" fillId="0" borderId="1" xfId="21" applyNumberFormat="1" applyFont="1" applyBorder="1" applyAlignment="1">
      <alignment horizontal="right"/>
      <protection/>
    </xf>
    <xf numFmtId="0" fontId="13" fillId="0" borderId="1" xfId="21" applyFont="1" applyBorder="1">
      <alignment/>
      <protection/>
    </xf>
    <xf numFmtId="0" fontId="13" fillId="0" borderId="1" xfId="21" applyFont="1" applyBorder="1" applyAlignment="1">
      <alignment wrapText="1"/>
      <protection/>
    </xf>
    <xf numFmtId="0" fontId="13" fillId="0" borderId="1" xfId="21" applyFont="1" applyBorder="1" applyAlignment="1">
      <alignment vertical="center" wrapText="1"/>
      <protection/>
    </xf>
    <xf numFmtId="0" fontId="10" fillId="0" borderId="1" xfId="21" applyFont="1" applyBorder="1" applyAlignment="1">
      <alignment horizontal="left" wrapText="1"/>
      <protection/>
    </xf>
    <xf numFmtId="0" fontId="10" fillId="0" borderId="1" xfId="21" applyFont="1" applyBorder="1">
      <alignment/>
      <protection/>
    </xf>
    <xf numFmtId="0" fontId="13" fillId="0" borderId="1" xfId="21" applyFont="1" applyBorder="1" applyAlignment="1">
      <alignment horizontal="left" wrapText="1"/>
      <protection/>
    </xf>
    <xf numFmtId="0" fontId="13" fillId="0" borderId="0" xfId="21" applyFont="1" applyBorder="1">
      <alignment/>
      <protection/>
    </xf>
    <xf numFmtId="179" fontId="4" fillId="0" borderId="0" xfId="21" applyNumberFormat="1" applyFont="1">
      <alignment/>
      <protection/>
    </xf>
    <xf numFmtId="10" fontId="11" fillId="0" borderId="0" xfId="21" applyNumberFormat="1" applyFont="1" applyBorder="1" applyAlignment="1">
      <alignment horizontal="right" wrapText="1"/>
      <protection/>
    </xf>
    <xf numFmtId="179" fontId="12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14" fillId="0" borderId="0" xfId="21" applyFont="1">
      <alignment/>
      <protection/>
    </xf>
    <xf numFmtId="179" fontId="5" fillId="0" borderId="0" xfId="21" applyNumberFormat="1" applyFont="1">
      <alignment/>
      <protection/>
    </xf>
    <xf numFmtId="10" fontId="5" fillId="0" borderId="0" xfId="21" applyNumberFormat="1" applyFont="1" applyBorder="1" applyAlignment="1">
      <alignment/>
      <protection/>
    </xf>
    <xf numFmtId="179" fontId="16" fillId="0" borderId="0" xfId="21" applyNumberFormat="1" applyFont="1">
      <alignment/>
      <protection/>
    </xf>
    <xf numFmtId="3" fontId="5" fillId="0" borderId="0" xfId="21" applyNumberFormat="1" applyFont="1">
      <alignment/>
      <protection/>
    </xf>
    <xf numFmtId="3" fontId="16" fillId="0" borderId="0" xfId="21" applyNumberFormat="1" applyFont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10" fontId="1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90" fontId="5" fillId="0" borderId="1" xfId="0" applyNumberFormat="1" applyFont="1" applyBorder="1" applyAlignment="1">
      <alignment horizontal="center"/>
    </xf>
    <xf numFmtId="179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23" fillId="0" borderId="0" xfId="22" applyNumberFormat="1" applyAlignment="1">
      <alignment horizontal="center" vertical="top" wrapText="1"/>
      <protection/>
    </xf>
    <xf numFmtId="49" fontId="24" fillId="0" borderId="0" xfId="22" applyNumberFormat="1" applyFont="1" applyAlignment="1">
      <alignment vertical="top" wrapText="1"/>
      <protection/>
    </xf>
    <xf numFmtId="0" fontId="23" fillId="0" borderId="0" xfId="22">
      <alignment/>
      <protection/>
    </xf>
    <xf numFmtId="0" fontId="23" fillId="0" borderId="0" xfId="22" applyAlignment="1">
      <alignment horizontal="centerContinuous"/>
      <protection/>
    </xf>
    <xf numFmtId="49" fontId="25" fillId="0" borderId="0" xfId="22" applyNumberFormat="1" applyFont="1" applyAlignment="1">
      <alignment horizontal="centerContinuous" vertical="top" wrapText="1"/>
      <protection/>
    </xf>
    <xf numFmtId="49" fontId="4" fillId="0" borderId="0" xfId="22" applyNumberFormat="1" applyFont="1" applyAlignment="1">
      <alignment horizontal="centerContinuous" vertical="top" wrapText="1"/>
      <protection/>
    </xf>
    <xf numFmtId="0" fontId="25" fillId="0" borderId="0" xfId="22" applyFont="1" applyAlignment="1">
      <alignment horizontal="centerContinuous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centerContinuous"/>
      <protection/>
    </xf>
    <xf numFmtId="49" fontId="26" fillId="0" borderId="0" xfId="22" applyNumberFormat="1" applyFont="1" applyAlignment="1">
      <alignment horizontal="center" vertical="top" wrapText="1"/>
      <protection/>
    </xf>
    <xf numFmtId="49" fontId="6" fillId="0" borderId="0" xfId="22" applyNumberFormat="1" applyFont="1" applyAlignment="1">
      <alignment horizontal="centerContinuous" vertical="top" wrapText="1"/>
      <protection/>
    </xf>
    <xf numFmtId="0" fontId="26" fillId="0" borderId="0" xfId="22" applyFont="1" applyAlignment="1">
      <alignment horizontal="centerContinuous"/>
      <protection/>
    </xf>
    <xf numFmtId="0" fontId="26" fillId="0" borderId="0" xfId="22" applyFont="1">
      <alignment/>
      <protection/>
    </xf>
    <xf numFmtId="49" fontId="26" fillId="0" borderId="0" xfId="22" applyNumberFormat="1" applyFont="1" applyAlignment="1">
      <alignment horizontal="centerContinuous" vertical="top" wrapText="1"/>
      <protection/>
    </xf>
    <xf numFmtId="0" fontId="24" fillId="0" borderId="0" xfId="22" applyFont="1" applyAlignment="1">
      <alignment horizontal="centerContinuous"/>
      <protection/>
    </xf>
    <xf numFmtId="49" fontId="27" fillId="0" borderId="0" xfId="22" applyNumberFormat="1" applyFont="1" applyAlignment="1">
      <alignment horizontal="center" vertical="top" wrapText="1"/>
      <protection/>
    </xf>
    <xf numFmtId="49" fontId="13" fillId="0" borderId="0" xfId="22" applyNumberFormat="1" applyFont="1" applyAlignment="1">
      <alignment vertical="top" wrapText="1"/>
      <protection/>
    </xf>
    <xf numFmtId="0" fontId="27" fillId="0" borderId="2" xfId="22" applyFont="1" applyBorder="1">
      <alignment/>
      <protection/>
    </xf>
    <xf numFmtId="0" fontId="13" fillId="0" borderId="2" xfId="22" applyFont="1" applyBorder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27" fillId="0" borderId="2" xfId="22" applyFont="1" applyBorder="1" applyAlignment="1">
      <alignment horizontal="centerContinuous"/>
      <protection/>
    </xf>
    <xf numFmtId="0" fontId="27" fillId="0" borderId="0" xfId="22" applyFont="1">
      <alignment/>
      <protection/>
    </xf>
    <xf numFmtId="49" fontId="28" fillId="0" borderId="3" xfId="22" applyNumberFormat="1" applyFont="1" applyFill="1" applyBorder="1" applyAlignment="1">
      <alignment horizontal="center" vertical="top" wrapText="1"/>
      <protection/>
    </xf>
    <xf numFmtId="49" fontId="13" fillId="0" borderId="3" xfId="22" applyNumberFormat="1" applyFont="1" applyFill="1" applyBorder="1" applyAlignment="1">
      <alignment horizontal="centerContinuous" vertical="center"/>
      <protection/>
    </xf>
    <xf numFmtId="49" fontId="13" fillId="0" borderId="4" xfId="22" applyNumberFormat="1" applyFont="1" applyFill="1" applyBorder="1" applyAlignment="1">
      <alignment horizontal="center" vertical="center" wrapText="1"/>
      <protection/>
    </xf>
    <xf numFmtId="49" fontId="13" fillId="0" borderId="5" xfId="22" applyNumberFormat="1" applyFont="1" applyFill="1" applyBorder="1" applyAlignment="1">
      <alignment horizontal="center" vertical="center" wrapText="1"/>
      <protection/>
    </xf>
    <xf numFmtId="0" fontId="25" fillId="0" borderId="0" xfId="22" applyFont="1">
      <alignment/>
      <protection/>
    </xf>
    <xf numFmtId="0" fontId="13" fillId="0" borderId="0" xfId="22" applyFont="1">
      <alignment/>
      <protection/>
    </xf>
    <xf numFmtId="0" fontId="28" fillId="0" borderId="0" xfId="22" applyFont="1">
      <alignment/>
      <protection/>
    </xf>
    <xf numFmtId="49" fontId="27" fillId="0" borderId="6" xfId="22" applyNumberFormat="1" applyFont="1" applyFill="1" applyBorder="1" applyAlignment="1">
      <alignment horizontal="center" vertical="top" wrapText="1"/>
      <protection/>
    </xf>
    <xf numFmtId="49" fontId="13" fillId="0" borderId="6" xfId="22" applyNumberFormat="1" applyFont="1" applyFill="1" applyBorder="1" applyAlignment="1">
      <alignment horizontal="center" vertical="top" wrapText="1"/>
      <protection/>
    </xf>
    <xf numFmtId="49" fontId="13" fillId="0" borderId="1" xfId="22" applyNumberFormat="1" applyFont="1" applyFill="1" applyBorder="1" applyAlignment="1">
      <alignment horizontal="center" vertical="top" wrapText="1"/>
      <protection/>
    </xf>
    <xf numFmtId="49" fontId="13" fillId="0" borderId="7" xfId="22" applyNumberFormat="1" applyFont="1" applyFill="1" applyBorder="1" applyAlignment="1">
      <alignment horizontal="center" vertical="top" wrapText="1"/>
      <protection/>
    </xf>
    <xf numFmtId="49" fontId="25" fillId="0" borderId="1" xfId="22" applyNumberFormat="1" applyFont="1" applyFill="1" applyBorder="1" applyAlignment="1">
      <alignment vertical="top" wrapText="1"/>
      <protection/>
    </xf>
    <xf numFmtId="3" fontId="10" fillId="0" borderId="6" xfId="22" applyNumberFormat="1" applyFont="1" applyBorder="1" applyAlignment="1">
      <alignment horizontal="center"/>
      <protection/>
    </xf>
    <xf numFmtId="3" fontId="4" fillId="0" borderId="1" xfId="22" applyNumberFormat="1" applyFont="1" applyBorder="1">
      <alignment/>
      <protection/>
    </xf>
    <xf numFmtId="4" fontId="4" fillId="0" borderId="8" xfId="22" applyNumberFormat="1" applyFont="1" applyBorder="1">
      <alignment/>
      <protection/>
    </xf>
    <xf numFmtId="3" fontId="4" fillId="0" borderId="7" xfId="22" applyNumberFormat="1" applyFont="1" applyBorder="1">
      <alignment/>
      <protection/>
    </xf>
    <xf numFmtId="49" fontId="10" fillId="0" borderId="9" xfId="22" applyNumberFormat="1" applyFont="1" applyFill="1" applyBorder="1" applyAlignment="1">
      <alignment horizontal="left" vertical="top" wrapText="1"/>
      <protection/>
    </xf>
    <xf numFmtId="0" fontId="25" fillId="0" borderId="10" xfId="22" applyFont="1" applyBorder="1">
      <alignment/>
      <protection/>
    </xf>
    <xf numFmtId="0" fontId="25" fillId="0" borderId="11" xfId="22" applyFont="1" applyBorder="1">
      <alignment/>
      <protection/>
    </xf>
    <xf numFmtId="49" fontId="10" fillId="0" borderId="12" xfId="22" applyNumberFormat="1" applyFont="1" applyFill="1" applyBorder="1" applyAlignment="1">
      <alignment horizontal="centerContinuous" vertical="top" wrapText="1"/>
      <protection/>
    </xf>
    <xf numFmtId="3" fontId="4" fillId="0" borderId="8" xfId="22" applyNumberFormat="1" applyFont="1" applyBorder="1">
      <alignment/>
      <protection/>
    </xf>
    <xf numFmtId="3" fontId="4" fillId="0" borderId="13" xfId="22" applyNumberFormat="1" applyFont="1" applyBorder="1">
      <alignment/>
      <protection/>
    </xf>
    <xf numFmtId="3" fontId="10" fillId="0" borderId="6" xfId="22" applyNumberFormat="1" applyFont="1" applyBorder="1" applyAlignment="1">
      <alignment horizontal="left"/>
      <protection/>
    </xf>
    <xf numFmtId="3" fontId="4" fillId="2" borderId="13" xfId="22" applyNumberFormat="1" applyFont="1" applyFill="1" applyBorder="1">
      <alignment/>
      <protection/>
    </xf>
    <xf numFmtId="49" fontId="13" fillId="0" borderId="1" xfId="22" applyNumberFormat="1" applyFont="1" applyFill="1" applyBorder="1" applyAlignment="1">
      <alignment vertical="top" wrapText="1"/>
      <protection/>
    </xf>
    <xf numFmtId="3" fontId="13" fillId="0" borderId="6" xfId="22" applyNumberFormat="1" applyFont="1" applyBorder="1">
      <alignment/>
      <protection/>
    </xf>
    <xf numFmtId="49" fontId="27" fillId="0" borderId="1" xfId="22" applyNumberFormat="1" applyFont="1" applyFill="1" applyBorder="1" applyAlignment="1">
      <alignment vertical="top" wrapText="1"/>
      <protection/>
    </xf>
    <xf numFmtId="49" fontId="23" fillId="0" borderId="1" xfId="22" applyNumberFormat="1" applyFill="1" applyBorder="1" applyAlignment="1">
      <alignment vertical="top" wrapText="1"/>
      <protection/>
    </xf>
    <xf numFmtId="49" fontId="13" fillId="0" borderId="6" xfId="22" applyNumberFormat="1" applyFont="1" applyFill="1" applyBorder="1" applyAlignment="1">
      <alignment vertical="top" wrapText="1"/>
      <protection/>
    </xf>
    <xf numFmtId="3" fontId="4" fillId="0" borderId="1" xfId="22" applyNumberFormat="1" applyFont="1" applyBorder="1" applyAlignment="1">
      <alignment horizontal="right"/>
      <protection/>
    </xf>
    <xf numFmtId="3" fontId="13" fillId="0" borderId="6" xfId="22" applyNumberFormat="1" applyFont="1" applyBorder="1" applyAlignment="1">
      <alignment horizontal="center"/>
      <protection/>
    </xf>
    <xf numFmtId="49" fontId="5" fillId="0" borderId="6" xfId="22" applyNumberFormat="1" applyFont="1" applyFill="1" applyBorder="1" applyAlignment="1">
      <alignment vertical="top" wrapText="1"/>
      <protection/>
    </xf>
    <xf numFmtId="3" fontId="13" fillId="0" borderId="14" xfId="22" applyNumberFormat="1" applyFont="1" applyBorder="1" applyAlignment="1">
      <alignment horizontal="center"/>
      <protection/>
    </xf>
    <xf numFmtId="3" fontId="4" fillId="0" borderId="15" xfId="22" applyNumberFormat="1" applyFont="1" applyBorder="1">
      <alignment/>
      <protection/>
    </xf>
    <xf numFmtId="4" fontId="4" fillId="0" borderId="16" xfId="22" applyNumberFormat="1" applyFont="1" applyBorder="1">
      <alignment/>
      <protection/>
    </xf>
    <xf numFmtId="3" fontId="4" fillId="2" borderId="17" xfId="22" applyNumberFormat="1" applyFont="1" applyFill="1" applyBorder="1">
      <alignment/>
      <protection/>
    </xf>
    <xf numFmtId="49" fontId="13" fillId="0" borderId="0" xfId="22" applyNumberFormat="1" applyFont="1" applyAlignment="1">
      <alignment horizontal="left" vertical="top" wrapText="1"/>
      <protection/>
    </xf>
    <xf numFmtId="0" fontId="29" fillId="0" borderId="0" xfId="22" applyFont="1" applyAlignment="1">
      <alignment horizontal="left"/>
      <protection/>
    </xf>
    <xf numFmtId="0" fontId="23" fillId="0" borderId="0" xfId="22" applyAlignment="1">
      <alignment horizontal="left"/>
      <protection/>
    </xf>
    <xf numFmtId="49" fontId="23" fillId="0" borderId="0" xfId="22" applyNumberFormat="1" applyAlignment="1">
      <alignment horizontal="left" vertical="top" wrapText="1"/>
      <protection/>
    </xf>
    <xf numFmtId="49" fontId="5" fillId="0" borderId="0" xfId="22" applyNumberFormat="1" applyFont="1" applyAlignment="1">
      <alignment horizontal="left" vertical="top" wrapText="1"/>
      <protection/>
    </xf>
    <xf numFmtId="0" fontId="23" fillId="0" borderId="0" xfId="22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30" fillId="0" borderId="0" xfId="22" applyFont="1" applyAlignment="1">
      <alignment horizontal="center"/>
      <protection/>
    </xf>
    <xf numFmtId="49" fontId="5" fillId="0" borderId="0" xfId="22" applyNumberFormat="1" applyFont="1" applyAlignment="1">
      <alignment horizontal="center" vertical="top" wrapText="1"/>
      <protection/>
    </xf>
    <xf numFmtId="49" fontId="5" fillId="0" borderId="0" xfId="22" applyNumberFormat="1" applyFont="1" applyAlignment="1">
      <alignment vertical="top" wrapText="1"/>
      <protection/>
    </xf>
    <xf numFmtId="49" fontId="5" fillId="0" borderId="2" xfId="22" applyNumberFormat="1" applyFont="1" applyBorder="1" applyAlignment="1">
      <alignment horizontal="center"/>
      <protection/>
    </xf>
    <xf numFmtId="49" fontId="5" fillId="0" borderId="0" xfId="22" applyNumberFormat="1" applyFont="1" applyAlignment="1">
      <alignment/>
      <protection/>
    </xf>
    <xf numFmtId="0" fontId="5" fillId="0" borderId="0" xfId="22" applyFont="1">
      <alignment/>
      <protection/>
    </xf>
    <xf numFmtId="49" fontId="4" fillId="0" borderId="0" xfId="22" applyNumberFormat="1" applyFont="1" applyAlignment="1">
      <alignment vertical="top" wrapText="1"/>
      <protection/>
    </xf>
    <xf numFmtId="0" fontId="23" fillId="0" borderId="0" xfId="22" applyFont="1" applyAlignment="1">
      <alignment horizontal="left"/>
      <protection/>
    </xf>
    <xf numFmtId="49" fontId="24" fillId="0" borderId="0" xfId="22" applyNumberFormat="1" applyFont="1" applyAlignment="1">
      <alignment horizontal="left" vertical="top" wrapText="1"/>
      <protection/>
    </xf>
    <xf numFmtId="0" fontId="13" fillId="0" borderId="0" xfId="22" applyFont="1" applyAlignment="1">
      <alignment horizontal="left"/>
      <protection/>
    </xf>
    <xf numFmtId="49" fontId="31" fillId="0" borderId="0" xfId="22" applyNumberFormat="1" applyFont="1" applyAlignment="1">
      <alignment vertical="top" wrapText="1"/>
      <protection/>
    </xf>
    <xf numFmtId="0" fontId="23" fillId="0" borderId="0" xfId="22" applyAlignment="1">
      <alignment/>
      <protection/>
    </xf>
    <xf numFmtId="0" fontId="29" fillId="0" borderId="0" xfId="22" applyFont="1">
      <alignment/>
      <protection/>
    </xf>
    <xf numFmtId="49" fontId="29" fillId="0" borderId="0" xfId="22" applyNumberFormat="1" applyFont="1" applyAlignment="1">
      <alignment vertical="top" wrapText="1"/>
      <protection/>
    </xf>
    <xf numFmtId="0" fontId="31" fillId="0" borderId="0" xfId="22" applyFont="1">
      <alignment/>
      <protection/>
    </xf>
    <xf numFmtId="49" fontId="13" fillId="0" borderId="0" xfId="22" applyNumberFormat="1" applyFont="1" applyAlignment="1">
      <alignment horizontal="centerContinuous" vertical="top" wrapText="1"/>
      <protection/>
    </xf>
    <xf numFmtId="49" fontId="27" fillId="0" borderId="0" xfId="22" applyNumberFormat="1" applyFont="1" applyAlignment="1">
      <alignment horizontal="centerContinuous" vertical="top" wrapText="1"/>
      <protection/>
    </xf>
    <xf numFmtId="0" fontId="27" fillId="0" borderId="0" xfId="22" applyFont="1" applyAlignment="1">
      <alignment horizontal="centerContinuous"/>
      <protection/>
    </xf>
    <xf numFmtId="49" fontId="23" fillId="0" borderId="0" xfId="22" applyNumberFormat="1" applyAlignment="1">
      <alignment horizontal="centerContinuous" vertical="top" wrapText="1"/>
      <protection/>
    </xf>
    <xf numFmtId="49" fontId="13" fillId="0" borderId="3" xfId="22" applyNumberFormat="1" applyFont="1" applyFill="1" applyBorder="1" applyAlignment="1">
      <alignment horizontal="center" vertical="center" wrapText="1"/>
      <protection/>
    </xf>
    <xf numFmtId="49" fontId="13" fillId="0" borderId="4" xfId="22" applyNumberFormat="1" applyFont="1" applyFill="1" applyBorder="1" applyAlignment="1">
      <alignment horizontal="center" vertical="top" wrapText="1"/>
      <protection/>
    </xf>
    <xf numFmtId="0" fontId="13" fillId="0" borderId="4" xfId="22" applyFont="1" applyFill="1" applyBorder="1" applyAlignment="1">
      <alignment horizontal="center"/>
      <protection/>
    </xf>
    <xf numFmtId="49" fontId="32" fillId="0" borderId="3" xfId="22" applyNumberFormat="1" applyFont="1" applyFill="1" applyBorder="1" applyAlignment="1">
      <alignment horizontal="center" vertical="top" wrapText="1"/>
      <protection/>
    </xf>
    <xf numFmtId="49" fontId="33" fillId="0" borderId="6" xfId="22" applyNumberFormat="1" applyFont="1" applyFill="1" applyBorder="1" applyAlignment="1">
      <alignment horizontal="center" vertical="top" wrapText="1"/>
      <protection/>
    </xf>
    <xf numFmtId="49" fontId="33" fillId="0" borderId="1" xfId="22" applyNumberFormat="1" applyFont="1" applyFill="1" applyBorder="1" applyAlignment="1">
      <alignment horizontal="center" vertical="top" wrapText="1"/>
      <protection/>
    </xf>
    <xf numFmtId="0" fontId="23" fillId="0" borderId="1" xfId="22" applyBorder="1">
      <alignment/>
      <protection/>
    </xf>
    <xf numFmtId="3" fontId="5" fillId="0" borderId="7" xfId="22" applyNumberFormat="1" applyFont="1" applyBorder="1">
      <alignment/>
      <protection/>
    </xf>
    <xf numFmtId="0" fontId="32" fillId="0" borderId="0" xfId="22" applyFont="1">
      <alignment/>
      <protection/>
    </xf>
    <xf numFmtId="49" fontId="34" fillId="0" borderId="6" xfId="22" applyNumberFormat="1" applyFont="1" applyFill="1" applyBorder="1" applyAlignment="1">
      <alignment horizontal="center" vertical="top" wrapText="1"/>
      <protection/>
    </xf>
    <xf numFmtId="49" fontId="23" fillId="0" borderId="1" xfId="22" applyNumberFormat="1" applyFill="1" applyBorder="1" applyAlignment="1">
      <alignment horizontal="center" vertical="top" wrapText="1"/>
      <protection/>
    </xf>
    <xf numFmtId="3" fontId="23" fillId="0" borderId="1" xfId="22" applyNumberFormat="1" applyBorder="1">
      <alignment/>
      <protection/>
    </xf>
    <xf numFmtId="0" fontId="23" fillId="0" borderId="1" xfId="22" applyNumberFormat="1" applyBorder="1">
      <alignment/>
      <protection/>
    </xf>
    <xf numFmtId="49" fontId="23" fillId="0" borderId="6" xfId="22" applyNumberFormat="1" applyFill="1" applyBorder="1" applyAlignment="1">
      <alignment vertical="top" wrapText="1"/>
      <protection/>
    </xf>
    <xf numFmtId="49" fontId="11" fillId="0" borderId="6" xfId="22" applyNumberFormat="1" applyFont="1" applyFill="1" applyBorder="1" applyAlignment="1">
      <alignment vertical="top" wrapText="1"/>
      <protection/>
    </xf>
    <xf numFmtId="49" fontId="12" fillId="0" borderId="6" xfId="22" applyNumberFormat="1" applyFont="1" applyFill="1" applyBorder="1" applyAlignment="1">
      <alignment vertical="top" wrapText="1"/>
      <protection/>
    </xf>
    <xf numFmtId="49" fontId="27" fillId="0" borderId="1" xfId="22" applyNumberFormat="1" applyFont="1" applyFill="1" applyBorder="1" applyAlignment="1">
      <alignment horizontal="center" vertical="top" wrapText="1"/>
      <protection/>
    </xf>
    <xf numFmtId="0" fontId="27" fillId="0" borderId="1" xfId="22" applyFont="1" applyBorder="1">
      <alignment/>
      <protection/>
    </xf>
    <xf numFmtId="3" fontId="27" fillId="0" borderId="1" xfId="22" applyNumberFormat="1" applyFont="1" applyBorder="1" applyAlignment="1">
      <alignment horizontal="center"/>
      <protection/>
    </xf>
    <xf numFmtId="0" fontId="27" fillId="0" borderId="1" xfId="22" applyNumberFormat="1" applyFont="1" applyBorder="1" applyAlignment="1">
      <alignment horizontal="center"/>
      <protection/>
    </xf>
    <xf numFmtId="3" fontId="13" fillId="0" borderId="7" xfId="22" applyNumberFormat="1" applyFont="1" applyBorder="1" applyAlignment="1">
      <alignment horizontal="center"/>
      <protection/>
    </xf>
    <xf numFmtId="49" fontId="13" fillId="0" borderId="0" xfId="22" applyNumberFormat="1" applyFont="1" applyFill="1" applyBorder="1" applyAlignment="1">
      <alignment horizontal="center" vertical="top" wrapText="1"/>
      <protection/>
    </xf>
    <xf numFmtId="49" fontId="23" fillId="0" borderId="6" xfId="22" applyNumberFormat="1" applyFill="1" applyBorder="1" applyAlignment="1">
      <alignment horizontal="center" vertical="top" wrapText="1"/>
      <protection/>
    </xf>
    <xf numFmtId="49" fontId="10" fillId="0" borderId="6" xfId="22" applyNumberFormat="1" applyFont="1" applyFill="1" applyBorder="1" applyAlignment="1">
      <alignment horizontal="center" vertical="top" wrapText="1"/>
      <protection/>
    </xf>
    <xf numFmtId="49" fontId="4" fillId="0" borderId="1" xfId="22" applyNumberFormat="1" applyFont="1" applyFill="1" applyBorder="1" applyAlignment="1">
      <alignment horizontal="center" vertical="top" wrapText="1"/>
      <protection/>
    </xf>
    <xf numFmtId="0" fontId="4" fillId="0" borderId="18" xfId="22" applyFont="1" applyBorder="1">
      <alignment/>
      <protection/>
    </xf>
    <xf numFmtId="3" fontId="5" fillId="0" borderId="1" xfId="22" applyNumberFormat="1" applyFont="1" applyBorder="1">
      <alignment/>
      <protection/>
    </xf>
    <xf numFmtId="4" fontId="5" fillId="0" borderId="1" xfId="22" applyNumberFormat="1" applyFont="1" applyBorder="1">
      <alignment/>
      <protection/>
    </xf>
    <xf numFmtId="49" fontId="4" fillId="0" borderId="6" xfId="22" applyNumberFormat="1" applyFont="1" applyFill="1" applyBorder="1" applyAlignment="1">
      <alignment vertical="top" wrapText="1"/>
      <protection/>
    </xf>
    <xf numFmtId="49" fontId="10" fillId="0" borderId="6" xfId="22" applyNumberFormat="1" applyFont="1" applyFill="1" applyBorder="1" applyAlignment="1">
      <alignment horizontal="left" vertical="top" wrapText="1"/>
      <protection/>
    </xf>
    <xf numFmtId="49" fontId="5" fillId="0" borderId="1" xfId="22" applyNumberFormat="1" applyFont="1" applyFill="1" applyBorder="1" applyAlignment="1">
      <alignment horizontal="center" vertical="top" wrapText="1"/>
      <protection/>
    </xf>
    <xf numFmtId="0" fontId="5" fillId="0" borderId="18" xfId="22" applyFont="1" applyBorder="1">
      <alignment/>
      <protection/>
    </xf>
    <xf numFmtId="0" fontId="4" fillId="0" borderId="0" xfId="22" applyFont="1">
      <alignment/>
      <protection/>
    </xf>
    <xf numFmtId="49" fontId="5" fillId="0" borderId="6" xfId="22" applyNumberFormat="1" applyFont="1" applyFill="1" applyBorder="1" applyAlignment="1">
      <alignment horizontal="left" vertical="top" wrapText="1"/>
      <protection/>
    </xf>
    <xf numFmtId="49" fontId="13" fillId="0" borderId="6" xfId="22" applyNumberFormat="1" applyFont="1" applyFill="1" applyBorder="1" applyAlignment="1">
      <alignment horizontal="left" vertical="top" wrapText="1"/>
      <protection/>
    </xf>
    <xf numFmtId="3" fontId="5" fillId="0" borderId="10" xfId="22" applyNumberFormat="1" applyFont="1" applyBorder="1">
      <alignment/>
      <protection/>
    </xf>
    <xf numFmtId="3" fontId="5" fillId="0" borderId="11" xfId="22" applyNumberFormat="1" applyFont="1" applyBorder="1">
      <alignment/>
      <protection/>
    </xf>
    <xf numFmtId="49" fontId="13" fillId="0" borderId="14" xfId="22" applyNumberFormat="1" applyFont="1" applyFill="1" applyBorder="1" applyAlignment="1">
      <alignment horizontal="left" vertical="top" wrapText="1"/>
      <protection/>
    </xf>
    <xf numFmtId="49" fontId="5" fillId="0" borderId="1" xfId="22" applyNumberFormat="1" applyFont="1" applyFill="1" applyBorder="1" applyAlignment="1">
      <alignment horizontal="left" vertical="top" wrapText="1"/>
      <protection/>
    </xf>
    <xf numFmtId="0" fontId="5" fillId="0" borderId="18" xfId="22" applyFont="1" applyBorder="1" applyAlignment="1">
      <alignment horizontal="left"/>
      <protection/>
    </xf>
    <xf numFmtId="3" fontId="5" fillId="0" borderId="15" xfId="22" applyNumberFormat="1" applyFont="1" applyBorder="1">
      <alignment/>
      <protection/>
    </xf>
    <xf numFmtId="3" fontId="5" fillId="0" borderId="19" xfId="22" applyNumberFormat="1" applyFont="1" applyBorder="1">
      <alignment/>
      <protection/>
    </xf>
    <xf numFmtId="0" fontId="5" fillId="0" borderId="0" xfId="22" applyFont="1" applyAlignment="1">
      <alignment horizontal="left"/>
      <protection/>
    </xf>
    <xf numFmtId="49" fontId="5" fillId="0" borderId="14" xfId="22" applyNumberFormat="1" applyFont="1" applyFill="1" applyBorder="1" applyAlignment="1">
      <alignment vertical="top" wrapText="1"/>
      <protection/>
    </xf>
    <xf numFmtId="49" fontId="5" fillId="0" borderId="15" xfId="22" applyNumberFormat="1" applyFont="1" applyFill="1" applyBorder="1" applyAlignment="1">
      <alignment horizontal="center" vertical="top" wrapText="1"/>
      <protection/>
    </xf>
    <xf numFmtId="49" fontId="5" fillId="0" borderId="1" xfId="22" applyNumberFormat="1" applyFont="1" applyFill="1" applyBorder="1" applyAlignment="1">
      <alignment vertical="top" wrapText="1"/>
      <protection/>
    </xf>
    <xf numFmtId="49" fontId="11" fillId="0" borderId="1" xfId="22" applyNumberFormat="1" applyFont="1" applyFill="1" applyBorder="1" applyAlignment="1">
      <alignment horizontal="center" vertical="top" wrapText="1"/>
      <protection/>
    </xf>
    <xf numFmtId="3" fontId="5" fillId="0" borderId="18" xfId="22" applyNumberFormat="1" applyFont="1" applyBorder="1">
      <alignment/>
      <protection/>
    </xf>
    <xf numFmtId="3" fontId="5" fillId="0" borderId="0" xfId="22" applyNumberFormat="1" applyFont="1">
      <alignment/>
      <protection/>
    </xf>
    <xf numFmtId="0" fontId="5" fillId="0" borderId="0" xfId="22" applyNumberFormat="1" applyFont="1">
      <alignment/>
      <protection/>
    </xf>
    <xf numFmtId="3" fontId="5" fillId="0" borderId="20" xfId="22" applyNumberFormat="1" applyFont="1" applyBorder="1">
      <alignment/>
      <protection/>
    </xf>
    <xf numFmtId="49" fontId="11" fillId="0" borderId="1" xfId="22" applyNumberFormat="1" applyFont="1" applyFill="1" applyBorder="1" applyAlignment="1">
      <alignment vertical="top" wrapText="1"/>
      <protection/>
    </xf>
    <xf numFmtId="49" fontId="12" fillId="0" borderId="1" xfId="22" applyNumberFormat="1" applyFont="1" applyFill="1" applyBorder="1" applyAlignment="1">
      <alignment vertical="top" wrapText="1"/>
      <protection/>
    </xf>
    <xf numFmtId="0" fontId="5" fillId="0" borderId="1" xfId="22" applyFont="1" applyFill="1" applyBorder="1" applyAlignment="1">
      <alignment/>
      <protection/>
    </xf>
    <xf numFmtId="0" fontId="5" fillId="0" borderId="21" xfId="22" applyFont="1" applyBorder="1">
      <alignment/>
      <protection/>
    </xf>
    <xf numFmtId="3" fontId="5" fillId="0" borderId="21" xfId="22" applyNumberFormat="1" applyFont="1" applyBorder="1">
      <alignment/>
      <protection/>
    </xf>
    <xf numFmtId="3" fontId="5" fillId="0" borderId="22" xfId="22" applyNumberFormat="1" applyFont="1" applyBorder="1">
      <alignment/>
      <protection/>
    </xf>
    <xf numFmtId="0" fontId="5" fillId="0" borderId="22" xfId="22" applyNumberFormat="1" applyFont="1" applyBorder="1">
      <alignment/>
      <protection/>
    </xf>
    <xf numFmtId="3" fontId="5" fillId="0" borderId="23" xfId="22" applyNumberFormat="1" applyFont="1" applyBorder="1">
      <alignment/>
      <protection/>
    </xf>
    <xf numFmtId="49" fontId="5" fillId="0" borderId="0" xfId="22" applyNumberFormat="1" applyFont="1" applyFill="1" applyBorder="1" applyAlignment="1">
      <alignment vertical="top" wrapText="1"/>
      <protection/>
    </xf>
    <xf numFmtId="49" fontId="5" fillId="0" borderId="0" xfId="22" applyNumberFormat="1" applyFont="1" applyFill="1" applyBorder="1" applyAlignment="1">
      <alignment horizontal="center" vertical="top" wrapText="1"/>
      <protection/>
    </xf>
    <xf numFmtId="0" fontId="5" fillId="0" borderId="0" xfId="22" applyFont="1" applyBorder="1">
      <alignment/>
      <protection/>
    </xf>
    <xf numFmtId="3" fontId="5" fillId="0" borderId="0" xfId="22" applyNumberFormat="1" applyFont="1" applyBorder="1">
      <alignment/>
      <protection/>
    </xf>
    <xf numFmtId="0" fontId="5" fillId="0" borderId="0" xfId="22" applyNumberFormat="1" applyFont="1" applyBorder="1">
      <alignment/>
      <protection/>
    </xf>
    <xf numFmtId="0" fontId="5" fillId="0" borderId="0" xfId="22" applyFont="1" applyAlignment="1">
      <alignment/>
      <protection/>
    </xf>
    <xf numFmtId="0" fontId="5" fillId="0" borderId="2" xfId="22" applyFont="1" applyBorder="1" applyAlignment="1">
      <alignment/>
      <protection/>
    </xf>
    <xf numFmtId="49" fontId="5" fillId="0" borderId="0" xfId="22" applyNumberFormat="1" applyFont="1">
      <alignment/>
      <protection/>
    </xf>
    <xf numFmtId="49" fontId="23" fillId="0" borderId="0" xfId="22" applyNumberFormat="1" applyAlignment="1">
      <alignment vertical="top" wrapText="1"/>
      <protection/>
    </xf>
    <xf numFmtId="0" fontId="31" fillId="0" borderId="0" xfId="22" applyFont="1" applyAlignment="1">
      <alignment/>
      <protection/>
    </xf>
    <xf numFmtId="0" fontId="35" fillId="0" borderId="0" xfId="22" applyFont="1">
      <alignment/>
      <protection/>
    </xf>
    <xf numFmtId="49" fontId="4" fillId="0" borderId="0" xfId="22" applyNumberFormat="1" applyFont="1" applyAlignment="1">
      <alignment horizontal="right" vertical="top" wrapText="1"/>
      <protection/>
    </xf>
    <xf numFmtId="49" fontId="22" fillId="0" borderId="0" xfId="22" applyNumberFormat="1" applyFont="1" applyAlignment="1">
      <alignment horizontal="centerContinuous" vertical="top" wrapText="1"/>
      <protection/>
    </xf>
    <xf numFmtId="0" fontId="23" fillId="0" borderId="7" xfId="22" applyBorder="1">
      <alignment/>
      <protection/>
    </xf>
    <xf numFmtId="3" fontId="23" fillId="0" borderId="7" xfId="22" applyNumberFormat="1" applyBorder="1">
      <alignment/>
      <protection/>
    </xf>
    <xf numFmtId="0" fontId="5" fillId="0" borderId="6" xfId="22" applyFont="1" applyFill="1" applyBorder="1" applyAlignment="1">
      <alignment/>
      <protection/>
    </xf>
    <xf numFmtId="49" fontId="36" fillId="0" borderId="6" xfId="22" applyNumberFormat="1" applyFont="1" applyFill="1" applyBorder="1" applyAlignment="1">
      <alignment vertical="top" wrapText="1"/>
      <protection/>
    </xf>
    <xf numFmtId="49" fontId="13" fillId="0" borderId="1" xfId="22" applyNumberFormat="1" applyFont="1" applyFill="1" applyBorder="1" applyAlignment="1">
      <alignment horizontal="center" vertical="top" wrapText="1"/>
      <protection/>
    </xf>
    <xf numFmtId="0" fontId="13" fillId="0" borderId="1" xfId="22" applyFont="1" applyBorder="1">
      <alignment/>
      <protection/>
    </xf>
    <xf numFmtId="3" fontId="13" fillId="0" borderId="1" xfId="22" applyNumberFormat="1" applyFont="1" applyBorder="1" applyAlignment="1">
      <alignment horizontal="center"/>
      <protection/>
    </xf>
    <xf numFmtId="0" fontId="13" fillId="0" borderId="1" xfId="22" applyNumberFormat="1" applyFont="1" applyBorder="1" applyAlignment="1">
      <alignment horizontal="center"/>
      <protection/>
    </xf>
    <xf numFmtId="0" fontId="13" fillId="0" borderId="7" xfId="22" applyNumberFormat="1" applyFont="1" applyBorder="1" applyAlignment="1">
      <alignment horizontal="center"/>
      <protection/>
    </xf>
    <xf numFmtId="49" fontId="25" fillId="0" borderId="1" xfId="22" applyNumberFormat="1" applyFont="1" applyFill="1" applyBorder="1" applyAlignment="1">
      <alignment horizontal="center" vertical="top" wrapText="1"/>
      <protection/>
    </xf>
    <xf numFmtId="0" fontId="25" fillId="0" borderId="1" xfId="22" applyFont="1" applyBorder="1">
      <alignment/>
      <protection/>
    </xf>
    <xf numFmtId="49" fontId="23" fillId="0" borderId="1" xfId="22" applyNumberFormat="1" applyFill="1" applyBorder="1" applyAlignment="1">
      <alignment horizontal="left" vertical="top" wrapText="1"/>
      <protection/>
    </xf>
    <xf numFmtId="0" fontId="23" fillId="0" borderId="1" xfId="22" applyBorder="1" applyAlignment="1">
      <alignment horizontal="left"/>
      <protection/>
    </xf>
    <xf numFmtId="49" fontId="23" fillId="0" borderId="1" xfId="22" applyNumberFormat="1" applyFont="1" applyFill="1" applyBorder="1" applyAlignment="1">
      <alignment horizontal="center" vertical="top" wrapText="1"/>
      <protection/>
    </xf>
    <xf numFmtId="0" fontId="23" fillId="0" borderId="1" xfId="22" applyFont="1" applyBorder="1">
      <alignment/>
      <protection/>
    </xf>
    <xf numFmtId="4" fontId="5" fillId="0" borderId="15" xfId="22" applyNumberFormat="1" applyFont="1" applyBorder="1">
      <alignment/>
      <protection/>
    </xf>
    <xf numFmtId="0" fontId="23" fillId="0" borderId="0" xfId="22" applyFont="1">
      <alignment/>
      <protection/>
    </xf>
    <xf numFmtId="49" fontId="16" fillId="0" borderId="6" xfId="22" applyNumberFormat="1" applyFont="1" applyFill="1" applyBorder="1" applyAlignment="1">
      <alignment horizontal="left" vertical="top" wrapText="1"/>
      <protection/>
    </xf>
    <xf numFmtId="49" fontId="23" fillId="0" borderId="15" xfId="22" applyNumberFormat="1" applyFill="1" applyBorder="1" applyAlignment="1">
      <alignment horizontal="center" vertical="top" wrapText="1"/>
      <protection/>
    </xf>
    <xf numFmtId="0" fontId="23" fillId="0" borderId="15" xfId="22" applyBorder="1">
      <alignment/>
      <protection/>
    </xf>
    <xf numFmtId="0" fontId="23" fillId="0" borderId="18" xfId="22" applyBorder="1">
      <alignment/>
      <protection/>
    </xf>
    <xf numFmtId="3" fontId="23" fillId="0" borderId="18" xfId="22" applyNumberFormat="1" applyBorder="1">
      <alignment/>
      <protection/>
    </xf>
    <xf numFmtId="3" fontId="23" fillId="0" borderId="0" xfId="22" applyNumberFormat="1">
      <alignment/>
      <protection/>
    </xf>
    <xf numFmtId="0" fontId="23" fillId="0" borderId="0" xfId="22" applyNumberFormat="1">
      <alignment/>
      <protection/>
    </xf>
    <xf numFmtId="3" fontId="23" fillId="0" borderId="20" xfId="22" applyNumberFormat="1" applyBorder="1">
      <alignment/>
      <protection/>
    </xf>
    <xf numFmtId="0" fontId="23" fillId="0" borderId="21" xfId="22" applyBorder="1">
      <alignment/>
      <protection/>
    </xf>
    <xf numFmtId="3" fontId="23" fillId="0" borderId="21" xfId="22" applyNumberFormat="1" applyBorder="1">
      <alignment/>
      <protection/>
    </xf>
    <xf numFmtId="3" fontId="23" fillId="0" borderId="22" xfId="22" applyNumberFormat="1" applyBorder="1">
      <alignment/>
      <protection/>
    </xf>
    <xf numFmtId="0" fontId="23" fillId="0" borderId="22" xfId="22" applyNumberFormat="1" applyBorder="1">
      <alignment/>
      <protection/>
    </xf>
    <xf numFmtId="3" fontId="23" fillId="0" borderId="23" xfId="22" applyNumberFormat="1" applyBorder="1">
      <alignment/>
      <protection/>
    </xf>
    <xf numFmtId="0" fontId="35" fillId="0" borderId="0" xfId="22" applyFont="1" applyAlignment="1">
      <alignment/>
      <protection/>
    </xf>
    <xf numFmtId="49" fontId="23" fillId="0" borderId="0" xfId="22" applyNumberFormat="1" applyAlignment="1">
      <alignment horizontal="center"/>
      <protection/>
    </xf>
    <xf numFmtId="49" fontId="4" fillId="0" borderId="0" xfId="22" applyNumberFormat="1" applyFont="1" applyAlignment="1">
      <alignment horizontal="centerContinuous"/>
      <protection/>
    </xf>
    <xf numFmtId="49" fontId="13" fillId="0" borderId="0" xfId="22" applyNumberFormat="1" applyFont="1" applyAlignment="1">
      <alignment horizontal="center"/>
      <protection/>
    </xf>
    <xf numFmtId="0" fontId="23" fillId="0" borderId="6" xfId="22" applyBorder="1">
      <alignment/>
      <protection/>
    </xf>
    <xf numFmtId="49" fontId="23" fillId="0" borderId="1" xfId="22" applyNumberFormat="1" applyBorder="1" applyAlignment="1">
      <alignment horizontal="center"/>
      <protection/>
    </xf>
    <xf numFmtId="49" fontId="10" fillId="0" borderId="7" xfId="22" applyNumberFormat="1" applyFont="1" applyFill="1" applyBorder="1" applyAlignment="1">
      <alignment horizontal="center" vertical="top" wrapText="1"/>
      <protection/>
    </xf>
    <xf numFmtId="0" fontId="13" fillId="0" borderId="6" xfId="22" applyFont="1" applyBorder="1" applyAlignment="1">
      <alignment horizontal="center"/>
      <protection/>
    </xf>
    <xf numFmtId="49" fontId="13" fillId="0" borderId="1" xfId="22" applyNumberFormat="1" applyFont="1" applyBorder="1" applyAlignment="1">
      <alignment horizontal="center"/>
      <protection/>
    </xf>
    <xf numFmtId="0" fontId="13" fillId="0" borderId="1" xfId="22" applyFont="1" applyBorder="1" applyAlignment="1">
      <alignment horizontal="center"/>
      <protection/>
    </xf>
    <xf numFmtId="0" fontId="10" fillId="0" borderId="6" xfId="22" applyFont="1" applyBorder="1" applyAlignment="1">
      <alignment horizontal="left" vertical="top" wrapText="1"/>
      <protection/>
    </xf>
    <xf numFmtId="49" fontId="5" fillId="0" borderId="1" xfId="22" applyNumberFormat="1" applyFont="1" applyBorder="1" applyAlignment="1">
      <alignment horizontal="center"/>
      <protection/>
    </xf>
    <xf numFmtId="0" fontId="5" fillId="0" borderId="1" xfId="22" applyFont="1" applyBorder="1">
      <alignment/>
      <protection/>
    </xf>
    <xf numFmtId="2" fontId="5" fillId="0" borderId="1" xfId="22" applyNumberFormat="1" applyFont="1" applyBorder="1">
      <alignment/>
      <protection/>
    </xf>
    <xf numFmtId="0" fontId="13" fillId="0" borderId="6" xfId="22" applyFont="1" applyBorder="1" applyAlignment="1">
      <alignment vertical="top" wrapText="1"/>
      <protection/>
    </xf>
    <xf numFmtId="49" fontId="24" fillId="0" borderId="1" xfId="22" applyNumberFormat="1" applyFont="1" applyBorder="1" applyAlignment="1">
      <alignment horizontal="center"/>
      <protection/>
    </xf>
    <xf numFmtId="0" fontId="24" fillId="0" borderId="1" xfId="22" applyFont="1" applyBorder="1">
      <alignment/>
      <protection/>
    </xf>
    <xf numFmtId="0" fontId="24" fillId="0" borderId="0" xfId="22" applyFont="1">
      <alignment/>
      <protection/>
    </xf>
    <xf numFmtId="0" fontId="10" fillId="0" borderId="6" xfId="22" applyFont="1" applyBorder="1" applyAlignment="1">
      <alignment vertical="top" wrapText="1"/>
      <protection/>
    </xf>
    <xf numFmtId="0" fontId="10" fillId="0" borderId="14" xfId="22" applyFont="1" applyBorder="1" applyAlignment="1">
      <alignment vertical="top" wrapText="1"/>
      <protection/>
    </xf>
    <xf numFmtId="49" fontId="23" fillId="0" borderId="15" xfId="22" applyNumberFormat="1" applyBorder="1" applyAlignment="1">
      <alignment horizontal="center"/>
      <protection/>
    </xf>
    <xf numFmtId="2" fontId="5" fillId="0" borderId="15" xfId="22" applyNumberFormat="1" applyFont="1" applyBorder="1">
      <alignment/>
      <protection/>
    </xf>
    <xf numFmtId="0" fontId="34" fillId="0" borderId="0" xfId="22" applyFont="1" applyAlignment="1">
      <alignment horizontal="center" vertical="top" wrapText="1"/>
      <protection/>
    </xf>
    <xf numFmtId="0" fontId="11" fillId="0" borderId="0" xfId="22" applyFont="1" applyAlignment="1">
      <alignment vertical="top" wrapText="1"/>
      <protection/>
    </xf>
    <xf numFmtId="0" fontId="5" fillId="0" borderId="0" xfId="22" applyFont="1" applyAlignment="1">
      <alignment vertical="top" wrapText="1"/>
      <protection/>
    </xf>
    <xf numFmtId="0" fontId="36" fillId="0" borderId="0" xfId="22" applyFont="1" applyAlignment="1">
      <alignment vertical="top" wrapText="1"/>
      <protection/>
    </xf>
    <xf numFmtId="0" fontId="23" fillId="0" borderId="0" xfId="22" applyAlignment="1">
      <alignment horizontal="center"/>
      <protection/>
    </xf>
    <xf numFmtId="49" fontId="24" fillId="0" borderId="0" xfId="22" applyNumberFormat="1" applyFont="1" applyAlignment="1">
      <alignment horizontal="center" vertical="top" wrapText="1"/>
      <protection/>
    </xf>
    <xf numFmtId="49" fontId="37" fillId="0" borderId="0" xfId="22" applyNumberFormat="1" applyFont="1" applyAlignment="1">
      <alignment vertical="top" wrapText="1"/>
      <protection/>
    </xf>
    <xf numFmtId="49" fontId="25" fillId="0" borderId="0" xfId="22" applyNumberFormat="1" applyFont="1" applyAlignment="1">
      <alignment horizontal="center" vertical="top" wrapText="1"/>
      <protection/>
    </xf>
    <xf numFmtId="0" fontId="4" fillId="0" borderId="0" xfId="22" applyFont="1" applyAlignment="1">
      <alignment horizontal="right"/>
      <protection/>
    </xf>
    <xf numFmtId="0" fontId="34" fillId="0" borderId="6" xfId="22" applyFont="1" applyBorder="1" applyAlignment="1">
      <alignment horizontal="center" vertical="top" wrapText="1"/>
      <protection/>
    </xf>
    <xf numFmtId="0" fontId="5" fillId="0" borderId="6" xfId="22" applyFont="1" applyBorder="1" applyAlignment="1">
      <alignment vertical="top" wrapText="1"/>
      <protection/>
    </xf>
    <xf numFmtId="0" fontId="36" fillId="0" borderId="6" xfId="22" applyFont="1" applyBorder="1" applyAlignment="1">
      <alignment vertical="top" wrapText="1"/>
      <protection/>
    </xf>
    <xf numFmtId="0" fontId="10" fillId="0" borderId="6" xfId="22" applyFont="1" applyBorder="1" applyAlignment="1">
      <alignment horizontal="center" vertical="top" wrapText="1"/>
      <protection/>
    </xf>
    <xf numFmtId="49" fontId="25" fillId="0" borderId="1" xfId="22" applyNumberFormat="1" applyFont="1" applyBorder="1" applyAlignment="1">
      <alignment horizontal="center"/>
      <protection/>
    </xf>
    <xf numFmtId="0" fontId="13" fillId="0" borderId="6" xfId="22" applyFont="1" applyBorder="1" applyAlignment="1">
      <alignment horizontal="left" vertical="top" wrapText="1"/>
      <protection/>
    </xf>
    <xf numFmtId="0" fontId="13" fillId="0" borderId="14" xfId="22" applyFont="1" applyBorder="1" applyAlignment="1">
      <alignment horizontal="left" vertical="top" wrapText="1"/>
      <protection/>
    </xf>
    <xf numFmtId="49" fontId="29" fillId="0" borderId="0" xfId="22" applyNumberFormat="1" applyFont="1" applyAlignment="1">
      <alignment horizontal="center" vertical="top" wrapText="1"/>
      <protection/>
    </xf>
    <xf numFmtId="49" fontId="25" fillId="0" borderId="0" xfId="22" applyNumberFormat="1" applyFont="1" applyAlignment="1">
      <alignment vertical="top" wrapText="1"/>
      <protection/>
    </xf>
    <xf numFmtId="0" fontId="25" fillId="0" borderId="0" xfId="22" applyFont="1" applyAlignment="1">
      <alignment/>
      <protection/>
    </xf>
    <xf numFmtId="0" fontId="37" fillId="0" borderId="0" xfId="22" applyFont="1" applyAlignment="1">
      <alignment/>
      <protection/>
    </xf>
    <xf numFmtId="0" fontId="23" fillId="0" borderId="0" xfId="22" applyAlignment="1">
      <alignment wrapText="1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 applyAlignment="1">
      <alignment wrapText="1"/>
      <protection/>
    </xf>
    <xf numFmtId="0" fontId="6" fillId="0" borderId="0" xfId="22" applyFont="1" applyAlignment="1">
      <alignment horizontal="centerContinuous" wrapText="1"/>
      <protection/>
    </xf>
    <xf numFmtId="0" fontId="38" fillId="0" borderId="0" xfId="22" applyFont="1" applyAlignment="1">
      <alignment horizontal="centerContinuous"/>
      <protection/>
    </xf>
    <xf numFmtId="0" fontId="38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33" fillId="0" borderId="0" xfId="22" applyFont="1" applyAlignment="1">
      <alignment horizontal="centerContinuous"/>
      <protection/>
    </xf>
    <xf numFmtId="0" fontId="6" fillId="0" borderId="0" xfId="22" applyFont="1">
      <alignment/>
      <protection/>
    </xf>
    <xf numFmtId="0" fontId="19" fillId="0" borderId="0" xfId="22" applyFont="1" applyAlignment="1">
      <alignment horizontal="centerContinuous" wrapText="1"/>
      <protection/>
    </xf>
    <xf numFmtId="0" fontId="4" fillId="0" borderId="24" xfId="22" applyFont="1" applyBorder="1" applyAlignment="1">
      <alignment wrapText="1"/>
      <protection/>
    </xf>
    <xf numFmtId="0" fontId="4" fillId="0" borderId="25" xfId="22" applyFont="1" applyBorder="1" applyAlignment="1">
      <alignment/>
      <protection/>
    </xf>
    <xf numFmtId="0" fontId="13" fillId="0" borderId="26" xfId="22" applyFont="1" applyBorder="1" applyAlignment="1">
      <alignment horizontal="centerContinuous"/>
      <protection/>
    </xf>
    <xf numFmtId="0" fontId="13" fillId="0" borderId="27" xfId="22" applyFont="1" applyBorder="1" applyAlignment="1">
      <alignment horizontal="centerContinuous"/>
      <protection/>
    </xf>
    <xf numFmtId="0" fontId="4" fillId="0" borderId="28" xfId="22" applyFont="1" applyBorder="1" applyAlignment="1">
      <alignment/>
      <protection/>
    </xf>
    <xf numFmtId="0" fontId="13" fillId="0" borderId="27" xfId="22" applyFont="1" applyBorder="1" applyAlignment="1">
      <alignment horizontal="centerContinuous" vertical="center"/>
      <protection/>
    </xf>
    <xf numFmtId="0" fontId="13" fillId="0" borderId="26" xfId="22" applyFont="1" applyBorder="1" applyAlignment="1">
      <alignment horizontal="centerContinuous" vertical="center" wrapText="1"/>
      <protection/>
    </xf>
    <xf numFmtId="0" fontId="4" fillId="0" borderId="26" xfId="22" applyFont="1" applyBorder="1" applyAlignment="1">
      <alignment horizontal="centerContinuous"/>
      <protection/>
    </xf>
    <xf numFmtId="0" fontId="4" fillId="0" borderId="29" xfId="22" applyFont="1" applyBorder="1" applyAlignment="1">
      <alignment horizontal="center"/>
      <protection/>
    </xf>
    <xf numFmtId="0" fontId="39" fillId="0" borderId="30" xfId="22" applyFont="1" applyBorder="1" applyAlignment="1">
      <alignment wrapText="1"/>
      <protection/>
    </xf>
    <xf numFmtId="0" fontId="39" fillId="0" borderId="0" xfId="22" applyFont="1" applyAlignment="1">
      <alignment/>
      <protection/>
    </xf>
    <xf numFmtId="0" fontId="39" fillId="0" borderId="31" xfId="22" applyFont="1" applyBorder="1" applyAlignment="1">
      <alignment/>
      <protection/>
    </xf>
    <xf numFmtId="0" fontId="13" fillId="0" borderId="8" xfId="22" applyFont="1" applyBorder="1" applyAlignment="1">
      <alignment horizontal="centerContinuous"/>
      <protection/>
    </xf>
    <xf numFmtId="0" fontId="39" fillId="0" borderId="32" xfId="22" applyFont="1" applyBorder="1" applyAlignment="1">
      <alignment horizontal="center"/>
      <protection/>
    </xf>
    <xf numFmtId="49" fontId="13" fillId="0" borderId="30" xfId="22" applyNumberFormat="1" applyFont="1" applyBorder="1" applyAlignment="1">
      <alignment horizontal="center" vertical="top" wrapText="1"/>
      <protection/>
    </xf>
    <xf numFmtId="49" fontId="13" fillId="0" borderId="0" xfId="22" applyNumberFormat="1" applyFont="1" applyAlignment="1">
      <alignment/>
      <protection/>
    </xf>
    <xf numFmtId="49" fontId="13" fillId="0" borderId="33" xfId="22" applyNumberFormat="1" applyFont="1" applyBorder="1" applyAlignment="1">
      <alignment horizontal="center" vertical="center" wrapText="1"/>
      <protection/>
    </xf>
    <xf numFmtId="49" fontId="13" fillId="0" borderId="0" xfId="22" applyNumberFormat="1" applyFont="1" applyAlignment="1">
      <alignment horizontal="center" vertical="center" wrapText="1"/>
      <protection/>
    </xf>
    <xf numFmtId="49" fontId="13" fillId="0" borderId="31" xfId="22" applyNumberFormat="1" applyFont="1" applyBorder="1" applyAlignment="1">
      <alignment horizontal="center" vertical="center" wrapText="1"/>
      <protection/>
    </xf>
    <xf numFmtId="0" fontId="13" fillId="0" borderId="31" xfId="22" applyFont="1" applyBorder="1" applyAlignment="1">
      <alignment horizontal="center" vertical="center" wrapText="1"/>
      <protection/>
    </xf>
    <xf numFmtId="49" fontId="13" fillId="0" borderId="32" xfId="22" applyNumberFormat="1" applyFont="1" applyBorder="1" applyAlignment="1">
      <alignment horizontal="center" vertical="center" wrapText="1"/>
      <protection/>
    </xf>
    <xf numFmtId="49" fontId="13" fillId="0" borderId="0" xfId="22" applyNumberFormat="1" applyFont="1">
      <alignment/>
      <protection/>
    </xf>
    <xf numFmtId="0" fontId="13" fillId="0" borderId="6" xfId="22" applyFont="1" applyBorder="1" applyAlignment="1">
      <alignment horizontal="center" wrapText="1"/>
      <protection/>
    </xf>
    <xf numFmtId="0" fontId="13" fillId="0" borderId="0" xfId="22" applyFont="1" applyAlignment="1">
      <alignment horizontal="center"/>
      <protection/>
    </xf>
    <xf numFmtId="0" fontId="13" fillId="0" borderId="7" xfId="22" applyFont="1" applyBorder="1" applyAlignment="1">
      <alignment horizontal="center"/>
      <protection/>
    </xf>
    <xf numFmtId="3" fontId="10" fillId="0" borderId="34" xfId="22" applyNumberFormat="1" applyFont="1" applyBorder="1">
      <alignment/>
      <protection/>
    </xf>
    <xf numFmtId="0" fontId="23" fillId="0" borderId="2" xfId="22" applyBorder="1">
      <alignment/>
      <protection/>
    </xf>
    <xf numFmtId="223" fontId="23" fillId="0" borderId="1" xfId="22" applyNumberFormat="1" applyBorder="1">
      <alignment/>
      <protection/>
    </xf>
    <xf numFmtId="223" fontId="23" fillId="0" borderId="7" xfId="22" applyNumberFormat="1" applyBorder="1">
      <alignment/>
      <protection/>
    </xf>
    <xf numFmtId="3" fontId="23" fillId="0" borderId="34" xfId="22" applyNumberFormat="1" applyBorder="1">
      <alignment/>
      <protection/>
    </xf>
    <xf numFmtId="0" fontId="23" fillId="0" borderId="35" xfId="22" applyBorder="1">
      <alignment/>
      <protection/>
    </xf>
    <xf numFmtId="223" fontId="39" fillId="0" borderId="36" xfId="22" applyNumberFormat="1" applyFont="1" applyBorder="1" applyAlignment="1">
      <alignment/>
      <protection/>
    </xf>
    <xf numFmtId="0" fontId="23" fillId="0" borderId="37" xfId="22" applyBorder="1">
      <alignment/>
      <protection/>
    </xf>
    <xf numFmtId="3" fontId="13" fillId="0" borderId="34" xfId="22" applyNumberFormat="1" applyFont="1" applyBorder="1">
      <alignment/>
      <protection/>
    </xf>
    <xf numFmtId="233" fontId="5" fillId="0" borderId="1" xfId="22" applyNumberFormat="1" applyFont="1" applyBorder="1">
      <alignment/>
      <protection/>
    </xf>
    <xf numFmtId="233" fontId="5" fillId="0" borderId="7" xfId="22" applyNumberFormat="1" applyFont="1" applyBorder="1">
      <alignment/>
      <protection/>
    </xf>
    <xf numFmtId="0" fontId="23" fillId="0" borderId="38" xfId="22" applyBorder="1">
      <alignment/>
      <protection/>
    </xf>
    <xf numFmtId="233" fontId="23" fillId="0" borderId="39" xfId="22" applyNumberFormat="1" applyBorder="1">
      <alignment/>
      <protection/>
    </xf>
    <xf numFmtId="233" fontId="23" fillId="0" borderId="40" xfId="22" applyNumberFormat="1" applyBorder="1">
      <alignment/>
      <protection/>
    </xf>
    <xf numFmtId="233" fontId="23" fillId="0" borderId="18" xfId="22" applyNumberFormat="1" applyBorder="1">
      <alignment/>
      <protection/>
    </xf>
    <xf numFmtId="233" fontId="23" fillId="0" borderId="0" xfId="22" applyNumberFormat="1">
      <alignment/>
      <protection/>
    </xf>
    <xf numFmtId="233" fontId="40" fillId="0" borderId="0" xfId="22" applyNumberFormat="1" applyFont="1" applyBorder="1">
      <alignment/>
      <protection/>
    </xf>
    <xf numFmtId="233" fontId="40" fillId="0" borderId="0" xfId="22" applyNumberFormat="1" applyFont="1">
      <alignment/>
      <protection/>
    </xf>
    <xf numFmtId="233" fontId="23" fillId="0" borderId="1" xfId="22" applyNumberFormat="1" applyBorder="1">
      <alignment/>
      <protection/>
    </xf>
    <xf numFmtId="0" fontId="40" fillId="0" borderId="38" xfId="22" applyFont="1" applyBorder="1">
      <alignment/>
      <protection/>
    </xf>
    <xf numFmtId="0" fontId="40" fillId="0" borderId="0" xfId="22" applyFont="1">
      <alignment/>
      <protection/>
    </xf>
    <xf numFmtId="0" fontId="10" fillId="0" borderId="41" xfId="22" applyFont="1" applyBorder="1" applyAlignment="1">
      <alignment horizontal="right" wrapText="1"/>
      <protection/>
    </xf>
    <xf numFmtId="233" fontId="5" fillId="0" borderId="15" xfId="22" applyNumberFormat="1" applyFont="1" applyBorder="1">
      <alignment/>
      <protection/>
    </xf>
    <xf numFmtId="233" fontId="5" fillId="0" borderId="19" xfId="22" applyNumberFormat="1" applyFont="1" applyBorder="1">
      <alignment/>
      <protection/>
    </xf>
    <xf numFmtId="0" fontId="13" fillId="0" borderId="0" xfId="22" applyFont="1" applyBorder="1" applyAlignment="1">
      <alignment/>
      <protection/>
    </xf>
    <xf numFmtId="0" fontId="5" fillId="0" borderId="0" xfId="22" applyFont="1" applyBorder="1" applyAlignment="1">
      <alignment/>
      <protection/>
    </xf>
    <xf numFmtId="49" fontId="5" fillId="0" borderId="0" xfId="22" applyNumberFormat="1" applyFont="1" applyBorder="1" applyAlignment="1">
      <alignment/>
      <protection/>
    </xf>
    <xf numFmtId="49" fontId="5" fillId="0" borderId="0" xfId="22" applyNumberFormat="1" applyFont="1" applyBorder="1">
      <alignment/>
      <protection/>
    </xf>
    <xf numFmtId="49" fontId="5" fillId="0" borderId="0" xfId="22" applyNumberFormat="1" applyFont="1" applyBorder="1" applyAlignment="1">
      <alignment horizontal="center" vertical="top" wrapText="1"/>
      <protection/>
    </xf>
    <xf numFmtId="0" fontId="5" fillId="0" borderId="0" xfId="22" applyFont="1" applyBorder="1" applyAlignment="1">
      <alignment horizontal="center"/>
      <protection/>
    </xf>
    <xf numFmtId="0" fontId="23" fillId="0" borderId="0" xfId="22" applyBorder="1" applyAlignment="1">
      <alignment wrapText="1"/>
      <protection/>
    </xf>
    <xf numFmtId="0" fontId="23" fillId="0" borderId="0" xfId="22" applyBorder="1">
      <alignment/>
      <protection/>
    </xf>
    <xf numFmtId="0" fontId="13" fillId="0" borderId="0" xfId="22" applyFont="1" applyAlignment="1">
      <alignment wrapText="1"/>
      <protection/>
    </xf>
    <xf numFmtId="0" fontId="4" fillId="0" borderId="0" xfId="22" applyFont="1" applyAlignment="1">
      <alignment/>
      <protection/>
    </xf>
    <xf numFmtId="0" fontId="6" fillId="0" borderId="0" xfId="22" applyFont="1" applyAlignment="1">
      <alignment/>
      <protection/>
    </xf>
    <xf numFmtId="0" fontId="34" fillId="0" borderId="0" xfId="22" applyFont="1" applyAlignment="1">
      <alignment horizontal="centerContinuous" wrapText="1"/>
      <protection/>
    </xf>
    <xf numFmtId="0" fontId="4" fillId="0" borderId="42" xfId="22" applyFont="1" applyBorder="1" applyAlignment="1">
      <alignment horizontal="center" vertical="top" wrapText="1"/>
      <protection/>
    </xf>
    <xf numFmtId="0" fontId="4" fillId="0" borderId="42" xfId="22" applyFont="1" applyBorder="1" applyAlignment="1">
      <alignment horizontal="center" vertical="top"/>
      <protection/>
    </xf>
    <xf numFmtId="0" fontId="4" fillId="0" borderId="28" xfId="22" applyFont="1" applyBorder="1" applyAlignment="1">
      <alignment horizontal="center" vertical="top"/>
      <protection/>
    </xf>
    <xf numFmtId="0" fontId="4" fillId="0" borderId="28" xfId="22" applyFont="1" applyBorder="1" applyAlignment="1">
      <alignment horizontal="centerContinuous"/>
      <protection/>
    </xf>
    <xf numFmtId="0" fontId="4" fillId="0" borderId="27" xfId="22" applyFont="1" applyBorder="1" applyAlignment="1">
      <alignment horizontal="centerContinuous" vertical="center"/>
      <protection/>
    </xf>
    <xf numFmtId="0" fontId="4" fillId="0" borderId="26" xfId="22" applyFont="1" applyBorder="1" applyAlignment="1">
      <alignment horizontal="centerContinuous" vertical="center" wrapText="1"/>
      <protection/>
    </xf>
    <xf numFmtId="0" fontId="4" fillId="0" borderId="29" xfId="22" applyFont="1" applyBorder="1" applyAlignment="1">
      <alignment horizontal="center" vertical="top" wrapText="1"/>
      <protection/>
    </xf>
    <xf numFmtId="0" fontId="29" fillId="0" borderId="43" xfId="22" applyFont="1" applyBorder="1" applyAlignment="1">
      <alignment horizontal="center" vertical="top" wrapText="1"/>
      <protection/>
    </xf>
    <xf numFmtId="0" fontId="29" fillId="0" borderId="43" xfId="22" applyFont="1" applyBorder="1" applyAlignment="1">
      <alignment horizontal="center" vertical="top"/>
      <protection/>
    </xf>
    <xf numFmtId="0" fontId="29" fillId="0" borderId="31" xfId="22" applyFont="1" applyBorder="1" applyAlignment="1">
      <alignment horizontal="center" vertical="top"/>
      <protection/>
    </xf>
    <xf numFmtId="0" fontId="27" fillId="0" borderId="31" xfId="22" applyFont="1" applyBorder="1" applyAlignment="1">
      <alignment/>
      <protection/>
    </xf>
    <xf numFmtId="0" fontId="29" fillId="0" borderId="44" xfId="22" applyFont="1" applyBorder="1" applyAlignment="1">
      <alignment horizontal="centerContinuous"/>
      <protection/>
    </xf>
    <xf numFmtId="0" fontId="27" fillId="0" borderId="45" xfId="22" applyFont="1" applyBorder="1" applyAlignment="1">
      <alignment horizontal="centerContinuous"/>
      <protection/>
    </xf>
    <xf numFmtId="0" fontId="13" fillId="0" borderId="31" xfId="22" applyFont="1" applyBorder="1" applyAlignment="1">
      <alignment/>
      <protection/>
    </xf>
    <xf numFmtId="0" fontId="27" fillId="0" borderId="32" xfId="22" applyFont="1" applyBorder="1" applyAlignment="1">
      <alignment/>
      <protection/>
    </xf>
    <xf numFmtId="0" fontId="13" fillId="0" borderId="43" xfId="22" applyFont="1" applyBorder="1" applyAlignment="1">
      <alignment horizontal="center" vertical="top" wrapText="1"/>
      <protection/>
    </xf>
    <xf numFmtId="0" fontId="13" fillId="0" borderId="43" xfId="22" applyFont="1" applyBorder="1" applyAlignment="1">
      <alignment horizontal="center" vertical="top"/>
      <protection/>
    </xf>
    <xf numFmtId="0" fontId="13" fillId="0" borderId="31" xfId="22" applyFont="1" applyBorder="1" applyAlignment="1">
      <alignment horizontal="center" vertical="top" wrapText="1"/>
      <protection/>
    </xf>
    <xf numFmtId="0" fontId="13" fillId="0" borderId="32" xfId="22" applyFont="1" applyBorder="1" applyAlignment="1">
      <alignment horizontal="center" vertical="top" wrapText="1"/>
      <protection/>
    </xf>
    <xf numFmtId="0" fontId="13" fillId="0" borderId="6" xfId="22" applyFont="1" applyBorder="1" applyAlignment="1">
      <alignment horizontal="center" vertical="center" wrapText="1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7" xfId="22" applyFont="1" applyBorder="1" applyAlignment="1">
      <alignment horizontal="center" vertical="center"/>
      <protection/>
    </xf>
    <xf numFmtId="0" fontId="13" fillId="0" borderId="0" xfId="22" applyFont="1" applyAlignment="1">
      <alignment/>
      <protection/>
    </xf>
    <xf numFmtId="0" fontId="13" fillId="0" borderId="6" xfId="22" applyFont="1" applyBorder="1" applyAlignment="1">
      <alignment wrapText="1"/>
      <protection/>
    </xf>
    <xf numFmtId="0" fontId="23" fillId="0" borderId="39" xfId="22" applyBorder="1">
      <alignment/>
      <protection/>
    </xf>
    <xf numFmtId="0" fontId="23" fillId="0" borderId="43" xfId="22" applyBorder="1">
      <alignment/>
      <protection/>
    </xf>
    <xf numFmtId="0" fontId="10" fillId="0" borderId="6" xfId="22" applyFont="1" applyBorder="1" applyAlignment="1">
      <alignment horizontal="right" wrapText="1"/>
      <protection/>
    </xf>
    <xf numFmtId="0" fontId="33" fillId="0" borderId="1" xfId="22" applyFont="1" applyBorder="1">
      <alignment/>
      <protection/>
    </xf>
    <xf numFmtId="3" fontId="33" fillId="0" borderId="0" xfId="22" applyNumberFormat="1" applyFont="1">
      <alignment/>
      <protection/>
    </xf>
    <xf numFmtId="0" fontId="33" fillId="0" borderId="0" xfId="22" applyFont="1">
      <alignment/>
      <protection/>
    </xf>
    <xf numFmtId="0" fontId="10" fillId="0" borderId="14" xfId="22" applyFont="1" applyBorder="1" applyAlignment="1">
      <alignment horizontal="right" wrapText="1"/>
      <protection/>
    </xf>
    <xf numFmtId="49" fontId="4" fillId="0" borderId="0" xfId="22" applyNumberFormat="1" applyFont="1" applyBorder="1" applyAlignment="1">
      <alignment vertical="top" wrapText="1"/>
      <protection/>
    </xf>
    <xf numFmtId="49" fontId="25" fillId="0" borderId="0" xfId="22" applyNumberFormat="1" applyFont="1" applyBorder="1" applyAlignment="1">
      <alignment horizontal="center" vertical="top" wrapText="1"/>
      <protection/>
    </xf>
    <xf numFmtId="0" fontId="25" fillId="0" borderId="0" xfId="22" applyFont="1" applyBorder="1">
      <alignment/>
      <protection/>
    </xf>
    <xf numFmtId="3" fontId="23" fillId="0" borderId="0" xfId="22" applyNumberFormat="1" applyBorder="1">
      <alignment/>
      <protection/>
    </xf>
    <xf numFmtId="0" fontId="5" fillId="0" borderId="0" xfId="22" applyFont="1" applyAlignment="1">
      <alignment wrapText="1"/>
      <protection/>
    </xf>
    <xf numFmtId="49" fontId="29" fillId="0" borderId="0" xfId="22" applyNumberFormat="1" applyFont="1" applyBorder="1" applyAlignment="1">
      <alignment vertical="top" wrapText="1"/>
      <protection/>
    </xf>
    <xf numFmtId="0" fontId="27" fillId="0" borderId="0" xfId="22" applyFont="1" applyBorder="1" applyAlignment="1">
      <alignment horizontal="center"/>
      <protection/>
    </xf>
    <xf numFmtId="49" fontId="27" fillId="0" borderId="0" xfId="22" applyNumberFormat="1" applyFont="1" applyBorder="1" applyAlignment="1">
      <alignment horizontal="center" vertical="top" wrapText="1"/>
      <protection/>
    </xf>
    <xf numFmtId="0" fontId="29" fillId="0" borderId="0" xfId="22" applyFont="1" applyBorder="1" applyAlignment="1">
      <alignment horizontal="center"/>
      <protection/>
    </xf>
    <xf numFmtId="0" fontId="27" fillId="0" borderId="0" xfId="22" applyFont="1" applyBorder="1">
      <alignment/>
      <protection/>
    </xf>
    <xf numFmtId="0" fontId="8" fillId="0" borderId="0" xfId="22" applyFont="1">
      <alignment/>
      <protection/>
    </xf>
    <xf numFmtId="0" fontId="7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8" fillId="0" borderId="2" xfId="22" applyFont="1" applyBorder="1">
      <alignment/>
      <protection/>
    </xf>
    <xf numFmtId="0" fontId="13" fillId="0" borderId="2" xfId="22" applyFont="1" applyBorder="1">
      <alignment/>
      <protection/>
    </xf>
    <xf numFmtId="0" fontId="13" fillId="0" borderId="14" xfId="22" applyFont="1" applyBorder="1" applyAlignment="1">
      <alignment horizontal="center"/>
      <protection/>
    </xf>
    <xf numFmtId="0" fontId="13" fillId="0" borderId="46" xfId="22" applyFont="1" applyBorder="1" applyAlignment="1">
      <alignment horizontal="center"/>
      <protection/>
    </xf>
    <xf numFmtId="0" fontId="7" fillId="0" borderId="1" xfId="22" applyFont="1" applyBorder="1">
      <alignment/>
      <protection/>
    </xf>
    <xf numFmtId="0" fontId="10" fillId="0" borderId="6" xfId="22" applyFont="1" applyBorder="1" applyAlignment="1">
      <alignment horizontal="left"/>
      <protection/>
    </xf>
    <xf numFmtId="3" fontId="5" fillId="0" borderId="47" xfId="22" applyNumberFormat="1" applyFont="1" applyBorder="1" applyAlignment="1">
      <alignment horizontal="center"/>
      <protection/>
    </xf>
    <xf numFmtId="0" fontId="4" fillId="0" borderId="6" xfId="22" applyFont="1" applyBorder="1" applyAlignment="1">
      <alignment horizontal="left"/>
      <protection/>
    </xf>
    <xf numFmtId="0" fontId="4" fillId="0" borderId="6" xfId="22" applyFont="1" applyBorder="1">
      <alignment/>
      <protection/>
    </xf>
    <xf numFmtId="0" fontId="4" fillId="0" borderId="14" xfId="22" applyFont="1" applyBorder="1">
      <alignment/>
      <protection/>
    </xf>
    <xf numFmtId="3" fontId="5" fillId="0" borderId="46" xfId="22" applyNumberFormat="1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1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7" fillId="0" borderId="0" xfId="22" applyNumberFormat="1" applyFont="1" applyAlignment="1">
      <alignment horizontal="center"/>
      <protection/>
    </xf>
    <xf numFmtId="0" fontId="42" fillId="0" borderId="0" xfId="22" applyFont="1">
      <alignment/>
      <protection/>
    </xf>
    <xf numFmtId="0" fontId="4" fillId="0" borderId="0" xfId="22" applyFont="1" applyBorder="1" applyAlignment="1">
      <alignment horizontal="right"/>
      <protection/>
    </xf>
    <xf numFmtId="0" fontId="6" fillId="0" borderId="0" xfId="22" applyFont="1" applyBorder="1" applyAlignment="1">
      <alignment horizontal="centerContinuous"/>
      <protection/>
    </xf>
    <xf numFmtId="0" fontId="6" fillId="0" borderId="0" xfId="22" applyFont="1" applyBorder="1">
      <alignment/>
      <protection/>
    </xf>
    <xf numFmtId="0" fontId="13" fillId="0" borderId="0" xfId="22" applyFont="1" applyAlignment="1">
      <alignment horizontal="right"/>
      <protection/>
    </xf>
    <xf numFmtId="0" fontId="4" fillId="0" borderId="48" xfId="22" applyFont="1" applyBorder="1" applyAlignment="1">
      <alignment horizontal="center" vertical="center" wrapText="1"/>
      <protection/>
    </xf>
    <xf numFmtId="0" fontId="13" fillId="0" borderId="48" xfId="22" applyFont="1" applyBorder="1" applyAlignment="1">
      <alignment horizontal="center" vertical="center" wrapText="1"/>
      <protection/>
    </xf>
    <xf numFmtId="0" fontId="4" fillId="0" borderId="47" xfId="22" applyFont="1" applyBorder="1" applyAlignment="1">
      <alignment wrapText="1"/>
      <protection/>
    </xf>
    <xf numFmtId="0" fontId="4" fillId="0" borderId="47" xfId="22" applyFont="1" applyBorder="1" applyAlignment="1">
      <alignment horizontal="center" vertical="center" wrapText="1"/>
      <protection/>
    </xf>
    <xf numFmtId="0" fontId="13" fillId="0" borderId="0" xfId="22" applyFont="1" applyBorder="1">
      <alignment/>
      <protection/>
    </xf>
    <xf numFmtId="3" fontId="4" fillId="0" borderId="47" xfId="22" applyNumberFormat="1" applyFont="1" applyBorder="1" applyAlignment="1">
      <alignment horizontal="center"/>
      <protection/>
    </xf>
    <xf numFmtId="2" fontId="4" fillId="0" borderId="47" xfId="22" applyNumberFormat="1" applyFont="1" applyBorder="1" applyAlignment="1">
      <alignment horizontal="center" vertical="center" wrapText="1"/>
      <protection/>
    </xf>
    <xf numFmtId="0" fontId="4" fillId="0" borderId="47" xfId="22" applyFont="1" applyBorder="1" applyAlignment="1">
      <alignment horizontal="center" vertical="center" wrapText="1"/>
      <protection/>
    </xf>
    <xf numFmtId="0" fontId="4" fillId="0" borderId="46" xfId="22" applyFont="1" applyBorder="1" applyAlignment="1">
      <alignment wrapText="1"/>
      <protection/>
    </xf>
    <xf numFmtId="3" fontId="4" fillId="0" borderId="46" xfId="22" applyNumberFormat="1" applyFont="1" applyBorder="1" applyAlignment="1">
      <alignment horizontal="center"/>
      <protection/>
    </xf>
    <xf numFmtId="2" fontId="4" fillId="0" borderId="46" xfId="22" applyNumberFormat="1" applyFont="1" applyBorder="1" applyAlignment="1">
      <alignment horizontal="center" vertical="center" wrapText="1"/>
      <protection/>
    </xf>
    <xf numFmtId="0" fontId="7" fillId="0" borderId="2" xfId="22" applyFont="1" applyBorder="1">
      <alignment/>
      <protection/>
    </xf>
    <xf numFmtId="0" fontId="5" fillId="0" borderId="0" xfId="22" applyFont="1" applyBorder="1" applyAlignment="1">
      <alignment horizontal="left"/>
      <protection/>
    </xf>
    <xf numFmtId="180" fontId="7" fillId="0" borderId="0" xfId="22" applyNumberFormat="1" applyFont="1">
      <alignment/>
      <protection/>
    </xf>
    <xf numFmtId="4" fontId="7" fillId="0" borderId="0" xfId="22" applyNumberFormat="1" applyFont="1">
      <alignment/>
      <protection/>
    </xf>
    <xf numFmtId="3" fontId="9" fillId="0" borderId="0" xfId="22" applyNumberFormat="1" applyFont="1">
      <alignment/>
      <protection/>
    </xf>
    <xf numFmtId="3" fontId="43" fillId="0" borderId="0" xfId="22" applyNumberFormat="1" applyFont="1">
      <alignment/>
      <protection/>
    </xf>
    <xf numFmtId="4" fontId="23" fillId="0" borderId="0" xfId="22" applyNumberFormat="1">
      <alignment/>
      <protection/>
    </xf>
    <xf numFmtId="0" fontId="44" fillId="0" borderId="0" xfId="22" applyFont="1">
      <alignment/>
      <protection/>
    </xf>
    <xf numFmtId="0" fontId="13" fillId="0" borderId="14" xfId="22" applyFont="1" applyBorder="1" applyAlignment="1">
      <alignment horizontal="center" vertical="center" wrapText="1"/>
      <protection/>
    </xf>
    <xf numFmtId="0" fontId="13" fillId="0" borderId="15" xfId="22" applyFont="1" applyBorder="1" applyAlignment="1">
      <alignment horizontal="center" vertical="center" wrapText="1"/>
      <protection/>
    </xf>
    <xf numFmtId="0" fontId="13" fillId="0" borderId="15" xfId="22" applyFont="1" applyBorder="1" applyAlignment="1">
      <alignment horizontal="centerContinuous" vertical="center" wrapText="1"/>
      <protection/>
    </xf>
    <xf numFmtId="0" fontId="13" fillId="0" borderId="49" xfId="22" applyFont="1" applyBorder="1" applyAlignment="1">
      <alignment horizontal="centerContinuous" vertical="center" wrapText="1"/>
      <protection/>
    </xf>
    <xf numFmtId="0" fontId="13" fillId="0" borderId="19" xfId="22" applyFont="1" applyBorder="1" applyAlignment="1">
      <alignment horizontal="center" vertical="center" wrapText="1"/>
      <protection/>
    </xf>
    <xf numFmtId="0" fontId="13" fillId="0" borderId="50" xfId="22" applyFont="1" applyBorder="1" applyAlignment="1">
      <alignment horizontal="center" vertical="center" wrapText="1"/>
      <protection/>
    </xf>
    <xf numFmtId="0" fontId="13" fillId="0" borderId="16" xfId="22" applyFont="1" applyBorder="1" applyAlignment="1">
      <alignment horizontal="center" vertical="center" wrapText="1"/>
      <protection/>
    </xf>
    <xf numFmtId="0" fontId="13" fillId="0" borderId="16" xfId="22" applyFont="1" applyBorder="1" applyAlignment="1">
      <alignment horizontal="centerContinuous" vertical="center" wrapText="1"/>
      <protection/>
    </xf>
    <xf numFmtId="0" fontId="13" fillId="0" borderId="17" xfId="22" applyFont="1" applyBorder="1" applyAlignment="1">
      <alignment horizontal="center" vertical="center" wrapText="1"/>
      <protection/>
    </xf>
    <xf numFmtId="179" fontId="13" fillId="0" borderId="6" xfId="22" applyNumberFormat="1" applyFont="1" applyBorder="1" applyAlignment="1">
      <alignment horizontal="center"/>
      <protection/>
    </xf>
    <xf numFmtId="179" fontId="13" fillId="0" borderId="1" xfId="22" applyNumberFormat="1" applyFont="1" applyBorder="1" applyAlignment="1">
      <alignment horizontal="center"/>
      <protection/>
    </xf>
    <xf numFmtId="179" fontId="13" fillId="0" borderId="44" xfId="22" applyNumberFormat="1" applyFont="1" applyBorder="1" applyAlignment="1">
      <alignment horizontal="center"/>
      <protection/>
    </xf>
    <xf numFmtId="179" fontId="13" fillId="0" borderId="7" xfId="22" applyNumberFormat="1" applyFont="1" applyBorder="1" applyAlignment="1">
      <alignment horizontal="center"/>
      <protection/>
    </xf>
    <xf numFmtId="4" fontId="5" fillId="0" borderId="6" xfId="22" applyNumberFormat="1" applyFont="1" applyBorder="1">
      <alignment/>
      <protection/>
    </xf>
    <xf numFmtId="179" fontId="5" fillId="0" borderId="1" xfId="22" applyNumberFormat="1" applyFont="1" applyBorder="1">
      <alignment/>
      <protection/>
    </xf>
    <xf numFmtId="3" fontId="5" fillId="0" borderId="45" xfId="22" applyNumberFormat="1" applyFont="1" applyBorder="1" applyAlignment="1">
      <alignment horizontal="right"/>
      <protection/>
    </xf>
    <xf numFmtId="179" fontId="5" fillId="0" borderId="44" xfId="22" applyNumberFormat="1" applyFont="1" applyBorder="1">
      <alignment/>
      <protection/>
    </xf>
    <xf numFmtId="3" fontId="5" fillId="0" borderId="7" xfId="22" applyNumberFormat="1" applyFont="1" applyBorder="1" applyAlignment="1">
      <alignment horizontal="right"/>
      <protection/>
    </xf>
    <xf numFmtId="3" fontId="5" fillId="0" borderId="51" xfId="22" applyNumberFormat="1" applyFont="1" applyBorder="1" applyAlignment="1">
      <alignment horizontal="right"/>
      <protection/>
    </xf>
    <xf numFmtId="4" fontId="5" fillId="0" borderId="45" xfId="22" applyNumberFormat="1" applyFont="1" applyBorder="1">
      <alignment/>
      <protection/>
    </xf>
    <xf numFmtId="4" fontId="11" fillId="0" borderId="41" xfId="22" applyNumberFormat="1" applyFont="1" applyBorder="1">
      <alignment/>
      <protection/>
    </xf>
    <xf numFmtId="3" fontId="5" fillId="0" borderId="52" xfId="22" applyNumberFormat="1" applyFont="1" applyBorder="1" applyAlignment="1">
      <alignment horizontal="right"/>
      <protection/>
    </xf>
    <xf numFmtId="3" fontId="5" fillId="0" borderId="53" xfId="22" applyNumberFormat="1" applyFont="1" applyBorder="1" applyAlignment="1">
      <alignment horizontal="right"/>
      <protection/>
    </xf>
    <xf numFmtId="179" fontId="5" fillId="0" borderId="15" xfId="22" applyNumberFormat="1" applyFont="1" applyBorder="1">
      <alignment/>
      <protection/>
    </xf>
    <xf numFmtId="3" fontId="5" fillId="0" borderId="19" xfId="22" applyNumberFormat="1" applyFont="1" applyBorder="1" applyAlignment="1">
      <alignment horizontal="right"/>
      <protection/>
    </xf>
    <xf numFmtId="4" fontId="11" fillId="0" borderId="0" xfId="22" applyNumberFormat="1" applyFont="1" applyBorder="1">
      <alignment/>
      <protection/>
    </xf>
    <xf numFmtId="3" fontId="5" fillId="0" borderId="0" xfId="22" applyNumberFormat="1" applyFont="1" applyBorder="1" applyAlignment="1">
      <alignment horizontal="right"/>
      <protection/>
    </xf>
    <xf numFmtId="4" fontId="45" fillId="0" borderId="0" xfId="22" applyNumberFormat="1" applyFont="1" applyBorder="1">
      <alignment/>
      <protection/>
    </xf>
    <xf numFmtId="180" fontId="45" fillId="0" borderId="0" xfId="22" applyNumberFormat="1" applyFont="1" applyBorder="1">
      <alignment/>
      <protection/>
    </xf>
    <xf numFmtId="232" fontId="45" fillId="0" borderId="0" xfId="22" applyNumberFormat="1" applyFont="1" applyBorder="1">
      <alignment/>
      <protection/>
    </xf>
    <xf numFmtId="179" fontId="45" fillId="0" borderId="0" xfId="22" applyNumberFormat="1" applyFont="1" applyBorder="1">
      <alignment/>
      <protection/>
    </xf>
    <xf numFmtId="4" fontId="46" fillId="0" borderId="0" xfId="22" applyNumberFormat="1" applyFont="1">
      <alignment/>
      <protection/>
    </xf>
    <xf numFmtId="179" fontId="7" fillId="0" borderId="0" xfId="22" applyNumberFormat="1" applyFont="1">
      <alignment/>
      <protection/>
    </xf>
    <xf numFmtId="179" fontId="5" fillId="0" borderId="0" xfId="22" applyNumberFormat="1" applyFont="1" applyBorder="1">
      <alignment/>
      <protection/>
    </xf>
    <xf numFmtId="0" fontId="23" fillId="0" borderId="0" xfId="22" applyAlignment="1">
      <alignment horizontal="right"/>
      <protection/>
    </xf>
    <xf numFmtId="179" fontId="13" fillId="0" borderId="0" xfId="22" applyNumberFormat="1" applyFont="1" applyBorder="1" applyAlignment="1">
      <alignment horizontal="center"/>
      <protection/>
    </xf>
    <xf numFmtId="0" fontId="47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 wrapText="1"/>
    </xf>
    <xf numFmtId="0" fontId="50" fillId="0" borderId="54" xfId="0" applyFont="1" applyBorder="1" applyAlignment="1">
      <alignment horizontal="left" wrapText="1"/>
    </xf>
    <xf numFmtId="3" fontId="50" fillId="0" borderId="54" xfId="0" applyNumberFormat="1" applyFont="1" applyBorder="1" applyAlignment="1">
      <alignment horizontal="right" wrapText="1"/>
    </xf>
    <xf numFmtId="0" fontId="50" fillId="0" borderId="54" xfId="0" applyFont="1" applyBorder="1" applyAlignment="1">
      <alignment horizontal="right" wrapText="1"/>
    </xf>
    <xf numFmtId="0" fontId="49" fillId="0" borderId="54" xfId="0" applyFont="1" applyBorder="1" applyAlignment="1">
      <alignment horizontal="left" wrapText="1"/>
    </xf>
    <xf numFmtId="3" fontId="49" fillId="0" borderId="54" xfId="0" applyNumberFormat="1" applyFont="1" applyBorder="1" applyAlignment="1">
      <alignment horizontal="right" wrapText="1"/>
    </xf>
    <xf numFmtId="0" fontId="49" fillId="0" borderId="54" xfId="0" applyFont="1" applyBorder="1" applyAlignment="1">
      <alignment horizontal="right" wrapText="1"/>
    </xf>
    <xf numFmtId="0" fontId="51" fillId="0" borderId="54" xfId="0" applyFont="1" applyBorder="1" applyAlignment="1">
      <alignment horizontal="left" wrapText="1"/>
    </xf>
    <xf numFmtId="3" fontId="51" fillId="0" borderId="54" xfId="0" applyNumberFormat="1" applyFont="1" applyBorder="1" applyAlignment="1">
      <alignment horizontal="right" wrapText="1"/>
    </xf>
    <xf numFmtId="0" fontId="51" fillId="0" borderId="54" xfId="0" applyFont="1" applyBorder="1" applyAlignment="1">
      <alignment horizontal="right" wrapText="1"/>
    </xf>
    <xf numFmtId="0" fontId="0" fillId="0" borderId="54" xfId="0" applyBorder="1" applyAlignment="1">
      <alignment wrapText="1"/>
    </xf>
    <xf numFmtId="0" fontId="52" fillId="0" borderId="54" xfId="0" applyFont="1" applyBorder="1" applyAlignment="1">
      <alignment horizontal="left" wrapText="1"/>
    </xf>
    <xf numFmtId="3" fontId="52" fillId="0" borderId="54" xfId="0" applyNumberFormat="1" applyFont="1" applyBorder="1" applyAlignment="1">
      <alignment horizontal="right" wrapText="1"/>
    </xf>
    <xf numFmtId="0" fontId="52" fillId="0" borderId="54" xfId="0" applyFont="1" applyBorder="1" applyAlignment="1">
      <alignment horizontal="right" wrapText="1"/>
    </xf>
    <xf numFmtId="0" fontId="48" fillId="0" borderId="0" xfId="0" applyFont="1" applyAlignment="1">
      <alignment horizontal="left" wrapText="1"/>
    </xf>
    <xf numFmtId="0" fontId="50" fillId="0" borderId="55" xfId="0" applyFont="1" applyBorder="1" applyAlignment="1">
      <alignment horizontal="left" wrapText="1"/>
    </xf>
    <xf numFmtId="3" fontId="50" fillId="0" borderId="55" xfId="0" applyNumberFormat="1" applyFont="1" applyBorder="1" applyAlignment="1">
      <alignment horizontal="right" wrapText="1"/>
    </xf>
    <xf numFmtId="0" fontId="50" fillId="0" borderId="55" xfId="0" applyFont="1" applyBorder="1" applyAlignment="1">
      <alignment horizontal="right" wrapText="1"/>
    </xf>
    <xf numFmtId="0" fontId="49" fillId="0" borderId="48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5TAB1298" xfId="19"/>
    <cellStyle name="Normal_6TAB1298" xfId="20"/>
    <cellStyle name="Normal_7TAB1298" xfId="21"/>
    <cellStyle name="Normal_PSMA099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2TAB98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3TAB12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4TAB12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5TAB12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6TAB12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7TAB12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8">
          <cell r="D8">
            <v>453116</v>
          </cell>
        </row>
        <row r="9">
          <cell r="D9">
            <v>377308</v>
          </cell>
        </row>
        <row r="10">
          <cell r="D10">
            <v>68207</v>
          </cell>
        </row>
        <row r="11">
          <cell r="D11">
            <v>68207</v>
          </cell>
        </row>
        <row r="12">
          <cell r="D12">
            <v>306225</v>
          </cell>
        </row>
        <row r="13">
          <cell r="D13">
            <v>213457</v>
          </cell>
        </row>
        <row r="14">
          <cell r="D14">
            <v>79325</v>
          </cell>
        </row>
        <row r="15">
          <cell r="D15">
            <v>13443</v>
          </cell>
        </row>
        <row r="16">
          <cell r="D16">
            <v>2876</v>
          </cell>
        </row>
        <row r="17">
          <cell r="D17">
            <v>31853</v>
          </cell>
        </row>
        <row r="18">
          <cell r="D18">
            <v>0</v>
          </cell>
        </row>
        <row r="19">
          <cell r="D19">
            <v>1829</v>
          </cell>
        </row>
        <row r="20">
          <cell r="D20">
            <v>3754</v>
          </cell>
        </row>
        <row r="21">
          <cell r="D21">
            <v>7197</v>
          </cell>
        </row>
        <row r="22">
          <cell r="D22">
            <v>1100</v>
          </cell>
        </row>
        <row r="23">
          <cell r="D23">
            <v>447</v>
          </cell>
        </row>
        <row r="24">
          <cell r="D24">
            <v>3099</v>
          </cell>
        </row>
        <row r="25">
          <cell r="D25">
            <v>5691</v>
          </cell>
        </row>
        <row r="26">
          <cell r="D26">
            <v>900</v>
          </cell>
        </row>
        <row r="27">
          <cell r="D27">
            <v>6965</v>
          </cell>
        </row>
        <row r="28">
          <cell r="D28">
            <v>1771</v>
          </cell>
        </row>
        <row r="29">
          <cell r="D29">
            <v>1490</v>
          </cell>
        </row>
        <row r="30">
          <cell r="D30">
            <v>281</v>
          </cell>
        </row>
        <row r="31">
          <cell r="D31">
            <v>43955</v>
          </cell>
        </row>
        <row r="32">
          <cell r="D32">
            <v>43955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4">
          <cell r="D14">
            <v>553</v>
          </cell>
        </row>
        <row r="15">
          <cell r="D15">
            <v>50</v>
          </cell>
        </row>
        <row r="17">
          <cell r="D17">
            <v>2793</v>
          </cell>
        </row>
        <row r="18">
          <cell r="D18">
            <v>520</v>
          </cell>
        </row>
        <row r="20">
          <cell r="D20">
            <v>2095</v>
          </cell>
        </row>
        <row r="21">
          <cell r="D21">
            <v>165</v>
          </cell>
        </row>
        <row r="23">
          <cell r="D23">
            <v>13718</v>
          </cell>
        </row>
        <row r="24">
          <cell r="D24">
            <v>864</v>
          </cell>
        </row>
        <row r="26">
          <cell r="D26">
            <v>6576</v>
          </cell>
        </row>
        <row r="27">
          <cell r="D27">
            <v>145</v>
          </cell>
        </row>
        <row r="29">
          <cell r="D29">
            <v>3506</v>
          </cell>
        </row>
        <row r="30">
          <cell r="D30">
            <v>275</v>
          </cell>
        </row>
        <row r="32">
          <cell r="D32">
            <v>42658</v>
          </cell>
        </row>
        <row r="33">
          <cell r="D33">
            <v>5842</v>
          </cell>
        </row>
        <row r="35">
          <cell r="D35">
            <v>49225</v>
          </cell>
        </row>
        <row r="36">
          <cell r="D36">
            <v>7881</v>
          </cell>
        </row>
        <row r="38">
          <cell r="D38">
            <v>31704</v>
          </cell>
        </row>
        <row r="39">
          <cell r="D39">
            <v>1950</v>
          </cell>
        </row>
        <row r="41">
          <cell r="D41">
            <v>27649</v>
          </cell>
        </row>
        <row r="42">
          <cell r="D42">
            <v>1740</v>
          </cell>
        </row>
        <row r="44">
          <cell r="D44">
            <v>3378</v>
          </cell>
        </row>
        <row r="45">
          <cell r="D45">
            <v>1850</v>
          </cell>
        </row>
        <row r="47">
          <cell r="D47">
            <v>94136</v>
          </cell>
        </row>
        <row r="48">
          <cell r="D48">
            <v>4336</v>
          </cell>
        </row>
        <row r="50">
          <cell r="D50">
            <v>6691</v>
          </cell>
        </row>
        <row r="51">
          <cell r="D51">
            <v>521</v>
          </cell>
        </row>
        <row r="55">
          <cell r="D55">
            <v>3852</v>
          </cell>
        </row>
        <row r="56">
          <cell r="D56">
            <v>950</v>
          </cell>
        </row>
        <row r="58">
          <cell r="D58">
            <v>8358</v>
          </cell>
        </row>
        <row r="59">
          <cell r="D59">
            <v>941</v>
          </cell>
        </row>
        <row r="61">
          <cell r="D61">
            <v>6600</v>
          </cell>
        </row>
        <row r="62">
          <cell r="D62">
            <v>652</v>
          </cell>
        </row>
        <row r="64">
          <cell r="D64">
            <v>719</v>
          </cell>
        </row>
        <row r="65">
          <cell r="D65">
            <v>13</v>
          </cell>
        </row>
        <row r="67">
          <cell r="D67">
            <v>376</v>
          </cell>
        </row>
        <row r="68">
          <cell r="D68">
            <v>26</v>
          </cell>
        </row>
        <row r="70">
          <cell r="D70">
            <v>117</v>
          </cell>
        </row>
        <row r="71">
          <cell r="D71">
            <v>51</v>
          </cell>
        </row>
        <row r="73">
          <cell r="D73">
            <v>3271</v>
          </cell>
        </row>
        <row r="74">
          <cell r="D74">
            <v>122</v>
          </cell>
        </row>
        <row r="76">
          <cell r="D76">
            <v>121</v>
          </cell>
        </row>
        <row r="77">
          <cell r="D77">
            <v>2</v>
          </cell>
        </row>
        <row r="79">
          <cell r="D79">
            <v>30</v>
          </cell>
        </row>
        <row r="81">
          <cell r="D81">
            <v>520</v>
          </cell>
        </row>
        <row r="83">
          <cell r="D83">
            <v>4109</v>
          </cell>
        </row>
        <row r="84">
          <cell r="D84">
            <v>143</v>
          </cell>
        </row>
        <row r="86">
          <cell r="D86">
            <v>49</v>
          </cell>
        </row>
        <row r="88">
          <cell r="D88">
            <v>53801</v>
          </cell>
        </row>
        <row r="89">
          <cell r="D89">
            <v>4852</v>
          </cell>
        </row>
        <row r="91">
          <cell r="D91">
            <v>4916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2">
          <cell r="D12">
            <v>195897</v>
          </cell>
        </row>
        <row r="13">
          <cell r="D13">
            <v>89298</v>
          </cell>
        </row>
        <row r="14">
          <cell r="D14">
            <v>24684</v>
          </cell>
        </row>
        <row r="15">
          <cell r="D15">
            <v>81915</v>
          </cell>
        </row>
        <row r="16">
          <cell r="D16">
            <v>14915</v>
          </cell>
        </row>
        <row r="17">
          <cell r="D17">
            <v>8194</v>
          </cell>
        </row>
        <row r="18">
          <cell r="D18">
            <v>6721</v>
          </cell>
        </row>
        <row r="19">
          <cell r="D19">
            <v>157673</v>
          </cell>
        </row>
        <row r="20">
          <cell r="D20">
            <v>10547</v>
          </cell>
        </row>
        <row r="21">
          <cell r="D21">
            <v>53608</v>
          </cell>
        </row>
        <row r="22">
          <cell r="D22">
            <v>5316</v>
          </cell>
        </row>
        <row r="23">
          <cell r="D23">
            <v>27328</v>
          </cell>
        </row>
        <row r="24">
          <cell r="D24">
            <v>13556</v>
          </cell>
        </row>
        <row r="25">
          <cell r="D25">
            <v>44961</v>
          </cell>
        </row>
        <row r="26">
          <cell r="D26">
            <v>2357</v>
          </cell>
        </row>
        <row r="27">
          <cell r="D27">
            <v>3036</v>
          </cell>
        </row>
        <row r="28">
          <cell r="D28">
            <v>33891</v>
          </cell>
        </row>
        <row r="29">
          <cell r="D29">
            <v>8634</v>
          </cell>
        </row>
        <row r="30">
          <cell r="D30">
            <v>25257</v>
          </cell>
        </row>
        <row r="32">
          <cell r="D32">
            <v>18884</v>
          </cell>
        </row>
        <row r="33">
          <cell r="D33">
            <v>16950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1">
          <cell r="D11">
            <v>40014</v>
          </cell>
        </row>
        <row r="12">
          <cell r="D12">
            <v>8782</v>
          </cell>
        </row>
        <row r="13">
          <cell r="D13">
            <v>-67</v>
          </cell>
        </row>
        <row r="15">
          <cell r="D15">
            <v>216099</v>
          </cell>
        </row>
        <row r="16">
          <cell r="D16">
            <v>22119</v>
          </cell>
        </row>
        <row r="17">
          <cell r="D17">
            <v>705</v>
          </cell>
        </row>
        <row r="18">
          <cell r="D18">
            <v>47100</v>
          </cell>
        </row>
        <row r="19">
          <cell r="D19">
            <v>1420</v>
          </cell>
        </row>
        <row r="22">
          <cell r="D22">
            <v>5079</v>
          </cell>
        </row>
        <row r="23">
          <cell r="D23">
            <v>24</v>
          </cell>
        </row>
        <row r="24">
          <cell r="D24">
            <v>1490</v>
          </cell>
        </row>
        <row r="27">
          <cell r="D27">
            <v>5780</v>
          </cell>
        </row>
        <row r="28">
          <cell r="D28">
            <v>30011</v>
          </cell>
        </row>
        <row r="29">
          <cell r="D29">
            <v>32</v>
          </cell>
        </row>
        <row r="31">
          <cell r="D31">
            <v>600</v>
          </cell>
        </row>
        <row r="32">
          <cell r="D32">
            <v>2</v>
          </cell>
        </row>
        <row r="33">
          <cell r="D33">
            <v>1133</v>
          </cell>
        </row>
        <row r="36">
          <cell r="D36">
            <v>12375</v>
          </cell>
        </row>
        <row r="37">
          <cell r="D37">
            <v>125</v>
          </cell>
        </row>
        <row r="38">
          <cell r="D38">
            <v>0</v>
          </cell>
        </row>
        <row r="40">
          <cell r="D40">
            <v>1240</v>
          </cell>
        </row>
        <row r="43">
          <cell r="D43">
            <v>1220</v>
          </cell>
        </row>
        <row r="44">
          <cell r="D44">
            <v>68</v>
          </cell>
        </row>
        <row r="46">
          <cell r="D46">
            <v>98</v>
          </cell>
        </row>
        <row r="49">
          <cell r="D49">
            <v>67</v>
          </cell>
        </row>
        <row r="54">
          <cell r="D54">
            <v>922</v>
          </cell>
        </row>
        <row r="58">
          <cell r="D58">
            <v>953</v>
          </cell>
        </row>
        <row r="62">
          <cell r="D62">
            <v>218</v>
          </cell>
        </row>
        <row r="63">
          <cell r="D63">
            <v>357</v>
          </cell>
        </row>
        <row r="65">
          <cell r="D65">
            <v>12784</v>
          </cell>
        </row>
        <row r="66">
          <cell r="D66">
            <v>1510</v>
          </cell>
        </row>
        <row r="68">
          <cell r="D68">
            <v>77</v>
          </cell>
        </row>
        <row r="70">
          <cell r="D70">
            <v>2580</v>
          </cell>
        </row>
        <row r="71">
          <cell r="D71">
            <v>688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3">
          <cell r="D13">
            <v>50942</v>
          </cell>
        </row>
        <row r="14">
          <cell r="D14">
            <v>423</v>
          </cell>
        </row>
        <row r="19">
          <cell r="D19">
            <v>217956</v>
          </cell>
        </row>
        <row r="21">
          <cell r="D21">
            <v>11013</v>
          </cell>
        </row>
        <row r="22">
          <cell r="D22">
            <v>5</v>
          </cell>
        </row>
        <row r="24">
          <cell r="D24">
            <v>214</v>
          </cell>
        </row>
        <row r="26">
          <cell r="D26">
            <v>44877</v>
          </cell>
        </row>
        <row r="28">
          <cell r="D28">
            <v>4643</v>
          </cell>
        </row>
        <row r="29">
          <cell r="D29">
            <v>807</v>
          </cell>
        </row>
        <row r="32">
          <cell r="D32">
            <v>4452</v>
          </cell>
        </row>
        <row r="33">
          <cell r="D33">
            <v>537</v>
          </cell>
        </row>
        <row r="35">
          <cell r="D35">
            <v>8</v>
          </cell>
        </row>
        <row r="36">
          <cell r="D36">
            <v>966</v>
          </cell>
        </row>
        <row r="39">
          <cell r="D39">
            <v>30070</v>
          </cell>
        </row>
        <row r="40">
          <cell r="D40">
            <v>7408</v>
          </cell>
        </row>
        <row r="42">
          <cell r="D42">
            <v>299</v>
          </cell>
        </row>
        <row r="43">
          <cell r="D43">
            <v>342</v>
          </cell>
        </row>
        <row r="45">
          <cell r="D45">
            <v>381</v>
          </cell>
        </row>
        <row r="48">
          <cell r="D48">
            <v>12004</v>
          </cell>
        </row>
        <row r="50">
          <cell r="D50">
            <v>1006</v>
          </cell>
        </row>
        <row r="51">
          <cell r="D51">
            <v>59</v>
          </cell>
        </row>
        <row r="54">
          <cell r="D54">
            <v>314</v>
          </cell>
        </row>
        <row r="58">
          <cell r="D58">
            <v>0</v>
          </cell>
        </row>
        <row r="60">
          <cell r="D60">
            <v>40</v>
          </cell>
        </row>
        <row r="63">
          <cell r="D63">
            <v>523</v>
          </cell>
        </row>
        <row r="64">
          <cell r="D64">
            <v>1101</v>
          </cell>
        </row>
        <row r="67">
          <cell r="D67">
            <v>141</v>
          </cell>
        </row>
        <row r="71">
          <cell r="D71">
            <v>482</v>
          </cell>
        </row>
        <row r="74">
          <cell r="D74">
            <v>12007</v>
          </cell>
        </row>
        <row r="75">
          <cell r="D75">
            <v>644</v>
          </cell>
        </row>
        <row r="77">
          <cell r="D77">
            <v>66</v>
          </cell>
        </row>
        <row r="78">
          <cell r="D78">
            <v>0</v>
          </cell>
        </row>
        <row r="80">
          <cell r="D80">
            <v>1759</v>
          </cell>
        </row>
        <row r="81">
          <cell r="D81">
            <v>773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7">
        <row r="13">
          <cell r="D13">
            <v>39573</v>
          </cell>
        </row>
        <row r="14">
          <cell r="D14">
            <v>6853</v>
          </cell>
        </row>
        <row r="15">
          <cell r="D15">
            <v>1871</v>
          </cell>
        </row>
        <row r="16">
          <cell r="D16">
            <v>30849</v>
          </cell>
        </row>
        <row r="17">
          <cell r="D17">
            <v>847</v>
          </cell>
        </row>
        <row r="18">
          <cell r="D18">
            <v>240</v>
          </cell>
        </row>
        <row r="19">
          <cell r="D19">
            <v>607</v>
          </cell>
        </row>
        <row r="20">
          <cell r="D20">
            <v>344479</v>
          </cell>
        </row>
        <row r="21">
          <cell r="D21">
            <v>1663</v>
          </cell>
        </row>
        <row r="22">
          <cell r="D22">
            <v>11756</v>
          </cell>
        </row>
        <row r="23">
          <cell r="D23">
            <v>59032</v>
          </cell>
        </row>
        <row r="24">
          <cell r="D24">
            <v>900</v>
          </cell>
        </row>
        <row r="25">
          <cell r="D25">
            <v>271128</v>
          </cell>
        </row>
        <row r="27">
          <cell r="D27">
            <v>7917</v>
          </cell>
        </row>
        <row r="29">
          <cell r="D29">
            <v>4435</v>
          </cell>
        </row>
        <row r="30">
          <cell r="D30">
            <v>9011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A6" sqref="A6"/>
    </sheetView>
  </sheetViews>
  <sheetFormatPr defaultColWidth="9.00390625" defaultRowHeight="12"/>
  <cols>
    <col min="1" max="1" width="39.875" style="0" customWidth="1"/>
    <col min="2" max="2" width="18.25390625" style="0" customWidth="1"/>
    <col min="3" max="3" width="18.875" style="0" customWidth="1"/>
    <col min="4" max="4" width="19.375" style="0" customWidth="1"/>
    <col min="5" max="5" width="10.00390625" style="0" customWidth="1"/>
    <col min="6" max="6" width="11.375" style="0" customWidth="1"/>
  </cols>
  <sheetData>
    <row r="1" spans="1:5" ht="12.75">
      <c r="A1" s="1"/>
      <c r="B1" s="1"/>
      <c r="C1" s="1"/>
      <c r="D1" s="1"/>
      <c r="E1" s="2"/>
    </row>
    <row r="2" spans="1:5" ht="12.75">
      <c r="A2" s="1"/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2"/>
    </row>
    <row r="5" spans="1:12" s="5" customFormat="1" ht="15.75">
      <c r="A5" s="3" t="s">
        <v>0</v>
      </c>
      <c r="B5" s="4"/>
      <c r="C5" s="4"/>
      <c r="D5" s="4"/>
      <c r="E5"/>
      <c r="F5"/>
      <c r="G5"/>
      <c r="H5"/>
      <c r="I5"/>
      <c r="J5"/>
      <c r="K5"/>
      <c r="L5"/>
    </row>
    <row r="6" spans="1:12" s="5" customFormat="1" ht="15.75">
      <c r="A6" s="3" t="s">
        <v>1</v>
      </c>
      <c r="B6" s="4"/>
      <c r="C6" s="4"/>
      <c r="D6" s="4"/>
      <c r="E6"/>
      <c r="F6"/>
      <c r="G6"/>
      <c r="H6"/>
      <c r="I6"/>
      <c r="J6"/>
      <c r="K6"/>
      <c r="L6"/>
    </row>
    <row r="7" spans="1:12" s="7" customFormat="1" ht="15.75">
      <c r="A7" s="3"/>
      <c r="B7" s="4"/>
      <c r="C7" s="4"/>
      <c r="D7" s="6" t="s">
        <v>2</v>
      </c>
      <c r="E7"/>
      <c r="F7"/>
      <c r="G7"/>
      <c r="H7"/>
      <c r="I7"/>
      <c r="J7"/>
      <c r="K7"/>
      <c r="L7"/>
    </row>
    <row r="8" spans="1:12" s="10" customFormat="1" ht="41.25" customHeight="1">
      <c r="A8" s="8" t="s">
        <v>3</v>
      </c>
      <c r="B8" s="9" t="s">
        <v>4</v>
      </c>
      <c r="C8" s="9" t="s">
        <v>5</v>
      </c>
      <c r="D8" s="9" t="s">
        <v>6</v>
      </c>
      <c r="E8"/>
      <c r="F8"/>
      <c r="G8"/>
      <c r="H8"/>
      <c r="I8"/>
      <c r="J8"/>
      <c r="K8"/>
      <c r="L8"/>
    </row>
    <row r="9" spans="1:12" s="13" customFormat="1" ht="19.5" customHeight="1">
      <c r="A9" s="11" t="s">
        <v>7</v>
      </c>
      <c r="B9" s="12">
        <v>961018</v>
      </c>
      <c r="C9" s="12">
        <v>281817</v>
      </c>
      <c r="D9" s="12">
        <v>1174395</v>
      </c>
      <c r="E9"/>
      <c r="F9"/>
      <c r="G9"/>
      <c r="H9"/>
      <c r="I9"/>
      <c r="J9"/>
      <c r="K9"/>
      <c r="L9"/>
    </row>
    <row r="10" spans="1:12" s="14" customFormat="1" ht="18" customHeight="1">
      <c r="A10" s="11" t="s">
        <v>8</v>
      </c>
      <c r="B10" s="12">
        <v>905044</v>
      </c>
      <c r="C10" s="12">
        <v>271118</v>
      </c>
      <c r="D10" s="12">
        <v>1107722</v>
      </c>
      <c r="E10"/>
      <c r="F10"/>
      <c r="G10"/>
      <c r="H10"/>
      <c r="I10"/>
      <c r="J10"/>
      <c r="K10"/>
      <c r="L10"/>
    </row>
    <row r="11" spans="1:12" s="14" customFormat="1" ht="27" customHeight="1">
      <c r="A11" s="15" t="s">
        <v>9</v>
      </c>
      <c r="B11" s="12">
        <f>SUM(B9-B10)</f>
        <v>55974</v>
      </c>
      <c r="C11" s="12">
        <f>SUM(C9-C10)</f>
        <v>10699</v>
      </c>
      <c r="D11" s="12">
        <f>SUM(D9-D10)</f>
        <v>66673</v>
      </c>
      <c r="E11"/>
      <c r="F11"/>
      <c r="G11"/>
      <c r="H11"/>
      <c r="I11"/>
      <c r="J11"/>
      <c r="K11"/>
      <c r="L11"/>
    </row>
    <row r="12" spans="1:12" s="14" customFormat="1" ht="16.5" customHeight="1">
      <c r="A12" s="15" t="s">
        <v>10</v>
      </c>
      <c r="B12" s="12">
        <f>SUM(B13-B14)</f>
        <v>2070</v>
      </c>
      <c r="C12" s="12">
        <f>SUM(C13-C14)</f>
        <v>2917</v>
      </c>
      <c r="D12" s="12">
        <f>SUM(D13-D14)</f>
        <v>-3178</v>
      </c>
      <c r="E12"/>
      <c r="F12"/>
      <c r="G12"/>
      <c r="H12"/>
      <c r="I12"/>
      <c r="J12"/>
      <c r="K12"/>
      <c r="L12"/>
    </row>
    <row r="13" spans="1:12" s="14" customFormat="1" ht="12.75" customHeight="1">
      <c r="A13" s="16" t="s">
        <v>11</v>
      </c>
      <c r="B13" s="17">
        <v>21003</v>
      </c>
      <c r="C13" s="17">
        <v>4507</v>
      </c>
      <c r="D13" s="17">
        <v>20412</v>
      </c>
      <c r="E13"/>
      <c r="F13"/>
      <c r="G13"/>
      <c r="H13"/>
      <c r="I13"/>
      <c r="J13"/>
      <c r="K13"/>
      <c r="L13"/>
    </row>
    <row r="14" spans="1:12" s="14" customFormat="1" ht="14.25" customHeight="1">
      <c r="A14" s="16" t="s">
        <v>12</v>
      </c>
      <c r="B14" s="17">
        <v>18933</v>
      </c>
      <c r="C14" s="17">
        <v>1590</v>
      </c>
      <c r="D14" s="17">
        <v>23590</v>
      </c>
      <c r="E14"/>
      <c r="F14"/>
      <c r="G14"/>
      <c r="H14"/>
      <c r="I14"/>
      <c r="J14"/>
      <c r="K14"/>
      <c r="L14"/>
    </row>
    <row r="15" spans="1:12" s="14" customFormat="1" ht="26.25" customHeight="1">
      <c r="A15" s="15" t="s">
        <v>13</v>
      </c>
      <c r="B15" s="12">
        <f>SUM(B11-B12)</f>
        <v>53904</v>
      </c>
      <c r="C15" s="12">
        <f>SUM(C11-C12)</f>
        <v>7782</v>
      </c>
      <c r="D15" s="12">
        <f>SUM(D11-D12)</f>
        <v>69851</v>
      </c>
      <c r="E15"/>
      <c r="F15"/>
      <c r="G15"/>
      <c r="H15"/>
      <c r="I15"/>
      <c r="J15"/>
      <c r="K15"/>
      <c r="L15"/>
    </row>
    <row r="16" spans="1:12" s="14" customFormat="1" ht="17.25" customHeight="1">
      <c r="A16" s="11" t="s">
        <v>14</v>
      </c>
      <c r="B16" s="12">
        <f>SUM(B17+B31)</f>
        <v>-53904</v>
      </c>
      <c r="C16" s="12">
        <f>SUM(C17+C31)</f>
        <v>-7782</v>
      </c>
      <c r="D16" s="12">
        <f>SUM(D17+D31)</f>
        <v>-69851</v>
      </c>
      <c r="E16"/>
      <c r="F16"/>
      <c r="G16"/>
      <c r="H16"/>
      <c r="I16"/>
      <c r="J16"/>
      <c r="K16"/>
      <c r="L16"/>
    </row>
    <row r="17" spans="1:12" s="18" customFormat="1" ht="18.75" customHeight="1">
      <c r="A17" s="11" t="s">
        <v>15</v>
      </c>
      <c r="B17" s="12">
        <f>SUM(B19+B21+B26+B30)</f>
        <v>-65738</v>
      </c>
      <c r="C17" s="12">
        <f>SUM(C18+C21+C26+C30)</f>
        <v>-7782</v>
      </c>
      <c r="D17" s="12">
        <f>SUM(D19+D21+D26+D30)</f>
        <v>-81685</v>
      </c>
      <c r="E17"/>
      <c r="F17"/>
      <c r="G17"/>
      <c r="H17"/>
      <c r="I17"/>
      <c r="J17"/>
      <c r="K17"/>
      <c r="L17"/>
    </row>
    <row r="18" spans="1:12" s="18" customFormat="1" ht="14.25" customHeight="1">
      <c r="A18" s="19" t="s">
        <v>16</v>
      </c>
      <c r="B18" s="20"/>
      <c r="C18" s="17">
        <v>3596</v>
      </c>
      <c r="D18" s="17">
        <v>-37</v>
      </c>
      <c r="E18"/>
      <c r="F18"/>
      <c r="G18"/>
      <c r="H18"/>
      <c r="I18"/>
      <c r="J18"/>
      <c r="K18"/>
      <c r="L18"/>
    </row>
    <row r="19" spans="1:12" s="18" customFormat="1" ht="24" customHeight="1">
      <c r="A19" s="21" t="s">
        <v>17</v>
      </c>
      <c r="B19" s="20"/>
      <c r="C19" s="22">
        <v>-37</v>
      </c>
      <c r="D19" s="22">
        <v>-37</v>
      </c>
      <c r="E19"/>
      <c r="F19"/>
      <c r="G19"/>
      <c r="H19"/>
      <c r="I19"/>
      <c r="J19"/>
      <c r="K19"/>
      <c r="L19"/>
    </row>
    <row r="20" spans="1:12" s="18" customFormat="1" ht="15.75" customHeight="1">
      <c r="A20" s="23" t="s">
        <v>18</v>
      </c>
      <c r="B20" s="20"/>
      <c r="C20" s="22">
        <v>3633</v>
      </c>
      <c r="D20" s="22"/>
      <c r="E20"/>
      <c r="F20"/>
      <c r="G20"/>
      <c r="H20"/>
      <c r="I20"/>
      <c r="J20"/>
      <c r="K20"/>
      <c r="L20"/>
    </row>
    <row r="21" spans="1:12" s="18" customFormat="1" ht="14.25" customHeight="1">
      <c r="A21" s="16" t="s">
        <v>19</v>
      </c>
      <c r="B21" s="17">
        <f>SUM(B22+B23+B24+B25)</f>
        <v>-65256</v>
      </c>
      <c r="C21" s="17">
        <f>SUM(C22+C23+C24+C25)</f>
        <v>0</v>
      </c>
      <c r="D21" s="17">
        <f aca="true" t="shared" si="0" ref="D21:D29">SUM(B21+C21)</f>
        <v>-65256</v>
      </c>
      <c r="E21"/>
      <c r="F21"/>
      <c r="G21"/>
      <c r="H21"/>
      <c r="I21"/>
      <c r="J21"/>
      <c r="K21"/>
      <c r="L21"/>
    </row>
    <row r="22" spans="1:12" s="18" customFormat="1" ht="14.25" customHeight="1">
      <c r="A22" s="24" t="s">
        <v>20</v>
      </c>
      <c r="B22" s="22"/>
      <c r="C22" s="17"/>
      <c r="D22" s="17">
        <f t="shared" si="0"/>
        <v>0</v>
      </c>
      <c r="E22"/>
      <c r="F22"/>
      <c r="G22"/>
      <c r="H22"/>
      <c r="I22"/>
      <c r="J22"/>
      <c r="K22"/>
      <c r="L22"/>
    </row>
    <row r="23" spans="1:12" s="18" customFormat="1" ht="14.25" customHeight="1">
      <c r="A23" s="24" t="s">
        <v>21</v>
      </c>
      <c r="B23" s="22">
        <v>-79362</v>
      </c>
      <c r="C23" s="17"/>
      <c r="D23" s="17">
        <f t="shared" si="0"/>
        <v>-79362</v>
      </c>
      <c r="E23"/>
      <c r="F23"/>
      <c r="G23"/>
      <c r="H23"/>
      <c r="I23"/>
      <c r="J23"/>
      <c r="K23"/>
      <c r="L23"/>
    </row>
    <row r="24" spans="1:12" s="18" customFormat="1" ht="24.75" customHeight="1">
      <c r="A24" s="24" t="s">
        <v>22</v>
      </c>
      <c r="B24" s="22">
        <v>19496</v>
      </c>
      <c r="C24" s="17"/>
      <c r="D24" s="17">
        <f t="shared" si="0"/>
        <v>19496</v>
      </c>
      <c r="E24"/>
      <c r="F24"/>
      <c r="G24"/>
      <c r="H24"/>
      <c r="I24"/>
      <c r="J24"/>
      <c r="K24"/>
      <c r="L24"/>
    </row>
    <row r="25" spans="1:12" s="18" customFormat="1" ht="14.25" customHeight="1">
      <c r="A25" s="24" t="s">
        <v>23</v>
      </c>
      <c r="B25" s="22">
        <v>-5390</v>
      </c>
      <c r="C25" s="17"/>
      <c r="D25" s="17">
        <f t="shared" si="0"/>
        <v>-5390</v>
      </c>
      <c r="E25"/>
      <c r="F25"/>
      <c r="G25"/>
      <c r="H25"/>
      <c r="I25"/>
      <c r="J25"/>
      <c r="K25"/>
      <c r="L25"/>
    </row>
    <row r="26" spans="1:12" s="18" customFormat="1" ht="14.25" customHeight="1">
      <c r="A26" s="25" t="s">
        <v>24</v>
      </c>
      <c r="B26" s="17">
        <f>SUM(B27+B28+B29)</f>
        <v>-482</v>
      </c>
      <c r="C26" s="17">
        <f>SUM(C27+C28+C29)</f>
        <v>-16024</v>
      </c>
      <c r="D26" s="17">
        <f t="shared" si="0"/>
        <v>-16506</v>
      </c>
      <c r="E26"/>
      <c r="F26"/>
      <c r="G26"/>
      <c r="H26"/>
      <c r="I26"/>
      <c r="J26"/>
      <c r="K26"/>
      <c r="L26"/>
    </row>
    <row r="27" spans="1:12" s="18" customFormat="1" ht="15.75" customHeight="1">
      <c r="A27" s="26" t="s">
        <v>25</v>
      </c>
      <c r="B27" s="22"/>
      <c r="C27" s="22">
        <v>-350</v>
      </c>
      <c r="D27" s="17">
        <f t="shared" si="0"/>
        <v>-350</v>
      </c>
      <c r="E27"/>
      <c r="F27"/>
      <c r="G27"/>
      <c r="H27"/>
      <c r="I27"/>
      <c r="J27"/>
      <c r="K27"/>
      <c r="L27"/>
    </row>
    <row r="28" spans="1:12" s="18" customFormat="1" ht="15.75" customHeight="1">
      <c r="A28" s="26" t="s">
        <v>21</v>
      </c>
      <c r="B28" s="22">
        <v>-27097</v>
      </c>
      <c r="C28" s="17"/>
      <c r="D28" s="17">
        <f t="shared" si="0"/>
        <v>-27097</v>
      </c>
      <c r="E28"/>
      <c r="F28"/>
      <c r="G28"/>
      <c r="H28"/>
      <c r="I28"/>
      <c r="J28"/>
      <c r="K28"/>
      <c r="L28"/>
    </row>
    <row r="29" spans="1:12" s="18" customFormat="1" ht="25.5" customHeight="1">
      <c r="A29" s="24" t="s">
        <v>22</v>
      </c>
      <c r="B29" s="22">
        <v>26615</v>
      </c>
      <c r="C29" s="17">
        <v>-15674</v>
      </c>
      <c r="D29" s="17">
        <f t="shared" si="0"/>
        <v>10941</v>
      </c>
      <c r="E29"/>
      <c r="F29"/>
      <c r="G29"/>
      <c r="H29"/>
      <c r="I29"/>
      <c r="J29"/>
      <c r="K29"/>
      <c r="L29"/>
    </row>
    <row r="30" spans="1:12" s="18" customFormat="1" ht="15" customHeight="1">
      <c r="A30" s="25" t="s">
        <v>26</v>
      </c>
      <c r="B30" s="20"/>
      <c r="C30" s="17">
        <v>4646</v>
      </c>
      <c r="D30" s="17">
        <v>114</v>
      </c>
      <c r="E30"/>
      <c r="F30"/>
      <c r="G30"/>
      <c r="H30"/>
      <c r="I30"/>
      <c r="J30"/>
      <c r="K30"/>
      <c r="L30"/>
    </row>
    <row r="31" spans="1:12" s="18" customFormat="1" ht="18.75" customHeight="1">
      <c r="A31" s="27" t="s">
        <v>27</v>
      </c>
      <c r="B31" s="12">
        <v>11834</v>
      </c>
      <c r="C31" s="12"/>
      <c r="D31" s="12">
        <f>SUM(B31+C31)</f>
        <v>11834</v>
      </c>
      <c r="E31"/>
      <c r="F31"/>
      <c r="G31"/>
      <c r="H31"/>
      <c r="I31"/>
      <c r="J31"/>
      <c r="K31"/>
      <c r="L31"/>
    </row>
    <row r="32" spans="1:12" s="18" customFormat="1" ht="16.5" customHeight="1">
      <c r="A32" s="28" t="s">
        <v>28</v>
      </c>
      <c r="B32" s="29"/>
      <c r="C32" s="30"/>
      <c r="D32" s="30"/>
      <c r="E32"/>
      <c r="F32"/>
      <c r="G32"/>
      <c r="H32"/>
      <c r="I32"/>
      <c r="J32"/>
      <c r="K32"/>
      <c r="L32"/>
    </row>
    <row r="33" spans="1:12" s="18" customFormat="1" ht="12">
      <c r="A33" s="31" t="s">
        <v>29</v>
      </c>
      <c r="B33" s="32"/>
      <c r="C33" s="33"/>
      <c r="D33" s="33"/>
      <c r="E33"/>
      <c r="F33"/>
      <c r="G33"/>
      <c r="H33"/>
      <c r="I33"/>
      <c r="J33"/>
      <c r="K33"/>
      <c r="L33"/>
    </row>
    <row r="34" spans="1:12" s="18" customFormat="1" ht="12">
      <c r="A34" s="31" t="s">
        <v>30</v>
      </c>
      <c r="B34" s="32"/>
      <c r="C34" s="33"/>
      <c r="D34" s="33"/>
      <c r="E34"/>
      <c r="F34"/>
      <c r="G34"/>
      <c r="H34"/>
      <c r="I34"/>
      <c r="J34"/>
      <c r="K34"/>
      <c r="L34"/>
    </row>
    <row r="35" spans="1:12" s="5" customFormat="1" ht="12">
      <c r="A35" s="31" t="s">
        <v>31</v>
      </c>
      <c r="B35" s="32"/>
      <c r="C35" s="33"/>
      <c r="D35" s="33"/>
      <c r="E35" s="33"/>
      <c r="F35"/>
      <c r="G35"/>
      <c r="H35"/>
      <c r="I35"/>
      <c r="J35"/>
      <c r="K35"/>
      <c r="L35"/>
    </row>
    <row r="36" spans="1:12" s="5" customFormat="1" ht="12">
      <c r="A36" s="31" t="s">
        <v>32</v>
      </c>
      <c r="B36" s="32"/>
      <c r="C36" s="33"/>
      <c r="D36" s="33"/>
      <c r="E36"/>
      <c r="F36"/>
      <c r="G36"/>
      <c r="H36"/>
      <c r="I36"/>
      <c r="J36"/>
      <c r="K36"/>
      <c r="L36"/>
    </row>
    <row r="37" spans="1:12" s="5" customFormat="1" ht="12">
      <c r="A37" s="31"/>
      <c r="B37" s="32"/>
      <c r="C37" s="33"/>
      <c r="D37" s="33"/>
      <c r="E37"/>
      <c r="F37"/>
      <c r="G37"/>
      <c r="H37"/>
      <c r="I37"/>
      <c r="J37"/>
      <c r="K37"/>
      <c r="L37"/>
    </row>
    <row r="38" spans="1:12" s="5" customFormat="1" ht="12">
      <c r="A38" s="31"/>
      <c r="B38" s="32"/>
      <c r="C38" s="33"/>
      <c r="D38" s="33"/>
      <c r="E38"/>
      <c r="F38"/>
      <c r="G38"/>
      <c r="H38"/>
      <c r="I38"/>
      <c r="J38"/>
      <c r="K38"/>
      <c r="L38"/>
    </row>
    <row r="39" spans="1:12" s="5" customFormat="1" ht="12">
      <c r="A39" s="31"/>
      <c r="B39" s="32"/>
      <c r="C39" s="33"/>
      <c r="D39" s="33"/>
      <c r="E39"/>
      <c r="F39"/>
      <c r="G39"/>
      <c r="H39"/>
      <c r="I39"/>
      <c r="J39"/>
      <c r="K39"/>
      <c r="L39"/>
    </row>
    <row r="40" spans="1:12" s="5" customFormat="1" ht="12">
      <c r="A40" s="31"/>
      <c r="B40" s="32"/>
      <c r="C40" s="33"/>
      <c r="D40" s="33"/>
      <c r="E40"/>
      <c r="F40"/>
      <c r="G40"/>
      <c r="H40"/>
      <c r="I40"/>
      <c r="J40"/>
      <c r="K40"/>
      <c r="L40"/>
    </row>
    <row r="41" spans="1:12" s="5" customFormat="1" ht="12">
      <c r="A41" s="31"/>
      <c r="B41" s="32"/>
      <c r="C41" s="33"/>
      <c r="D41" s="33"/>
      <c r="E41"/>
      <c r="F41"/>
      <c r="G41"/>
      <c r="H41"/>
      <c r="I41"/>
      <c r="J41"/>
      <c r="K41"/>
      <c r="L41"/>
    </row>
    <row r="42" spans="1:12" s="5" customFormat="1" ht="12">
      <c r="A42" s="31"/>
      <c r="B42" s="32"/>
      <c r="C42" s="33"/>
      <c r="D42" s="33"/>
      <c r="E42"/>
      <c r="F42"/>
      <c r="G42"/>
      <c r="H42"/>
      <c r="I42"/>
      <c r="J42"/>
      <c r="K42"/>
      <c r="L42"/>
    </row>
    <row r="43" spans="1:12" s="5" customFormat="1" ht="12">
      <c r="A43" s="31" t="s">
        <v>33</v>
      </c>
      <c r="B43" s="34"/>
      <c r="C43" s="35"/>
      <c r="D43" s="35" t="s">
        <v>34</v>
      </c>
      <c r="E43"/>
      <c r="F43"/>
      <c r="G43"/>
      <c r="H43"/>
      <c r="I43"/>
      <c r="J43"/>
      <c r="K43"/>
      <c r="L43"/>
    </row>
    <row r="44" spans="1:12" s="5" customFormat="1" ht="12">
      <c r="A44" s="2"/>
      <c r="B44" s="32"/>
      <c r="C44" s="33"/>
      <c r="D44" s="33"/>
      <c r="E44"/>
      <c r="F44"/>
      <c r="G44"/>
      <c r="H44"/>
      <c r="I44"/>
      <c r="J44"/>
      <c r="K44"/>
      <c r="L44"/>
    </row>
    <row r="45" spans="1:12" s="5" customFormat="1" ht="12">
      <c r="A45" s="31"/>
      <c r="B45" s="34"/>
      <c r="C45" s="35"/>
      <c r="D45" s="36"/>
      <c r="E45"/>
      <c r="F45"/>
      <c r="G45"/>
      <c r="H45"/>
      <c r="I45"/>
      <c r="J45"/>
      <c r="K45"/>
      <c r="L45"/>
    </row>
    <row r="46" spans="1:12" s="5" customFormat="1" ht="12">
      <c r="A46" s="2"/>
      <c r="B46" s="2"/>
      <c r="C46" s="33"/>
      <c r="D46" s="2"/>
      <c r="E46"/>
      <c r="F46"/>
      <c r="G46"/>
      <c r="H46"/>
      <c r="I46"/>
      <c r="J46"/>
      <c r="K46"/>
      <c r="L46"/>
    </row>
    <row r="47" spans="1:12" s="5" customFormat="1" ht="12">
      <c r="A47" s="2"/>
      <c r="B47" s="2"/>
      <c r="C47" s="33"/>
      <c r="D47" s="2"/>
      <c r="E47"/>
      <c r="F47"/>
      <c r="G47"/>
      <c r="H47"/>
      <c r="I47"/>
      <c r="J47"/>
      <c r="K47"/>
      <c r="L47"/>
    </row>
    <row r="48" spans="1:12" s="5" customFormat="1" ht="12">
      <c r="A48" s="2"/>
      <c r="B48" s="2"/>
      <c r="C48" s="33"/>
      <c r="D48" s="2"/>
      <c r="E48"/>
      <c r="F48"/>
      <c r="G48"/>
      <c r="H48"/>
      <c r="I48"/>
      <c r="J48"/>
      <c r="K48"/>
      <c r="L48"/>
    </row>
    <row r="49" spans="1:12" s="5" customFormat="1" ht="12">
      <c r="A49" s="2" t="s">
        <v>35</v>
      </c>
      <c r="B49" s="2"/>
      <c r="C49" s="33"/>
      <c r="D49" s="2"/>
      <c r="E49"/>
      <c r="F49"/>
      <c r="G49"/>
      <c r="H49"/>
      <c r="I49"/>
      <c r="J49"/>
      <c r="K49"/>
      <c r="L49"/>
    </row>
    <row r="50" spans="1:12" s="5" customFormat="1" ht="12">
      <c r="A50" s="2" t="s">
        <v>36</v>
      </c>
      <c r="B50" s="2"/>
      <c r="C50" s="2"/>
      <c r="D50" s="2"/>
      <c r="E50"/>
      <c r="F50"/>
      <c r="G50"/>
      <c r="H50"/>
      <c r="I50"/>
      <c r="J50"/>
      <c r="K50"/>
      <c r="L50"/>
    </row>
    <row r="51" spans="1:12" s="5" customFormat="1" ht="12">
      <c r="A51" s="2"/>
      <c r="B51" s="2"/>
      <c r="C51" s="2"/>
      <c r="D51" s="2"/>
      <c r="E51"/>
      <c r="F51"/>
      <c r="G51"/>
      <c r="H51"/>
      <c r="I51"/>
      <c r="J51"/>
      <c r="K51"/>
      <c r="L51"/>
    </row>
    <row r="52" spans="1:12" s="5" customFormat="1" ht="12">
      <c r="A52" s="2"/>
      <c r="B52" s="2"/>
      <c r="C52" s="2"/>
      <c r="D52" s="2"/>
      <c r="E52"/>
      <c r="F52"/>
      <c r="G52"/>
      <c r="H52"/>
      <c r="I52"/>
      <c r="J52"/>
      <c r="K52"/>
      <c r="L52"/>
    </row>
    <row r="53" spans="1:12" s="5" customFormat="1" ht="12">
      <c r="A53" s="2"/>
      <c r="B53" s="2"/>
      <c r="C53" s="2"/>
      <c r="D53" s="2"/>
      <c r="E53"/>
      <c r="F53"/>
      <c r="G53"/>
      <c r="H53"/>
      <c r="I53"/>
      <c r="J53"/>
      <c r="K53"/>
      <c r="L53"/>
    </row>
    <row r="54" spans="1:12" s="5" customFormat="1" ht="12">
      <c r="A54" s="2"/>
      <c r="B54" s="2"/>
      <c r="C54" s="2"/>
      <c r="D54" s="2"/>
      <c r="E54"/>
      <c r="F54"/>
      <c r="G54"/>
      <c r="H54"/>
      <c r="I54"/>
      <c r="J54"/>
      <c r="K54"/>
      <c r="L54"/>
    </row>
    <row r="55" spans="1:12" s="5" customFormat="1" ht="12">
      <c r="A55" s="2"/>
      <c r="B55" s="2"/>
      <c r="C55" s="2"/>
      <c r="D55" s="2"/>
      <c r="E55"/>
      <c r="F55"/>
      <c r="G55"/>
      <c r="H55"/>
      <c r="I55"/>
      <c r="J55"/>
      <c r="K55"/>
      <c r="L55"/>
    </row>
    <row r="56" spans="1:12" s="5" customFormat="1" ht="12">
      <c r="A56" s="2"/>
      <c r="B56" s="2"/>
      <c r="C56" s="2"/>
      <c r="D56" s="2"/>
      <c r="E56"/>
      <c r="F56"/>
      <c r="G56"/>
      <c r="H56"/>
      <c r="I56"/>
      <c r="J56"/>
      <c r="K56"/>
      <c r="L56"/>
    </row>
    <row r="57" spans="1:12" s="5" customFormat="1" ht="12">
      <c r="A57" s="2"/>
      <c r="B57" s="2"/>
      <c r="C57" s="2"/>
      <c r="D57" s="2"/>
      <c r="E57"/>
      <c r="F57"/>
      <c r="G57"/>
      <c r="H57"/>
      <c r="I57"/>
      <c r="J57"/>
      <c r="K57"/>
      <c r="L57"/>
    </row>
    <row r="58" spans="1:12" s="5" customFormat="1" ht="12">
      <c r="A58" s="2"/>
      <c r="B58" s="2"/>
      <c r="C58" s="2"/>
      <c r="D58" s="2"/>
      <c r="E58"/>
      <c r="F58"/>
      <c r="G58"/>
      <c r="H58"/>
      <c r="I58"/>
      <c r="J58"/>
      <c r="K58"/>
      <c r="L58"/>
    </row>
    <row r="59" spans="1:12" s="5" customFormat="1" ht="12">
      <c r="A59" s="2"/>
      <c r="B59" s="2"/>
      <c r="C59" s="2"/>
      <c r="D59" s="2"/>
      <c r="E59"/>
      <c r="F59"/>
      <c r="G59"/>
      <c r="H59"/>
      <c r="I59"/>
      <c r="J59"/>
      <c r="K59"/>
      <c r="L59"/>
    </row>
    <row r="60" spans="1:12" s="5" customFormat="1" ht="12">
      <c r="A60" s="2"/>
      <c r="B60" s="2"/>
      <c r="C60" s="2"/>
      <c r="D60" s="2"/>
      <c r="E60"/>
      <c r="F60"/>
      <c r="G60"/>
      <c r="H60"/>
      <c r="I60"/>
      <c r="J60"/>
      <c r="K60"/>
      <c r="L60"/>
    </row>
    <row r="61" spans="1:12" s="5" customFormat="1" ht="12">
      <c r="A61" s="2"/>
      <c r="B61" s="2"/>
      <c r="C61" s="2"/>
      <c r="D61" s="2"/>
      <c r="E61"/>
      <c r="F61"/>
      <c r="G61"/>
      <c r="H61"/>
      <c r="I61"/>
      <c r="J61"/>
      <c r="K61"/>
      <c r="L61"/>
    </row>
    <row r="62" spans="1:12" s="5" customFormat="1" ht="12">
      <c r="A62" s="2"/>
      <c r="B62" s="2"/>
      <c r="C62" s="2"/>
      <c r="D62" s="2"/>
      <c r="E62"/>
      <c r="F62"/>
      <c r="G62"/>
      <c r="H62"/>
      <c r="I62"/>
      <c r="J62"/>
      <c r="K62"/>
      <c r="L62"/>
    </row>
    <row r="63" spans="1:12" s="5" customFormat="1" ht="12">
      <c r="A63"/>
      <c r="B63"/>
      <c r="C63"/>
      <c r="D63"/>
      <c r="E63"/>
      <c r="F63"/>
      <c r="G63"/>
      <c r="H63"/>
      <c r="I63"/>
      <c r="J63"/>
      <c r="K63"/>
      <c r="L63"/>
    </row>
    <row r="64" spans="1:12" s="5" customFormat="1" ht="12">
      <c r="A64"/>
      <c r="B64"/>
      <c r="C64"/>
      <c r="D64"/>
      <c r="E64"/>
      <c r="F64"/>
      <c r="G64"/>
      <c r="H64"/>
      <c r="I64"/>
      <c r="J64"/>
      <c r="K64"/>
      <c r="L64"/>
    </row>
    <row r="65" spans="1:12" s="5" customFormat="1" ht="12">
      <c r="A65"/>
      <c r="B65"/>
      <c r="C65"/>
      <c r="D65"/>
      <c r="E65"/>
      <c r="F65"/>
      <c r="G65"/>
      <c r="H65"/>
      <c r="I65"/>
      <c r="J65"/>
      <c r="K65"/>
      <c r="L65"/>
    </row>
    <row r="66" spans="1:12" s="5" customFormat="1" ht="12">
      <c r="A66"/>
      <c r="B66"/>
      <c r="C66"/>
      <c r="D66"/>
      <c r="E66"/>
      <c r="F66"/>
      <c r="G66"/>
      <c r="H66"/>
      <c r="I66"/>
      <c r="J66"/>
      <c r="K66"/>
      <c r="L66"/>
    </row>
    <row r="67" spans="1:12" s="5" customFormat="1" ht="12">
      <c r="A67"/>
      <c r="B67"/>
      <c r="C67"/>
      <c r="D67"/>
      <c r="E67"/>
      <c r="F67"/>
      <c r="G67"/>
      <c r="H67"/>
      <c r="I67"/>
      <c r="J67"/>
      <c r="K67"/>
      <c r="L67"/>
    </row>
    <row r="68" spans="1:12" s="5" customFormat="1" ht="12">
      <c r="A68"/>
      <c r="B68"/>
      <c r="C68"/>
      <c r="D68"/>
      <c r="E68"/>
      <c r="F68"/>
      <c r="G68"/>
      <c r="H68"/>
      <c r="I68"/>
      <c r="J68"/>
      <c r="K68"/>
      <c r="L68"/>
    </row>
    <row r="69" spans="1:12" s="5" customFormat="1" ht="12">
      <c r="A69"/>
      <c r="B69"/>
      <c r="C69"/>
      <c r="D69"/>
      <c r="E69"/>
      <c r="F69"/>
      <c r="G69"/>
      <c r="H69"/>
      <c r="I69"/>
      <c r="J69"/>
      <c r="K69"/>
      <c r="L69"/>
    </row>
    <row r="70" spans="1:12" s="5" customFormat="1" ht="12">
      <c r="A70"/>
      <c r="B70"/>
      <c r="C70"/>
      <c r="D70"/>
      <c r="E70"/>
      <c r="F70"/>
      <c r="G70"/>
      <c r="H70"/>
      <c r="I70"/>
      <c r="J70"/>
      <c r="K70"/>
      <c r="L70"/>
    </row>
    <row r="71" spans="1:12" s="5" customFormat="1" ht="12">
      <c r="A71"/>
      <c r="B71"/>
      <c r="C71"/>
      <c r="D71"/>
      <c r="E71"/>
      <c r="F71"/>
      <c r="G71"/>
      <c r="H71"/>
      <c r="I71"/>
      <c r="J71"/>
      <c r="K71"/>
      <c r="L71"/>
    </row>
    <row r="72" spans="1:12" s="5" customFormat="1" ht="12">
      <c r="A72"/>
      <c r="B72"/>
      <c r="C72"/>
      <c r="D72"/>
      <c r="E72"/>
      <c r="F72"/>
      <c r="G72"/>
      <c r="H72"/>
      <c r="I72"/>
      <c r="J72"/>
      <c r="K72"/>
      <c r="L72"/>
    </row>
    <row r="73" spans="1:12" s="5" customFormat="1" ht="12">
      <c r="A73"/>
      <c r="B73"/>
      <c r="C73"/>
      <c r="D73"/>
      <c r="E73"/>
      <c r="F73"/>
      <c r="G73"/>
      <c r="H73"/>
      <c r="I73"/>
      <c r="J73"/>
      <c r="K73"/>
      <c r="L73"/>
    </row>
    <row r="74" spans="1:12" s="5" customFormat="1" ht="12">
      <c r="A74"/>
      <c r="B74"/>
      <c r="C74"/>
      <c r="D74"/>
      <c r="E74"/>
      <c r="F74"/>
      <c r="G74"/>
      <c r="H74"/>
      <c r="I74"/>
      <c r="J74"/>
      <c r="K74"/>
      <c r="L74"/>
    </row>
    <row r="75" spans="1:12" s="5" customFormat="1" ht="12">
      <c r="A75"/>
      <c r="B75"/>
      <c r="C75"/>
      <c r="D75"/>
      <c r="E75"/>
      <c r="F75"/>
      <c r="G75"/>
      <c r="H75"/>
      <c r="I75"/>
      <c r="J75"/>
      <c r="K75"/>
      <c r="L75"/>
    </row>
    <row r="76" spans="1:12" s="5" customFormat="1" ht="12">
      <c r="A76"/>
      <c r="B76"/>
      <c r="C76"/>
      <c r="D76"/>
      <c r="E76"/>
      <c r="F76"/>
      <c r="G76"/>
      <c r="H76"/>
      <c r="I76"/>
      <c r="J76"/>
      <c r="K76"/>
      <c r="L76"/>
    </row>
    <row r="77" spans="1:12" s="5" customFormat="1" ht="12">
      <c r="A77"/>
      <c r="B77"/>
      <c r="C77"/>
      <c r="D77"/>
      <c r="E77"/>
      <c r="F77"/>
      <c r="G77"/>
      <c r="H77"/>
      <c r="I77"/>
      <c r="J77"/>
      <c r="K77"/>
      <c r="L77"/>
    </row>
    <row r="78" spans="1:12" s="5" customFormat="1" ht="12">
      <c r="A78"/>
      <c r="B78"/>
      <c r="C78"/>
      <c r="D78"/>
      <c r="E78"/>
      <c r="F78"/>
      <c r="G78"/>
      <c r="H78"/>
      <c r="I78"/>
      <c r="J78"/>
      <c r="K78"/>
      <c r="L78"/>
    </row>
    <row r="79" spans="1:12" s="5" customFormat="1" ht="12">
      <c r="A79"/>
      <c r="B79"/>
      <c r="C79"/>
      <c r="D79"/>
      <c r="E79"/>
      <c r="F79"/>
      <c r="G79"/>
      <c r="H79"/>
      <c r="I79"/>
      <c r="J79"/>
      <c r="K79"/>
      <c r="L79"/>
    </row>
  </sheetData>
  <printOptions/>
  <pageMargins left="0.7480314960629921" right="0.7480314960629921" top="0.4724409448818898" bottom="0.472440944881889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8"/>
  <sheetViews>
    <sheetView showGridLines="0" showZeros="0" workbookViewId="0" topLeftCell="B1">
      <selection activeCell="B1" sqref="B1"/>
    </sheetView>
  </sheetViews>
  <sheetFormatPr defaultColWidth="9.00390625" defaultRowHeight="12"/>
  <cols>
    <col min="1" max="1" width="8.25390625" style="226" hidden="1" customWidth="1"/>
    <col min="2" max="2" width="37.125" style="227" customWidth="1"/>
    <col min="3" max="3" width="5.625" style="226" hidden="1" customWidth="1"/>
    <col min="4" max="4" width="3.125" style="228" hidden="1" customWidth="1"/>
    <col min="5" max="6" width="12.125" style="228" customWidth="1"/>
    <col min="7" max="8" width="11.25390625" style="228" customWidth="1"/>
    <col min="9" max="16384" width="8.00390625" style="228" customWidth="1"/>
  </cols>
  <sheetData>
    <row r="1" spans="2:8" ht="12.75">
      <c r="B1" s="231" t="s">
        <v>354</v>
      </c>
      <c r="C1" s="230"/>
      <c r="D1" s="232"/>
      <c r="E1" s="232"/>
      <c r="F1" s="234"/>
      <c r="G1" s="234"/>
      <c r="H1" s="297" t="s">
        <v>289</v>
      </c>
    </row>
    <row r="2" spans="1:7" s="247" customFormat="1" ht="11.25">
      <c r="A2" s="241"/>
      <c r="B2" s="306"/>
      <c r="C2" s="307"/>
      <c r="D2" s="308"/>
      <c r="E2" s="308"/>
      <c r="F2" s="245"/>
      <c r="G2" s="308"/>
    </row>
    <row r="3" spans="2:8" ht="15.75">
      <c r="B3" s="236" t="s">
        <v>355</v>
      </c>
      <c r="C3" s="239"/>
      <c r="D3" s="237"/>
      <c r="E3" s="237"/>
      <c r="F3" s="237"/>
      <c r="G3" s="237"/>
      <c r="H3" s="238"/>
    </row>
    <row r="4" spans="1:7" s="238" customFormat="1" ht="15.75">
      <c r="A4" s="235"/>
      <c r="B4" s="236" t="s">
        <v>291</v>
      </c>
      <c r="C4" s="239"/>
      <c r="D4" s="237"/>
      <c r="E4" s="237"/>
      <c r="F4" s="237"/>
      <c r="G4" s="237"/>
    </row>
    <row r="5" spans="1:8" s="238" customFormat="1" ht="15.75">
      <c r="A5" s="235"/>
      <c r="B5" s="227"/>
      <c r="C5" s="309"/>
      <c r="D5" s="229"/>
      <c r="E5" s="229"/>
      <c r="F5" s="229"/>
      <c r="G5" s="229"/>
      <c r="H5" s="228"/>
    </row>
    <row r="6" spans="2:8" ht="11.25">
      <c r="B6" s="242"/>
      <c r="C6" s="241"/>
      <c r="D6" s="247"/>
      <c r="E6" s="247"/>
      <c r="F6" s="245" t="s">
        <v>356</v>
      </c>
      <c r="G6" s="245"/>
      <c r="H6" s="308"/>
    </row>
    <row r="7" spans="1:8" s="247" customFormat="1" ht="33.75">
      <c r="A7" s="241"/>
      <c r="B7" s="310" t="s">
        <v>294</v>
      </c>
      <c r="C7" s="311" t="s">
        <v>357</v>
      </c>
      <c r="D7" s="312"/>
      <c r="E7" s="250" t="s">
        <v>295</v>
      </c>
      <c r="F7" s="250" t="s">
        <v>296</v>
      </c>
      <c r="G7" s="250" t="s">
        <v>297</v>
      </c>
      <c r="H7" s="251" t="s">
        <v>46</v>
      </c>
    </row>
    <row r="8" spans="1:9" s="318" customFormat="1" ht="40.5" customHeight="1" hidden="1">
      <c r="A8" s="313" t="s">
        <v>293</v>
      </c>
      <c r="B8" s="314"/>
      <c r="C8" s="315"/>
      <c r="D8" s="316"/>
      <c r="E8" s="316" t="s">
        <v>358</v>
      </c>
      <c r="F8" s="316"/>
      <c r="G8" s="316"/>
      <c r="H8" s="317"/>
      <c r="I8" s="296"/>
    </row>
    <row r="9" spans="1:8" ht="12" hidden="1">
      <c r="A9" s="314"/>
      <c r="B9" s="314" t="s">
        <v>359</v>
      </c>
      <c r="C9" s="315" t="s">
        <v>360</v>
      </c>
      <c r="D9" s="316" t="s">
        <v>361</v>
      </c>
      <c r="E9" s="316" t="s">
        <v>362</v>
      </c>
      <c r="F9" s="316" t="s">
        <v>363</v>
      </c>
      <c r="G9" s="316" t="s">
        <v>364</v>
      </c>
      <c r="H9" s="317" t="s">
        <v>365</v>
      </c>
    </row>
    <row r="10" spans="1:8" ht="12.75" hidden="1">
      <c r="A10" s="314" t="s">
        <v>366</v>
      </c>
      <c r="B10" s="319" t="s">
        <v>367</v>
      </c>
      <c r="C10" s="320" t="s">
        <v>368</v>
      </c>
      <c r="D10" s="316" t="s">
        <v>298</v>
      </c>
      <c r="E10" s="321">
        <v>286638</v>
      </c>
      <c r="F10" s="321">
        <v>215045</v>
      </c>
      <c r="G10" s="322">
        <v>112.53</v>
      </c>
      <c r="H10" s="317">
        <v>26365</v>
      </c>
    </row>
    <row r="11" spans="1:8" ht="12" hidden="1">
      <c r="A11" s="323" t="s">
        <v>299</v>
      </c>
      <c r="B11" s="324" t="s">
        <v>369</v>
      </c>
      <c r="C11" s="320" t="s">
        <v>370</v>
      </c>
      <c r="D11" s="316" t="s">
        <v>371</v>
      </c>
      <c r="E11" s="321">
        <v>188643</v>
      </c>
      <c r="F11" s="321">
        <v>142336</v>
      </c>
      <c r="G11" s="322">
        <v>113.18</v>
      </c>
      <c r="H11" s="317">
        <v>19082</v>
      </c>
    </row>
    <row r="12" spans="1:8" ht="12" hidden="1">
      <c r="A12" s="323" t="s">
        <v>299</v>
      </c>
      <c r="B12" s="324" t="s">
        <v>372</v>
      </c>
      <c r="C12" s="320" t="s">
        <v>373</v>
      </c>
      <c r="D12" s="316" t="s">
        <v>374</v>
      </c>
      <c r="E12" s="321">
        <v>156656</v>
      </c>
      <c r="F12" s="321">
        <v>116909</v>
      </c>
      <c r="G12" s="322">
        <v>111.94</v>
      </c>
      <c r="H12" s="317">
        <v>15794</v>
      </c>
    </row>
    <row r="13" spans="1:8" ht="12" hidden="1">
      <c r="A13" s="323" t="s">
        <v>299</v>
      </c>
      <c r="B13" s="279" t="s">
        <v>375</v>
      </c>
      <c r="C13" s="320" t="s">
        <v>376</v>
      </c>
      <c r="D13" s="316" t="s">
        <v>377</v>
      </c>
      <c r="E13" s="321">
        <v>123941</v>
      </c>
      <c r="F13" s="321">
        <v>89060</v>
      </c>
      <c r="G13" s="322">
        <v>107.78</v>
      </c>
      <c r="H13" s="317">
        <v>11700</v>
      </c>
    </row>
    <row r="14" spans="1:8" ht="12" hidden="1">
      <c r="A14" s="323" t="s">
        <v>305</v>
      </c>
      <c r="B14" s="279" t="s">
        <v>378</v>
      </c>
      <c r="C14" s="320" t="s">
        <v>379</v>
      </c>
      <c r="D14" s="316" t="s">
        <v>380</v>
      </c>
      <c r="E14" s="321">
        <v>16712</v>
      </c>
      <c r="F14" s="321">
        <v>8151</v>
      </c>
      <c r="G14" s="322">
        <v>73.16</v>
      </c>
      <c r="H14" s="317">
        <v>2203</v>
      </c>
    </row>
    <row r="15" spans="1:8" ht="12" hidden="1">
      <c r="A15" s="323" t="s">
        <v>381</v>
      </c>
      <c r="B15" s="279" t="s">
        <v>309</v>
      </c>
      <c r="C15" s="320" t="s">
        <v>382</v>
      </c>
      <c r="D15" s="316" t="s">
        <v>383</v>
      </c>
      <c r="E15" s="321">
        <v>12694</v>
      </c>
      <c r="F15" s="321">
        <v>16941</v>
      </c>
      <c r="G15" s="322">
        <v>200.18</v>
      </c>
      <c r="H15" s="317">
        <v>1600</v>
      </c>
    </row>
    <row r="16" spans="1:8" ht="24" hidden="1">
      <c r="A16" s="323" t="s">
        <v>308</v>
      </c>
      <c r="B16" s="279" t="s">
        <v>313</v>
      </c>
      <c r="C16" s="320" t="s">
        <v>384</v>
      </c>
      <c r="D16" s="316" t="s">
        <v>385</v>
      </c>
      <c r="E16" s="321">
        <v>3309</v>
      </c>
      <c r="F16" s="321">
        <v>2757</v>
      </c>
      <c r="G16" s="322">
        <v>124.98</v>
      </c>
      <c r="H16" s="317">
        <v>291</v>
      </c>
    </row>
    <row r="17" spans="1:8" ht="12" hidden="1">
      <c r="A17" s="323" t="s">
        <v>312</v>
      </c>
      <c r="B17" s="324" t="s">
        <v>386</v>
      </c>
      <c r="C17" s="320" t="s">
        <v>387</v>
      </c>
      <c r="D17" s="316" t="s">
        <v>388</v>
      </c>
      <c r="E17" s="321">
        <v>31987</v>
      </c>
      <c r="F17" s="321">
        <v>25427</v>
      </c>
      <c r="G17" s="322">
        <v>119.24</v>
      </c>
      <c r="H17" s="317">
        <v>3288</v>
      </c>
    </row>
    <row r="18" spans="1:8" ht="12" hidden="1">
      <c r="A18" s="323" t="s">
        <v>299</v>
      </c>
      <c r="B18" s="279" t="s">
        <v>316</v>
      </c>
      <c r="C18" s="320" t="s">
        <v>389</v>
      </c>
      <c r="D18" s="316" t="s">
        <v>390</v>
      </c>
      <c r="E18" s="321">
        <v>97</v>
      </c>
      <c r="F18" s="321">
        <v>127</v>
      </c>
      <c r="G18" s="322">
        <v>195.38</v>
      </c>
      <c r="H18" s="317">
        <v>9</v>
      </c>
    </row>
    <row r="19" spans="1:8" ht="12" hidden="1">
      <c r="A19" s="323" t="s">
        <v>315</v>
      </c>
      <c r="B19" s="279" t="s">
        <v>391</v>
      </c>
      <c r="C19" s="320" t="s">
        <v>392</v>
      </c>
      <c r="D19" s="316" t="s">
        <v>393</v>
      </c>
      <c r="E19" s="321">
        <v>1806</v>
      </c>
      <c r="F19" s="321">
        <v>1218</v>
      </c>
      <c r="G19" s="322">
        <v>101.16</v>
      </c>
      <c r="H19" s="317">
        <v>106</v>
      </c>
    </row>
    <row r="20" spans="1:8" ht="24" hidden="1">
      <c r="A20" s="323" t="s">
        <v>317</v>
      </c>
      <c r="B20" s="279" t="s">
        <v>394</v>
      </c>
      <c r="C20" s="320" t="s">
        <v>395</v>
      </c>
      <c r="D20" s="316" t="s">
        <v>382</v>
      </c>
      <c r="E20" s="321">
        <v>20711</v>
      </c>
      <c r="F20" s="321">
        <v>16309</v>
      </c>
      <c r="G20" s="322">
        <v>118.12</v>
      </c>
      <c r="H20" s="317">
        <v>2217</v>
      </c>
    </row>
    <row r="21" spans="1:8" ht="12" hidden="1">
      <c r="A21" s="323" t="s">
        <v>319</v>
      </c>
      <c r="B21" s="279" t="s">
        <v>322</v>
      </c>
      <c r="C21" s="320" t="s">
        <v>396</v>
      </c>
      <c r="D21" s="316" t="s">
        <v>397</v>
      </c>
      <c r="E21" s="321">
        <v>167</v>
      </c>
      <c r="F21" s="321">
        <v>144</v>
      </c>
      <c r="G21" s="322">
        <v>129.73</v>
      </c>
      <c r="H21" s="317">
        <v>26</v>
      </c>
    </row>
    <row r="22" spans="1:8" ht="12" hidden="1">
      <c r="A22" s="323" t="s">
        <v>321</v>
      </c>
      <c r="B22" s="279" t="s">
        <v>324</v>
      </c>
      <c r="C22" s="320" t="s">
        <v>398</v>
      </c>
      <c r="D22" s="316" t="s">
        <v>384</v>
      </c>
      <c r="E22" s="321">
        <v>8931</v>
      </c>
      <c r="F22" s="321">
        <v>7466</v>
      </c>
      <c r="G22" s="322">
        <v>125.39</v>
      </c>
      <c r="H22" s="317">
        <v>884</v>
      </c>
    </row>
    <row r="23" spans="1:8" ht="24" hidden="1">
      <c r="A23" s="323" t="s">
        <v>323</v>
      </c>
      <c r="B23" s="279" t="s">
        <v>399</v>
      </c>
      <c r="C23" s="320" t="s">
        <v>400</v>
      </c>
      <c r="D23" s="316" t="s">
        <v>401</v>
      </c>
      <c r="E23" s="321">
        <v>262</v>
      </c>
      <c r="F23" s="321">
        <v>148</v>
      </c>
      <c r="G23" s="322">
        <v>84.57</v>
      </c>
      <c r="H23" s="317">
        <v>46</v>
      </c>
    </row>
    <row r="24" spans="1:8" ht="12" hidden="1">
      <c r="A24" s="323" t="s">
        <v>325</v>
      </c>
      <c r="B24" s="279" t="s">
        <v>328</v>
      </c>
      <c r="C24" s="320" t="s">
        <v>402</v>
      </c>
      <c r="D24" s="316" t="s">
        <v>387</v>
      </c>
      <c r="E24" s="321">
        <v>13</v>
      </c>
      <c r="F24" s="321">
        <v>14</v>
      </c>
      <c r="G24" s="322">
        <v>175</v>
      </c>
      <c r="H24" s="317">
        <v>0</v>
      </c>
    </row>
    <row r="25" spans="1:8" ht="12" hidden="1">
      <c r="A25" s="323" t="s">
        <v>327</v>
      </c>
      <c r="B25" s="324" t="s">
        <v>403</v>
      </c>
      <c r="C25" s="320" t="s">
        <v>404</v>
      </c>
      <c r="D25" s="316" t="s">
        <v>405</v>
      </c>
      <c r="E25" s="321">
        <v>97995</v>
      </c>
      <c r="F25" s="321">
        <v>72709</v>
      </c>
      <c r="G25" s="322">
        <v>111.29</v>
      </c>
      <c r="H25" s="317">
        <v>7283</v>
      </c>
    </row>
    <row r="26" spans="1:8" ht="12" hidden="1">
      <c r="A26" s="323" t="s">
        <v>299</v>
      </c>
      <c r="B26" s="279" t="s">
        <v>331</v>
      </c>
      <c r="C26" s="320" t="s">
        <v>406</v>
      </c>
      <c r="D26" s="316" t="s">
        <v>389</v>
      </c>
      <c r="E26" s="321">
        <v>3125</v>
      </c>
      <c r="F26" s="321">
        <v>1951</v>
      </c>
      <c r="G26" s="322">
        <v>93.66</v>
      </c>
      <c r="H26" s="317">
        <v>346</v>
      </c>
    </row>
    <row r="27" spans="1:8" ht="24" hidden="1">
      <c r="A27" s="323" t="s">
        <v>330</v>
      </c>
      <c r="B27" s="279" t="s">
        <v>407</v>
      </c>
      <c r="C27" s="320" t="s">
        <v>408</v>
      </c>
      <c r="D27" s="316" t="s">
        <v>409</v>
      </c>
      <c r="E27" s="321">
        <v>2840</v>
      </c>
      <c r="F27" s="321">
        <v>1681</v>
      </c>
      <c r="G27" s="322">
        <v>88.8</v>
      </c>
      <c r="H27" s="317">
        <v>269</v>
      </c>
    </row>
    <row r="28" spans="1:8" ht="24" hidden="1">
      <c r="A28" s="323" t="s">
        <v>332</v>
      </c>
      <c r="B28" s="279" t="s">
        <v>410</v>
      </c>
      <c r="C28" s="320" t="s">
        <v>411</v>
      </c>
      <c r="D28" s="316" t="s">
        <v>392</v>
      </c>
      <c r="E28" s="321">
        <v>100</v>
      </c>
      <c r="F28" s="321">
        <v>58</v>
      </c>
      <c r="G28" s="322">
        <v>86.57</v>
      </c>
      <c r="H28" s="317">
        <v>3</v>
      </c>
    </row>
    <row r="29" spans="1:8" ht="12" hidden="1">
      <c r="A29" s="323" t="s">
        <v>334</v>
      </c>
      <c r="B29" s="279" t="s">
        <v>337</v>
      </c>
      <c r="C29" s="320" t="s">
        <v>412</v>
      </c>
      <c r="D29" s="316" t="s">
        <v>413</v>
      </c>
      <c r="E29" s="321">
        <v>185</v>
      </c>
      <c r="F29" s="321">
        <v>212</v>
      </c>
      <c r="G29" s="322">
        <v>172.36</v>
      </c>
      <c r="H29" s="317">
        <v>75</v>
      </c>
    </row>
    <row r="30" spans="1:8" ht="12" hidden="1">
      <c r="A30" s="323" t="s">
        <v>336</v>
      </c>
      <c r="B30" s="279" t="s">
        <v>339</v>
      </c>
      <c r="C30" s="320" t="s">
        <v>414</v>
      </c>
      <c r="D30" s="316" t="s">
        <v>395</v>
      </c>
      <c r="E30" s="321">
        <v>16749</v>
      </c>
      <c r="F30" s="321">
        <v>12329</v>
      </c>
      <c r="G30" s="322">
        <v>110.42</v>
      </c>
      <c r="H30" s="317">
        <v>3015</v>
      </c>
    </row>
    <row r="31" spans="1:8" ht="12" hidden="1">
      <c r="A31" s="323" t="s">
        <v>338</v>
      </c>
      <c r="B31" s="279" t="s">
        <v>341</v>
      </c>
      <c r="C31" s="320" t="s">
        <v>415</v>
      </c>
      <c r="D31" s="316" t="s">
        <v>416</v>
      </c>
      <c r="E31" s="321">
        <v>117</v>
      </c>
      <c r="F31" s="321">
        <v>0</v>
      </c>
      <c r="G31" s="322">
        <v>0</v>
      </c>
      <c r="H31" s="317">
        <v>0</v>
      </c>
    </row>
    <row r="32" spans="1:8" ht="12" hidden="1">
      <c r="A32" s="323" t="s">
        <v>340</v>
      </c>
      <c r="B32" s="279" t="s">
        <v>344</v>
      </c>
      <c r="C32" s="320" t="s">
        <v>417</v>
      </c>
      <c r="D32" s="316" t="s">
        <v>396</v>
      </c>
      <c r="E32" s="321">
        <v>16632</v>
      </c>
      <c r="F32" s="321">
        <v>12329</v>
      </c>
      <c r="G32" s="322">
        <v>111.19</v>
      </c>
      <c r="H32" s="317">
        <v>3015</v>
      </c>
    </row>
    <row r="33" spans="1:8" ht="24" hidden="1">
      <c r="A33" s="323" t="s">
        <v>343</v>
      </c>
      <c r="B33" s="279" t="s">
        <v>418</v>
      </c>
      <c r="C33" s="320" t="s">
        <v>419</v>
      </c>
      <c r="D33" s="316" t="s">
        <v>420</v>
      </c>
      <c r="E33" s="321">
        <v>78121</v>
      </c>
      <c r="F33" s="321">
        <v>58429</v>
      </c>
      <c r="G33" s="322">
        <v>112.19</v>
      </c>
      <c r="H33" s="317">
        <v>3922</v>
      </c>
    </row>
    <row r="34" spans="1:8" ht="12" hidden="1">
      <c r="A34" s="323" t="s">
        <v>345</v>
      </c>
      <c r="B34" s="279" t="s">
        <v>341</v>
      </c>
      <c r="C34" s="320" t="s">
        <v>421</v>
      </c>
      <c r="D34" s="316" t="s">
        <v>398</v>
      </c>
      <c r="E34" s="321">
        <v>26431</v>
      </c>
      <c r="F34" s="321">
        <v>19756</v>
      </c>
      <c r="G34" s="322">
        <v>112.12</v>
      </c>
      <c r="H34" s="317">
        <v>2113</v>
      </c>
    </row>
    <row r="35" spans="1:8" ht="12" hidden="1">
      <c r="A35" s="323" t="s">
        <v>347</v>
      </c>
      <c r="B35" s="279" t="s">
        <v>344</v>
      </c>
      <c r="C35" s="320" t="s">
        <v>422</v>
      </c>
      <c r="D35" s="316" t="s">
        <v>423</v>
      </c>
      <c r="E35" s="321">
        <v>51690</v>
      </c>
      <c r="F35" s="321">
        <v>38673</v>
      </c>
      <c r="G35" s="322">
        <v>112.23</v>
      </c>
      <c r="H35" s="317">
        <v>1809</v>
      </c>
    </row>
    <row r="36" spans="1:8" ht="24" hidden="1">
      <c r="A36" s="323" t="s">
        <v>348</v>
      </c>
      <c r="B36" s="325" t="s">
        <v>424</v>
      </c>
      <c r="C36" s="320" t="s">
        <v>425</v>
      </c>
      <c r="D36" s="316" t="s">
        <v>400</v>
      </c>
      <c r="E36" s="321">
        <v>295</v>
      </c>
      <c r="F36" s="321">
        <v>102</v>
      </c>
      <c r="G36" s="322">
        <v>51.78</v>
      </c>
      <c r="H36" s="317">
        <v>32</v>
      </c>
    </row>
    <row r="37" spans="1:8" ht="11.25" hidden="1">
      <c r="A37" s="323" t="s">
        <v>299</v>
      </c>
      <c r="B37" s="256" t="s">
        <v>298</v>
      </c>
      <c r="C37" s="326"/>
      <c r="D37" s="327"/>
      <c r="E37" s="328">
        <v>2</v>
      </c>
      <c r="F37" s="328">
        <v>3</v>
      </c>
      <c r="G37" s="329">
        <v>4</v>
      </c>
      <c r="H37" s="330">
        <v>5</v>
      </c>
    </row>
    <row r="38" spans="1:8" ht="11.25">
      <c r="A38" s="323"/>
      <c r="B38" s="256" t="s">
        <v>298</v>
      </c>
      <c r="C38" s="257"/>
      <c r="D38" s="257"/>
      <c r="E38" s="257" t="s">
        <v>371</v>
      </c>
      <c r="F38" s="257" t="s">
        <v>374</v>
      </c>
      <c r="G38" s="331" t="s">
        <v>377</v>
      </c>
      <c r="H38" s="258" t="s">
        <v>380</v>
      </c>
    </row>
    <row r="39" spans="1:8" ht="12.75">
      <c r="A39" s="332" t="s">
        <v>298</v>
      </c>
      <c r="B39" s="333" t="s">
        <v>426</v>
      </c>
      <c r="C39" s="334" t="s">
        <v>427</v>
      </c>
      <c r="D39" s="335" t="s">
        <v>428</v>
      </c>
      <c r="E39" s="336">
        <v>352315</v>
      </c>
      <c r="F39" s="336">
        <v>270616</v>
      </c>
      <c r="G39" s="337">
        <f aca="true" t="shared" si="0" ref="G39:G65">F39/E39*100</f>
        <v>76.81080850943049</v>
      </c>
      <c r="H39" s="317">
        <v>37147</v>
      </c>
    </row>
    <row r="40" spans="1:8" s="342" customFormat="1" ht="12.75">
      <c r="A40" s="338" t="s">
        <v>299</v>
      </c>
      <c r="B40" s="339" t="s">
        <v>429</v>
      </c>
      <c r="C40" s="340" t="s">
        <v>430</v>
      </c>
      <c r="D40" s="341" t="s">
        <v>402</v>
      </c>
      <c r="E40" s="336">
        <v>322417</v>
      </c>
      <c r="F40" s="336">
        <v>248593</v>
      </c>
      <c r="G40" s="337">
        <f t="shared" si="0"/>
        <v>77.1029443236554</v>
      </c>
      <c r="H40" s="317">
        <v>34682</v>
      </c>
    </row>
    <row r="41" spans="1:8" s="296" customFormat="1" ht="12">
      <c r="A41" s="279" t="s">
        <v>299</v>
      </c>
      <c r="B41" s="276" t="s">
        <v>431</v>
      </c>
      <c r="C41" s="340" t="s">
        <v>432</v>
      </c>
      <c r="D41" s="341" t="s">
        <v>433</v>
      </c>
      <c r="E41" s="336">
        <v>41403</v>
      </c>
      <c r="F41" s="336">
        <v>31069</v>
      </c>
      <c r="G41" s="337">
        <f t="shared" si="0"/>
        <v>75.04045600560346</v>
      </c>
      <c r="H41" s="317">
        <v>3106</v>
      </c>
    </row>
    <row r="42" spans="1:8" s="296" customFormat="1" ht="12">
      <c r="A42" s="279" t="s">
        <v>434</v>
      </c>
      <c r="B42" s="276" t="s">
        <v>435</v>
      </c>
      <c r="C42" s="340" t="s">
        <v>436</v>
      </c>
      <c r="D42" s="341" t="s">
        <v>404</v>
      </c>
      <c r="E42" s="336">
        <v>347</v>
      </c>
      <c r="F42" s="336">
        <v>255</v>
      </c>
      <c r="G42" s="337">
        <f t="shared" si="0"/>
        <v>73.48703170028818</v>
      </c>
      <c r="H42" s="317">
        <v>31</v>
      </c>
    </row>
    <row r="43" spans="1:8" s="296" customFormat="1" ht="12">
      <c r="A43" s="279" t="s">
        <v>437</v>
      </c>
      <c r="B43" s="276" t="s">
        <v>438</v>
      </c>
      <c r="C43" s="340" t="s">
        <v>393</v>
      </c>
      <c r="D43" s="341" t="s">
        <v>439</v>
      </c>
      <c r="E43" s="336">
        <v>5193</v>
      </c>
      <c r="F43" s="336">
        <v>3887</v>
      </c>
      <c r="G43" s="337">
        <f t="shared" si="0"/>
        <v>74.85076063932216</v>
      </c>
      <c r="H43" s="317">
        <v>474</v>
      </c>
    </row>
    <row r="44" spans="1:12" s="296" customFormat="1" ht="12">
      <c r="A44" s="279" t="s">
        <v>440</v>
      </c>
      <c r="B44" s="276" t="s">
        <v>441</v>
      </c>
      <c r="C44" s="340" t="s">
        <v>397</v>
      </c>
      <c r="D44" s="341" t="s">
        <v>406</v>
      </c>
      <c r="E44" s="336">
        <v>165051</v>
      </c>
      <c r="F44" s="336">
        <v>118869</v>
      </c>
      <c r="G44" s="337">
        <f t="shared" si="0"/>
        <v>72.01955759128997</v>
      </c>
      <c r="H44" s="317">
        <v>12946</v>
      </c>
      <c r="L44" s="296" t="s">
        <v>244</v>
      </c>
    </row>
    <row r="45" spans="1:8" s="296" customFormat="1" ht="12">
      <c r="A45" s="279" t="s">
        <v>442</v>
      </c>
      <c r="B45" s="276" t="s">
        <v>443</v>
      </c>
      <c r="C45" s="340" t="s">
        <v>401</v>
      </c>
      <c r="D45" s="341" t="s">
        <v>444</v>
      </c>
      <c r="E45" s="336">
        <v>4490</v>
      </c>
      <c r="F45" s="336">
        <v>4574</v>
      </c>
      <c r="G45" s="337">
        <f t="shared" si="0"/>
        <v>101.87082405345211</v>
      </c>
      <c r="H45" s="317">
        <v>762</v>
      </c>
    </row>
    <row r="46" spans="1:8" s="296" customFormat="1" ht="12">
      <c r="A46" s="279" t="s">
        <v>445</v>
      </c>
      <c r="B46" s="276" t="s">
        <v>446</v>
      </c>
      <c r="C46" s="340" t="s">
        <v>405</v>
      </c>
      <c r="D46" s="341" t="s">
        <v>408</v>
      </c>
      <c r="E46" s="336">
        <v>28953</v>
      </c>
      <c r="F46" s="336">
        <v>20563</v>
      </c>
      <c r="G46" s="337">
        <f t="shared" si="0"/>
        <v>71.022001174317</v>
      </c>
      <c r="H46" s="317">
        <v>2886</v>
      </c>
    </row>
    <row r="47" spans="1:8" s="296" customFormat="1" ht="12">
      <c r="A47" s="279" t="s">
        <v>447</v>
      </c>
      <c r="B47" s="276" t="s">
        <v>448</v>
      </c>
      <c r="C47" s="340" t="s">
        <v>409</v>
      </c>
      <c r="D47" s="341" t="s">
        <v>449</v>
      </c>
      <c r="E47" s="336">
        <v>15012</v>
      </c>
      <c r="F47" s="336">
        <v>10297</v>
      </c>
      <c r="G47" s="337">
        <f t="shared" si="0"/>
        <v>68.591793232081</v>
      </c>
      <c r="H47" s="317">
        <v>2110</v>
      </c>
    </row>
    <row r="48" spans="1:8" s="296" customFormat="1" ht="22.5">
      <c r="A48" s="279" t="s">
        <v>450</v>
      </c>
      <c r="B48" s="276" t="s">
        <v>451</v>
      </c>
      <c r="C48" s="340" t="s">
        <v>413</v>
      </c>
      <c r="D48" s="341" t="s">
        <v>411</v>
      </c>
      <c r="E48" s="336">
        <v>43117</v>
      </c>
      <c r="F48" s="336">
        <v>41816</v>
      </c>
      <c r="G48" s="337">
        <f t="shared" si="0"/>
        <v>96.9826286615488</v>
      </c>
      <c r="H48" s="317">
        <v>7504</v>
      </c>
    </row>
    <row r="49" spans="1:8" s="296" customFormat="1" ht="12">
      <c r="A49" s="279" t="s">
        <v>452</v>
      </c>
      <c r="B49" s="276" t="s">
        <v>453</v>
      </c>
      <c r="C49" s="340" t="s">
        <v>416</v>
      </c>
      <c r="D49" s="341" t="s">
        <v>454</v>
      </c>
      <c r="E49" s="336">
        <v>18889</v>
      </c>
      <c r="F49" s="336">
        <v>14433</v>
      </c>
      <c r="G49" s="337">
        <f t="shared" si="0"/>
        <v>76.40955053205569</v>
      </c>
      <c r="H49" s="317">
        <v>1362</v>
      </c>
    </row>
    <row r="50" spans="1:8" s="296" customFormat="1" ht="12">
      <c r="A50" s="279" t="s">
        <v>455</v>
      </c>
      <c r="B50" s="276" t="s">
        <v>456</v>
      </c>
      <c r="C50" s="340" t="s">
        <v>420</v>
      </c>
      <c r="D50" s="341" t="s">
        <v>412</v>
      </c>
      <c r="E50" s="336">
        <v>4006</v>
      </c>
      <c r="F50" s="336">
        <v>2743</v>
      </c>
      <c r="G50" s="337">
        <f t="shared" si="0"/>
        <v>68.47229156265601</v>
      </c>
      <c r="H50" s="317">
        <v>1320</v>
      </c>
    </row>
    <row r="51" spans="1:8" s="296" customFormat="1" ht="22.5">
      <c r="A51" s="279" t="s">
        <v>457</v>
      </c>
      <c r="B51" s="276" t="s">
        <v>458</v>
      </c>
      <c r="C51" s="340" t="s">
        <v>423</v>
      </c>
      <c r="D51" s="341" t="s">
        <v>459</v>
      </c>
      <c r="E51" s="336">
        <v>421</v>
      </c>
      <c r="F51" s="336">
        <v>297</v>
      </c>
      <c r="G51" s="337">
        <f t="shared" si="0"/>
        <v>70.54631828978623</v>
      </c>
      <c r="H51" s="317">
        <v>31</v>
      </c>
    </row>
    <row r="52" spans="1:8" s="296" customFormat="1" ht="22.5">
      <c r="A52" s="279" t="s">
        <v>460</v>
      </c>
      <c r="B52" s="276" t="s">
        <v>461</v>
      </c>
      <c r="C52" s="340" t="s">
        <v>428</v>
      </c>
      <c r="D52" s="341" t="s">
        <v>414</v>
      </c>
      <c r="E52" s="336">
        <v>2</v>
      </c>
      <c r="F52" s="336">
        <v>2</v>
      </c>
      <c r="G52" s="337">
        <f t="shared" si="0"/>
        <v>100</v>
      </c>
      <c r="H52" s="317">
        <v>0</v>
      </c>
    </row>
    <row r="53" spans="1:8" s="296" customFormat="1" ht="12">
      <c r="A53" s="279" t="s">
        <v>462</v>
      </c>
      <c r="B53" s="276" t="s">
        <v>463</v>
      </c>
      <c r="C53" s="340" t="s">
        <v>433</v>
      </c>
      <c r="D53" s="341" t="s">
        <v>464</v>
      </c>
      <c r="E53" s="336">
        <v>4328</v>
      </c>
      <c r="F53" s="336">
        <v>6161</v>
      </c>
      <c r="G53" s="337">
        <f t="shared" si="0"/>
        <v>142.35212569316081</v>
      </c>
      <c r="H53" s="317">
        <v>2999</v>
      </c>
    </row>
    <row r="54" spans="1:8" s="296" customFormat="1" ht="12">
      <c r="A54" s="279" t="s">
        <v>465</v>
      </c>
      <c r="B54" s="276" t="s">
        <v>466</v>
      </c>
      <c r="C54" s="340" t="s">
        <v>439</v>
      </c>
      <c r="D54" s="341" t="s">
        <v>415</v>
      </c>
      <c r="E54" s="336">
        <v>735</v>
      </c>
      <c r="F54" s="336">
        <v>557</v>
      </c>
      <c r="G54" s="337">
        <f t="shared" si="0"/>
        <v>75.78231292517007</v>
      </c>
      <c r="H54" s="317">
        <v>55</v>
      </c>
    </row>
    <row r="55" spans="1:8" s="296" customFormat="1" ht="12">
      <c r="A55" s="279" t="s">
        <v>467</v>
      </c>
      <c r="B55" s="276" t="s">
        <v>468</v>
      </c>
      <c r="C55" s="340" t="s">
        <v>444</v>
      </c>
      <c r="D55" s="341" t="s">
        <v>469</v>
      </c>
      <c r="E55" s="336">
        <v>1606</v>
      </c>
      <c r="F55" s="336">
        <v>893</v>
      </c>
      <c r="G55" s="337">
        <f t="shared" si="0"/>
        <v>55.60398505603985</v>
      </c>
      <c r="H55" s="317">
        <v>-126</v>
      </c>
    </row>
    <row r="56" spans="1:8" s="296" customFormat="1" ht="24" customHeight="1">
      <c r="A56" s="279" t="s">
        <v>470</v>
      </c>
      <c r="B56" s="276" t="s">
        <v>471</v>
      </c>
      <c r="C56" s="340"/>
      <c r="D56" s="341"/>
      <c r="E56" s="336">
        <v>322</v>
      </c>
      <c r="F56" s="336">
        <v>115</v>
      </c>
      <c r="G56" s="337">
        <f t="shared" si="0"/>
        <v>35.714285714285715</v>
      </c>
      <c r="H56" s="317">
        <v>33</v>
      </c>
    </row>
    <row r="57" spans="1:8" s="296" customFormat="1" ht="12">
      <c r="A57" s="279"/>
      <c r="B57" s="276" t="s">
        <v>472</v>
      </c>
      <c r="C57" s="340">
        <v>36</v>
      </c>
      <c r="D57" s="341" t="s">
        <v>417</v>
      </c>
      <c r="E57" s="336">
        <v>1509</v>
      </c>
      <c r="F57" s="336">
        <v>25</v>
      </c>
      <c r="G57" s="337">
        <f t="shared" si="0"/>
        <v>1.656726308813784</v>
      </c>
      <c r="H57" s="317">
        <v>-2</v>
      </c>
    </row>
    <row r="58" spans="1:8" s="296" customFormat="1" ht="22.5">
      <c r="A58" s="279" t="s">
        <v>473</v>
      </c>
      <c r="B58" s="276" t="s">
        <v>474</v>
      </c>
      <c r="C58" s="340" t="s">
        <v>454</v>
      </c>
      <c r="D58" s="341" t="s">
        <v>475</v>
      </c>
      <c r="E58" s="336">
        <v>2045</v>
      </c>
      <c r="F58" s="336">
        <v>2334</v>
      </c>
      <c r="G58" s="337">
        <f t="shared" si="0"/>
        <v>114.13202933985329</v>
      </c>
      <c r="H58" s="317">
        <v>1301</v>
      </c>
    </row>
    <row r="59" spans="1:8" s="296" customFormat="1" ht="24" customHeight="1">
      <c r="A59" s="279" t="s">
        <v>476</v>
      </c>
      <c r="B59" s="339" t="s">
        <v>477</v>
      </c>
      <c r="C59" s="340" t="s">
        <v>459</v>
      </c>
      <c r="D59" s="341" t="s">
        <v>419</v>
      </c>
      <c r="E59" s="336">
        <v>29898</v>
      </c>
      <c r="F59" s="336">
        <v>22023</v>
      </c>
      <c r="G59" s="337">
        <f t="shared" si="0"/>
        <v>73.66044551475015</v>
      </c>
      <c r="H59" s="317">
        <v>2465</v>
      </c>
    </row>
    <row r="60" spans="1:8" s="296" customFormat="1" ht="12">
      <c r="A60" s="279" t="s">
        <v>299</v>
      </c>
      <c r="B60" s="256" t="s">
        <v>331</v>
      </c>
      <c r="C60" s="340" t="s">
        <v>464</v>
      </c>
      <c r="D60" s="341" t="s">
        <v>478</v>
      </c>
      <c r="E60" s="336">
        <v>5541</v>
      </c>
      <c r="F60" s="336">
        <v>3571</v>
      </c>
      <c r="G60" s="337">
        <f t="shared" si="0"/>
        <v>64.44685074896228</v>
      </c>
      <c r="H60" s="317">
        <v>408</v>
      </c>
    </row>
    <row r="61" spans="1:8" s="296" customFormat="1" ht="22.5">
      <c r="A61" s="343" t="s">
        <v>479</v>
      </c>
      <c r="B61" s="344" t="s">
        <v>480</v>
      </c>
      <c r="C61" s="340" t="s">
        <v>469</v>
      </c>
      <c r="D61" s="341" t="s">
        <v>421</v>
      </c>
      <c r="E61" s="336">
        <v>5013</v>
      </c>
      <c r="F61" s="336">
        <v>3189</v>
      </c>
      <c r="G61" s="337">
        <f t="shared" si="0"/>
        <v>63.614602034709755</v>
      </c>
      <c r="H61" s="317">
        <v>364</v>
      </c>
    </row>
    <row r="62" spans="1:8" s="296" customFormat="1" ht="22.5">
      <c r="A62" s="279" t="s">
        <v>481</v>
      </c>
      <c r="B62" s="344" t="s">
        <v>482</v>
      </c>
      <c r="C62" s="340" t="s">
        <v>475</v>
      </c>
      <c r="D62" s="341" t="s">
        <v>483</v>
      </c>
      <c r="E62" s="336">
        <v>152</v>
      </c>
      <c r="F62" s="336">
        <v>100</v>
      </c>
      <c r="G62" s="337">
        <f t="shared" si="0"/>
        <v>65.78947368421053</v>
      </c>
      <c r="H62" s="317">
        <v>11</v>
      </c>
    </row>
    <row r="63" spans="1:8" s="296" customFormat="1" ht="12">
      <c r="A63" s="279" t="s">
        <v>484</v>
      </c>
      <c r="B63" s="344" t="s">
        <v>337</v>
      </c>
      <c r="C63" s="340" t="s">
        <v>478</v>
      </c>
      <c r="D63" s="341" t="s">
        <v>422</v>
      </c>
      <c r="E63" s="336">
        <v>376</v>
      </c>
      <c r="F63" s="336">
        <v>282</v>
      </c>
      <c r="G63" s="337">
        <f t="shared" si="0"/>
        <v>75</v>
      </c>
      <c r="H63" s="317">
        <v>33</v>
      </c>
    </row>
    <row r="64" spans="1:8" s="296" customFormat="1" ht="22.5">
      <c r="A64" s="279" t="s">
        <v>485</v>
      </c>
      <c r="B64" s="256" t="s">
        <v>486</v>
      </c>
      <c r="C64" s="340" t="s">
        <v>483</v>
      </c>
      <c r="D64" s="341" t="s">
        <v>487</v>
      </c>
      <c r="E64" s="345">
        <v>24357</v>
      </c>
      <c r="F64" s="345">
        <v>18452</v>
      </c>
      <c r="G64" s="337">
        <f t="shared" si="0"/>
        <v>75.7564560495956</v>
      </c>
      <c r="H64" s="346">
        <v>2057</v>
      </c>
    </row>
    <row r="65" spans="1:8" s="296" customFormat="1" ht="12">
      <c r="A65" s="279" t="s">
        <v>488</v>
      </c>
      <c r="B65" s="344" t="s">
        <v>489</v>
      </c>
      <c r="C65" s="340"/>
      <c r="D65" s="341"/>
      <c r="E65" s="345">
        <v>24357</v>
      </c>
      <c r="F65" s="345">
        <v>18452</v>
      </c>
      <c r="G65" s="337">
        <f t="shared" si="0"/>
        <v>75.7564560495956</v>
      </c>
      <c r="H65" s="346">
        <v>2057</v>
      </c>
    </row>
    <row r="66" spans="1:8" s="352" customFormat="1" ht="12">
      <c r="A66" s="343" t="s">
        <v>299</v>
      </c>
      <c r="B66" s="347" t="s">
        <v>490</v>
      </c>
      <c r="C66" s="348" t="s">
        <v>487</v>
      </c>
      <c r="D66" s="349" t="s">
        <v>425</v>
      </c>
      <c r="E66" s="350"/>
      <c r="F66" s="350"/>
      <c r="G66" s="350"/>
      <c r="H66" s="351"/>
    </row>
    <row r="67" spans="1:8" s="296" customFormat="1" ht="12">
      <c r="A67" s="353" t="s">
        <v>299</v>
      </c>
      <c r="B67" s="228"/>
      <c r="C67" s="354" t="s">
        <v>491</v>
      </c>
      <c r="D67" s="341" t="s">
        <v>491</v>
      </c>
      <c r="E67" s="296">
        <v>0</v>
      </c>
      <c r="F67" s="296">
        <v>0</v>
      </c>
      <c r="G67" s="296">
        <v>0</v>
      </c>
      <c r="H67" s="296">
        <v>0</v>
      </c>
    </row>
    <row r="68" spans="1:8" s="296" customFormat="1" ht="24" hidden="1">
      <c r="A68" s="355" t="s">
        <v>299</v>
      </c>
      <c r="B68" s="356" t="s">
        <v>492</v>
      </c>
      <c r="C68" s="340" t="s">
        <v>493</v>
      </c>
      <c r="D68" s="341" t="s">
        <v>494</v>
      </c>
      <c r="E68" s="357">
        <v>284407</v>
      </c>
      <c r="F68" s="358">
        <v>212433</v>
      </c>
      <c r="G68" s="359">
        <v>112.04</v>
      </c>
      <c r="H68" s="360">
        <v>22112</v>
      </c>
    </row>
    <row r="69" spans="1:8" s="296" customFormat="1" ht="12" hidden="1">
      <c r="A69" s="355" t="s">
        <v>299</v>
      </c>
      <c r="B69" s="361" t="s">
        <v>495</v>
      </c>
      <c r="C69" s="340" t="s">
        <v>496</v>
      </c>
      <c r="D69" s="341" t="s">
        <v>493</v>
      </c>
      <c r="E69" s="357">
        <v>283337</v>
      </c>
      <c r="F69" s="358">
        <v>211544</v>
      </c>
      <c r="G69" s="359">
        <v>111.99</v>
      </c>
      <c r="H69" s="360">
        <v>21426</v>
      </c>
    </row>
    <row r="70" spans="1:8" s="296" customFormat="1" ht="12" hidden="1">
      <c r="A70" s="355" t="s">
        <v>299</v>
      </c>
      <c r="B70" s="355" t="s">
        <v>497</v>
      </c>
      <c r="C70" s="340" t="s">
        <v>498</v>
      </c>
      <c r="D70" s="341" t="s">
        <v>499</v>
      </c>
      <c r="E70" s="357">
        <v>82913</v>
      </c>
      <c r="F70" s="358">
        <v>59661</v>
      </c>
      <c r="G70" s="359">
        <v>107.93</v>
      </c>
      <c r="H70" s="360">
        <v>5091</v>
      </c>
    </row>
    <row r="71" spans="1:8" s="296" customFormat="1" ht="24" hidden="1">
      <c r="A71" s="355" t="s">
        <v>299</v>
      </c>
      <c r="B71" s="355" t="s">
        <v>500</v>
      </c>
      <c r="C71" s="340" t="s">
        <v>501</v>
      </c>
      <c r="D71" s="341" t="s">
        <v>496</v>
      </c>
      <c r="E71" s="357">
        <v>22940</v>
      </c>
      <c r="F71" s="358">
        <v>17408</v>
      </c>
      <c r="G71" s="359">
        <v>113.82</v>
      </c>
      <c r="H71" s="360">
        <v>1708</v>
      </c>
    </row>
    <row r="72" spans="1:8" s="296" customFormat="1" ht="24" hidden="1">
      <c r="A72" s="355" t="s">
        <v>299</v>
      </c>
      <c r="B72" s="355" t="s">
        <v>502</v>
      </c>
      <c r="C72" s="340" t="s">
        <v>503</v>
      </c>
      <c r="D72" s="341" t="s">
        <v>504</v>
      </c>
      <c r="E72" s="357">
        <v>110944</v>
      </c>
      <c r="F72" s="358">
        <v>83177</v>
      </c>
      <c r="G72" s="359">
        <v>112.46</v>
      </c>
      <c r="H72" s="360">
        <v>10032</v>
      </c>
    </row>
    <row r="73" spans="1:8" s="296" customFormat="1" ht="24" hidden="1">
      <c r="A73" s="355" t="s">
        <v>299</v>
      </c>
      <c r="B73" s="355" t="s">
        <v>505</v>
      </c>
      <c r="C73" s="340" t="s">
        <v>506</v>
      </c>
      <c r="D73" s="341" t="s">
        <v>498</v>
      </c>
      <c r="E73" s="357">
        <v>3044</v>
      </c>
      <c r="F73" s="358">
        <v>1283</v>
      </c>
      <c r="G73" s="359">
        <v>63.23</v>
      </c>
      <c r="H73" s="360">
        <v>101</v>
      </c>
    </row>
    <row r="74" spans="1:8" s="296" customFormat="1" ht="12" hidden="1">
      <c r="A74" s="355" t="s">
        <v>299</v>
      </c>
      <c r="B74" s="355" t="s">
        <v>507</v>
      </c>
      <c r="C74" s="340" t="s">
        <v>508</v>
      </c>
      <c r="D74" s="341" t="s">
        <v>509</v>
      </c>
      <c r="E74" s="357">
        <v>50656</v>
      </c>
      <c r="F74" s="358">
        <v>34982</v>
      </c>
      <c r="G74" s="359">
        <v>103.59</v>
      </c>
      <c r="H74" s="360">
        <v>2173</v>
      </c>
    </row>
    <row r="75" spans="1:8" s="296" customFormat="1" ht="24" hidden="1">
      <c r="A75" s="355" t="s">
        <v>299</v>
      </c>
      <c r="B75" s="362" t="s">
        <v>510</v>
      </c>
      <c r="C75" s="340" t="s">
        <v>511</v>
      </c>
      <c r="D75" s="341" t="s">
        <v>501</v>
      </c>
      <c r="E75" s="357">
        <v>1304</v>
      </c>
      <c r="F75" s="358">
        <v>267</v>
      </c>
      <c r="G75" s="359">
        <v>30.72</v>
      </c>
      <c r="H75" s="360">
        <v>33</v>
      </c>
    </row>
    <row r="76" spans="1:8" s="296" customFormat="1" ht="12" hidden="1">
      <c r="A76" s="355" t="s">
        <v>299</v>
      </c>
      <c r="B76" s="355" t="s">
        <v>512</v>
      </c>
      <c r="C76" s="340" t="s">
        <v>513</v>
      </c>
      <c r="D76" s="341" t="s">
        <v>514</v>
      </c>
      <c r="E76" s="357">
        <v>9348</v>
      </c>
      <c r="F76" s="358">
        <v>12167</v>
      </c>
      <c r="G76" s="359">
        <v>195.23</v>
      </c>
      <c r="H76" s="360">
        <v>1993</v>
      </c>
    </row>
    <row r="77" spans="1:8" s="296" customFormat="1" ht="12" hidden="1">
      <c r="A77" s="355" t="s">
        <v>299</v>
      </c>
      <c r="B77" s="355" t="s">
        <v>515</v>
      </c>
      <c r="C77" s="340" t="s">
        <v>516</v>
      </c>
      <c r="D77" s="341" t="s">
        <v>503</v>
      </c>
      <c r="E77" s="357">
        <v>23</v>
      </c>
      <c r="F77" s="358">
        <v>26</v>
      </c>
      <c r="G77" s="359">
        <v>162.5</v>
      </c>
      <c r="H77" s="360">
        <v>7</v>
      </c>
    </row>
    <row r="78" spans="1:8" s="296" customFormat="1" ht="12" hidden="1">
      <c r="A78" s="355" t="s">
        <v>299</v>
      </c>
      <c r="B78" s="355" t="s">
        <v>517</v>
      </c>
      <c r="C78" s="340" t="s">
        <v>518</v>
      </c>
      <c r="D78" s="341" t="s">
        <v>519</v>
      </c>
      <c r="E78" s="357">
        <v>3468</v>
      </c>
      <c r="F78" s="358">
        <v>2838</v>
      </c>
      <c r="G78" s="359">
        <v>122.75</v>
      </c>
      <c r="H78" s="360">
        <v>320</v>
      </c>
    </row>
    <row r="79" spans="1:8" s="296" customFormat="1" ht="12" hidden="1">
      <c r="A79" s="355" t="s">
        <v>299</v>
      </c>
      <c r="B79" s="361" t="s">
        <v>520</v>
      </c>
      <c r="C79" s="340" t="s">
        <v>521</v>
      </c>
      <c r="D79" s="341" t="s">
        <v>506</v>
      </c>
      <c r="E79" s="357">
        <v>1070</v>
      </c>
      <c r="F79" s="358">
        <v>890</v>
      </c>
      <c r="G79" s="359">
        <v>124.82</v>
      </c>
      <c r="H79" s="360">
        <v>687</v>
      </c>
    </row>
    <row r="80" spans="1:8" s="296" customFormat="1" ht="24" hidden="1">
      <c r="A80" s="355" t="s">
        <v>299</v>
      </c>
      <c r="B80" s="355" t="s">
        <v>522</v>
      </c>
      <c r="C80" s="340" t="s">
        <v>523</v>
      </c>
      <c r="D80" s="341" t="s">
        <v>524</v>
      </c>
      <c r="E80" s="357">
        <v>1064</v>
      </c>
      <c r="F80" s="358">
        <v>890</v>
      </c>
      <c r="G80" s="359">
        <v>125.53</v>
      </c>
      <c r="H80" s="360">
        <v>687</v>
      </c>
    </row>
    <row r="81" spans="1:8" s="296" customFormat="1" ht="24" hidden="1">
      <c r="A81" s="355" t="s">
        <v>299</v>
      </c>
      <c r="B81" s="362" t="s">
        <v>525</v>
      </c>
      <c r="C81" s="340" t="s">
        <v>526</v>
      </c>
      <c r="D81" s="341" t="s">
        <v>508</v>
      </c>
      <c r="E81" s="357">
        <v>662</v>
      </c>
      <c r="F81" s="358">
        <v>465</v>
      </c>
      <c r="G81" s="359">
        <v>105.44</v>
      </c>
      <c r="H81" s="360">
        <v>239</v>
      </c>
    </row>
    <row r="82" spans="1:8" s="296" customFormat="1" ht="24" hidden="1">
      <c r="A82" s="355" t="s">
        <v>299</v>
      </c>
      <c r="B82" s="362" t="s">
        <v>527</v>
      </c>
      <c r="C82" s="340" t="s">
        <v>528</v>
      </c>
      <c r="D82" s="341" t="s">
        <v>529</v>
      </c>
      <c r="E82" s="357">
        <v>402</v>
      </c>
      <c r="F82" s="358">
        <v>424</v>
      </c>
      <c r="G82" s="359">
        <v>158.21</v>
      </c>
      <c r="H82" s="360">
        <v>448</v>
      </c>
    </row>
    <row r="83" spans="1:8" s="296" customFormat="1" ht="24" hidden="1">
      <c r="A83" s="355" t="s">
        <v>299</v>
      </c>
      <c r="B83" s="355" t="s">
        <v>530</v>
      </c>
      <c r="C83" s="340" t="s">
        <v>531</v>
      </c>
      <c r="D83" s="341" t="s">
        <v>511</v>
      </c>
      <c r="E83" s="357">
        <v>6</v>
      </c>
      <c r="F83" s="358">
        <v>0</v>
      </c>
      <c r="G83" s="359">
        <v>0</v>
      </c>
      <c r="H83" s="360">
        <v>0</v>
      </c>
    </row>
    <row r="84" spans="1:8" s="296" customFormat="1" ht="24" hidden="1">
      <c r="A84" s="355" t="s">
        <v>299</v>
      </c>
      <c r="B84" s="362" t="s">
        <v>532</v>
      </c>
      <c r="C84" s="340" t="s">
        <v>533</v>
      </c>
      <c r="D84" s="341" t="s">
        <v>534</v>
      </c>
      <c r="E84" s="357">
        <v>0</v>
      </c>
      <c r="F84" s="358">
        <v>0</v>
      </c>
      <c r="G84" s="359">
        <v>0</v>
      </c>
      <c r="H84" s="360">
        <v>0</v>
      </c>
    </row>
    <row r="85" spans="1:8" s="296" customFormat="1" ht="24" hidden="1">
      <c r="A85" s="363"/>
      <c r="B85" s="362" t="s">
        <v>535</v>
      </c>
      <c r="C85" s="340">
        <v>90</v>
      </c>
      <c r="D85" s="341" t="s">
        <v>513</v>
      </c>
      <c r="E85" s="357">
        <v>6</v>
      </c>
      <c r="F85" s="358">
        <v>0</v>
      </c>
      <c r="G85" s="359">
        <v>0</v>
      </c>
      <c r="H85" s="360">
        <v>0</v>
      </c>
    </row>
    <row r="86" spans="1:8" s="296" customFormat="1" ht="12" hidden="1">
      <c r="A86" s="355" t="s">
        <v>299</v>
      </c>
      <c r="B86" s="361" t="s">
        <v>536</v>
      </c>
      <c r="C86" s="340" t="s">
        <v>537</v>
      </c>
      <c r="D86" s="341" t="s">
        <v>538</v>
      </c>
      <c r="E86" s="357">
        <v>2230</v>
      </c>
      <c r="F86" s="358">
        <v>2611</v>
      </c>
      <c r="G86" s="359">
        <v>175.59</v>
      </c>
      <c r="H86" s="360">
        <v>4253</v>
      </c>
    </row>
    <row r="87" spans="1:8" s="296" customFormat="1" ht="12" hidden="1">
      <c r="A87" s="355" t="s">
        <v>299</v>
      </c>
      <c r="B87" s="361" t="s">
        <v>539</v>
      </c>
      <c r="C87" s="340" t="s">
        <v>540</v>
      </c>
      <c r="D87" s="341" t="s">
        <v>516</v>
      </c>
      <c r="E87" s="357">
        <v>-2230</v>
      </c>
      <c r="F87" s="358">
        <v>-2611</v>
      </c>
      <c r="G87" s="359">
        <v>175.59</v>
      </c>
      <c r="H87" s="360">
        <v>-4253</v>
      </c>
    </row>
    <row r="88" spans="1:8" s="296" customFormat="1" ht="12" hidden="1">
      <c r="A88" s="355" t="s">
        <v>299</v>
      </c>
      <c r="B88" s="355" t="s">
        <v>541</v>
      </c>
      <c r="C88" s="340" t="s">
        <v>542</v>
      </c>
      <c r="D88" s="341" t="s">
        <v>543</v>
      </c>
      <c r="E88" s="357">
        <v>-2242</v>
      </c>
      <c r="F88" s="358">
        <v>-3426</v>
      </c>
      <c r="G88" s="359">
        <v>229.16</v>
      </c>
      <c r="H88" s="360">
        <v>-4251</v>
      </c>
    </row>
    <row r="89" spans="1:8" s="296" customFormat="1" ht="12" hidden="1">
      <c r="A89" s="340" t="s">
        <v>544</v>
      </c>
      <c r="B89" s="355" t="s">
        <v>545</v>
      </c>
      <c r="C89" s="340" t="s">
        <v>546</v>
      </c>
      <c r="D89" s="341" t="s">
        <v>518</v>
      </c>
      <c r="E89" s="357">
        <v>-2414</v>
      </c>
      <c r="F89" s="358">
        <v>9846</v>
      </c>
      <c r="G89" s="359">
        <v>-611.93</v>
      </c>
      <c r="H89" s="360">
        <v>905</v>
      </c>
    </row>
    <row r="90" spans="1:8" s="296" customFormat="1" ht="24" hidden="1">
      <c r="A90" s="340" t="s">
        <v>547</v>
      </c>
      <c r="B90" s="355" t="s">
        <v>548</v>
      </c>
      <c r="C90" s="340" t="s">
        <v>549</v>
      </c>
      <c r="D90" s="341" t="s">
        <v>550</v>
      </c>
      <c r="E90" s="357">
        <v>-98</v>
      </c>
      <c r="F90" s="358">
        <v>11</v>
      </c>
      <c r="G90" s="359">
        <v>-16.92</v>
      </c>
      <c r="H90" s="360">
        <v>6</v>
      </c>
    </row>
    <row r="91" spans="1:8" s="296" customFormat="1" ht="12" hidden="1">
      <c r="A91" s="340" t="s">
        <v>551</v>
      </c>
      <c r="B91" s="355" t="s">
        <v>552</v>
      </c>
      <c r="C91" s="340" t="s">
        <v>553</v>
      </c>
      <c r="D91" s="341" t="s">
        <v>521</v>
      </c>
      <c r="E91" s="357">
        <v>-2316</v>
      </c>
      <c r="F91" s="358">
        <v>9835</v>
      </c>
      <c r="G91" s="359">
        <v>-636.98</v>
      </c>
      <c r="H91" s="360">
        <v>899</v>
      </c>
    </row>
    <row r="92" spans="1:8" s="296" customFormat="1" ht="12" hidden="1">
      <c r="A92" s="340" t="s">
        <v>554</v>
      </c>
      <c r="B92" s="355" t="s">
        <v>555</v>
      </c>
      <c r="C92" s="340" t="s">
        <v>556</v>
      </c>
      <c r="D92" s="341" t="s">
        <v>557</v>
      </c>
      <c r="E92" s="357">
        <v>3066</v>
      </c>
      <c r="F92" s="358">
        <v>-9056</v>
      </c>
      <c r="G92" s="359">
        <v>-443.05</v>
      </c>
      <c r="H92" s="360">
        <v>-4814</v>
      </c>
    </row>
    <row r="93" spans="1:8" s="296" customFormat="1" ht="12" hidden="1">
      <c r="A93" s="340" t="s">
        <v>299</v>
      </c>
      <c r="B93" s="362" t="s">
        <v>558</v>
      </c>
      <c r="C93" s="340" t="s">
        <v>559</v>
      </c>
      <c r="D93" s="341" t="s">
        <v>523</v>
      </c>
      <c r="E93" s="357">
        <v>5221</v>
      </c>
      <c r="F93" s="358">
        <v>8816</v>
      </c>
      <c r="G93" s="359">
        <v>253.26</v>
      </c>
      <c r="H93" s="360">
        <v>0</v>
      </c>
    </row>
    <row r="94" spans="1:8" s="296" customFormat="1" ht="12" hidden="1">
      <c r="A94" s="340" t="s">
        <v>299</v>
      </c>
      <c r="B94" s="362" t="s">
        <v>560</v>
      </c>
      <c r="C94" s="340" t="s">
        <v>561</v>
      </c>
      <c r="D94" s="341" t="s">
        <v>562</v>
      </c>
      <c r="E94" s="357">
        <v>2155</v>
      </c>
      <c r="F94" s="358">
        <v>17873</v>
      </c>
      <c r="G94" s="359">
        <v>1244.64</v>
      </c>
      <c r="H94" s="360">
        <v>4815</v>
      </c>
    </row>
    <row r="95" spans="1:8" s="296" customFormat="1" ht="12" hidden="1">
      <c r="A95" s="340" t="s">
        <v>563</v>
      </c>
      <c r="B95" s="355" t="s">
        <v>564</v>
      </c>
      <c r="C95" s="340" t="s">
        <v>565</v>
      </c>
      <c r="D95" s="341" t="s">
        <v>526</v>
      </c>
      <c r="E95" s="357">
        <v>-2819</v>
      </c>
      <c r="F95" s="358">
        <v>-4244</v>
      </c>
      <c r="G95" s="359">
        <v>225.86</v>
      </c>
      <c r="H95" s="360">
        <v>-305</v>
      </c>
    </row>
    <row r="96" spans="1:8" s="296" customFormat="1" ht="12" hidden="1">
      <c r="A96" s="340" t="s">
        <v>566</v>
      </c>
      <c r="B96" s="355" t="s">
        <v>567</v>
      </c>
      <c r="C96" s="340" t="s">
        <v>568</v>
      </c>
      <c r="D96" s="341" t="s">
        <v>569</v>
      </c>
      <c r="E96" s="357">
        <v>-76</v>
      </c>
      <c r="F96" s="358">
        <v>28</v>
      </c>
      <c r="G96" s="359">
        <v>-54.9</v>
      </c>
      <c r="H96" s="360">
        <v>-37</v>
      </c>
    </row>
    <row r="97" spans="1:8" s="296" customFormat="1" ht="12" hidden="1">
      <c r="A97" s="340" t="s">
        <v>299</v>
      </c>
      <c r="B97" s="361" t="s">
        <v>570</v>
      </c>
      <c r="C97" s="340" t="s">
        <v>571</v>
      </c>
      <c r="D97" s="341" t="s">
        <v>528</v>
      </c>
      <c r="E97" s="357">
        <v>12</v>
      </c>
      <c r="F97" s="358">
        <v>815</v>
      </c>
      <c r="G97" s="359">
        <v>10187.5</v>
      </c>
      <c r="H97" s="360">
        <v>-2</v>
      </c>
    </row>
    <row r="98" spans="1:8" s="296" customFormat="1" ht="12" hidden="1">
      <c r="A98" s="340" t="s">
        <v>572</v>
      </c>
      <c r="B98" s="355" t="s">
        <v>573</v>
      </c>
      <c r="C98" s="340" t="s">
        <v>574</v>
      </c>
      <c r="D98" s="364" t="s">
        <v>575</v>
      </c>
      <c r="E98" s="365">
        <v>12</v>
      </c>
      <c r="F98" s="366">
        <v>815</v>
      </c>
      <c r="G98" s="367">
        <v>10187.5</v>
      </c>
      <c r="H98" s="368">
        <v>-2</v>
      </c>
    </row>
    <row r="99" spans="1:8" s="296" customFormat="1" ht="12">
      <c r="A99" s="292"/>
      <c r="B99" s="369"/>
      <c r="C99" s="370"/>
      <c r="D99" s="371"/>
      <c r="E99" s="372"/>
      <c r="F99" s="372"/>
      <c r="G99" s="373"/>
      <c r="H99" s="372"/>
    </row>
    <row r="100" spans="1:8" s="296" customFormat="1" ht="12">
      <c r="A100" s="292"/>
      <c r="B100" s="369"/>
      <c r="C100" s="370"/>
      <c r="D100" s="371"/>
      <c r="E100" s="372"/>
      <c r="F100" s="372"/>
      <c r="G100" s="373"/>
      <c r="H100" s="372"/>
    </row>
    <row r="101" spans="1:3" s="296" customFormat="1" ht="12">
      <c r="A101" s="292"/>
      <c r="B101" s="293"/>
      <c r="C101" s="292"/>
    </row>
    <row r="102" spans="1:8" s="296" customFormat="1" ht="12">
      <c r="A102" s="292"/>
      <c r="B102" s="293" t="s">
        <v>353</v>
      </c>
      <c r="C102" s="293"/>
      <c r="D102" s="374"/>
      <c r="E102" s="375"/>
      <c r="F102" s="375"/>
      <c r="G102" s="376" t="s">
        <v>576</v>
      </c>
      <c r="H102" s="228"/>
    </row>
    <row r="103" spans="1:6" s="296" customFormat="1" ht="12">
      <c r="A103" s="292"/>
      <c r="B103" s="293"/>
      <c r="C103" s="293"/>
      <c r="D103" s="374"/>
      <c r="E103" s="374"/>
      <c r="F103" s="374"/>
    </row>
    <row r="104" spans="1:3" s="296" customFormat="1" ht="12">
      <c r="A104" s="292"/>
      <c r="B104" s="293"/>
      <c r="C104" s="292"/>
    </row>
    <row r="105" spans="1:6" s="296" customFormat="1" ht="12">
      <c r="A105" s="292"/>
      <c r="B105" s="293"/>
      <c r="C105" s="293"/>
      <c r="D105" s="374"/>
      <c r="E105" s="374"/>
      <c r="F105" s="374"/>
    </row>
    <row r="106" spans="1:5" s="296" customFormat="1" ht="12">
      <c r="A106" s="292"/>
      <c r="B106" s="293"/>
      <c r="C106" s="293"/>
      <c r="D106" s="374"/>
      <c r="E106" s="374"/>
    </row>
    <row r="107" spans="2:7" ht="12">
      <c r="B107" s="293"/>
      <c r="C107" s="377"/>
      <c r="D107" s="302"/>
      <c r="E107" s="302"/>
      <c r="F107" s="378"/>
      <c r="G107" s="379"/>
    </row>
    <row r="108" ht="11.25">
      <c r="B108" s="304"/>
    </row>
  </sheetData>
  <printOptions/>
  <pageMargins left="0.5511811023622047" right="0.15748031496062992" top="0.2362204724409449" bottom="0.25" header="0" footer="0"/>
  <pageSetup horizontalDpi="600" verticalDpi="600" orientation="portrait" paperSize="9" r:id="rId1"/>
  <headerFooter alignWithMargins="0">
    <oddFooter>&amp;L&amp;"RimHelvetica,Roman"&amp;8Valsts kase / Pârskatu departaments
15.10.98.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workbookViewId="0" topLeftCell="A1">
      <selection activeCell="B1" sqref="B1"/>
    </sheetView>
  </sheetViews>
  <sheetFormatPr defaultColWidth="9.00390625" defaultRowHeight="12"/>
  <cols>
    <col min="1" max="1" width="33.75390625" style="227" customWidth="1"/>
    <col min="2" max="2" width="5.625" style="226" hidden="1" customWidth="1"/>
    <col min="3" max="3" width="3.125" style="228" hidden="1" customWidth="1"/>
    <col min="4" max="5" width="12.375" style="228" customWidth="1"/>
    <col min="6" max="6" width="13.00390625" style="228" customWidth="1"/>
    <col min="7" max="7" width="11.25390625" style="228" customWidth="1"/>
    <col min="8" max="16384" width="8.00390625" style="228" customWidth="1"/>
  </cols>
  <sheetData>
    <row r="1" spans="1:7" s="247" customFormat="1" ht="11.25">
      <c r="A1" s="242"/>
      <c r="B1" s="241"/>
      <c r="F1" s="308"/>
      <c r="G1" s="308"/>
    </row>
    <row r="2" spans="1:8" s="342" customFormat="1" ht="12.75">
      <c r="A2" s="231" t="s">
        <v>577</v>
      </c>
      <c r="B2" s="231" t="s">
        <v>578</v>
      </c>
      <c r="C2" s="231"/>
      <c r="D2" s="234"/>
      <c r="E2" s="234"/>
      <c r="F2" s="234"/>
      <c r="G2" s="380" t="s">
        <v>579</v>
      </c>
      <c r="H2" s="297"/>
    </row>
    <row r="3" spans="1:7" s="247" customFormat="1" ht="11.25">
      <c r="A3" s="242"/>
      <c r="B3" s="241"/>
      <c r="F3" s="308"/>
      <c r="G3" s="308"/>
    </row>
    <row r="4" spans="1:7" s="238" customFormat="1" ht="15.75">
      <c r="A4" s="236" t="s">
        <v>580</v>
      </c>
      <c r="B4" s="239"/>
      <c r="C4" s="237"/>
      <c r="D4" s="237"/>
      <c r="E4" s="237"/>
      <c r="F4" s="237"/>
      <c r="G4" s="237"/>
    </row>
    <row r="5" spans="1:7" s="238" customFormat="1" ht="15.75">
      <c r="A5" s="236" t="s">
        <v>291</v>
      </c>
      <c r="B5" s="239"/>
      <c r="C5" s="237"/>
      <c r="D5" s="237"/>
      <c r="E5" s="237"/>
      <c r="F5" s="237"/>
      <c r="G5" s="237"/>
    </row>
    <row r="6" spans="1:6" ht="15">
      <c r="A6" s="381"/>
      <c r="B6" s="309"/>
      <c r="C6" s="229"/>
      <c r="D6" s="229"/>
      <c r="E6" s="229"/>
      <c r="F6" s="229"/>
    </row>
    <row r="7" spans="1:7" s="247" customFormat="1" ht="11.25">
      <c r="A7" s="242"/>
      <c r="B7" s="241"/>
      <c r="E7" s="245" t="s">
        <v>581</v>
      </c>
      <c r="F7" s="308"/>
      <c r="G7" s="308"/>
    </row>
    <row r="8" spans="1:7" s="253" customFormat="1" ht="22.5">
      <c r="A8" s="310" t="s">
        <v>294</v>
      </c>
      <c r="B8" s="311" t="s">
        <v>357</v>
      </c>
      <c r="C8" s="312"/>
      <c r="D8" s="250" t="s">
        <v>295</v>
      </c>
      <c r="E8" s="250" t="s">
        <v>296</v>
      </c>
      <c r="F8" s="250" t="s">
        <v>297</v>
      </c>
      <c r="G8" s="251" t="s">
        <v>46</v>
      </c>
    </row>
    <row r="9" spans="1:7" ht="10.5" hidden="1">
      <c r="A9" s="314"/>
      <c r="B9" s="315"/>
      <c r="C9" s="316"/>
      <c r="D9" s="316" t="s">
        <v>358</v>
      </c>
      <c r="E9" s="316"/>
      <c r="F9" s="316"/>
      <c r="G9" s="382"/>
    </row>
    <row r="10" spans="1:7" ht="10.5" hidden="1">
      <c r="A10" s="314" t="s">
        <v>359</v>
      </c>
      <c r="B10" s="315" t="s">
        <v>360</v>
      </c>
      <c r="C10" s="316" t="s">
        <v>361</v>
      </c>
      <c r="D10" s="316" t="s">
        <v>362</v>
      </c>
      <c r="E10" s="316" t="s">
        <v>363</v>
      </c>
      <c r="F10" s="316" t="s">
        <v>364</v>
      </c>
      <c r="G10" s="382" t="s">
        <v>365</v>
      </c>
    </row>
    <row r="11" spans="1:7" ht="12.75" hidden="1">
      <c r="A11" s="319" t="s">
        <v>367</v>
      </c>
      <c r="B11" s="320" t="s">
        <v>368</v>
      </c>
      <c r="C11" s="316" t="s">
        <v>298</v>
      </c>
      <c r="D11" s="321">
        <v>286638</v>
      </c>
      <c r="E11" s="321">
        <v>215045</v>
      </c>
      <c r="F11" s="322">
        <v>112.53</v>
      </c>
      <c r="G11" s="383">
        <v>26365</v>
      </c>
    </row>
    <row r="12" spans="1:7" ht="24" hidden="1">
      <c r="A12" s="324" t="s">
        <v>369</v>
      </c>
      <c r="B12" s="320" t="s">
        <v>370</v>
      </c>
      <c r="C12" s="316" t="s">
        <v>371</v>
      </c>
      <c r="D12" s="321">
        <v>188643</v>
      </c>
      <c r="E12" s="321">
        <v>142336</v>
      </c>
      <c r="F12" s="322">
        <v>113.18</v>
      </c>
      <c r="G12" s="383">
        <v>19082</v>
      </c>
    </row>
    <row r="13" spans="1:7" ht="12" hidden="1">
      <c r="A13" s="324" t="s">
        <v>372</v>
      </c>
      <c r="B13" s="320" t="s">
        <v>373</v>
      </c>
      <c r="C13" s="316" t="s">
        <v>374</v>
      </c>
      <c r="D13" s="321">
        <v>156656</v>
      </c>
      <c r="E13" s="321">
        <v>116909</v>
      </c>
      <c r="F13" s="322">
        <v>111.94</v>
      </c>
      <c r="G13" s="383">
        <v>15794</v>
      </c>
    </row>
    <row r="14" spans="1:7" ht="12" hidden="1">
      <c r="A14" s="279" t="s">
        <v>375</v>
      </c>
      <c r="B14" s="320" t="s">
        <v>376</v>
      </c>
      <c r="C14" s="316" t="s">
        <v>377</v>
      </c>
      <c r="D14" s="321">
        <v>123941</v>
      </c>
      <c r="E14" s="321">
        <v>89060</v>
      </c>
      <c r="F14" s="322">
        <v>107.78</v>
      </c>
      <c r="G14" s="383">
        <v>11700</v>
      </c>
    </row>
    <row r="15" spans="1:7" ht="12" hidden="1">
      <c r="A15" s="279" t="s">
        <v>378</v>
      </c>
      <c r="B15" s="320" t="s">
        <v>379</v>
      </c>
      <c r="C15" s="316" t="s">
        <v>380</v>
      </c>
      <c r="D15" s="321">
        <v>16712</v>
      </c>
      <c r="E15" s="321">
        <v>8151</v>
      </c>
      <c r="F15" s="322">
        <v>73.16</v>
      </c>
      <c r="G15" s="383">
        <v>2203</v>
      </c>
    </row>
    <row r="16" spans="1:7" ht="12" hidden="1">
      <c r="A16" s="279" t="s">
        <v>309</v>
      </c>
      <c r="B16" s="320" t="s">
        <v>382</v>
      </c>
      <c r="C16" s="316" t="s">
        <v>383</v>
      </c>
      <c r="D16" s="321">
        <v>12694</v>
      </c>
      <c r="E16" s="321">
        <v>16941</v>
      </c>
      <c r="F16" s="322">
        <v>200.18</v>
      </c>
      <c r="G16" s="383">
        <v>1600</v>
      </c>
    </row>
    <row r="17" spans="1:7" ht="24" hidden="1">
      <c r="A17" s="279" t="s">
        <v>313</v>
      </c>
      <c r="B17" s="320" t="s">
        <v>384</v>
      </c>
      <c r="C17" s="316" t="s">
        <v>385</v>
      </c>
      <c r="D17" s="321">
        <v>3309</v>
      </c>
      <c r="E17" s="321">
        <v>2757</v>
      </c>
      <c r="F17" s="322">
        <v>124.98</v>
      </c>
      <c r="G17" s="383">
        <v>291</v>
      </c>
    </row>
    <row r="18" spans="1:7" ht="12" hidden="1">
      <c r="A18" s="324" t="s">
        <v>386</v>
      </c>
      <c r="B18" s="320" t="s">
        <v>387</v>
      </c>
      <c r="C18" s="316" t="s">
        <v>388</v>
      </c>
      <c r="D18" s="321">
        <v>31987</v>
      </c>
      <c r="E18" s="321">
        <v>25427</v>
      </c>
      <c r="F18" s="322">
        <v>119.24</v>
      </c>
      <c r="G18" s="383">
        <v>3288</v>
      </c>
    </row>
    <row r="19" spans="1:7" ht="24" hidden="1">
      <c r="A19" s="279" t="s">
        <v>316</v>
      </c>
      <c r="B19" s="320" t="s">
        <v>389</v>
      </c>
      <c r="C19" s="316" t="s">
        <v>390</v>
      </c>
      <c r="D19" s="321">
        <v>97</v>
      </c>
      <c r="E19" s="321">
        <v>127</v>
      </c>
      <c r="F19" s="322">
        <v>195.38</v>
      </c>
      <c r="G19" s="383">
        <v>9</v>
      </c>
    </row>
    <row r="20" spans="1:7" ht="12" hidden="1">
      <c r="A20" s="279" t="s">
        <v>391</v>
      </c>
      <c r="B20" s="320" t="s">
        <v>392</v>
      </c>
      <c r="C20" s="316" t="s">
        <v>393</v>
      </c>
      <c r="D20" s="321">
        <v>1806</v>
      </c>
      <c r="E20" s="321">
        <v>1218</v>
      </c>
      <c r="F20" s="322">
        <v>101.16</v>
      </c>
      <c r="G20" s="383">
        <v>106</v>
      </c>
    </row>
    <row r="21" spans="1:7" ht="24" hidden="1">
      <c r="A21" s="279" t="s">
        <v>394</v>
      </c>
      <c r="B21" s="320" t="s">
        <v>395</v>
      </c>
      <c r="C21" s="316" t="s">
        <v>382</v>
      </c>
      <c r="D21" s="321">
        <v>20711</v>
      </c>
      <c r="E21" s="321">
        <v>16309</v>
      </c>
      <c r="F21" s="322">
        <v>118.12</v>
      </c>
      <c r="G21" s="383">
        <v>2217</v>
      </c>
    </row>
    <row r="22" spans="1:7" ht="12" hidden="1">
      <c r="A22" s="279" t="s">
        <v>322</v>
      </c>
      <c r="B22" s="320" t="s">
        <v>396</v>
      </c>
      <c r="C22" s="316" t="s">
        <v>397</v>
      </c>
      <c r="D22" s="321">
        <v>167</v>
      </c>
      <c r="E22" s="321">
        <v>144</v>
      </c>
      <c r="F22" s="322">
        <v>129.73</v>
      </c>
      <c r="G22" s="383">
        <v>26</v>
      </c>
    </row>
    <row r="23" spans="1:7" ht="12" hidden="1">
      <c r="A23" s="279" t="s">
        <v>324</v>
      </c>
      <c r="B23" s="320" t="s">
        <v>398</v>
      </c>
      <c r="C23" s="316" t="s">
        <v>384</v>
      </c>
      <c r="D23" s="321">
        <v>8931</v>
      </c>
      <c r="E23" s="321">
        <v>7466</v>
      </c>
      <c r="F23" s="322">
        <v>125.39</v>
      </c>
      <c r="G23" s="383">
        <v>884</v>
      </c>
    </row>
    <row r="24" spans="1:7" ht="36" hidden="1">
      <c r="A24" s="279" t="s">
        <v>399</v>
      </c>
      <c r="B24" s="320" t="s">
        <v>400</v>
      </c>
      <c r="C24" s="316" t="s">
        <v>401</v>
      </c>
      <c r="D24" s="321">
        <v>262</v>
      </c>
      <c r="E24" s="321">
        <v>148</v>
      </c>
      <c r="F24" s="322">
        <v>84.57</v>
      </c>
      <c r="G24" s="383">
        <v>46</v>
      </c>
    </row>
    <row r="25" spans="1:7" ht="24" hidden="1">
      <c r="A25" s="279" t="s">
        <v>328</v>
      </c>
      <c r="B25" s="320" t="s">
        <v>402</v>
      </c>
      <c r="C25" s="316" t="s">
        <v>387</v>
      </c>
      <c r="D25" s="321">
        <v>13</v>
      </c>
      <c r="E25" s="321">
        <v>14</v>
      </c>
      <c r="F25" s="322">
        <v>175</v>
      </c>
      <c r="G25" s="383">
        <v>0</v>
      </c>
    </row>
    <row r="26" spans="1:7" ht="12" hidden="1">
      <c r="A26" s="324" t="s">
        <v>403</v>
      </c>
      <c r="B26" s="320" t="s">
        <v>404</v>
      </c>
      <c r="C26" s="316" t="s">
        <v>405</v>
      </c>
      <c r="D26" s="321">
        <v>97995</v>
      </c>
      <c r="E26" s="321">
        <v>72709</v>
      </c>
      <c r="F26" s="322">
        <v>111.29</v>
      </c>
      <c r="G26" s="383">
        <v>7283</v>
      </c>
    </row>
    <row r="27" spans="1:7" ht="12" hidden="1">
      <c r="A27" s="279" t="s">
        <v>331</v>
      </c>
      <c r="B27" s="320" t="s">
        <v>406</v>
      </c>
      <c r="C27" s="316" t="s">
        <v>389</v>
      </c>
      <c r="D27" s="321">
        <v>3125</v>
      </c>
      <c r="E27" s="321">
        <v>1951</v>
      </c>
      <c r="F27" s="322">
        <v>93.66</v>
      </c>
      <c r="G27" s="383">
        <v>346</v>
      </c>
    </row>
    <row r="28" spans="1:7" ht="24" hidden="1">
      <c r="A28" s="279" t="s">
        <v>407</v>
      </c>
      <c r="B28" s="320" t="s">
        <v>408</v>
      </c>
      <c r="C28" s="316" t="s">
        <v>409</v>
      </c>
      <c r="D28" s="321">
        <v>2840</v>
      </c>
      <c r="E28" s="321">
        <v>1681</v>
      </c>
      <c r="F28" s="322">
        <v>88.8</v>
      </c>
      <c r="G28" s="383">
        <v>269</v>
      </c>
    </row>
    <row r="29" spans="1:7" ht="36" hidden="1">
      <c r="A29" s="279" t="s">
        <v>410</v>
      </c>
      <c r="B29" s="320" t="s">
        <v>411</v>
      </c>
      <c r="C29" s="316" t="s">
        <v>392</v>
      </c>
      <c r="D29" s="321">
        <v>100</v>
      </c>
      <c r="E29" s="321">
        <v>58</v>
      </c>
      <c r="F29" s="322">
        <v>86.57</v>
      </c>
      <c r="G29" s="383">
        <v>3</v>
      </c>
    </row>
    <row r="30" spans="1:7" ht="12" hidden="1">
      <c r="A30" s="279" t="s">
        <v>337</v>
      </c>
      <c r="B30" s="320" t="s">
        <v>412</v>
      </c>
      <c r="C30" s="316" t="s">
        <v>413</v>
      </c>
      <c r="D30" s="321">
        <v>185</v>
      </c>
      <c r="E30" s="321">
        <v>212</v>
      </c>
      <c r="F30" s="322">
        <v>172.36</v>
      </c>
      <c r="G30" s="383">
        <v>75</v>
      </c>
    </row>
    <row r="31" spans="1:7" ht="12" hidden="1">
      <c r="A31" s="279" t="s">
        <v>339</v>
      </c>
      <c r="B31" s="320" t="s">
        <v>414</v>
      </c>
      <c r="C31" s="316" t="s">
        <v>395</v>
      </c>
      <c r="D31" s="321">
        <v>16749</v>
      </c>
      <c r="E31" s="321">
        <v>12329</v>
      </c>
      <c r="F31" s="322">
        <v>110.42</v>
      </c>
      <c r="G31" s="383">
        <v>3015</v>
      </c>
    </row>
    <row r="32" spans="1:7" ht="12" hidden="1">
      <c r="A32" s="279" t="s">
        <v>341</v>
      </c>
      <c r="B32" s="320" t="s">
        <v>415</v>
      </c>
      <c r="C32" s="316" t="s">
        <v>416</v>
      </c>
      <c r="D32" s="321">
        <v>117</v>
      </c>
      <c r="E32" s="321">
        <v>0</v>
      </c>
      <c r="F32" s="322">
        <v>0</v>
      </c>
      <c r="G32" s="383">
        <v>0</v>
      </c>
    </row>
    <row r="33" spans="1:7" ht="12" hidden="1">
      <c r="A33" s="279" t="s">
        <v>344</v>
      </c>
      <c r="B33" s="320" t="s">
        <v>417</v>
      </c>
      <c r="C33" s="316" t="s">
        <v>396</v>
      </c>
      <c r="D33" s="321">
        <v>16632</v>
      </c>
      <c r="E33" s="321">
        <v>12329</v>
      </c>
      <c r="F33" s="322">
        <v>111.19</v>
      </c>
      <c r="G33" s="383">
        <v>3015</v>
      </c>
    </row>
    <row r="34" spans="1:7" ht="24" hidden="1">
      <c r="A34" s="279" t="s">
        <v>418</v>
      </c>
      <c r="B34" s="320" t="s">
        <v>419</v>
      </c>
      <c r="C34" s="316" t="s">
        <v>420</v>
      </c>
      <c r="D34" s="321">
        <v>78121</v>
      </c>
      <c r="E34" s="321">
        <v>58429</v>
      </c>
      <c r="F34" s="322">
        <v>112.19</v>
      </c>
      <c r="G34" s="383">
        <v>3922</v>
      </c>
    </row>
    <row r="35" spans="1:7" ht="12" hidden="1">
      <c r="A35" s="279" t="s">
        <v>341</v>
      </c>
      <c r="B35" s="320" t="s">
        <v>421</v>
      </c>
      <c r="C35" s="316" t="s">
        <v>398</v>
      </c>
      <c r="D35" s="321">
        <v>26431</v>
      </c>
      <c r="E35" s="321">
        <v>19756</v>
      </c>
      <c r="F35" s="322">
        <v>112.12</v>
      </c>
      <c r="G35" s="383">
        <v>2113</v>
      </c>
    </row>
    <row r="36" spans="1:7" ht="12" hidden="1">
      <c r="A36" s="279" t="s">
        <v>344</v>
      </c>
      <c r="B36" s="320" t="s">
        <v>422</v>
      </c>
      <c r="C36" s="316" t="s">
        <v>423</v>
      </c>
      <c r="D36" s="321">
        <v>51690</v>
      </c>
      <c r="E36" s="321">
        <v>38673</v>
      </c>
      <c r="F36" s="322">
        <v>112.23</v>
      </c>
      <c r="G36" s="383">
        <v>1809</v>
      </c>
    </row>
    <row r="37" spans="1:7" ht="24" hidden="1">
      <c r="A37" s="325" t="s">
        <v>424</v>
      </c>
      <c r="B37" s="320" t="s">
        <v>425</v>
      </c>
      <c r="C37" s="316" t="s">
        <v>400</v>
      </c>
      <c r="D37" s="321">
        <v>295</v>
      </c>
      <c r="E37" s="321">
        <v>102</v>
      </c>
      <c r="F37" s="322">
        <v>51.78</v>
      </c>
      <c r="G37" s="383">
        <v>32</v>
      </c>
    </row>
    <row r="38" spans="1:7" ht="12.75" hidden="1">
      <c r="A38" s="319" t="s">
        <v>582</v>
      </c>
      <c r="B38" s="320" t="s">
        <v>427</v>
      </c>
      <c r="C38" s="316" t="s">
        <v>428</v>
      </c>
      <c r="D38" s="321">
        <v>284407</v>
      </c>
      <c r="E38" s="321">
        <v>212433</v>
      </c>
      <c r="F38" s="322">
        <v>112.04</v>
      </c>
      <c r="G38" s="383">
        <v>22112</v>
      </c>
    </row>
    <row r="39" spans="1:7" ht="12" hidden="1">
      <c r="A39" s="324" t="s">
        <v>583</v>
      </c>
      <c r="B39" s="320" t="s">
        <v>430</v>
      </c>
      <c r="C39" s="316" t="s">
        <v>402</v>
      </c>
      <c r="D39" s="321">
        <v>254343</v>
      </c>
      <c r="E39" s="321">
        <v>191630</v>
      </c>
      <c r="F39" s="322">
        <v>113.01</v>
      </c>
      <c r="G39" s="383">
        <v>19233</v>
      </c>
    </row>
    <row r="40" spans="1:7" ht="24" hidden="1">
      <c r="A40" s="279" t="s">
        <v>431</v>
      </c>
      <c r="B40" s="320" t="s">
        <v>432</v>
      </c>
      <c r="C40" s="316" t="s">
        <v>433</v>
      </c>
      <c r="D40" s="321">
        <v>28875</v>
      </c>
      <c r="E40" s="321">
        <v>22964</v>
      </c>
      <c r="F40" s="322">
        <v>119.29</v>
      </c>
      <c r="G40" s="383">
        <v>2741</v>
      </c>
    </row>
    <row r="41" spans="1:7" ht="12" hidden="1">
      <c r="A41" s="279" t="s">
        <v>435</v>
      </c>
      <c r="B41" s="320" t="s">
        <v>436</v>
      </c>
      <c r="C41" s="316" t="s">
        <v>404</v>
      </c>
      <c r="D41" s="321">
        <v>316</v>
      </c>
      <c r="E41" s="321">
        <v>241</v>
      </c>
      <c r="F41" s="322">
        <v>114.22</v>
      </c>
      <c r="G41" s="383">
        <v>26</v>
      </c>
    </row>
    <row r="42" spans="1:7" ht="24" hidden="1">
      <c r="A42" s="279" t="s">
        <v>584</v>
      </c>
      <c r="B42" s="320" t="s">
        <v>393</v>
      </c>
      <c r="C42" s="316" t="s">
        <v>439</v>
      </c>
      <c r="D42" s="321">
        <v>3757</v>
      </c>
      <c r="E42" s="321">
        <v>2763</v>
      </c>
      <c r="F42" s="322">
        <v>110.3</v>
      </c>
      <c r="G42" s="383">
        <v>362</v>
      </c>
    </row>
    <row r="43" spans="1:7" ht="12" hidden="1">
      <c r="A43" s="279" t="s">
        <v>441</v>
      </c>
      <c r="B43" s="320" t="s">
        <v>397</v>
      </c>
      <c r="C43" s="316" t="s">
        <v>406</v>
      </c>
      <c r="D43" s="321">
        <v>127684</v>
      </c>
      <c r="E43" s="321">
        <v>91965</v>
      </c>
      <c r="F43" s="322">
        <v>108.04</v>
      </c>
      <c r="G43" s="383">
        <v>7429</v>
      </c>
    </row>
    <row r="44" spans="1:7" ht="12" hidden="1">
      <c r="A44" s="279" t="s">
        <v>443</v>
      </c>
      <c r="B44" s="320" t="s">
        <v>401</v>
      </c>
      <c r="C44" s="316" t="s">
        <v>444</v>
      </c>
      <c r="D44" s="321">
        <v>5767</v>
      </c>
      <c r="E44" s="321">
        <v>5174</v>
      </c>
      <c r="F44" s="322">
        <v>134.6</v>
      </c>
      <c r="G44" s="383">
        <v>619</v>
      </c>
    </row>
    <row r="45" spans="1:7" ht="24" hidden="1">
      <c r="A45" s="279" t="s">
        <v>446</v>
      </c>
      <c r="B45" s="320" t="s">
        <v>405</v>
      </c>
      <c r="C45" s="316" t="s">
        <v>408</v>
      </c>
      <c r="D45" s="321">
        <v>23742</v>
      </c>
      <c r="E45" s="321">
        <v>16231</v>
      </c>
      <c r="F45" s="322">
        <v>102.55</v>
      </c>
      <c r="G45" s="383">
        <v>1856</v>
      </c>
    </row>
    <row r="46" spans="1:7" ht="24" hidden="1">
      <c r="A46" s="279" t="s">
        <v>585</v>
      </c>
      <c r="B46" s="320" t="s">
        <v>409</v>
      </c>
      <c r="C46" s="316" t="s">
        <v>449</v>
      </c>
      <c r="D46" s="321">
        <v>14155</v>
      </c>
      <c r="E46" s="321">
        <v>8172</v>
      </c>
      <c r="F46" s="322">
        <v>86.6</v>
      </c>
      <c r="G46" s="383">
        <v>1149</v>
      </c>
    </row>
    <row r="47" spans="1:7" ht="24" hidden="1">
      <c r="A47" s="279" t="s">
        <v>586</v>
      </c>
      <c r="B47" s="320" t="s">
        <v>413</v>
      </c>
      <c r="C47" s="316" t="s">
        <v>411</v>
      </c>
      <c r="D47" s="321">
        <v>35018</v>
      </c>
      <c r="E47" s="321" t="s">
        <v>587</v>
      </c>
      <c r="F47" s="322" t="s">
        <v>588</v>
      </c>
      <c r="G47" s="383">
        <v>3146</v>
      </c>
    </row>
    <row r="48" spans="1:7" ht="12" hidden="1">
      <c r="A48" s="279" t="s">
        <v>589</v>
      </c>
      <c r="B48" s="320" t="s">
        <v>416</v>
      </c>
      <c r="C48" s="316" t="s">
        <v>454</v>
      </c>
      <c r="D48" s="321">
        <v>13987</v>
      </c>
      <c r="E48" s="321">
        <v>11004</v>
      </c>
      <c r="F48" s="322">
        <v>118.01</v>
      </c>
      <c r="G48" s="383">
        <v>1848</v>
      </c>
    </row>
    <row r="49" spans="1:7" ht="24" hidden="1">
      <c r="A49" s="279" t="s">
        <v>456</v>
      </c>
      <c r="B49" s="320" t="s">
        <v>420</v>
      </c>
      <c r="C49" s="316" t="s">
        <v>412</v>
      </c>
      <c r="D49" s="321">
        <v>3863</v>
      </c>
      <c r="E49" s="321">
        <v>4798</v>
      </c>
      <c r="F49" s="322">
        <v>186.33</v>
      </c>
      <c r="G49" s="383">
        <v>162</v>
      </c>
    </row>
    <row r="50" spans="1:7" ht="24" hidden="1">
      <c r="A50" s="279" t="s">
        <v>590</v>
      </c>
      <c r="B50" s="320" t="s">
        <v>423</v>
      </c>
      <c r="C50" s="316" t="s">
        <v>459</v>
      </c>
      <c r="D50" s="321">
        <v>288</v>
      </c>
      <c r="E50" s="321">
        <v>251</v>
      </c>
      <c r="F50" s="322">
        <v>130.73</v>
      </c>
      <c r="G50" s="383">
        <v>30</v>
      </c>
    </row>
    <row r="51" spans="1:7" ht="36" hidden="1">
      <c r="A51" s="279" t="s">
        <v>591</v>
      </c>
      <c r="B51" s="320" t="s">
        <v>428</v>
      </c>
      <c r="C51" s="316" t="s">
        <v>414</v>
      </c>
      <c r="D51" s="321">
        <v>0</v>
      </c>
      <c r="E51" s="321">
        <v>103</v>
      </c>
      <c r="F51" s="322">
        <v>0</v>
      </c>
      <c r="G51" s="383">
        <v>13</v>
      </c>
    </row>
    <row r="52" spans="1:7" ht="12" hidden="1">
      <c r="A52" s="279" t="s">
        <v>463</v>
      </c>
      <c r="B52" s="320" t="s">
        <v>433</v>
      </c>
      <c r="C52" s="316" t="s">
        <v>464</v>
      </c>
      <c r="D52" s="321">
        <v>3697</v>
      </c>
      <c r="E52" s="321">
        <v>2968</v>
      </c>
      <c r="F52" s="322">
        <v>120.45</v>
      </c>
      <c r="G52" s="383">
        <v>304</v>
      </c>
    </row>
    <row r="53" spans="1:7" ht="12" hidden="1">
      <c r="A53" s="279" t="s">
        <v>466</v>
      </c>
      <c r="B53" s="320" t="s">
        <v>439</v>
      </c>
      <c r="C53" s="316" t="s">
        <v>415</v>
      </c>
      <c r="D53" s="321">
        <v>559</v>
      </c>
      <c r="E53" s="321">
        <v>347</v>
      </c>
      <c r="F53" s="322">
        <v>93.03</v>
      </c>
      <c r="G53" s="383">
        <v>97</v>
      </c>
    </row>
    <row r="54" spans="1:7" ht="12" hidden="1">
      <c r="A54" s="279" t="s">
        <v>592</v>
      </c>
      <c r="B54" s="320" t="s">
        <v>444</v>
      </c>
      <c r="C54" s="316" t="s">
        <v>469</v>
      </c>
      <c r="D54" s="321">
        <v>2628</v>
      </c>
      <c r="E54" s="321">
        <v>802</v>
      </c>
      <c r="F54" s="322">
        <v>45.78</v>
      </c>
      <c r="G54" s="383">
        <v>65</v>
      </c>
    </row>
    <row r="55" spans="1:7" ht="12" hidden="1">
      <c r="A55" s="384" t="s">
        <v>593</v>
      </c>
      <c r="B55" s="320">
        <v>36</v>
      </c>
      <c r="C55" s="316" t="s">
        <v>417</v>
      </c>
      <c r="D55" s="321">
        <v>118</v>
      </c>
      <c r="E55" s="321">
        <v>49</v>
      </c>
      <c r="F55" s="322">
        <v>62.03</v>
      </c>
      <c r="G55" s="383">
        <v>4</v>
      </c>
    </row>
    <row r="56" spans="1:7" ht="24" hidden="1">
      <c r="A56" s="279" t="s">
        <v>594</v>
      </c>
      <c r="B56" s="320" t="s">
        <v>454</v>
      </c>
      <c r="C56" s="316" t="s">
        <v>475</v>
      </c>
      <c r="D56" s="321">
        <v>4046</v>
      </c>
      <c r="E56" s="321">
        <v>1115</v>
      </c>
      <c r="F56" s="322">
        <v>41.34</v>
      </c>
      <c r="G56" s="383">
        <v>533</v>
      </c>
    </row>
    <row r="57" spans="1:7" ht="12" hidden="1">
      <c r="A57" s="324" t="s">
        <v>595</v>
      </c>
      <c r="B57" s="320" t="s">
        <v>459</v>
      </c>
      <c r="C57" s="316" t="s">
        <v>419</v>
      </c>
      <c r="D57" s="321">
        <v>30064</v>
      </c>
      <c r="E57" s="321">
        <v>20803</v>
      </c>
      <c r="F57" s="322">
        <v>103.8</v>
      </c>
      <c r="G57" s="383">
        <v>2879</v>
      </c>
    </row>
    <row r="58" spans="1:7" ht="12" hidden="1">
      <c r="A58" s="279" t="s">
        <v>331</v>
      </c>
      <c r="B58" s="320" t="s">
        <v>464</v>
      </c>
      <c r="C58" s="316" t="s">
        <v>478</v>
      </c>
      <c r="D58" s="321">
        <v>4569</v>
      </c>
      <c r="E58" s="321">
        <v>2028</v>
      </c>
      <c r="F58" s="322">
        <v>66.58</v>
      </c>
      <c r="G58" s="383">
        <v>348</v>
      </c>
    </row>
    <row r="59" spans="1:7" ht="24" hidden="1">
      <c r="A59" s="385" t="s">
        <v>596</v>
      </c>
      <c r="B59" s="320" t="s">
        <v>469</v>
      </c>
      <c r="C59" s="316" t="s">
        <v>421</v>
      </c>
      <c r="D59" s="321">
        <v>4316</v>
      </c>
      <c r="E59" s="321">
        <v>1803</v>
      </c>
      <c r="F59" s="322">
        <v>62.67</v>
      </c>
      <c r="G59" s="383">
        <v>325</v>
      </c>
    </row>
    <row r="60" spans="1:7" ht="36" hidden="1">
      <c r="A60" s="385" t="s">
        <v>597</v>
      </c>
      <c r="B60" s="320" t="s">
        <v>475</v>
      </c>
      <c r="C60" s="316" t="s">
        <v>483</v>
      </c>
      <c r="D60" s="321">
        <v>113</v>
      </c>
      <c r="E60" s="321">
        <v>20</v>
      </c>
      <c r="F60" s="322">
        <v>26.67</v>
      </c>
      <c r="G60" s="383">
        <v>-31</v>
      </c>
    </row>
    <row r="61" spans="1:7" ht="12" hidden="1">
      <c r="A61" s="385" t="s">
        <v>337</v>
      </c>
      <c r="B61" s="320" t="s">
        <v>478</v>
      </c>
      <c r="C61" s="316" t="s">
        <v>422</v>
      </c>
      <c r="D61" s="321">
        <v>140</v>
      </c>
      <c r="E61" s="321">
        <v>205</v>
      </c>
      <c r="F61" s="322">
        <v>220.43</v>
      </c>
      <c r="G61" s="383">
        <v>55</v>
      </c>
    </row>
    <row r="62" spans="1:7" ht="12" hidden="1">
      <c r="A62" s="279" t="s">
        <v>598</v>
      </c>
      <c r="B62" s="320" t="s">
        <v>483</v>
      </c>
      <c r="C62" s="316" t="s">
        <v>487</v>
      </c>
      <c r="D62" s="321">
        <v>25495</v>
      </c>
      <c r="E62" s="321">
        <v>18775</v>
      </c>
      <c r="F62" s="322">
        <v>110.46</v>
      </c>
      <c r="G62" s="383">
        <v>2531</v>
      </c>
    </row>
    <row r="63" spans="1:7" ht="12" hidden="1">
      <c r="A63" s="385" t="s">
        <v>599</v>
      </c>
      <c r="B63" s="320" t="s">
        <v>487</v>
      </c>
      <c r="C63" s="316" t="s">
        <v>425</v>
      </c>
      <c r="D63" s="321">
        <v>24657</v>
      </c>
      <c r="E63" s="321">
        <v>17959</v>
      </c>
      <c r="F63" s="322">
        <v>109.25</v>
      </c>
      <c r="G63" s="383">
        <v>2423</v>
      </c>
    </row>
    <row r="64" spans="1:7" ht="12" hidden="1">
      <c r="A64" s="385" t="s">
        <v>600</v>
      </c>
      <c r="B64" s="320" t="s">
        <v>491</v>
      </c>
      <c r="C64" s="316" t="s">
        <v>491</v>
      </c>
      <c r="D64" s="321">
        <v>838</v>
      </c>
      <c r="E64" s="321">
        <v>816</v>
      </c>
      <c r="F64" s="322">
        <v>146.24</v>
      </c>
      <c r="G64" s="383">
        <v>108</v>
      </c>
    </row>
    <row r="65" spans="1:7" s="253" customFormat="1" ht="11.25">
      <c r="A65" s="256" t="s">
        <v>298</v>
      </c>
      <c r="B65" s="386"/>
      <c r="C65" s="387"/>
      <c r="D65" s="388">
        <v>2</v>
      </c>
      <c r="E65" s="388">
        <v>3</v>
      </c>
      <c r="F65" s="389">
        <v>4</v>
      </c>
      <c r="G65" s="390">
        <v>5</v>
      </c>
    </row>
    <row r="66" spans="1:7" s="252" customFormat="1" ht="12.75">
      <c r="A66" s="333" t="s">
        <v>601</v>
      </c>
      <c r="B66" s="391" t="s">
        <v>493</v>
      </c>
      <c r="C66" s="392" t="s">
        <v>494</v>
      </c>
      <c r="D66" s="336">
        <v>352315</v>
      </c>
      <c r="E66" s="336">
        <v>270616</v>
      </c>
      <c r="F66" s="337">
        <f aca="true" t="shared" si="0" ref="F66:F75">E66/D66*100</f>
        <v>76.81080850943049</v>
      </c>
      <c r="G66" s="317">
        <v>37147</v>
      </c>
    </row>
    <row r="67" spans="1:7" s="286" customFormat="1" ht="11.25" customHeight="1">
      <c r="A67" s="339" t="s">
        <v>602</v>
      </c>
      <c r="B67" s="393" t="s">
        <v>496</v>
      </c>
      <c r="C67" s="394" t="s">
        <v>493</v>
      </c>
      <c r="D67" s="336">
        <v>323315</v>
      </c>
      <c r="E67" s="336">
        <v>235309</v>
      </c>
      <c r="F67" s="337">
        <f t="shared" si="0"/>
        <v>72.78010608848955</v>
      </c>
      <c r="G67" s="317">
        <v>25672</v>
      </c>
    </row>
    <row r="68" spans="1:7" ht="12">
      <c r="A68" s="344" t="s">
        <v>603</v>
      </c>
      <c r="B68" s="320" t="s">
        <v>498</v>
      </c>
      <c r="C68" s="316" t="s">
        <v>499</v>
      </c>
      <c r="D68" s="336">
        <v>124359</v>
      </c>
      <c r="E68" s="336">
        <v>87729</v>
      </c>
      <c r="F68" s="337">
        <f t="shared" si="0"/>
        <v>70.5449545268135</v>
      </c>
      <c r="G68" s="317">
        <v>9161</v>
      </c>
    </row>
    <row r="69" spans="1:7" ht="22.5">
      <c r="A69" s="344" t="s">
        <v>604</v>
      </c>
      <c r="B69" s="320" t="s">
        <v>501</v>
      </c>
      <c r="C69" s="316" t="s">
        <v>496</v>
      </c>
      <c r="D69" s="336">
        <v>35237</v>
      </c>
      <c r="E69" s="336">
        <v>24820</v>
      </c>
      <c r="F69" s="337">
        <f t="shared" si="0"/>
        <v>70.43732440332604</v>
      </c>
      <c r="G69" s="317">
        <v>2535</v>
      </c>
    </row>
    <row r="70" spans="1:7" ht="12">
      <c r="A70" s="344" t="s">
        <v>605</v>
      </c>
      <c r="B70" s="320" t="s">
        <v>503</v>
      </c>
      <c r="C70" s="316" t="s">
        <v>504</v>
      </c>
      <c r="D70" s="336">
        <v>104600</v>
      </c>
      <c r="E70" s="336">
        <v>80819</v>
      </c>
      <c r="F70" s="337">
        <f t="shared" si="0"/>
        <v>77.26481835564053</v>
      </c>
      <c r="G70" s="317">
        <v>9465</v>
      </c>
    </row>
    <row r="71" spans="1:7" ht="12">
      <c r="A71" s="344" t="s">
        <v>606</v>
      </c>
      <c r="B71" s="320" t="s">
        <v>506</v>
      </c>
      <c r="C71" s="316" t="s">
        <v>498</v>
      </c>
      <c r="D71" s="336">
        <v>1954</v>
      </c>
      <c r="E71" s="336">
        <v>1045</v>
      </c>
      <c r="F71" s="337">
        <f t="shared" si="0"/>
        <v>53.48004094165814</v>
      </c>
      <c r="G71" s="317">
        <v>-148</v>
      </c>
    </row>
    <row r="72" spans="1:7" ht="12">
      <c r="A72" s="344" t="s">
        <v>607</v>
      </c>
      <c r="B72" s="320"/>
      <c r="C72" s="316"/>
      <c r="D72" s="336">
        <v>57165</v>
      </c>
      <c r="E72" s="336">
        <v>40896</v>
      </c>
      <c r="F72" s="337">
        <f t="shared" si="0"/>
        <v>71.54027814221989</v>
      </c>
      <c r="G72" s="317">
        <v>4659</v>
      </c>
    </row>
    <row r="73" spans="1:7" s="286" customFormat="1" ht="11.25" customHeight="1">
      <c r="A73" s="339" t="s">
        <v>608</v>
      </c>
      <c r="B73" s="393" t="s">
        <v>508</v>
      </c>
      <c r="C73" s="394" t="s">
        <v>509</v>
      </c>
      <c r="D73" s="336">
        <v>29364</v>
      </c>
      <c r="E73" s="336">
        <v>32569</v>
      </c>
      <c r="F73" s="337">
        <f t="shared" si="0"/>
        <v>110.91472551423512</v>
      </c>
      <c r="G73" s="317">
        <v>8092</v>
      </c>
    </row>
    <row r="74" spans="1:7" ht="22.5">
      <c r="A74" s="344" t="s">
        <v>609</v>
      </c>
      <c r="B74" s="320" t="s">
        <v>513</v>
      </c>
      <c r="C74" s="316" t="s">
        <v>514</v>
      </c>
      <c r="D74" s="336">
        <v>14890</v>
      </c>
      <c r="E74" s="336">
        <v>11112</v>
      </c>
      <c r="F74" s="337">
        <f t="shared" si="0"/>
        <v>74.62726662189388</v>
      </c>
      <c r="G74" s="317">
        <v>2220</v>
      </c>
    </row>
    <row r="75" spans="1:7" ht="12">
      <c r="A75" s="344" t="s">
        <v>610</v>
      </c>
      <c r="B75" s="320" t="s">
        <v>518</v>
      </c>
      <c r="C75" s="316" t="s">
        <v>519</v>
      </c>
      <c r="D75" s="336">
        <v>14474</v>
      </c>
      <c r="E75" s="336">
        <v>21457</v>
      </c>
      <c r="F75" s="337">
        <f t="shared" si="0"/>
        <v>148.24512919718117</v>
      </c>
      <c r="G75" s="317">
        <v>5872</v>
      </c>
    </row>
    <row r="76" spans="1:7" s="286" customFormat="1" ht="11.25" customHeight="1">
      <c r="A76" s="339" t="s">
        <v>611</v>
      </c>
      <c r="B76" s="393" t="s">
        <v>521</v>
      </c>
      <c r="C76" s="394" t="s">
        <v>506</v>
      </c>
      <c r="D76" s="336">
        <v>-364</v>
      </c>
      <c r="E76" s="336">
        <v>2738</v>
      </c>
      <c r="F76" s="337"/>
      <c r="G76" s="317">
        <v>3383</v>
      </c>
    </row>
    <row r="77" spans="1:7" ht="12">
      <c r="A77" s="344" t="s">
        <v>612</v>
      </c>
      <c r="B77" s="320" t="s">
        <v>523</v>
      </c>
      <c r="C77" s="316" t="s">
        <v>524</v>
      </c>
      <c r="D77" s="336">
        <v>704</v>
      </c>
      <c r="E77" s="336">
        <v>4404</v>
      </c>
      <c r="F77" s="337"/>
      <c r="G77" s="317">
        <v>3515</v>
      </c>
    </row>
    <row r="78" spans="1:7" s="398" customFormat="1" ht="12">
      <c r="A78" s="347" t="s">
        <v>613</v>
      </c>
      <c r="B78" s="395" t="s">
        <v>528</v>
      </c>
      <c r="C78" s="396" t="s">
        <v>529</v>
      </c>
      <c r="D78" s="350">
        <v>-1068</v>
      </c>
      <c r="E78" s="350">
        <v>-1266</v>
      </c>
      <c r="F78" s="397"/>
      <c r="G78" s="351">
        <v>-132</v>
      </c>
    </row>
    <row r="79" spans="1:7" ht="12" hidden="1">
      <c r="A79" s="399" t="s">
        <v>613</v>
      </c>
      <c r="B79" s="320" t="s">
        <v>528</v>
      </c>
      <c r="C79" s="316" t="s">
        <v>529</v>
      </c>
      <c r="D79" s="322">
        <v>-1068</v>
      </c>
      <c r="E79" s="336">
        <v>-1266</v>
      </c>
      <c r="F79" s="336">
        <v>118.54</v>
      </c>
      <c r="G79" s="317">
        <v>-132</v>
      </c>
    </row>
    <row r="80" spans="1:7" ht="22.5" hidden="1">
      <c r="A80" s="344" t="s">
        <v>614</v>
      </c>
      <c r="B80" s="320" t="s">
        <v>531</v>
      </c>
      <c r="C80" s="316" t="s">
        <v>511</v>
      </c>
      <c r="D80" s="322">
        <v>8</v>
      </c>
      <c r="E80" s="336">
        <v>8</v>
      </c>
      <c r="F80" s="336">
        <v>100</v>
      </c>
      <c r="G80" s="317">
        <v>8</v>
      </c>
    </row>
    <row r="81" spans="1:7" ht="12" hidden="1">
      <c r="A81" s="399" t="s">
        <v>615</v>
      </c>
      <c r="B81" s="320" t="s">
        <v>533</v>
      </c>
      <c r="C81" s="316" t="s">
        <v>534</v>
      </c>
      <c r="D81" s="322">
        <v>8</v>
      </c>
      <c r="E81" s="336">
        <v>8</v>
      </c>
      <c r="F81" s="336">
        <v>100</v>
      </c>
      <c r="G81" s="317">
        <v>8</v>
      </c>
    </row>
    <row r="82" spans="1:7" ht="22.5" hidden="1">
      <c r="A82" s="399" t="s">
        <v>616</v>
      </c>
      <c r="B82" s="400">
        <v>90</v>
      </c>
      <c r="C82" s="401" t="s">
        <v>513</v>
      </c>
      <c r="D82" s="350">
        <v>0</v>
      </c>
      <c r="E82" s="350">
        <v>0</v>
      </c>
      <c r="F82" s="350">
        <v>0</v>
      </c>
      <c r="G82" s="351">
        <v>0</v>
      </c>
    </row>
    <row r="83" spans="1:7" ht="25.5" hidden="1">
      <c r="A83" s="333" t="s">
        <v>536</v>
      </c>
      <c r="B83" s="320" t="s">
        <v>537</v>
      </c>
      <c r="C83" s="402" t="s">
        <v>538</v>
      </c>
      <c r="D83" s="403">
        <v>2230</v>
      </c>
      <c r="E83" s="404">
        <v>2611</v>
      </c>
      <c r="F83" s="405">
        <v>175.59</v>
      </c>
      <c r="G83" s="406">
        <v>4253</v>
      </c>
    </row>
    <row r="84" spans="1:7" ht="12.75" hidden="1">
      <c r="A84" s="333" t="s">
        <v>539</v>
      </c>
      <c r="B84" s="320" t="s">
        <v>540</v>
      </c>
      <c r="C84" s="402" t="s">
        <v>516</v>
      </c>
      <c r="D84" s="403">
        <v>-2230</v>
      </c>
      <c r="E84" s="404">
        <v>-2611</v>
      </c>
      <c r="F84" s="405">
        <v>175.59</v>
      </c>
      <c r="G84" s="406">
        <v>-4253</v>
      </c>
    </row>
    <row r="85" spans="1:7" ht="12.75" hidden="1">
      <c r="A85" s="333" t="s">
        <v>541</v>
      </c>
      <c r="B85" s="320" t="s">
        <v>542</v>
      </c>
      <c r="C85" s="402" t="s">
        <v>543</v>
      </c>
      <c r="D85" s="403">
        <v>-2242</v>
      </c>
      <c r="E85" s="404">
        <v>-3426</v>
      </c>
      <c r="F85" s="405">
        <v>229.16</v>
      </c>
      <c r="G85" s="406">
        <v>-4251</v>
      </c>
    </row>
    <row r="86" spans="1:7" ht="25.5" hidden="1">
      <c r="A86" s="333" t="s">
        <v>545</v>
      </c>
      <c r="B86" s="320" t="s">
        <v>546</v>
      </c>
      <c r="C86" s="402" t="s">
        <v>518</v>
      </c>
      <c r="D86" s="403">
        <v>-2414</v>
      </c>
      <c r="E86" s="404">
        <v>9846</v>
      </c>
      <c r="F86" s="405">
        <v>-611.93</v>
      </c>
      <c r="G86" s="406">
        <v>905</v>
      </c>
    </row>
    <row r="87" spans="1:7" ht="25.5" hidden="1">
      <c r="A87" s="333" t="s">
        <v>548</v>
      </c>
      <c r="B87" s="320" t="s">
        <v>549</v>
      </c>
      <c r="C87" s="402" t="s">
        <v>550</v>
      </c>
      <c r="D87" s="403">
        <v>-98</v>
      </c>
      <c r="E87" s="404">
        <v>11</v>
      </c>
      <c r="F87" s="405">
        <v>-16.92</v>
      </c>
      <c r="G87" s="406">
        <v>6</v>
      </c>
    </row>
    <row r="88" spans="1:7" ht="25.5" hidden="1">
      <c r="A88" s="333" t="s">
        <v>552</v>
      </c>
      <c r="B88" s="320" t="s">
        <v>553</v>
      </c>
      <c r="C88" s="402" t="s">
        <v>521</v>
      </c>
      <c r="D88" s="403">
        <v>-2316</v>
      </c>
      <c r="E88" s="404">
        <v>9835</v>
      </c>
      <c r="F88" s="405">
        <v>-636.98</v>
      </c>
      <c r="G88" s="406">
        <v>899</v>
      </c>
    </row>
    <row r="89" spans="1:7" ht="12.75" hidden="1">
      <c r="A89" s="333" t="s">
        <v>555</v>
      </c>
      <c r="B89" s="320" t="s">
        <v>556</v>
      </c>
      <c r="C89" s="402" t="s">
        <v>557</v>
      </c>
      <c r="D89" s="403">
        <v>3066</v>
      </c>
      <c r="E89" s="404">
        <v>-9056</v>
      </c>
      <c r="F89" s="405">
        <v>-443.05</v>
      </c>
      <c r="G89" s="406">
        <v>-4814</v>
      </c>
    </row>
    <row r="90" spans="1:7" ht="25.5" hidden="1">
      <c r="A90" s="333" t="s">
        <v>558</v>
      </c>
      <c r="B90" s="320" t="s">
        <v>559</v>
      </c>
      <c r="C90" s="402" t="s">
        <v>523</v>
      </c>
      <c r="D90" s="403">
        <v>5221</v>
      </c>
      <c r="E90" s="404">
        <v>8816</v>
      </c>
      <c r="F90" s="405">
        <v>253.26</v>
      </c>
      <c r="G90" s="406">
        <v>0</v>
      </c>
    </row>
    <row r="91" spans="1:7" ht="25.5" hidden="1">
      <c r="A91" s="333" t="s">
        <v>560</v>
      </c>
      <c r="B91" s="320" t="s">
        <v>561</v>
      </c>
      <c r="C91" s="402" t="s">
        <v>562</v>
      </c>
      <c r="D91" s="403">
        <v>2155</v>
      </c>
      <c r="E91" s="404">
        <v>17873</v>
      </c>
      <c r="F91" s="405">
        <v>1244.64</v>
      </c>
      <c r="G91" s="406">
        <v>4815</v>
      </c>
    </row>
    <row r="92" spans="1:7" ht="12.75" hidden="1">
      <c r="A92" s="333" t="s">
        <v>564</v>
      </c>
      <c r="B92" s="320" t="s">
        <v>565</v>
      </c>
      <c r="C92" s="402" t="s">
        <v>526</v>
      </c>
      <c r="D92" s="403">
        <v>-2819</v>
      </c>
      <c r="E92" s="404">
        <v>-4244</v>
      </c>
      <c r="F92" s="405">
        <v>225.86</v>
      </c>
      <c r="G92" s="406">
        <v>-305</v>
      </c>
    </row>
    <row r="93" spans="1:7" ht="12.75" hidden="1">
      <c r="A93" s="333" t="s">
        <v>567</v>
      </c>
      <c r="B93" s="320" t="s">
        <v>568</v>
      </c>
      <c r="C93" s="402" t="s">
        <v>569</v>
      </c>
      <c r="D93" s="403">
        <v>-76</v>
      </c>
      <c r="E93" s="404">
        <v>28</v>
      </c>
      <c r="F93" s="405">
        <v>-54.9</v>
      </c>
      <c r="G93" s="406">
        <v>-37</v>
      </c>
    </row>
    <row r="94" spans="1:7" ht="12.75" hidden="1">
      <c r="A94" s="333" t="s">
        <v>570</v>
      </c>
      <c r="B94" s="320" t="s">
        <v>571</v>
      </c>
      <c r="C94" s="402" t="s">
        <v>528</v>
      </c>
      <c r="D94" s="403">
        <v>12</v>
      </c>
      <c r="E94" s="404">
        <v>815</v>
      </c>
      <c r="F94" s="405">
        <v>10187.5</v>
      </c>
      <c r="G94" s="406">
        <v>-2</v>
      </c>
    </row>
    <row r="95" spans="1:7" ht="12.75" hidden="1">
      <c r="A95" s="333" t="s">
        <v>573</v>
      </c>
      <c r="B95" s="320" t="s">
        <v>574</v>
      </c>
      <c r="C95" s="407" t="s">
        <v>575</v>
      </c>
      <c r="D95" s="408">
        <v>12</v>
      </c>
      <c r="E95" s="409">
        <v>815</v>
      </c>
      <c r="F95" s="410">
        <v>10187.5</v>
      </c>
      <c r="G95" s="411">
        <v>-2</v>
      </c>
    </row>
    <row r="96" spans="1:3" s="296" customFormat="1" ht="12">
      <c r="A96" s="292"/>
      <c r="B96" s="293"/>
      <c r="C96" s="292"/>
    </row>
    <row r="97" spans="1:3" s="296" customFormat="1" ht="12">
      <c r="A97" s="292"/>
      <c r="B97" s="293"/>
      <c r="C97" s="292"/>
    </row>
    <row r="98" spans="1:3" s="296" customFormat="1" ht="12">
      <c r="A98" s="292"/>
      <c r="B98" s="293"/>
      <c r="C98" s="292"/>
    </row>
    <row r="99" spans="6:8" ht="12">
      <c r="F99" s="412"/>
      <c r="G99" s="378"/>
      <c r="H99" s="302"/>
    </row>
    <row r="100" spans="1:7" s="296" customFormat="1" ht="12">
      <c r="A100" s="293" t="s">
        <v>353</v>
      </c>
      <c r="B100" s="293"/>
      <c r="C100" s="374"/>
      <c r="D100" s="375"/>
      <c r="E100" s="375"/>
      <c r="F100" s="376" t="s">
        <v>576</v>
      </c>
      <c r="G100" s="228"/>
    </row>
    <row r="101" s="296" customFormat="1" ht="12"/>
    <row r="102" spans="1:6" s="296" customFormat="1" ht="12">
      <c r="A102" s="292"/>
      <c r="B102" s="293"/>
      <c r="C102" s="293"/>
      <c r="D102" s="374"/>
      <c r="E102" s="374"/>
      <c r="F102" s="374"/>
    </row>
    <row r="103" spans="1:4" s="296" customFormat="1" ht="12">
      <c r="A103" s="292"/>
      <c r="B103" s="293"/>
      <c r="C103" s="293"/>
      <c r="D103" s="374"/>
    </row>
    <row r="104" spans="1:7" ht="12">
      <c r="A104" s="226"/>
      <c r="B104" s="304"/>
      <c r="C104" s="377"/>
      <c r="D104" s="302"/>
      <c r="F104" s="378"/>
      <c r="G104" s="379"/>
    </row>
    <row r="105" spans="6:8" ht="12">
      <c r="F105" s="412"/>
      <c r="G105" s="378"/>
      <c r="H105" s="302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Pârskatu departaments
15.10.98.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showZeros="0" workbookViewId="0" topLeftCell="A1">
      <selection activeCell="B1" sqref="B1"/>
    </sheetView>
  </sheetViews>
  <sheetFormatPr defaultColWidth="9.00390625" defaultRowHeight="12"/>
  <cols>
    <col min="1" max="1" width="39.75390625" style="228" customWidth="1"/>
    <col min="2" max="2" width="1.25" style="413" hidden="1" customWidth="1"/>
    <col min="3" max="3" width="1.625" style="228" hidden="1" customWidth="1"/>
    <col min="4" max="4" width="10.75390625" style="228" customWidth="1"/>
    <col min="5" max="5" width="11.25390625" style="228" customWidth="1"/>
    <col min="6" max="6" width="10.375" style="228" customWidth="1"/>
    <col min="7" max="7" width="10.25390625" style="228" customWidth="1"/>
    <col min="8" max="16384" width="8.00390625" style="228" customWidth="1"/>
  </cols>
  <sheetData>
    <row r="1" spans="6:7" ht="10.5">
      <c r="F1" s="229"/>
      <c r="G1" s="229"/>
    </row>
    <row r="2" spans="1:7" s="253" customFormat="1" ht="12.75">
      <c r="A2" s="234" t="s">
        <v>617</v>
      </c>
      <c r="B2" s="414"/>
      <c r="C2" s="234"/>
      <c r="D2" s="234"/>
      <c r="E2" s="234"/>
      <c r="F2" s="232"/>
      <c r="G2" s="234" t="s">
        <v>618</v>
      </c>
    </row>
    <row r="4" spans="1:7" s="238" customFormat="1" ht="15.75">
      <c r="A4" s="236" t="s">
        <v>619</v>
      </c>
      <c r="B4" s="237"/>
      <c r="C4" s="239"/>
      <c r="D4" s="237"/>
      <c r="E4" s="237"/>
      <c r="F4" s="237"/>
      <c r="G4" s="237"/>
    </row>
    <row r="5" spans="1:7" ht="15.75">
      <c r="A5" s="236" t="s">
        <v>291</v>
      </c>
      <c r="B5" s="229"/>
      <c r="C5" s="309"/>
      <c r="D5" s="229"/>
      <c r="E5" s="229"/>
      <c r="F5" s="229"/>
      <c r="G5" s="229"/>
    </row>
    <row r="6" spans="1:7" ht="15">
      <c r="A6" s="226"/>
      <c r="B6" s="381"/>
      <c r="C6" s="309"/>
      <c r="D6" s="229"/>
      <c r="E6" s="229"/>
      <c r="F6" s="229"/>
      <c r="G6" s="229"/>
    </row>
    <row r="7" spans="2:7" s="253" customFormat="1" ht="11.25">
      <c r="B7" s="415"/>
      <c r="F7" s="245" t="s">
        <v>620</v>
      </c>
      <c r="G7" s="245"/>
    </row>
    <row r="8" spans="1:7" s="342" customFormat="1" ht="41.25" customHeight="1">
      <c r="A8" s="310" t="s">
        <v>294</v>
      </c>
      <c r="B8" s="311" t="s">
        <v>357</v>
      </c>
      <c r="C8" s="312"/>
      <c r="D8" s="250" t="s">
        <v>295</v>
      </c>
      <c r="E8" s="250" t="s">
        <v>296</v>
      </c>
      <c r="F8" s="250" t="s">
        <v>297</v>
      </c>
      <c r="G8" s="251" t="s">
        <v>46</v>
      </c>
    </row>
    <row r="9" spans="1:7" ht="6.75" customHeight="1" hidden="1">
      <c r="A9" s="416" t="s">
        <v>359</v>
      </c>
      <c r="B9" s="417" t="s">
        <v>360</v>
      </c>
      <c r="C9" s="316"/>
      <c r="D9" s="316" t="s">
        <v>358</v>
      </c>
      <c r="E9" s="316"/>
      <c r="F9" s="316"/>
      <c r="G9" s="418"/>
    </row>
    <row r="10" spans="1:7" ht="6" customHeight="1" hidden="1">
      <c r="A10" s="416"/>
      <c r="B10" s="417"/>
      <c r="C10" s="316" t="s">
        <v>361</v>
      </c>
      <c r="D10" s="316" t="s">
        <v>362</v>
      </c>
      <c r="E10" s="316" t="s">
        <v>363</v>
      </c>
      <c r="F10" s="316" t="s">
        <v>364</v>
      </c>
      <c r="G10" s="418" t="s">
        <v>365</v>
      </c>
    </row>
    <row r="11" spans="1:7" s="296" customFormat="1" ht="11.25" customHeight="1">
      <c r="A11" s="419">
        <v>1</v>
      </c>
      <c r="B11" s="420"/>
      <c r="C11" s="421"/>
      <c r="D11" s="388">
        <v>2</v>
      </c>
      <c r="E11" s="388">
        <v>3</v>
      </c>
      <c r="F11" s="389">
        <v>4</v>
      </c>
      <c r="G11" s="390" t="s">
        <v>380</v>
      </c>
    </row>
    <row r="12" spans="1:7" s="296" customFormat="1" ht="12.75">
      <c r="A12" s="422" t="s">
        <v>621</v>
      </c>
      <c r="B12" s="423" t="s">
        <v>368</v>
      </c>
      <c r="C12" s="424" t="s">
        <v>298</v>
      </c>
      <c r="D12" s="336">
        <v>32984</v>
      </c>
      <c r="E12" s="336">
        <v>28005</v>
      </c>
      <c r="F12" s="425">
        <f aca="true" t="shared" si="0" ref="F12:F25">E12/D12*100</f>
        <v>84.90480232840166</v>
      </c>
      <c r="G12" s="317">
        <v>3824</v>
      </c>
    </row>
    <row r="13" spans="1:7" ht="25.5">
      <c r="A13" s="422" t="s">
        <v>622</v>
      </c>
      <c r="B13" s="417" t="s">
        <v>370</v>
      </c>
      <c r="C13" s="316" t="s">
        <v>371</v>
      </c>
      <c r="D13" s="336">
        <v>30799</v>
      </c>
      <c r="E13" s="336">
        <v>26134</v>
      </c>
      <c r="F13" s="425">
        <f t="shared" si="0"/>
        <v>84.85340433130946</v>
      </c>
      <c r="G13" s="317">
        <v>3479</v>
      </c>
    </row>
    <row r="14" spans="1:7" s="429" customFormat="1" ht="12">
      <c r="A14" s="426" t="s">
        <v>623</v>
      </c>
      <c r="B14" s="427" t="s">
        <v>373</v>
      </c>
      <c r="C14" s="428" t="s">
        <v>374</v>
      </c>
      <c r="D14" s="336">
        <v>4046</v>
      </c>
      <c r="E14" s="336">
        <v>3339</v>
      </c>
      <c r="F14" s="425">
        <f t="shared" si="0"/>
        <v>82.52595155709342</v>
      </c>
      <c r="G14" s="317">
        <v>633</v>
      </c>
    </row>
    <row r="15" spans="1:7" s="429" customFormat="1" ht="12">
      <c r="A15" s="426" t="s">
        <v>624</v>
      </c>
      <c r="B15" s="427" t="s">
        <v>376</v>
      </c>
      <c r="C15" s="428" t="s">
        <v>377</v>
      </c>
      <c r="D15" s="336">
        <v>2464</v>
      </c>
      <c r="E15" s="336">
        <v>2021</v>
      </c>
      <c r="F15" s="425">
        <f t="shared" si="0"/>
        <v>82.0211038961039</v>
      </c>
      <c r="G15" s="317">
        <v>156</v>
      </c>
    </row>
    <row r="16" spans="1:7" s="429" customFormat="1" ht="12">
      <c r="A16" s="426" t="s">
        <v>625</v>
      </c>
      <c r="B16" s="427" t="s">
        <v>379</v>
      </c>
      <c r="C16" s="428" t="s">
        <v>380</v>
      </c>
      <c r="D16" s="336">
        <v>14000</v>
      </c>
      <c r="E16" s="336">
        <v>12035</v>
      </c>
      <c r="F16" s="425">
        <f t="shared" si="0"/>
        <v>85.96428571428572</v>
      </c>
      <c r="G16" s="317">
        <v>1451</v>
      </c>
    </row>
    <row r="17" spans="1:7" s="429" customFormat="1" ht="12">
      <c r="A17" s="426" t="s">
        <v>626</v>
      </c>
      <c r="B17" s="427" t="s">
        <v>382</v>
      </c>
      <c r="C17" s="428" t="s">
        <v>383</v>
      </c>
      <c r="D17" s="336">
        <v>10289</v>
      </c>
      <c r="E17" s="336">
        <v>8739</v>
      </c>
      <c r="F17" s="425">
        <f t="shared" si="0"/>
        <v>84.93536786859754</v>
      </c>
      <c r="G17" s="317">
        <v>1239</v>
      </c>
    </row>
    <row r="18" spans="1:7" ht="25.5">
      <c r="A18" s="430" t="s">
        <v>627</v>
      </c>
      <c r="B18" s="417" t="s">
        <v>384</v>
      </c>
      <c r="C18" s="316" t="s">
        <v>385</v>
      </c>
      <c r="D18" s="336">
        <v>2185</v>
      </c>
      <c r="E18" s="336">
        <v>1871</v>
      </c>
      <c r="F18" s="425">
        <f t="shared" si="0"/>
        <v>85.62929061784898</v>
      </c>
      <c r="G18" s="317">
        <v>345</v>
      </c>
    </row>
    <row r="19" spans="1:7" s="296" customFormat="1" ht="12.75">
      <c r="A19" s="422" t="s">
        <v>628</v>
      </c>
      <c r="B19" s="423" t="s">
        <v>427</v>
      </c>
      <c r="C19" s="424" t="s">
        <v>388</v>
      </c>
      <c r="D19" s="336">
        <v>37064</v>
      </c>
      <c r="E19" s="336">
        <v>25442</v>
      </c>
      <c r="F19" s="425">
        <f t="shared" si="0"/>
        <v>68.64342758471832</v>
      </c>
      <c r="G19" s="317">
        <v>4142</v>
      </c>
    </row>
    <row r="20" spans="1:7" ht="25.5">
      <c r="A20" s="430" t="s">
        <v>629</v>
      </c>
      <c r="B20" s="417" t="s">
        <v>430</v>
      </c>
      <c r="C20" s="316" t="s">
        <v>390</v>
      </c>
      <c r="D20" s="336">
        <v>34659</v>
      </c>
      <c r="E20" s="336">
        <v>23744</v>
      </c>
      <c r="F20" s="425">
        <f t="shared" si="0"/>
        <v>68.5074583802187</v>
      </c>
      <c r="G20" s="317">
        <v>3894</v>
      </c>
    </row>
    <row r="21" spans="1:7" s="429" customFormat="1" ht="12">
      <c r="A21" s="426" t="s">
        <v>623</v>
      </c>
      <c r="B21" s="427" t="s">
        <v>432</v>
      </c>
      <c r="C21" s="428" t="s">
        <v>393</v>
      </c>
      <c r="D21" s="336">
        <v>5198</v>
      </c>
      <c r="E21" s="336">
        <v>3155</v>
      </c>
      <c r="F21" s="425">
        <f t="shared" si="0"/>
        <v>60.6964217006541</v>
      </c>
      <c r="G21" s="317">
        <v>920</v>
      </c>
    </row>
    <row r="22" spans="1:7" s="429" customFormat="1" ht="12">
      <c r="A22" s="426" t="s">
        <v>624</v>
      </c>
      <c r="B22" s="427" t="s">
        <v>436</v>
      </c>
      <c r="C22" s="428" t="s">
        <v>382</v>
      </c>
      <c r="D22" s="336">
        <v>2948</v>
      </c>
      <c r="E22" s="336">
        <v>1831</v>
      </c>
      <c r="F22" s="425">
        <f t="shared" si="0"/>
        <v>62.109905020352784</v>
      </c>
      <c r="G22" s="317">
        <v>271</v>
      </c>
    </row>
    <row r="23" spans="1:7" s="429" customFormat="1" ht="12">
      <c r="A23" s="426" t="s">
        <v>625</v>
      </c>
      <c r="B23" s="427" t="s">
        <v>393</v>
      </c>
      <c r="C23" s="428" t="s">
        <v>397</v>
      </c>
      <c r="D23" s="336">
        <v>15920</v>
      </c>
      <c r="E23" s="336">
        <v>11057</v>
      </c>
      <c r="F23" s="425">
        <f t="shared" si="0"/>
        <v>69.4535175879397</v>
      </c>
      <c r="G23" s="317">
        <v>1435</v>
      </c>
    </row>
    <row r="24" spans="1:7" s="429" customFormat="1" ht="12">
      <c r="A24" s="426" t="s">
        <v>626</v>
      </c>
      <c r="B24" s="427" t="s">
        <v>397</v>
      </c>
      <c r="C24" s="428" t="s">
        <v>384</v>
      </c>
      <c r="D24" s="336">
        <v>10593</v>
      </c>
      <c r="E24" s="336">
        <v>7701</v>
      </c>
      <c r="F24" s="425">
        <f t="shared" si="0"/>
        <v>72.69895213820448</v>
      </c>
      <c r="G24" s="317">
        <v>1268</v>
      </c>
    </row>
    <row r="25" spans="1:7" ht="25.5">
      <c r="A25" s="431" t="s">
        <v>630</v>
      </c>
      <c r="B25" s="432" t="s">
        <v>401</v>
      </c>
      <c r="C25" s="401" t="s">
        <v>401</v>
      </c>
      <c r="D25" s="350">
        <v>2405</v>
      </c>
      <c r="E25" s="350">
        <v>1698</v>
      </c>
      <c r="F25" s="433">
        <f t="shared" si="0"/>
        <v>70.60291060291061</v>
      </c>
      <c r="G25" s="351">
        <v>248</v>
      </c>
    </row>
    <row r="26" spans="1:7" ht="25.5" hidden="1">
      <c r="A26" s="434" t="s">
        <v>631</v>
      </c>
      <c r="B26" s="413" t="s">
        <v>405</v>
      </c>
      <c r="C26" s="402" t="s">
        <v>387</v>
      </c>
      <c r="D26" s="403">
        <v>28800</v>
      </c>
      <c r="E26" s="404">
        <v>20229</v>
      </c>
      <c r="F26" s="405">
        <v>105.36</v>
      </c>
      <c r="G26" s="406">
        <v>3019</v>
      </c>
    </row>
    <row r="27" spans="1:7" ht="12" hidden="1">
      <c r="A27" s="435" t="s">
        <v>495</v>
      </c>
      <c r="B27" s="413" t="s">
        <v>409</v>
      </c>
      <c r="C27" s="402" t="s">
        <v>405</v>
      </c>
      <c r="D27" s="403">
        <v>28142</v>
      </c>
      <c r="E27" s="404">
        <v>19966</v>
      </c>
      <c r="F27" s="405">
        <v>106.42</v>
      </c>
      <c r="G27" s="406">
        <v>2969</v>
      </c>
    </row>
    <row r="28" spans="1:7" ht="12" hidden="1">
      <c r="A28" s="436" t="s">
        <v>497</v>
      </c>
      <c r="B28" s="413" t="s">
        <v>413</v>
      </c>
      <c r="C28" s="402" t="s">
        <v>389</v>
      </c>
      <c r="D28" s="403">
        <v>1313</v>
      </c>
      <c r="E28" s="404">
        <v>1037</v>
      </c>
      <c r="F28" s="405">
        <v>118.51</v>
      </c>
      <c r="G28" s="406">
        <v>123</v>
      </c>
    </row>
    <row r="29" spans="1:7" ht="12" hidden="1">
      <c r="A29" s="436" t="s">
        <v>500</v>
      </c>
      <c r="B29" s="413" t="s">
        <v>416</v>
      </c>
      <c r="C29" s="402" t="s">
        <v>409</v>
      </c>
      <c r="D29" s="403">
        <v>361</v>
      </c>
      <c r="E29" s="404">
        <v>300</v>
      </c>
      <c r="F29" s="405">
        <v>124.48</v>
      </c>
      <c r="G29" s="406">
        <v>23</v>
      </c>
    </row>
    <row r="30" spans="1:7" ht="24" hidden="1">
      <c r="A30" s="436" t="s">
        <v>502</v>
      </c>
      <c r="B30" s="413" t="s">
        <v>420</v>
      </c>
      <c r="C30" s="402" t="s">
        <v>392</v>
      </c>
      <c r="D30" s="403">
        <v>21479</v>
      </c>
      <c r="E30" s="404">
        <v>14236</v>
      </c>
      <c r="F30" s="405">
        <v>99.41</v>
      </c>
      <c r="G30" s="406">
        <v>2402</v>
      </c>
    </row>
    <row r="31" spans="1:7" ht="24" hidden="1">
      <c r="A31" s="436" t="s">
        <v>505</v>
      </c>
      <c r="B31" s="413" t="s">
        <v>423</v>
      </c>
      <c r="C31" s="402" t="s">
        <v>413</v>
      </c>
      <c r="D31" s="403">
        <v>154</v>
      </c>
      <c r="E31" s="404">
        <v>78</v>
      </c>
      <c r="F31" s="405">
        <v>75.73</v>
      </c>
      <c r="G31" s="406">
        <v>-6</v>
      </c>
    </row>
    <row r="32" spans="1:7" ht="12" hidden="1">
      <c r="A32" s="436" t="s">
        <v>507</v>
      </c>
      <c r="B32" s="413" t="s">
        <v>428</v>
      </c>
      <c r="C32" s="402" t="s">
        <v>395</v>
      </c>
      <c r="D32" s="403">
        <v>3004</v>
      </c>
      <c r="E32" s="404">
        <v>2460</v>
      </c>
      <c r="F32" s="405">
        <v>122.88</v>
      </c>
      <c r="G32" s="406">
        <v>201</v>
      </c>
    </row>
    <row r="33" spans="1:7" ht="24" hidden="1">
      <c r="A33" s="437" t="s">
        <v>510</v>
      </c>
      <c r="B33" s="413" t="s">
        <v>433</v>
      </c>
      <c r="C33" s="402" t="s">
        <v>416</v>
      </c>
      <c r="D33" s="403">
        <v>38</v>
      </c>
      <c r="E33" s="404">
        <v>27</v>
      </c>
      <c r="F33" s="405">
        <v>108</v>
      </c>
      <c r="G33" s="406">
        <v>-3</v>
      </c>
    </row>
    <row r="34" spans="1:7" ht="12" hidden="1">
      <c r="A34" s="436" t="s">
        <v>512</v>
      </c>
      <c r="B34" s="413" t="s">
        <v>439</v>
      </c>
      <c r="C34" s="402" t="s">
        <v>396</v>
      </c>
      <c r="D34" s="403">
        <v>1633</v>
      </c>
      <c r="E34" s="404">
        <v>1569</v>
      </c>
      <c r="F34" s="405">
        <v>144.08</v>
      </c>
      <c r="G34" s="406">
        <v>146</v>
      </c>
    </row>
    <row r="35" spans="1:7" ht="12" hidden="1">
      <c r="A35" s="436" t="s">
        <v>515</v>
      </c>
      <c r="B35" s="413" t="s">
        <v>444</v>
      </c>
      <c r="C35" s="402" t="s">
        <v>420</v>
      </c>
      <c r="D35" s="403">
        <v>29</v>
      </c>
      <c r="E35" s="404">
        <v>18</v>
      </c>
      <c r="F35" s="405">
        <v>94.74</v>
      </c>
      <c r="G35" s="406">
        <v>0</v>
      </c>
    </row>
    <row r="36" spans="1:7" ht="12" hidden="1">
      <c r="A36" s="436" t="s">
        <v>517</v>
      </c>
      <c r="B36" s="413" t="s">
        <v>449</v>
      </c>
      <c r="C36" s="402" t="s">
        <v>398</v>
      </c>
      <c r="D36" s="403">
        <v>168</v>
      </c>
      <c r="E36" s="404">
        <v>268</v>
      </c>
      <c r="F36" s="405">
        <v>239.29</v>
      </c>
      <c r="G36" s="406">
        <v>81</v>
      </c>
    </row>
    <row r="37" spans="1:7" ht="12" hidden="1">
      <c r="A37" s="435" t="s">
        <v>520</v>
      </c>
      <c r="B37" s="413" t="s">
        <v>454</v>
      </c>
      <c r="C37" s="402" t="s">
        <v>423</v>
      </c>
      <c r="D37" s="403">
        <v>658</v>
      </c>
      <c r="E37" s="404">
        <v>263</v>
      </c>
      <c r="F37" s="405">
        <v>59.91</v>
      </c>
      <c r="G37" s="406">
        <v>50</v>
      </c>
    </row>
    <row r="38" spans="1:7" ht="24" hidden="1">
      <c r="A38" s="436" t="s">
        <v>522</v>
      </c>
      <c r="B38" s="413" t="s">
        <v>459</v>
      </c>
      <c r="C38" s="402" t="s">
        <v>400</v>
      </c>
      <c r="D38" s="403">
        <v>658</v>
      </c>
      <c r="E38" s="404">
        <v>263</v>
      </c>
      <c r="F38" s="405">
        <v>59.91</v>
      </c>
      <c r="G38" s="406">
        <v>50</v>
      </c>
    </row>
    <row r="39" spans="1:7" ht="24" hidden="1">
      <c r="A39" s="437" t="s">
        <v>525</v>
      </c>
      <c r="B39" s="413" t="s">
        <v>464</v>
      </c>
      <c r="C39" s="402" t="s">
        <v>428</v>
      </c>
      <c r="D39" s="403">
        <v>758</v>
      </c>
      <c r="E39" s="404">
        <v>416</v>
      </c>
      <c r="F39" s="405">
        <v>82.38</v>
      </c>
      <c r="G39" s="406">
        <v>69</v>
      </c>
    </row>
    <row r="40" spans="1:7" ht="24" hidden="1">
      <c r="A40" s="437" t="s">
        <v>632</v>
      </c>
      <c r="B40" s="413" t="s">
        <v>469</v>
      </c>
      <c r="C40" s="402" t="s">
        <v>402</v>
      </c>
      <c r="D40" s="403">
        <v>-100</v>
      </c>
      <c r="E40" s="404">
        <v>-152</v>
      </c>
      <c r="F40" s="405">
        <v>226.87</v>
      </c>
      <c r="G40" s="406">
        <v>-19</v>
      </c>
    </row>
    <row r="41" spans="1:7" ht="24" hidden="1">
      <c r="A41" s="436" t="s">
        <v>530</v>
      </c>
      <c r="B41" s="413" t="s">
        <v>475</v>
      </c>
      <c r="C41" s="402" t="s">
        <v>433</v>
      </c>
      <c r="D41" s="403">
        <v>0</v>
      </c>
      <c r="E41" s="404">
        <v>0</v>
      </c>
      <c r="F41" s="405">
        <v>0</v>
      </c>
      <c r="G41" s="406">
        <v>0</v>
      </c>
    </row>
    <row r="42" spans="1:7" ht="24" hidden="1">
      <c r="A42" s="437" t="s">
        <v>532</v>
      </c>
      <c r="B42" s="413" t="s">
        <v>478</v>
      </c>
      <c r="C42" s="402" t="s">
        <v>404</v>
      </c>
      <c r="D42" s="403">
        <v>0</v>
      </c>
      <c r="E42" s="404">
        <v>0</v>
      </c>
      <c r="F42" s="405">
        <v>0</v>
      </c>
      <c r="G42" s="406">
        <v>0</v>
      </c>
    </row>
    <row r="43" spans="1:7" ht="24" hidden="1">
      <c r="A43" s="437" t="s">
        <v>633</v>
      </c>
      <c r="B43" s="413" t="s">
        <v>483</v>
      </c>
      <c r="C43" s="402" t="s">
        <v>439</v>
      </c>
      <c r="D43" s="403">
        <v>0</v>
      </c>
      <c r="E43" s="404">
        <v>0</v>
      </c>
      <c r="F43" s="405">
        <v>0</v>
      </c>
      <c r="G43" s="406">
        <v>0</v>
      </c>
    </row>
    <row r="44" spans="1:7" ht="25.5" hidden="1">
      <c r="A44" s="434" t="s">
        <v>634</v>
      </c>
      <c r="B44" s="413" t="s">
        <v>487</v>
      </c>
      <c r="C44" s="402" t="s">
        <v>406</v>
      </c>
      <c r="D44" s="403">
        <v>-2437</v>
      </c>
      <c r="E44" s="404">
        <v>1611</v>
      </c>
      <c r="F44" s="405">
        <v>-99.2</v>
      </c>
      <c r="G44" s="406">
        <v>-265</v>
      </c>
    </row>
    <row r="45" spans="1:7" ht="12.75" hidden="1">
      <c r="A45" s="434" t="s">
        <v>635</v>
      </c>
      <c r="B45" s="413" t="s">
        <v>491</v>
      </c>
      <c r="C45" s="402" t="s">
        <v>444</v>
      </c>
      <c r="D45" s="403">
        <v>2437</v>
      </c>
      <c r="E45" s="404">
        <v>-1611</v>
      </c>
      <c r="F45" s="405">
        <v>-99.2</v>
      </c>
      <c r="G45" s="406">
        <v>265</v>
      </c>
    </row>
    <row r="46" spans="1:7" ht="12" hidden="1">
      <c r="A46" s="435" t="s">
        <v>636</v>
      </c>
      <c r="B46" s="413" t="s">
        <v>493</v>
      </c>
      <c r="C46" s="402" t="s">
        <v>408</v>
      </c>
      <c r="D46" s="403">
        <v>2322</v>
      </c>
      <c r="E46" s="404">
        <v>-1726</v>
      </c>
      <c r="F46" s="405">
        <v>-111.5</v>
      </c>
      <c r="G46" s="406">
        <v>265</v>
      </c>
    </row>
    <row r="47" spans="1:7" ht="12" hidden="1">
      <c r="A47" s="436" t="s">
        <v>545</v>
      </c>
      <c r="B47" s="413" t="s">
        <v>496</v>
      </c>
      <c r="C47" s="402" t="s">
        <v>449</v>
      </c>
      <c r="D47" s="403">
        <v>0</v>
      </c>
      <c r="E47" s="404" t="s">
        <v>587</v>
      </c>
      <c r="F47" s="405" t="s">
        <v>588</v>
      </c>
      <c r="G47" s="406">
        <v>-25</v>
      </c>
    </row>
    <row r="48" spans="1:7" ht="24" hidden="1">
      <c r="A48" s="436" t="s">
        <v>548</v>
      </c>
      <c r="B48" s="413" t="s">
        <v>498</v>
      </c>
      <c r="C48" s="402" t="s">
        <v>411</v>
      </c>
      <c r="D48" s="403">
        <v>0</v>
      </c>
      <c r="E48" s="404">
        <v>0</v>
      </c>
      <c r="F48" s="405">
        <v>0</v>
      </c>
      <c r="G48" s="406">
        <v>0</v>
      </c>
    </row>
    <row r="49" spans="1:7" ht="12" hidden="1">
      <c r="A49" s="436" t="s">
        <v>552</v>
      </c>
      <c r="B49" s="413" t="s">
        <v>501</v>
      </c>
      <c r="C49" s="402" t="s">
        <v>454</v>
      </c>
      <c r="D49" s="403">
        <v>0</v>
      </c>
      <c r="E49" s="404">
        <v>7</v>
      </c>
      <c r="F49" s="405">
        <v>0</v>
      </c>
      <c r="G49" s="406">
        <v>-25</v>
      </c>
    </row>
    <row r="50" spans="1:7" ht="12" hidden="1">
      <c r="A50" s="436" t="s">
        <v>555</v>
      </c>
      <c r="B50" s="413" t="s">
        <v>503</v>
      </c>
      <c r="C50" s="402" t="s">
        <v>412</v>
      </c>
      <c r="D50" s="403">
        <v>2288</v>
      </c>
      <c r="E50" s="404">
        <v>-1821</v>
      </c>
      <c r="F50" s="405">
        <v>-119.41</v>
      </c>
      <c r="G50" s="406">
        <v>300</v>
      </c>
    </row>
    <row r="51" spans="1:7" ht="12" hidden="1">
      <c r="A51" s="437" t="s">
        <v>637</v>
      </c>
      <c r="B51" s="413" t="s">
        <v>508</v>
      </c>
      <c r="C51" s="402" t="s">
        <v>459</v>
      </c>
      <c r="D51" s="403">
        <v>3697</v>
      </c>
      <c r="E51" s="404">
        <v>4239</v>
      </c>
      <c r="F51" s="405">
        <v>172.04</v>
      </c>
      <c r="G51" s="406">
        <v>16</v>
      </c>
    </row>
    <row r="52" spans="1:7" ht="12" hidden="1">
      <c r="A52" s="437" t="s">
        <v>638</v>
      </c>
      <c r="B52" s="413" t="s">
        <v>511</v>
      </c>
      <c r="C52" s="402" t="s">
        <v>414</v>
      </c>
      <c r="D52" s="403">
        <v>1409</v>
      </c>
      <c r="E52" s="404">
        <v>6059</v>
      </c>
      <c r="F52" s="405">
        <v>645.26</v>
      </c>
      <c r="G52" s="406">
        <v>-284</v>
      </c>
    </row>
    <row r="53" spans="1:7" ht="12" hidden="1">
      <c r="A53" s="436" t="s">
        <v>564</v>
      </c>
      <c r="B53" s="413" t="s">
        <v>513</v>
      </c>
      <c r="C53" s="402" t="s">
        <v>464</v>
      </c>
      <c r="D53" s="403">
        <v>34</v>
      </c>
      <c r="E53" s="404">
        <v>113</v>
      </c>
      <c r="F53" s="405">
        <v>491.3</v>
      </c>
      <c r="G53" s="406">
        <v>-4</v>
      </c>
    </row>
    <row r="54" spans="1:7" ht="12" hidden="1">
      <c r="A54" s="436" t="s">
        <v>567</v>
      </c>
      <c r="B54" s="413" t="s">
        <v>516</v>
      </c>
      <c r="C54" s="402" t="s">
        <v>415</v>
      </c>
      <c r="D54" s="403">
        <v>0</v>
      </c>
      <c r="E54" s="404">
        <v>-26</v>
      </c>
      <c r="F54" s="405">
        <v>0</v>
      </c>
      <c r="G54" s="406">
        <v>-5</v>
      </c>
    </row>
    <row r="55" spans="1:7" ht="12" hidden="1">
      <c r="A55" s="435" t="s">
        <v>639</v>
      </c>
      <c r="B55" s="413" t="s">
        <v>518</v>
      </c>
      <c r="C55" s="402" t="s">
        <v>469</v>
      </c>
      <c r="D55" s="403">
        <v>115</v>
      </c>
      <c r="E55" s="404">
        <v>115</v>
      </c>
      <c r="F55" s="405">
        <v>149.35</v>
      </c>
      <c r="G55" s="406">
        <v>0</v>
      </c>
    </row>
    <row r="56" spans="1:7" ht="12" hidden="1">
      <c r="A56" s="436" t="s">
        <v>640</v>
      </c>
      <c r="B56" s="413" t="s">
        <v>521</v>
      </c>
      <c r="C56" s="407" t="s">
        <v>417</v>
      </c>
      <c r="D56" s="408">
        <v>115</v>
      </c>
      <c r="E56" s="409">
        <v>115</v>
      </c>
      <c r="F56" s="410">
        <v>149.35</v>
      </c>
      <c r="G56" s="411">
        <v>0</v>
      </c>
    </row>
    <row r="57" spans="1:3" ht="11.25">
      <c r="A57" s="226"/>
      <c r="B57" s="227"/>
      <c r="C57" s="226"/>
    </row>
    <row r="58" spans="1:7" s="438" customFormat="1" ht="11.25">
      <c r="A58" s="226"/>
      <c r="B58" s="227"/>
      <c r="C58" s="226"/>
      <c r="D58" s="228"/>
      <c r="E58" s="228"/>
      <c r="F58" s="228"/>
      <c r="G58" s="228"/>
    </row>
    <row r="59" spans="1:7" s="296" customFormat="1" ht="12">
      <c r="A59" s="226"/>
      <c r="B59" s="227"/>
      <c r="C59" s="226"/>
      <c r="D59" s="228"/>
      <c r="E59" s="228"/>
      <c r="F59" s="228"/>
      <c r="G59" s="228"/>
    </row>
    <row r="60" spans="1:7" s="296" customFormat="1" ht="12">
      <c r="A60" s="226"/>
      <c r="B60" s="439"/>
      <c r="C60" s="226"/>
      <c r="D60" s="438"/>
      <c r="E60" s="374"/>
      <c r="F60" s="438"/>
      <c r="G60" s="438"/>
    </row>
    <row r="61" spans="1:6" ht="12">
      <c r="A61" s="293" t="s">
        <v>353</v>
      </c>
      <c r="B61" s="293"/>
      <c r="C61" s="374"/>
      <c r="D61" s="375"/>
      <c r="E61" s="375"/>
      <c r="F61" s="376" t="s">
        <v>576</v>
      </c>
    </row>
    <row r="62" spans="4:6" s="296" customFormat="1" ht="11.25" customHeight="1">
      <c r="D62" s="371"/>
      <c r="E62" s="374"/>
      <c r="F62" s="371"/>
    </row>
    <row r="63" spans="1:7" s="296" customFormat="1" ht="12.75">
      <c r="A63" s="440"/>
      <c r="B63" s="377"/>
      <c r="C63" s="302"/>
      <c r="D63" s="412"/>
      <c r="E63" s="302"/>
      <c r="F63" s="228"/>
      <c r="G63" s="228"/>
    </row>
    <row r="64" spans="1:3" ht="11.25">
      <c r="A64" s="304"/>
      <c r="B64" s="227"/>
      <c r="C64" s="226"/>
    </row>
    <row r="65" spans="1:6" ht="11.25">
      <c r="A65" s="304"/>
      <c r="B65" s="227"/>
      <c r="C65" s="226"/>
      <c r="F65" s="379"/>
    </row>
    <row r="66" spans="1:3" s="252" customFormat="1" ht="12" customHeight="1">
      <c r="A66" s="440"/>
      <c r="B66" s="297"/>
      <c r="C66" s="441"/>
    </row>
    <row r="67" spans="1:3" s="252" customFormat="1" ht="12" customHeight="1">
      <c r="A67" s="440"/>
      <c r="B67" s="297"/>
      <c r="C67" s="441"/>
    </row>
    <row r="68" ht="12.75">
      <c r="A68" s="440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Pârskatu departaments
15.10.98.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1"/>
  <sheetViews>
    <sheetView showZeros="0" workbookViewId="0" topLeftCell="A1">
      <selection activeCell="B1" sqref="B1"/>
    </sheetView>
  </sheetViews>
  <sheetFormatPr defaultColWidth="9.00390625" defaultRowHeight="12"/>
  <cols>
    <col min="1" max="1" width="39.00390625" style="228" customWidth="1"/>
    <col min="2" max="2" width="1.25" style="413" hidden="1" customWidth="1"/>
    <col min="3" max="3" width="1.625" style="228" hidden="1" customWidth="1"/>
    <col min="4" max="4" width="11.875" style="228" customWidth="1"/>
    <col min="5" max="5" width="11.25390625" style="228" customWidth="1"/>
    <col min="6" max="6" width="10.25390625" style="228" customWidth="1"/>
    <col min="7" max="7" width="10.125" style="228" customWidth="1"/>
    <col min="8" max="16384" width="8.00390625" style="228" customWidth="1"/>
  </cols>
  <sheetData>
    <row r="1" spans="6:7" ht="10.5">
      <c r="F1" s="229"/>
      <c r="G1" s="229"/>
    </row>
    <row r="2" spans="1:7" s="253" customFormat="1" ht="12.75">
      <c r="A2" s="234" t="s">
        <v>641</v>
      </c>
      <c r="B2" s="414"/>
      <c r="C2" s="234"/>
      <c r="D2" s="234"/>
      <c r="E2" s="234"/>
      <c r="F2" s="232"/>
      <c r="G2" s="442" t="s">
        <v>642</v>
      </c>
    </row>
    <row r="3" spans="6:7" ht="10.5">
      <c r="F3" s="229"/>
      <c r="G3" s="229"/>
    </row>
    <row r="4" spans="1:7" s="238" customFormat="1" ht="15.75">
      <c r="A4" s="236" t="s">
        <v>643</v>
      </c>
      <c r="B4" s="229"/>
      <c r="C4" s="309"/>
      <c r="D4" s="229"/>
      <c r="E4" s="229"/>
      <c r="F4" s="229"/>
      <c r="G4" s="229"/>
    </row>
    <row r="5" spans="1:7" ht="15.75">
      <c r="A5" s="236" t="s">
        <v>291</v>
      </c>
      <c r="B5" s="229"/>
      <c r="C5" s="309"/>
      <c r="D5" s="229"/>
      <c r="E5" s="229"/>
      <c r="F5" s="229"/>
      <c r="G5" s="229"/>
    </row>
    <row r="6" spans="1:7" ht="15">
      <c r="A6" s="226"/>
      <c r="B6" s="381"/>
      <c r="C6" s="309"/>
      <c r="D6" s="229"/>
      <c r="E6" s="229"/>
      <c r="F6" s="229"/>
      <c r="G6" s="229"/>
    </row>
    <row r="7" spans="2:7" s="253" customFormat="1" ht="11.25">
      <c r="B7" s="415"/>
      <c r="F7" s="245" t="s">
        <v>620</v>
      </c>
      <c r="G7" s="245"/>
    </row>
    <row r="8" spans="1:7" s="342" customFormat="1" ht="39.75" customHeight="1">
      <c r="A8" s="310" t="s">
        <v>294</v>
      </c>
      <c r="B8" s="311" t="s">
        <v>357</v>
      </c>
      <c r="C8" s="312"/>
      <c r="D8" s="250" t="s">
        <v>295</v>
      </c>
      <c r="E8" s="250" t="s">
        <v>296</v>
      </c>
      <c r="F8" s="250" t="s">
        <v>297</v>
      </c>
      <c r="G8" s="251" t="s">
        <v>46</v>
      </c>
    </row>
    <row r="9" spans="1:7" ht="6.75" customHeight="1" hidden="1">
      <c r="A9" s="416" t="s">
        <v>359</v>
      </c>
      <c r="B9" s="417" t="s">
        <v>360</v>
      </c>
      <c r="C9" s="316"/>
      <c r="D9" s="316" t="s">
        <v>358</v>
      </c>
      <c r="E9" s="316"/>
      <c r="F9" s="316"/>
      <c r="G9" s="382"/>
    </row>
    <row r="10" spans="1:7" ht="6" customHeight="1" hidden="1">
      <c r="A10" s="416"/>
      <c r="B10" s="417"/>
      <c r="C10" s="316" t="s">
        <v>361</v>
      </c>
      <c r="D10" s="316" t="s">
        <v>362</v>
      </c>
      <c r="E10" s="316" t="s">
        <v>363</v>
      </c>
      <c r="F10" s="316" t="s">
        <v>364</v>
      </c>
      <c r="G10" s="382" t="s">
        <v>365</v>
      </c>
    </row>
    <row r="11" spans="1:7" ht="12.75" hidden="1">
      <c r="A11" s="443" t="s">
        <v>644</v>
      </c>
      <c r="B11" s="417" t="s">
        <v>368</v>
      </c>
      <c r="C11" s="316" t="s">
        <v>298</v>
      </c>
      <c r="D11" s="321">
        <v>26363</v>
      </c>
      <c r="E11" s="321">
        <v>21840</v>
      </c>
      <c r="F11" s="322">
        <v>124.26</v>
      </c>
      <c r="G11" s="383">
        <v>2754</v>
      </c>
    </row>
    <row r="12" spans="1:7" ht="24" hidden="1">
      <c r="A12" s="444" t="s">
        <v>645</v>
      </c>
      <c r="B12" s="417" t="s">
        <v>370</v>
      </c>
      <c r="C12" s="316" t="s">
        <v>371</v>
      </c>
      <c r="D12" s="321">
        <v>25199</v>
      </c>
      <c r="E12" s="321">
        <v>20442</v>
      </c>
      <c r="F12" s="322">
        <v>121.69</v>
      </c>
      <c r="G12" s="383">
        <v>2556</v>
      </c>
    </row>
    <row r="13" spans="1:7" ht="12" hidden="1">
      <c r="A13" s="445" t="s">
        <v>646</v>
      </c>
      <c r="B13" s="417" t="s">
        <v>373</v>
      </c>
      <c r="C13" s="316" t="s">
        <v>374</v>
      </c>
      <c r="D13" s="321">
        <v>5061</v>
      </c>
      <c r="E13" s="321">
        <v>3559</v>
      </c>
      <c r="F13" s="322">
        <v>105.48</v>
      </c>
      <c r="G13" s="383">
        <v>560</v>
      </c>
    </row>
    <row r="14" spans="1:7" ht="12" hidden="1">
      <c r="A14" s="445" t="s">
        <v>647</v>
      </c>
      <c r="B14" s="417" t="s">
        <v>376</v>
      </c>
      <c r="C14" s="316" t="s">
        <v>377</v>
      </c>
      <c r="D14" s="321">
        <v>1790</v>
      </c>
      <c r="E14" s="321">
        <v>1979</v>
      </c>
      <c r="F14" s="322">
        <v>165.88</v>
      </c>
      <c r="G14" s="383">
        <v>238</v>
      </c>
    </row>
    <row r="15" spans="1:7" ht="12" hidden="1">
      <c r="A15" s="445" t="s">
        <v>648</v>
      </c>
      <c r="B15" s="417" t="s">
        <v>379</v>
      </c>
      <c r="C15" s="316" t="s">
        <v>380</v>
      </c>
      <c r="D15" s="321">
        <v>11977</v>
      </c>
      <c r="E15" s="321">
        <v>7785</v>
      </c>
      <c r="F15" s="322">
        <v>97.5</v>
      </c>
      <c r="G15" s="383">
        <v>933</v>
      </c>
    </row>
    <row r="16" spans="1:7" ht="12" hidden="1">
      <c r="A16" s="445" t="s">
        <v>649</v>
      </c>
      <c r="B16" s="417" t="s">
        <v>382</v>
      </c>
      <c r="C16" s="316" t="s">
        <v>383</v>
      </c>
      <c r="D16" s="321">
        <v>6371</v>
      </c>
      <c r="E16" s="321">
        <v>7119</v>
      </c>
      <c r="F16" s="322">
        <v>167.58</v>
      </c>
      <c r="G16" s="383">
        <v>825</v>
      </c>
    </row>
    <row r="17" spans="1:7" ht="12" hidden="1">
      <c r="A17" s="444" t="s">
        <v>650</v>
      </c>
      <c r="B17" s="417" t="s">
        <v>384</v>
      </c>
      <c r="C17" s="316" t="s">
        <v>385</v>
      </c>
      <c r="D17" s="321">
        <v>1164</v>
      </c>
      <c r="E17" s="321">
        <v>1398</v>
      </c>
      <c r="F17" s="322">
        <v>180.15</v>
      </c>
      <c r="G17" s="383">
        <v>198</v>
      </c>
    </row>
    <row r="18" spans="1:7" ht="12.75" hidden="1">
      <c r="A18" s="443" t="s">
        <v>651</v>
      </c>
      <c r="B18" s="417" t="s">
        <v>427</v>
      </c>
      <c r="C18" s="316" t="s">
        <v>388</v>
      </c>
      <c r="D18" s="321">
        <v>28800</v>
      </c>
      <c r="E18" s="321">
        <v>20229</v>
      </c>
      <c r="F18" s="322">
        <v>105.36</v>
      </c>
      <c r="G18" s="383">
        <v>3019</v>
      </c>
    </row>
    <row r="19" spans="1:7" ht="24" hidden="1">
      <c r="A19" s="444" t="s">
        <v>652</v>
      </c>
      <c r="B19" s="417" t="s">
        <v>430</v>
      </c>
      <c r="C19" s="316" t="s">
        <v>390</v>
      </c>
      <c r="D19" s="321">
        <v>27544</v>
      </c>
      <c r="E19" s="321">
        <v>18876</v>
      </c>
      <c r="F19" s="322">
        <v>102.79</v>
      </c>
      <c r="G19" s="383">
        <v>2845</v>
      </c>
    </row>
    <row r="20" spans="1:7" ht="12" hidden="1">
      <c r="A20" s="445" t="s">
        <v>646</v>
      </c>
      <c r="B20" s="417" t="s">
        <v>432</v>
      </c>
      <c r="C20" s="316" t="s">
        <v>393</v>
      </c>
      <c r="D20" s="321">
        <v>5507</v>
      </c>
      <c r="E20" s="321">
        <v>2907</v>
      </c>
      <c r="F20" s="322">
        <v>79.17</v>
      </c>
      <c r="G20" s="383">
        <v>349</v>
      </c>
    </row>
    <row r="21" spans="1:7" ht="12" hidden="1">
      <c r="A21" s="445" t="s">
        <v>647</v>
      </c>
      <c r="B21" s="417" t="s">
        <v>436</v>
      </c>
      <c r="C21" s="316" t="s">
        <v>382</v>
      </c>
      <c r="D21" s="321">
        <v>1951</v>
      </c>
      <c r="E21" s="321">
        <v>1588</v>
      </c>
      <c r="F21" s="322">
        <v>122.06</v>
      </c>
      <c r="G21" s="383">
        <v>236</v>
      </c>
    </row>
    <row r="22" spans="1:7" ht="12" hidden="1">
      <c r="A22" s="445" t="s">
        <v>648</v>
      </c>
      <c r="B22" s="417" t="s">
        <v>393</v>
      </c>
      <c r="C22" s="316" t="s">
        <v>397</v>
      </c>
      <c r="D22" s="321">
        <v>12693</v>
      </c>
      <c r="E22" s="321">
        <v>7371</v>
      </c>
      <c r="F22" s="322">
        <v>87.11</v>
      </c>
      <c r="G22" s="383">
        <v>1178</v>
      </c>
    </row>
    <row r="23" spans="1:7" ht="12" hidden="1">
      <c r="A23" s="445" t="s">
        <v>653</v>
      </c>
      <c r="B23" s="417" t="s">
        <v>397</v>
      </c>
      <c r="C23" s="316" t="s">
        <v>384</v>
      </c>
      <c r="D23" s="321">
        <v>7393</v>
      </c>
      <c r="E23" s="321">
        <v>7010</v>
      </c>
      <c r="F23" s="322">
        <v>142.25</v>
      </c>
      <c r="G23" s="383">
        <v>1082</v>
      </c>
    </row>
    <row r="24" spans="1:7" ht="24" hidden="1">
      <c r="A24" s="444" t="s">
        <v>654</v>
      </c>
      <c r="B24" s="417" t="s">
        <v>401</v>
      </c>
      <c r="C24" s="316" t="s">
        <v>401</v>
      </c>
      <c r="D24" s="321">
        <v>1256</v>
      </c>
      <c r="E24" s="321">
        <v>1353</v>
      </c>
      <c r="F24" s="322">
        <v>161.65</v>
      </c>
      <c r="G24" s="383">
        <v>174</v>
      </c>
    </row>
    <row r="25" spans="1:7" ht="10.5" customHeight="1">
      <c r="A25" s="419">
        <v>1</v>
      </c>
      <c r="B25" s="420"/>
      <c r="C25" s="421"/>
      <c r="D25" s="388">
        <v>2</v>
      </c>
      <c r="E25" s="388">
        <v>3</v>
      </c>
      <c r="F25" s="389">
        <v>4</v>
      </c>
      <c r="G25" s="390">
        <v>5</v>
      </c>
    </row>
    <row r="26" spans="1:7" s="429" customFormat="1" ht="12.75">
      <c r="A26" s="446" t="s">
        <v>655</v>
      </c>
      <c r="B26" s="427" t="s">
        <v>405</v>
      </c>
      <c r="C26" s="428" t="s">
        <v>387</v>
      </c>
      <c r="D26" s="336">
        <v>37064</v>
      </c>
      <c r="E26" s="336">
        <v>25442</v>
      </c>
      <c r="F26" s="425">
        <f aca="true" t="shared" si="0" ref="F26:F36">E26/D26*100</f>
        <v>68.64342758471832</v>
      </c>
      <c r="G26" s="317">
        <v>4142</v>
      </c>
    </row>
    <row r="27" spans="1:7" s="252" customFormat="1" ht="12.75">
      <c r="A27" s="430" t="s">
        <v>602</v>
      </c>
      <c r="B27" s="447" t="s">
        <v>409</v>
      </c>
      <c r="C27" s="392" t="s">
        <v>405</v>
      </c>
      <c r="D27" s="336">
        <v>31511</v>
      </c>
      <c r="E27" s="336">
        <v>21424</v>
      </c>
      <c r="F27" s="425">
        <f t="shared" si="0"/>
        <v>67.98895623750437</v>
      </c>
      <c r="G27" s="317">
        <v>3575</v>
      </c>
    </row>
    <row r="28" spans="1:7" ht="12">
      <c r="A28" s="426" t="s">
        <v>603</v>
      </c>
      <c r="B28" s="417" t="s">
        <v>413</v>
      </c>
      <c r="C28" s="316" t="s">
        <v>389</v>
      </c>
      <c r="D28" s="336">
        <v>1745</v>
      </c>
      <c r="E28" s="336">
        <v>1143</v>
      </c>
      <c r="F28" s="425">
        <f t="shared" si="0"/>
        <v>65.50143266475644</v>
      </c>
      <c r="G28" s="317">
        <v>157</v>
      </c>
    </row>
    <row r="29" spans="1:7" ht="12">
      <c r="A29" s="426" t="s">
        <v>656</v>
      </c>
      <c r="B29" s="417" t="s">
        <v>416</v>
      </c>
      <c r="C29" s="316" t="s">
        <v>409</v>
      </c>
      <c r="D29" s="336">
        <v>460</v>
      </c>
      <c r="E29" s="336">
        <v>315</v>
      </c>
      <c r="F29" s="425">
        <f t="shared" si="0"/>
        <v>68.47826086956522</v>
      </c>
      <c r="G29" s="317">
        <v>49</v>
      </c>
    </row>
    <row r="30" spans="1:7" ht="12">
      <c r="A30" s="426" t="s">
        <v>657</v>
      </c>
      <c r="B30" s="417" t="s">
        <v>420</v>
      </c>
      <c r="C30" s="316" t="s">
        <v>392</v>
      </c>
      <c r="D30" s="336">
        <v>23726</v>
      </c>
      <c r="E30" s="336">
        <v>16366</v>
      </c>
      <c r="F30" s="425">
        <f t="shared" si="0"/>
        <v>68.97917895979094</v>
      </c>
      <c r="G30" s="317">
        <v>2846</v>
      </c>
    </row>
    <row r="31" spans="1:7" ht="12">
      <c r="A31" s="426" t="s">
        <v>658</v>
      </c>
      <c r="B31" s="417" t="s">
        <v>423</v>
      </c>
      <c r="C31" s="316" t="s">
        <v>413</v>
      </c>
      <c r="D31" s="336">
        <v>37</v>
      </c>
      <c r="E31" s="336">
        <v>34</v>
      </c>
      <c r="F31" s="425">
        <f t="shared" si="0"/>
        <v>91.8918918918919</v>
      </c>
      <c r="G31" s="317">
        <v>-52</v>
      </c>
    </row>
    <row r="32" spans="1:7" ht="14.25" customHeight="1">
      <c r="A32" s="426" t="s">
        <v>607</v>
      </c>
      <c r="B32" s="417" t="s">
        <v>428</v>
      </c>
      <c r="C32" s="316" t="s">
        <v>395</v>
      </c>
      <c r="D32" s="336">
        <v>5543</v>
      </c>
      <c r="E32" s="336">
        <v>3566</v>
      </c>
      <c r="F32" s="425">
        <f t="shared" si="0"/>
        <v>64.33339346924049</v>
      </c>
      <c r="G32" s="317">
        <v>575</v>
      </c>
    </row>
    <row r="33" spans="1:7" s="252" customFormat="1" ht="12.75">
      <c r="A33" s="430" t="s">
        <v>608</v>
      </c>
      <c r="B33" s="447" t="s">
        <v>439</v>
      </c>
      <c r="C33" s="392" t="s">
        <v>396</v>
      </c>
      <c r="D33" s="336">
        <v>5182</v>
      </c>
      <c r="E33" s="336">
        <v>3839</v>
      </c>
      <c r="F33" s="425">
        <f t="shared" si="0"/>
        <v>74.0833654959475</v>
      </c>
      <c r="G33" s="317">
        <v>557</v>
      </c>
    </row>
    <row r="34" spans="1:7" ht="22.5">
      <c r="A34" s="426" t="s">
        <v>609</v>
      </c>
      <c r="B34" s="417" t="s">
        <v>444</v>
      </c>
      <c r="C34" s="316" t="s">
        <v>420</v>
      </c>
      <c r="D34" s="336">
        <v>4820</v>
      </c>
      <c r="E34" s="336">
        <v>3627</v>
      </c>
      <c r="F34" s="425">
        <f t="shared" si="0"/>
        <v>75.24896265560166</v>
      </c>
      <c r="G34" s="317">
        <v>490</v>
      </c>
    </row>
    <row r="35" spans="1:7" ht="12">
      <c r="A35" s="426" t="s">
        <v>659</v>
      </c>
      <c r="B35" s="417" t="s">
        <v>449</v>
      </c>
      <c r="C35" s="316" t="s">
        <v>398</v>
      </c>
      <c r="D35" s="336">
        <v>362</v>
      </c>
      <c r="E35" s="336">
        <v>212</v>
      </c>
      <c r="F35" s="425">
        <f t="shared" si="0"/>
        <v>58.5635359116022</v>
      </c>
      <c r="G35" s="317">
        <v>67</v>
      </c>
    </row>
    <row r="36" spans="1:7" s="252" customFormat="1" ht="12.75">
      <c r="A36" s="430" t="s">
        <v>660</v>
      </c>
      <c r="B36" s="447" t="s">
        <v>454</v>
      </c>
      <c r="C36" s="392" t="s">
        <v>423</v>
      </c>
      <c r="D36" s="336">
        <v>371</v>
      </c>
      <c r="E36" s="336">
        <v>179</v>
      </c>
      <c r="F36" s="425">
        <f t="shared" si="0"/>
        <v>48.24797843665768</v>
      </c>
      <c r="G36" s="317">
        <v>10</v>
      </c>
    </row>
    <row r="37" spans="1:7" ht="12">
      <c r="A37" s="448" t="s">
        <v>612</v>
      </c>
      <c r="B37" s="417" t="s">
        <v>459</v>
      </c>
      <c r="C37" s="316" t="s">
        <v>400</v>
      </c>
      <c r="D37" s="336">
        <v>564</v>
      </c>
      <c r="E37" s="336">
        <v>503</v>
      </c>
      <c r="F37" s="425"/>
      <c r="G37" s="317">
        <v>34</v>
      </c>
    </row>
    <row r="38" spans="1:7" s="429" customFormat="1" ht="11.25" customHeight="1">
      <c r="A38" s="449" t="s">
        <v>613</v>
      </c>
      <c r="B38" s="427" t="s">
        <v>469</v>
      </c>
      <c r="C38" s="428" t="s">
        <v>402</v>
      </c>
      <c r="D38" s="350">
        <v>-193</v>
      </c>
      <c r="E38" s="350">
        <v>-324</v>
      </c>
      <c r="F38" s="433"/>
      <c r="G38" s="351">
        <v>-24</v>
      </c>
    </row>
    <row r="39" spans="1:7" ht="25.5" hidden="1">
      <c r="A39" s="434" t="s">
        <v>634</v>
      </c>
      <c r="B39" s="413" t="s">
        <v>487</v>
      </c>
      <c r="C39" s="402" t="s">
        <v>406</v>
      </c>
      <c r="D39" s="403">
        <v>-193</v>
      </c>
      <c r="E39" s="404">
        <v>-324</v>
      </c>
      <c r="F39" s="405">
        <v>167.88</v>
      </c>
      <c r="G39" s="406">
        <v>-24</v>
      </c>
    </row>
    <row r="40" spans="1:7" ht="12.75" hidden="1">
      <c r="A40" s="434" t="s">
        <v>635</v>
      </c>
      <c r="B40" s="413" t="s">
        <v>491</v>
      </c>
      <c r="C40" s="402" t="s">
        <v>444</v>
      </c>
      <c r="D40" s="403">
        <v>0</v>
      </c>
      <c r="E40" s="404">
        <v>0</v>
      </c>
      <c r="F40" s="405">
        <v>0</v>
      </c>
      <c r="G40" s="406">
        <v>0</v>
      </c>
    </row>
    <row r="41" spans="1:7" ht="12" hidden="1">
      <c r="A41" s="435" t="s">
        <v>636</v>
      </c>
      <c r="B41" s="413" t="s">
        <v>493</v>
      </c>
      <c r="C41" s="402" t="s">
        <v>408</v>
      </c>
      <c r="D41" s="403">
        <v>0</v>
      </c>
      <c r="E41" s="404">
        <v>0</v>
      </c>
      <c r="F41" s="405">
        <v>0</v>
      </c>
      <c r="G41" s="406">
        <v>0</v>
      </c>
    </row>
    <row r="42" spans="1:7" ht="12" hidden="1">
      <c r="A42" s="436" t="s">
        <v>545</v>
      </c>
      <c r="B42" s="413" t="s">
        <v>496</v>
      </c>
      <c r="C42" s="402" t="s">
        <v>449</v>
      </c>
      <c r="D42" s="403">
        <v>0</v>
      </c>
      <c r="E42" s="404">
        <v>0</v>
      </c>
      <c r="F42" s="405">
        <v>0</v>
      </c>
      <c r="G42" s="406">
        <v>0</v>
      </c>
    </row>
    <row r="43" spans="1:7" ht="24" hidden="1">
      <c r="A43" s="436" t="s">
        <v>548</v>
      </c>
      <c r="B43" s="413" t="s">
        <v>498</v>
      </c>
      <c r="C43" s="402" t="s">
        <v>411</v>
      </c>
      <c r="D43" s="403">
        <v>0</v>
      </c>
      <c r="E43" s="404">
        <v>0</v>
      </c>
      <c r="F43" s="405">
        <v>0</v>
      </c>
      <c r="G43" s="406">
        <v>0</v>
      </c>
    </row>
    <row r="44" spans="1:7" ht="12" hidden="1">
      <c r="A44" s="436" t="s">
        <v>552</v>
      </c>
      <c r="B44" s="413" t="s">
        <v>501</v>
      </c>
      <c r="C44" s="402" t="s">
        <v>454</v>
      </c>
      <c r="D44" s="403">
        <v>0</v>
      </c>
      <c r="E44" s="404">
        <v>7</v>
      </c>
      <c r="F44" s="405">
        <v>0</v>
      </c>
      <c r="G44" s="406">
        <v>-25</v>
      </c>
    </row>
    <row r="45" spans="1:7" ht="12" hidden="1">
      <c r="A45" s="436" t="s">
        <v>555</v>
      </c>
      <c r="B45" s="413" t="s">
        <v>503</v>
      </c>
      <c r="C45" s="402" t="s">
        <v>412</v>
      </c>
      <c r="D45" s="403">
        <v>2288</v>
      </c>
      <c r="E45" s="404">
        <v>-1821</v>
      </c>
      <c r="F45" s="405">
        <v>-119.41</v>
      </c>
      <c r="G45" s="406">
        <v>300</v>
      </c>
    </row>
    <row r="46" spans="1:7" ht="12" hidden="1">
      <c r="A46" s="437" t="s">
        <v>637</v>
      </c>
      <c r="B46" s="413" t="s">
        <v>508</v>
      </c>
      <c r="C46" s="402" t="s">
        <v>459</v>
      </c>
      <c r="D46" s="403">
        <v>3697</v>
      </c>
      <c r="E46" s="404">
        <v>4239</v>
      </c>
      <c r="F46" s="405">
        <v>172.04</v>
      </c>
      <c r="G46" s="406">
        <v>16</v>
      </c>
    </row>
    <row r="47" spans="1:7" ht="12" hidden="1">
      <c r="A47" s="437" t="s">
        <v>638</v>
      </c>
      <c r="B47" s="413" t="s">
        <v>511</v>
      </c>
      <c r="C47" s="402" t="s">
        <v>414</v>
      </c>
      <c r="D47" s="403">
        <v>1409</v>
      </c>
      <c r="E47" s="404">
        <v>6059</v>
      </c>
      <c r="F47" s="405">
        <v>645.26</v>
      </c>
      <c r="G47" s="406">
        <v>-284</v>
      </c>
    </row>
    <row r="48" spans="1:7" ht="12" hidden="1">
      <c r="A48" s="436" t="s">
        <v>564</v>
      </c>
      <c r="B48" s="413" t="s">
        <v>513</v>
      </c>
      <c r="C48" s="402" t="s">
        <v>464</v>
      </c>
      <c r="D48" s="403">
        <v>34</v>
      </c>
      <c r="E48" s="404">
        <v>113</v>
      </c>
      <c r="F48" s="405">
        <v>491.3</v>
      </c>
      <c r="G48" s="406">
        <v>-4</v>
      </c>
    </row>
    <row r="49" spans="1:7" ht="12" hidden="1">
      <c r="A49" s="436" t="s">
        <v>567</v>
      </c>
      <c r="B49" s="413" t="s">
        <v>516</v>
      </c>
      <c r="C49" s="402" t="s">
        <v>415</v>
      </c>
      <c r="D49" s="403">
        <v>0</v>
      </c>
      <c r="E49" s="404">
        <v>-26</v>
      </c>
      <c r="F49" s="405">
        <v>0</v>
      </c>
      <c r="G49" s="406">
        <v>-5</v>
      </c>
    </row>
    <row r="50" spans="1:7" ht="12" hidden="1">
      <c r="A50" s="435" t="s">
        <v>639</v>
      </c>
      <c r="B50" s="413" t="s">
        <v>518</v>
      </c>
      <c r="C50" s="402" t="s">
        <v>469</v>
      </c>
      <c r="D50" s="403">
        <v>115</v>
      </c>
      <c r="E50" s="404">
        <v>115</v>
      </c>
      <c r="F50" s="405">
        <v>149.35</v>
      </c>
      <c r="G50" s="406">
        <v>0</v>
      </c>
    </row>
    <row r="51" spans="1:7" ht="12" hidden="1">
      <c r="A51" s="436" t="s">
        <v>640</v>
      </c>
      <c r="B51" s="413" t="s">
        <v>521</v>
      </c>
      <c r="C51" s="407" t="s">
        <v>417</v>
      </c>
      <c r="D51" s="408">
        <v>115</v>
      </c>
      <c r="E51" s="409">
        <v>115</v>
      </c>
      <c r="F51" s="410">
        <v>149.35</v>
      </c>
      <c r="G51" s="411">
        <v>0</v>
      </c>
    </row>
    <row r="52" spans="1:3" ht="11.25">
      <c r="A52" s="450"/>
      <c r="B52" s="227"/>
      <c r="C52" s="226"/>
    </row>
    <row r="53" spans="1:3" ht="11.25">
      <c r="A53" s="226"/>
      <c r="B53" s="227"/>
      <c r="C53" s="226"/>
    </row>
    <row r="54" spans="1:3" ht="11.25">
      <c r="A54" s="226"/>
      <c r="B54" s="227"/>
      <c r="C54" s="226"/>
    </row>
    <row r="55" spans="1:7" s="296" customFormat="1" ht="12">
      <c r="A55" s="226"/>
      <c r="B55" s="227"/>
      <c r="C55" s="226"/>
      <c r="D55" s="228"/>
      <c r="E55" s="228"/>
      <c r="F55" s="228"/>
      <c r="G55" s="228"/>
    </row>
    <row r="56" spans="1:7" s="296" customFormat="1" ht="12">
      <c r="A56" s="287"/>
      <c r="B56" s="227"/>
      <c r="C56" s="226"/>
      <c r="D56" s="228"/>
      <c r="E56" s="228"/>
      <c r="F56" s="228"/>
      <c r="G56" s="228"/>
    </row>
    <row r="57" spans="1:256" s="252" customFormat="1" ht="12.75">
      <c r="A57" s="293" t="s">
        <v>353</v>
      </c>
      <c r="B57" s="293"/>
      <c r="C57" s="374"/>
      <c r="D57" s="375"/>
      <c r="E57" s="375"/>
      <c r="F57" s="376" t="s">
        <v>576</v>
      </c>
      <c r="G57" s="228"/>
      <c r="H57" s="293"/>
      <c r="I57" s="293"/>
      <c r="J57" s="374"/>
      <c r="K57" s="375"/>
      <c r="L57" s="375"/>
      <c r="M57" s="376"/>
      <c r="N57" s="228"/>
      <c r="O57" s="293"/>
      <c r="P57" s="293"/>
      <c r="Q57" s="374"/>
      <c r="R57" s="375"/>
      <c r="S57" s="375"/>
      <c r="T57" s="376"/>
      <c r="U57" s="228"/>
      <c r="V57" s="293"/>
      <c r="W57" s="293"/>
      <c r="X57" s="374"/>
      <c r="Y57" s="375"/>
      <c r="Z57" s="375"/>
      <c r="AA57" s="376"/>
      <c r="AB57" s="228"/>
      <c r="AC57" s="293"/>
      <c r="AD57" s="293"/>
      <c r="AE57" s="374"/>
      <c r="AF57" s="375"/>
      <c r="AG57" s="375"/>
      <c r="AH57" s="376"/>
      <c r="AI57" s="228"/>
      <c r="AJ57" s="293"/>
      <c r="AK57" s="293"/>
      <c r="AL57" s="374"/>
      <c r="AM57" s="375"/>
      <c r="AN57" s="375"/>
      <c r="AO57" s="376"/>
      <c r="AP57" s="228"/>
      <c r="AQ57" s="293"/>
      <c r="AR57" s="293"/>
      <c r="AS57" s="374"/>
      <c r="AT57" s="375"/>
      <c r="AU57" s="375"/>
      <c r="AV57" s="376"/>
      <c r="AW57" s="228"/>
      <c r="AX57" s="293"/>
      <c r="AY57" s="293"/>
      <c r="AZ57" s="374"/>
      <c r="BA57" s="375"/>
      <c r="BB57" s="375"/>
      <c r="BC57" s="376"/>
      <c r="BD57" s="228"/>
      <c r="BE57" s="293"/>
      <c r="BF57" s="293"/>
      <c r="BG57" s="374"/>
      <c r="BH57" s="375"/>
      <c r="BI57" s="375"/>
      <c r="BJ57" s="376"/>
      <c r="BK57" s="228"/>
      <c r="BL57" s="293"/>
      <c r="BM57" s="293"/>
      <c r="BN57" s="374"/>
      <c r="BO57" s="375"/>
      <c r="BP57" s="375"/>
      <c r="BQ57" s="376"/>
      <c r="BR57" s="228"/>
      <c r="BS57" s="293"/>
      <c r="BT57" s="293"/>
      <c r="BU57" s="374"/>
      <c r="BV57" s="375"/>
      <c r="BW57" s="375"/>
      <c r="BX57" s="376"/>
      <c r="BY57" s="228"/>
      <c r="BZ57" s="293"/>
      <c r="CA57" s="293"/>
      <c r="CB57" s="374"/>
      <c r="CC57" s="375"/>
      <c r="CD57" s="375"/>
      <c r="CE57" s="376"/>
      <c r="CF57" s="228"/>
      <c r="CG57" s="293"/>
      <c r="CH57" s="293"/>
      <c r="CI57" s="374"/>
      <c r="CJ57" s="375"/>
      <c r="CK57" s="375"/>
      <c r="CL57" s="376"/>
      <c r="CM57" s="228"/>
      <c r="CN57" s="293"/>
      <c r="CO57" s="293"/>
      <c r="CP57" s="374"/>
      <c r="CQ57" s="375"/>
      <c r="CR57" s="375"/>
      <c r="CS57" s="376"/>
      <c r="CT57" s="228"/>
      <c r="CU57" s="293"/>
      <c r="CV57" s="293"/>
      <c r="CW57" s="374"/>
      <c r="CX57" s="375"/>
      <c r="CY57" s="375"/>
      <c r="CZ57" s="376"/>
      <c r="DA57" s="228"/>
      <c r="DB57" s="293"/>
      <c r="DC57" s="293"/>
      <c r="DD57" s="374"/>
      <c r="DE57" s="375"/>
      <c r="DF57" s="375"/>
      <c r="DG57" s="376"/>
      <c r="DH57" s="228"/>
      <c r="DI57" s="293"/>
      <c r="DJ57" s="293"/>
      <c r="DK57" s="374"/>
      <c r="DL57" s="375"/>
      <c r="DM57" s="375"/>
      <c r="DN57" s="376"/>
      <c r="DO57" s="228"/>
      <c r="DP57" s="293"/>
      <c r="DQ57" s="293"/>
      <c r="DR57" s="374"/>
      <c r="DS57" s="375"/>
      <c r="DT57" s="375"/>
      <c r="DU57" s="376"/>
      <c r="DV57" s="228"/>
      <c r="DW57" s="293"/>
      <c r="DX57" s="293"/>
      <c r="DY57" s="374"/>
      <c r="DZ57" s="375"/>
      <c r="EA57" s="375"/>
      <c r="EB57" s="376"/>
      <c r="EC57" s="228"/>
      <c r="ED57" s="293"/>
      <c r="EE57" s="293"/>
      <c r="EF57" s="374"/>
      <c r="EG57" s="375"/>
      <c r="EH57" s="375"/>
      <c r="EI57" s="376"/>
      <c r="EJ57" s="228"/>
      <c r="EK57" s="293"/>
      <c r="EL57" s="293"/>
      <c r="EM57" s="374"/>
      <c r="EN57" s="375"/>
      <c r="EO57" s="375"/>
      <c r="EP57" s="376"/>
      <c r="EQ57" s="228"/>
      <c r="ER57" s="293"/>
      <c r="ES57" s="293"/>
      <c r="ET57" s="374"/>
      <c r="EU57" s="375"/>
      <c r="EV57" s="375"/>
      <c r="EW57" s="376"/>
      <c r="EX57" s="228"/>
      <c r="EY57" s="293"/>
      <c r="EZ57" s="293"/>
      <c r="FA57" s="374"/>
      <c r="FB57" s="375"/>
      <c r="FC57" s="375"/>
      <c r="FD57" s="376"/>
      <c r="FE57" s="228"/>
      <c r="FF57" s="293"/>
      <c r="FG57" s="293"/>
      <c r="FH57" s="374"/>
      <c r="FI57" s="375"/>
      <c r="FJ57" s="375"/>
      <c r="FK57" s="376"/>
      <c r="FL57" s="228"/>
      <c r="FM57" s="293"/>
      <c r="FN57" s="293"/>
      <c r="FO57" s="374"/>
      <c r="FP57" s="375"/>
      <c r="FQ57" s="375"/>
      <c r="FR57" s="376"/>
      <c r="FS57" s="228"/>
      <c r="FT57" s="293"/>
      <c r="FU57" s="293"/>
      <c r="FV57" s="374"/>
      <c r="FW57" s="375"/>
      <c r="FX57" s="375"/>
      <c r="FY57" s="376"/>
      <c r="FZ57" s="228"/>
      <c r="GA57" s="293"/>
      <c r="GB57" s="293"/>
      <c r="GC57" s="374"/>
      <c r="GD57" s="375"/>
      <c r="GE57" s="375"/>
      <c r="GF57" s="376"/>
      <c r="GG57" s="228"/>
      <c r="GH57" s="293"/>
      <c r="GI57" s="293"/>
      <c r="GJ57" s="374"/>
      <c r="GK57" s="375"/>
      <c r="GL57" s="375"/>
      <c r="GM57" s="376"/>
      <c r="GN57" s="228"/>
      <c r="GO57" s="293"/>
      <c r="GP57" s="293"/>
      <c r="GQ57" s="374"/>
      <c r="GR57" s="375"/>
      <c r="GS57" s="375"/>
      <c r="GT57" s="376"/>
      <c r="GU57" s="228"/>
      <c r="GV57" s="293"/>
      <c r="GW57" s="293"/>
      <c r="GX57" s="374"/>
      <c r="GY57" s="375"/>
      <c r="GZ57" s="375"/>
      <c r="HA57" s="376"/>
      <c r="HB57" s="228"/>
      <c r="HC57" s="293"/>
      <c r="HD57" s="293"/>
      <c r="HE57" s="374"/>
      <c r="HF57" s="375"/>
      <c r="HG57" s="375"/>
      <c r="HH57" s="376"/>
      <c r="HI57" s="228"/>
      <c r="HJ57" s="293"/>
      <c r="HK57" s="293"/>
      <c r="HL57" s="374"/>
      <c r="HM57" s="375"/>
      <c r="HN57" s="375"/>
      <c r="HO57" s="376"/>
      <c r="HP57" s="228"/>
      <c r="HQ57" s="293"/>
      <c r="HR57" s="293"/>
      <c r="HS57" s="374"/>
      <c r="HT57" s="375"/>
      <c r="HU57" s="375"/>
      <c r="HV57" s="376"/>
      <c r="HW57" s="228"/>
      <c r="HX57" s="293"/>
      <c r="HY57" s="293"/>
      <c r="HZ57" s="374"/>
      <c r="IA57" s="375"/>
      <c r="IB57" s="375"/>
      <c r="IC57" s="376"/>
      <c r="ID57" s="228"/>
      <c r="IE57" s="293"/>
      <c r="IF57" s="293"/>
      <c r="IG57" s="374"/>
      <c r="IH57" s="375"/>
      <c r="II57" s="375"/>
      <c r="IJ57" s="376"/>
      <c r="IK57" s="228"/>
      <c r="IL57" s="293"/>
      <c r="IM57" s="293"/>
      <c r="IN57" s="374"/>
      <c r="IO57" s="375"/>
      <c r="IP57" s="375"/>
      <c r="IQ57" s="376"/>
      <c r="IR57" s="228"/>
      <c r="IS57" s="293"/>
      <c r="IT57" s="293"/>
      <c r="IU57" s="374"/>
      <c r="IV57" s="375"/>
    </row>
    <row r="58" spans="2:255" s="293" customFormat="1" ht="16.5" customHeight="1">
      <c r="B58" s="290"/>
      <c r="C58" s="292"/>
      <c r="D58" s="290"/>
      <c r="E58" s="290"/>
      <c r="F58" s="290"/>
      <c r="G58" s="296"/>
      <c r="H58" s="296"/>
      <c r="J58" s="374"/>
      <c r="K58" s="296"/>
      <c r="L58" s="374"/>
      <c r="M58" s="374"/>
      <c r="O58" s="296"/>
      <c r="Q58" s="374"/>
      <c r="R58" s="296"/>
      <c r="S58" s="374"/>
      <c r="T58" s="374"/>
      <c r="V58" s="296"/>
      <c r="X58" s="374"/>
      <c r="Y58" s="296"/>
      <c r="Z58" s="374"/>
      <c r="AA58" s="374"/>
      <c r="AC58" s="296"/>
      <c r="AE58" s="374"/>
      <c r="AF58" s="296"/>
      <c r="AG58" s="374"/>
      <c r="AH58" s="374"/>
      <c r="AJ58" s="296"/>
      <c r="AL58" s="374"/>
      <c r="AM58" s="296"/>
      <c r="AN58" s="374"/>
      <c r="AO58" s="374"/>
      <c r="AQ58" s="296"/>
      <c r="AS58" s="374"/>
      <c r="AT58" s="296"/>
      <c r="AU58" s="374"/>
      <c r="AV58" s="374"/>
      <c r="AX58" s="296"/>
      <c r="AZ58" s="374"/>
      <c r="BA58" s="296"/>
      <c r="BB58" s="374"/>
      <c r="BC58" s="374"/>
      <c r="BE58" s="296"/>
      <c r="BG58" s="374"/>
      <c r="BH58" s="296"/>
      <c r="BI58" s="374"/>
      <c r="BJ58" s="374"/>
      <c r="BL58" s="296"/>
      <c r="BN58" s="374"/>
      <c r="BO58" s="296"/>
      <c r="BP58" s="374"/>
      <c r="BQ58" s="374"/>
      <c r="BS58" s="296"/>
      <c r="BU58" s="374"/>
      <c r="BV58" s="296"/>
      <c r="BW58" s="374"/>
      <c r="BX58" s="374"/>
      <c r="BZ58" s="296"/>
      <c r="CB58" s="374"/>
      <c r="CC58" s="296"/>
      <c r="CD58" s="374"/>
      <c r="CE58" s="374"/>
      <c r="CG58" s="296"/>
      <c r="CI58" s="374"/>
      <c r="CJ58" s="296"/>
      <c r="CK58" s="374"/>
      <c r="CL58" s="374"/>
      <c r="CN58" s="296"/>
      <c r="CP58" s="374"/>
      <c r="CQ58" s="296"/>
      <c r="CR58" s="374"/>
      <c r="CS58" s="374"/>
      <c r="CU58" s="296"/>
      <c r="CW58" s="374"/>
      <c r="CX58" s="296"/>
      <c r="CY58" s="374"/>
      <c r="CZ58" s="374"/>
      <c r="DB58" s="296"/>
      <c r="DD58" s="374"/>
      <c r="DE58" s="296"/>
      <c r="DF58" s="374"/>
      <c r="DG58" s="374"/>
      <c r="DI58" s="296"/>
      <c r="DK58" s="374"/>
      <c r="DL58" s="296"/>
      <c r="DM58" s="374"/>
      <c r="DN58" s="374"/>
      <c r="DP58" s="296"/>
      <c r="DR58" s="374"/>
      <c r="DS58" s="296"/>
      <c r="DT58" s="374"/>
      <c r="DU58" s="374"/>
      <c r="DW58" s="296"/>
      <c r="DY58" s="374"/>
      <c r="DZ58" s="296"/>
      <c r="EA58" s="374"/>
      <c r="EB58" s="374"/>
      <c r="ED58" s="296"/>
      <c r="EF58" s="374"/>
      <c r="EG58" s="296"/>
      <c r="EH58" s="374"/>
      <c r="EI58" s="374"/>
      <c r="EK58" s="296"/>
      <c r="EM58" s="374"/>
      <c r="EN58" s="296"/>
      <c r="EO58" s="374"/>
      <c r="EP58" s="374"/>
      <c r="ER58" s="296"/>
      <c r="ET58" s="374"/>
      <c r="EU58" s="296"/>
      <c r="EV58" s="374"/>
      <c r="EW58" s="374"/>
      <c r="EY58" s="296"/>
      <c r="FA58" s="374"/>
      <c r="FB58" s="296"/>
      <c r="FC58" s="374"/>
      <c r="FD58" s="374"/>
      <c r="FF58" s="296"/>
      <c r="FH58" s="374"/>
      <c r="FI58" s="296"/>
      <c r="FJ58" s="374"/>
      <c r="FK58" s="374"/>
      <c r="FM58" s="296"/>
      <c r="FO58" s="374"/>
      <c r="FP58" s="296"/>
      <c r="FQ58" s="374"/>
      <c r="FR58" s="374"/>
      <c r="FT58" s="296"/>
      <c r="FV58" s="374"/>
      <c r="FW58" s="296"/>
      <c r="FX58" s="374"/>
      <c r="FY58" s="374"/>
      <c r="GA58" s="296"/>
      <c r="GC58" s="374"/>
      <c r="GD58" s="296"/>
      <c r="GE58" s="374"/>
      <c r="GF58" s="374"/>
      <c r="GH58" s="296"/>
      <c r="GJ58" s="374"/>
      <c r="GK58" s="296"/>
      <c r="GL58" s="374"/>
      <c r="GM58" s="374"/>
      <c r="GO58" s="296"/>
      <c r="GQ58" s="374"/>
      <c r="GR58" s="296"/>
      <c r="GS58" s="374"/>
      <c r="GT58" s="374"/>
      <c r="GV58" s="296"/>
      <c r="GX58" s="374"/>
      <c r="GY58" s="296"/>
      <c r="GZ58" s="374"/>
      <c r="HA58" s="374"/>
      <c r="HC58" s="296"/>
      <c r="HE58" s="374"/>
      <c r="HF58" s="296"/>
      <c r="HG58" s="374"/>
      <c r="HH58" s="374"/>
      <c r="HJ58" s="296"/>
      <c r="HL58" s="374"/>
      <c r="HM58" s="296"/>
      <c r="HN58" s="374"/>
      <c r="HO58" s="374"/>
      <c r="HQ58" s="296"/>
      <c r="HS58" s="374"/>
      <c r="HT58" s="296"/>
      <c r="HU58" s="374"/>
      <c r="HV58" s="374"/>
      <c r="HX58" s="296"/>
      <c r="HZ58" s="374"/>
      <c r="IA58" s="296"/>
      <c r="IB58" s="374"/>
      <c r="IC58" s="374"/>
      <c r="IE58" s="296"/>
      <c r="IG58" s="374"/>
      <c r="IH58" s="296"/>
      <c r="II58" s="374"/>
      <c r="IJ58" s="374"/>
      <c r="IL58" s="296"/>
      <c r="IN58" s="374"/>
      <c r="IO58" s="296"/>
      <c r="IP58" s="374"/>
      <c r="IQ58" s="374"/>
      <c r="IS58" s="296"/>
      <c r="IU58" s="374"/>
    </row>
    <row r="59" spans="1:7" s="296" customFormat="1" ht="12.75">
      <c r="A59" s="226"/>
      <c r="B59" s="252"/>
      <c r="C59" s="451"/>
      <c r="D59" s="452"/>
      <c r="E59" s="453"/>
      <c r="F59" s="452"/>
      <c r="G59" s="252"/>
    </row>
    <row r="60" spans="1:3" s="252" customFormat="1" ht="12.75">
      <c r="A60" s="441"/>
      <c r="B60" s="297"/>
      <c r="C60" s="441"/>
    </row>
    <row r="61" spans="1:7" s="252" customFormat="1" ht="12.75">
      <c r="A61" s="440"/>
      <c r="B61" s="440"/>
      <c r="C61" s="440"/>
      <c r="D61" s="440"/>
      <c r="E61" s="440"/>
      <c r="F61" s="440"/>
      <c r="G61" s="440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Pârskatu departaments
15.10.98.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showGridLines="0" showZeros="0" workbookViewId="0" topLeftCell="A1">
      <selection activeCell="B1" sqref="B1"/>
    </sheetView>
  </sheetViews>
  <sheetFormatPr defaultColWidth="9.00390625" defaultRowHeight="12"/>
  <cols>
    <col min="1" max="1" width="18.125" style="454" customWidth="1"/>
    <col min="2" max="2" width="0" style="228" hidden="1" customWidth="1"/>
    <col min="3" max="3" width="8.875" style="228" customWidth="1"/>
    <col min="4" max="4" width="8.375" style="228" customWidth="1"/>
    <col min="5" max="5" width="8.75390625" style="228" customWidth="1"/>
    <col min="6" max="6" width="10.25390625" style="228" customWidth="1"/>
    <col min="7" max="7" width="8.00390625" style="228" customWidth="1"/>
    <col min="8" max="8" width="10.875" style="228" customWidth="1"/>
    <col min="9" max="9" width="9.375" style="228" customWidth="1"/>
    <col min="10" max="10" width="9.625" style="228" customWidth="1"/>
    <col min="11" max="11" width="8.875" style="228" customWidth="1"/>
    <col min="12" max="12" width="8.25390625" style="228" customWidth="1"/>
    <col min="13" max="13" width="8.75390625" style="228" customWidth="1"/>
    <col min="14" max="14" width="7.125" style="228" customWidth="1"/>
    <col min="15" max="15" width="7.375" style="228" customWidth="1"/>
    <col min="16" max="16" width="8.125" style="228" customWidth="1"/>
    <col min="17" max="17" width="9.25390625" style="228" customWidth="1"/>
    <col min="18" max="16384" width="8.00390625" style="228" customWidth="1"/>
  </cols>
  <sheetData>
    <row r="1" spans="15:16" ht="12">
      <c r="O1" s="455"/>
      <c r="P1" s="229"/>
    </row>
    <row r="2" spans="1:16" s="342" customFormat="1" ht="12.75">
      <c r="A2" s="456"/>
      <c r="G2" s="342" t="s">
        <v>661</v>
      </c>
      <c r="O2" s="234" t="s">
        <v>662</v>
      </c>
      <c r="P2" s="234"/>
    </row>
    <row r="3" spans="1:17" s="459" customFormat="1" ht="15.75">
      <c r="A3" s="457" t="s">
        <v>663</v>
      </c>
      <c r="B3" s="458"/>
      <c r="C3" s="457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</row>
    <row r="4" spans="1:17" s="462" customFormat="1" ht="15.75">
      <c r="A4" s="460" t="s">
        <v>291</v>
      </c>
      <c r="B4" s="460"/>
      <c r="C4" s="460"/>
      <c r="D4" s="460"/>
      <c r="E4" s="460"/>
      <c r="F4" s="461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</row>
    <row r="5" spans="1:17" s="253" customFormat="1" ht="11.25">
      <c r="A5" s="463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 t="s">
        <v>664</v>
      </c>
      <c r="O5" s="245"/>
      <c r="P5" s="244"/>
      <c r="Q5" s="245"/>
    </row>
    <row r="6" spans="1:17" s="342" customFormat="1" ht="12.75">
      <c r="A6" s="464"/>
      <c r="B6" s="465"/>
      <c r="C6" s="466" t="s">
        <v>665</v>
      </c>
      <c r="D6" s="466"/>
      <c r="E6" s="466"/>
      <c r="F6" s="467" t="s">
        <v>666</v>
      </c>
      <c r="G6" s="466"/>
      <c r="H6" s="466"/>
      <c r="I6" s="468"/>
      <c r="J6" s="468"/>
      <c r="K6" s="469" t="s">
        <v>636</v>
      </c>
      <c r="L6" s="466"/>
      <c r="M6" s="466"/>
      <c r="N6" s="470"/>
      <c r="O6" s="466"/>
      <c r="P6" s="471"/>
      <c r="Q6" s="472"/>
    </row>
    <row r="7" spans="1:17" ht="11.25">
      <c r="A7" s="473"/>
      <c r="B7" s="474"/>
      <c r="C7" s="474"/>
      <c r="D7" s="475"/>
      <c r="E7" s="475"/>
      <c r="F7" s="475"/>
      <c r="G7" s="475"/>
      <c r="H7" s="475"/>
      <c r="I7" s="475"/>
      <c r="J7" s="475"/>
      <c r="K7" s="475"/>
      <c r="L7" s="475"/>
      <c r="M7" s="476" t="s">
        <v>667</v>
      </c>
      <c r="N7" s="476"/>
      <c r="O7" s="474"/>
      <c r="P7" s="475"/>
      <c r="Q7" s="477"/>
    </row>
    <row r="8" spans="1:17" s="485" customFormat="1" ht="45">
      <c r="A8" s="478" t="s">
        <v>668</v>
      </c>
      <c r="B8" s="479"/>
      <c r="C8" s="480" t="s">
        <v>669</v>
      </c>
      <c r="D8" s="481" t="s">
        <v>670</v>
      </c>
      <c r="E8" s="482" t="s">
        <v>671</v>
      </c>
      <c r="F8" s="482" t="s">
        <v>672</v>
      </c>
      <c r="G8" s="482" t="s">
        <v>673</v>
      </c>
      <c r="H8" s="482" t="s">
        <v>674</v>
      </c>
      <c r="I8" s="482" t="s">
        <v>675</v>
      </c>
      <c r="J8" s="482" t="s">
        <v>676</v>
      </c>
      <c r="K8" s="482" t="s">
        <v>545</v>
      </c>
      <c r="L8" s="482" t="s">
        <v>677</v>
      </c>
      <c r="M8" s="482" t="s">
        <v>678</v>
      </c>
      <c r="N8" s="482" t="s">
        <v>679</v>
      </c>
      <c r="O8" s="482" t="s">
        <v>680</v>
      </c>
      <c r="P8" s="483" t="s">
        <v>567</v>
      </c>
      <c r="Q8" s="484" t="s">
        <v>681</v>
      </c>
    </row>
    <row r="9" spans="1:17" s="253" customFormat="1" ht="11.25">
      <c r="A9" s="486">
        <v>1</v>
      </c>
      <c r="B9" s="487"/>
      <c r="C9" s="421">
        <v>2</v>
      </c>
      <c r="D9" s="421">
        <v>3</v>
      </c>
      <c r="E9" s="421">
        <v>4</v>
      </c>
      <c r="F9" s="421">
        <v>5</v>
      </c>
      <c r="G9" s="421">
        <v>6</v>
      </c>
      <c r="H9" s="421">
        <v>7</v>
      </c>
      <c r="I9" s="421">
        <v>8</v>
      </c>
      <c r="J9" s="421">
        <v>9</v>
      </c>
      <c r="K9" s="421">
        <v>10</v>
      </c>
      <c r="L9" s="421">
        <v>11</v>
      </c>
      <c r="M9" s="421">
        <v>12</v>
      </c>
      <c r="N9" s="421">
        <v>13</v>
      </c>
      <c r="O9" s="421">
        <v>14</v>
      </c>
      <c r="P9" s="421">
        <v>15</v>
      </c>
      <c r="Q9" s="488">
        <v>16</v>
      </c>
    </row>
    <row r="10" spans="1:17" ht="12.75">
      <c r="A10" s="489" t="s">
        <v>682</v>
      </c>
      <c r="B10" s="490"/>
      <c r="C10" s="491"/>
      <c r="D10" s="491"/>
      <c r="E10" s="491"/>
      <c r="F10" s="491"/>
      <c r="G10" s="491"/>
      <c r="H10" s="491"/>
      <c r="I10" s="491"/>
      <c r="J10" s="491"/>
      <c r="K10" s="491">
        <v>0</v>
      </c>
      <c r="L10" s="491"/>
      <c r="M10" s="491"/>
      <c r="N10" s="491"/>
      <c r="O10" s="491"/>
      <c r="P10" s="491"/>
      <c r="Q10" s="492">
        <v>0</v>
      </c>
    </row>
    <row r="11" spans="1:17" ht="11.25" hidden="1">
      <c r="A11" s="493" t="s">
        <v>359</v>
      </c>
      <c r="B11" s="494"/>
      <c r="C11" s="491">
        <v>3000</v>
      </c>
      <c r="D11" s="491">
        <v>1000</v>
      </c>
      <c r="E11" s="491">
        <v>4000</v>
      </c>
      <c r="F11" s="491">
        <v>3000</v>
      </c>
      <c r="G11" s="491">
        <v>0</v>
      </c>
      <c r="H11" s="491">
        <v>4000</v>
      </c>
      <c r="I11" s="491">
        <v>0</v>
      </c>
      <c r="J11" s="491">
        <v>0</v>
      </c>
      <c r="K11" s="491">
        <v>0</v>
      </c>
      <c r="L11" s="491">
        <v>0</v>
      </c>
      <c r="M11" s="491">
        <v>0</v>
      </c>
      <c r="N11" s="491">
        <v>0</v>
      </c>
      <c r="O11" s="491">
        <v>0</v>
      </c>
      <c r="P11" s="491">
        <v>0</v>
      </c>
      <c r="Q11" s="495">
        <v>0</v>
      </c>
    </row>
    <row r="12" spans="1:17" ht="10.5" hidden="1">
      <c r="A12" s="493"/>
      <c r="B12" s="496" t="s">
        <v>683</v>
      </c>
      <c r="C12" s="491">
        <v>1000</v>
      </c>
      <c r="D12" s="491">
        <v>0</v>
      </c>
      <c r="E12" s="491">
        <v>2000</v>
      </c>
      <c r="F12" s="491">
        <v>2000</v>
      </c>
      <c r="G12" s="491">
        <v>0</v>
      </c>
      <c r="H12" s="491">
        <v>2000</v>
      </c>
      <c r="I12" s="491">
        <v>0</v>
      </c>
      <c r="J12" s="491">
        <v>0</v>
      </c>
      <c r="K12" s="491">
        <v>0</v>
      </c>
      <c r="L12" s="491">
        <v>0</v>
      </c>
      <c r="M12" s="491">
        <v>0</v>
      </c>
      <c r="N12" s="491">
        <v>0</v>
      </c>
      <c r="O12" s="491">
        <v>0</v>
      </c>
      <c r="P12" s="491">
        <v>0</v>
      </c>
      <c r="Q12" s="492">
        <v>0</v>
      </c>
    </row>
    <row r="13" spans="1:17" ht="12">
      <c r="A13" s="497" t="s">
        <v>684</v>
      </c>
      <c r="B13" s="494" t="s">
        <v>685</v>
      </c>
      <c r="C13" s="498">
        <v>78423000</v>
      </c>
      <c r="D13" s="498">
        <v>15518000</v>
      </c>
      <c r="E13" s="498">
        <v>93941000</v>
      </c>
      <c r="F13" s="498">
        <v>81116000</v>
      </c>
      <c r="G13" s="498">
        <v>13396000</v>
      </c>
      <c r="H13" s="498">
        <v>94512000</v>
      </c>
      <c r="I13" s="498">
        <v>-571000</v>
      </c>
      <c r="J13" s="498">
        <v>571000</v>
      </c>
      <c r="K13" s="498">
        <v>0</v>
      </c>
      <c r="L13" s="498">
        <v>-1997000</v>
      </c>
      <c r="M13" s="498">
        <v>5412000</v>
      </c>
      <c r="N13" s="498">
        <v>7409000</v>
      </c>
      <c r="O13" s="498">
        <v>-30000</v>
      </c>
      <c r="P13" s="498">
        <v>0</v>
      </c>
      <c r="Q13" s="499">
        <v>2598000</v>
      </c>
    </row>
    <row r="14" spans="1:17" ht="12">
      <c r="A14" s="497" t="s">
        <v>686</v>
      </c>
      <c r="B14" s="500" t="s">
        <v>687</v>
      </c>
      <c r="C14" s="498">
        <v>7958000</v>
      </c>
      <c r="D14" s="498">
        <v>2764000</v>
      </c>
      <c r="E14" s="498">
        <v>10721000</v>
      </c>
      <c r="F14" s="498">
        <v>10143000</v>
      </c>
      <c r="G14" s="498">
        <v>220000</v>
      </c>
      <c r="H14" s="498">
        <v>10363000</v>
      </c>
      <c r="I14" s="498">
        <v>358000</v>
      </c>
      <c r="J14" s="498">
        <v>-358000</v>
      </c>
      <c r="K14" s="498">
        <v>-313000</v>
      </c>
      <c r="L14" s="498">
        <v>-96000</v>
      </c>
      <c r="M14" s="498">
        <v>152000</v>
      </c>
      <c r="N14" s="498">
        <v>248000</v>
      </c>
      <c r="O14" s="498">
        <v>0</v>
      </c>
      <c r="P14" s="498">
        <v>50000</v>
      </c>
      <c r="Q14" s="499">
        <v>0</v>
      </c>
    </row>
    <row r="15" spans="1:17" ht="12">
      <c r="A15" s="497" t="s">
        <v>688</v>
      </c>
      <c r="B15" s="500" t="s">
        <v>689</v>
      </c>
      <c r="C15" s="498">
        <v>4363000</v>
      </c>
      <c r="D15" s="498">
        <v>1585000</v>
      </c>
      <c r="E15" s="498">
        <v>5949000</v>
      </c>
      <c r="F15" s="498">
        <v>6667000</v>
      </c>
      <c r="G15" s="498">
        <v>27000</v>
      </c>
      <c r="H15" s="498">
        <v>6694000</v>
      </c>
      <c r="I15" s="498">
        <v>-745000</v>
      </c>
      <c r="J15" s="498">
        <v>745000</v>
      </c>
      <c r="K15" s="498">
        <v>-549000</v>
      </c>
      <c r="L15" s="498">
        <v>-478000</v>
      </c>
      <c r="M15" s="498">
        <v>160000</v>
      </c>
      <c r="N15" s="498">
        <v>638000</v>
      </c>
      <c r="O15" s="498">
        <v>0</v>
      </c>
      <c r="P15" s="498">
        <v>75000</v>
      </c>
      <c r="Q15" s="499">
        <v>1697000</v>
      </c>
    </row>
    <row r="16" spans="1:17" ht="12">
      <c r="A16" s="497" t="s">
        <v>690</v>
      </c>
      <c r="B16" s="500" t="s">
        <v>691</v>
      </c>
      <c r="C16" s="498">
        <v>4217000</v>
      </c>
      <c r="D16" s="498">
        <v>1470000</v>
      </c>
      <c r="E16" s="498">
        <v>5687000</v>
      </c>
      <c r="F16" s="498">
        <v>5265000</v>
      </c>
      <c r="G16" s="498">
        <v>6000</v>
      </c>
      <c r="H16" s="498">
        <v>5271000</v>
      </c>
      <c r="I16" s="498">
        <v>416000</v>
      </c>
      <c r="J16" s="498">
        <v>-416000</v>
      </c>
      <c r="K16" s="498">
        <v>-200000</v>
      </c>
      <c r="L16" s="498">
        <v>-216000</v>
      </c>
      <c r="M16" s="498">
        <v>611000</v>
      </c>
      <c r="N16" s="498">
        <v>828000</v>
      </c>
      <c r="O16" s="498">
        <v>0</v>
      </c>
      <c r="P16" s="498">
        <v>0</v>
      </c>
      <c r="Q16" s="499">
        <v>0</v>
      </c>
    </row>
    <row r="17" spans="1:17" ht="12">
      <c r="A17" s="497" t="s">
        <v>692</v>
      </c>
      <c r="B17" s="500" t="s">
        <v>693</v>
      </c>
      <c r="C17" s="498">
        <v>6280000</v>
      </c>
      <c r="D17" s="498">
        <v>2162000</v>
      </c>
      <c r="E17" s="498">
        <v>8442000</v>
      </c>
      <c r="F17" s="498">
        <v>8399000</v>
      </c>
      <c r="G17" s="498">
        <v>5000</v>
      </c>
      <c r="H17" s="498">
        <v>8404000</v>
      </c>
      <c r="I17" s="498">
        <v>38000</v>
      </c>
      <c r="J17" s="498">
        <v>-38000</v>
      </c>
      <c r="K17" s="498">
        <v>64000</v>
      </c>
      <c r="L17" s="498">
        <v>-57000</v>
      </c>
      <c r="M17" s="498">
        <v>248000</v>
      </c>
      <c r="N17" s="498">
        <v>305000</v>
      </c>
      <c r="O17" s="498">
        <v>0</v>
      </c>
      <c r="P17" s="498">
        <v>-45000</v>
      </c>
      <c r="Q17" s="499">
        <v>0</v>
      </c>
    </row>
    <row r="18" spans="1:17" ht="12">
      <c r="A18" s="497" t="s">
        <v>694</v>
      </c>
      <c r="B18" s="500" t="s">
        <v>695</v>
      </c>
      <c r="C18" s="498">
        <v>2372000</v>
      </c>
      <c r="D18" s="498">
        <v>1294000</v>
      </c>
      <c r="E18" s="498">
        <v>3666000</v>
      </c>
      <c r="F18" s="498">
        <v>3496000</v>
      </c>
      <c r="G18" s="498">
        <v>3000</v>
      </c>
      <c r="H18" s="498">
        <v>3499000</v>
      </c>
      <c r="I18" s="498">
        <v>167000</v>
      </c>
      <c r="J18" s="498">
        <v>-167000</v>
      </c>
      <c r="K18" s="498">
        <v>-28000</v>
      </c>
      <c r="L18" s="498">
        <v>-139000</v>
      </c>
      <c r="M18" s="498">
        <v>42000</v>
      </c>
      <c r="N18" s="498">
        <v>181000</v>
      </c>
      <c r="O18" s="498">
        <v>0</v>
      </c>
      <c r="P18" s="498">
        <v>0</v>
      </c>
      <c r="Q18" s="499">
        <v>0</v>
      </c>
    </row>
    <row r="19" spans="1:17" ht="12">
      <c r="A19" s="497" t="s">
        <v>696</v>
      </c>
      <c r="B19" s="500" t="s">
        <v>697</v>
      </c>
      <c r="C19" s="498">
        <v>7648000</v>
      </c>
      <c r="D19" s="498">
        <v>784000</v>
      </c>
      <c r="E19" s="498">
        <v>8432000</v>
      </c>
      <c r="F19" s="498">
        <v>5283000</v>
      </c>
      <c r="G19" s="498">
        <v>2460000</v>
      </c>
      <c r="H19" s="498">
        <v>7743000</v>
      </c>
      <c r="I19" s="498">
        <v>689000</v>
      </c>
      <c r="J19" s="498">
        <v>-689000</v>
      </c>
      <c r="K19" s="498">
        <v>0</v>
      </c>
      <c r="L19" s="498">
        <v>-689000</v>
      </c>
      <c r="M19" s="498">
        <v>56000</v>
      </c>
      <c r="N19" s="498">
        <v>745000</v>
      </c>
      <c r="O19" s="498">
        <v>0</v>
      </c>
      <c r="P19" s="498">
        <v>0</v>
      </c>
      <c r="Q19" s="499">
        <v>0</v>
      </c>
    </row>
    <row r="20" spans="1:17" ht="12" hidden="1">
      <c r="A20" s="493" t="s">
        <v>698</v>
      </c>
      <c r="B20" s="500" t="s">
        <v>699</v>
      </c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>
        <v>0</v>
      </c>
      <c r="Q20" s="499"/>
    </row>
    <row r="21" spans="1:17" ht="12" hidden="1">
      <c r="A21" s="493" t="s">
        <v>700</v>
      </c>
      <c r="B21" s="500" t="s">
        <v>701</v>
      </c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>
        <v>0</v>
      </c>
      <c r="Q21" s="499"/>
    </row>
    <row r="22" spans="1:17" ht="12" hidden="1">
      <c r="A22" s="493" t="s">
        <v>702</v>
      </c>
      <c r="B22" s="500" t="s">
        <v>703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>
        <v>0</v>
      </c>
      <c r="Q22" s="499"/>
    </row>
    <row r="23" spans="1:17" ht="12" hidden="1">
      <c r="A23" s="493" t="s">
        <v>704</v>
      </c>
      <c r="B23" s="500" t="s">
        <v>705</v>
      </c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>
        <v>0</v>
      </c>
      <c r="Q23" s="499"/>
    </row>
    <row r="24" spans="1:17" ht="12" hidden="1">
      <c r="A24" s="493" t="s">
        <v>706</v>
      </c>
      <c r="B24" s="500" t="s">
        <v>707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>
        <v>0</v>
      </c>
      <c r="Q24" s="499"/>
    </row>
    <row r="25" spans="1:17" ht="12" hidden="1">
      <c r="A25" s="493" t="s">
        <v>708</v>
      </c>
      <c r="B25" s="500" t="s">
        <v>709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>
        <v>0</v>
      </c>
      <c r="Q25" s="499"/>
    </row>
    <row r="26" spans="1:17" ht="12" hidden="1">
      <c r="A26" s="493" t="s">
        <v>710</v>
      </c>
      <c r="B26" s="500" t="s">
        <v>711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>
        <v>0</v>
      </c>
      <c r="Q26" s="499"/>
    </row>
    <row r="27" spans="1:17" ht="12" hidden="1">
      <c r="A27" s="493" t="s">
        <v>712</v>
      </c>
      <c r="B27" s="500" t="s">
        <v>713</v>
      </c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>
        <v>0</v>
      </c>
      <c r="Q27" s="499"/>
    </row>
    <row r="28" spans="1:17" ht="12" hidden="1">
      <c r="A28" s="493" t="s">
        <v>714</v>
      </c>
      <c r="B28" s="500" t="s">
        <v>715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>
        <v>0</v>
      </c>
      <c r="Q28" s="499"/>
    </row>
    <row r="29" spans="1:17" ht="12" hidden="1">
      <c r="A29" s="493" t="s">
        <v>716</v>
      </c>
      <c r="B29" s="500" t="s">
        <v>717</v>
      </c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>
        <v>0</v>
      </c>
      <c r="Q29" s="499"/>
    </row>
    <row r="30" spans="1:17" ht="12" hidden="1">
      <c r="A30" s="493" t="s">
        <v>718</v>
      </c>
      <c r="B30" s="500" t="s">
        <v>719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>
        <v>0</v>
      </c>
      <c r="Q30" s="499"/>
    </row>
    <row r="31" spans="1:17" ht="12" hidden="1">
      <c r="A31" s="493" t="s">
        <v>720</v>
      </c>
      <c r="B31" s="500" t="s">
        <v>721</v>
      </c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>
        <v>0</v>
      </c>
      <c r="Q31" s="499"/>
    </row>
    <row r="32" spans="1:17" ht="12" hidden="1">
      <c r="A32" s="493" t="s">
        <v>722</v>
      </c>
      <c r="B32" s="500" t="s">
        <v>723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>
        <v>0</v>
      </c>
      <c r="Q32" s="499"/>
    </row>
    <row r="33" spans="1:17" ht="12" hidden="1">
      <c r="A33" s="493" t="s">
        <v>724</v>
      </c>
      <c r="B33" s="500" t="s">
        <v>725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>
        <v>0</v>
      </c>
      <c r="Q33" s="499"/>
    </row>
    <row r="34" spans="1:17" ht="12" hidden="1">
      <c r="A34" s="493" t="s">
        <v>726</v>
      </c>
      <c r="B34" s="500" t="s">
        <v>727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>
        <v>0</v>
      </c>
      <c r="Q34" s="499"/>
    </row>
    <row r="35" spans="1:17" ht="12" hidden="1">
      <c r="A35" s="493" t="s">
        <v>728</v>
      </c>
      <c r="B35" s="500" t="s">
        <v>729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>
        <v>0</v>
      </c>
      <c r="Q35" s="499"/>
    </row>
    <row r="36" spans="1:17" ht="12" hidden="1">
      <c r="A36" s="493" t="s">
        <v>730</v>
      </c>
      <c r="B36" s="500" t="s">
        <v>731</v>
      </c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>
        <v>0</v>
      </c>
      <c r="Q36" s="499"/>
    </row>
    <row r="37" spans="1:17" ht="12" hidden="1">
      <c r="A37" s="493" t="s">
        <v>732</v>
      </c>
      <c r="B37" s="500" t="s">
        <v>733</v>
      </c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>
        <v>0</v>
      </c>
      <c r="Q37" s="499"/>
    </row>
    <row r="38" spans="1:17" ht="12" hidden="1">
      <c r="A38" s="493" t="s">
        <v>734</v>
      </c>
      <c r="B38" s="500" t="s">
        <v>735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>
        <v>0</v>
      </c>
      <c r="Q38" s="499"/>
    </row>
    <row r="39" spans="1:17" ht="12" hidden="1">
      <c r="A39" s="493" t="s">
        <v>736</v>
      </c>
      <c r="B39" s="500" t="s">
        <v>737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>
        <v>0</v>
      </c>
      <c r="Q39" s="499"/>
    </row>
    <row r="40" spans="1:17" ht="12" hidden="1">
      <c r="A40" s="493" t="s">
        <v>738</v>
      </c>
      <c r="B40" s="500" t="s">
        <v>739</v>
      </c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>
        <v>0</v>
      </c>
      <c r="Q40" s="499"/>
    </row>
    <row r="41" spans="1:17" ht="12" hidden="1">
      <c r="A41" s="493" t="s">
        <v>740</v>
      </c>
      <c r="B41" s="500" t="s">
        <v>741</v>
      </c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>
        <v>0</v>
      </c>
      <c r="Q41" s="499"/>
    </row>
    <row r="42" spans="1:17" ht="12" hidden="1">
      <c r="A42" s="493" t="s">
        <v>742</v>
      </c>
      <c r="B42" s="500" t="s">
        <v>743</v>
      </c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>
        <v>0</v>
      </c>
      <c r="Q42" s="499"/>
    </row>
    <row r="43" spans="1:17" ht="12" hidden="1">
      <c r="A43" s="493" t="s">
        <v>744</v>
      </c>
      <c r="B43" s="500" t="s">
        <v>745</v>
      </c>
      <c r="C43" s="498">
        <f aca="true" t="shared" si="0" ref="C43:Q43">SUM(C10:C16)</f>
        <v>94965000</v>
      </c>
      <c r="D43" s="498">
        <f t="shared" si="0"/>
        <v>21338000</v>
      </c>
      <c r="E43" s="498">
        <f t="shared" si="0"/>
        <v>116304000</v>
      </c>
      <c r="F43" s="498">
        <f t="shared" si="0"/>
        <v>103196000</v>
      </c>
      <c r="G43" s="498">
        <f t="shared" si="0"/>
        <v>13649000</v>
      </c>
      <c r="H43" s="498">
        <f t="shared" si="0"/>
        <v>116846000</v>
      </c>
      <c r="I43" s="498">
        <f t="shared" si="0"/>
        <v>-542000</v>
      </c>
      <c r="J43" s="498">
        <f t="shared" si="0"/>
        <v>542000</v>
      </c>
      <c r="K43" s="498">
        <f t="shared" si="0"/>
        <v>-1062000</v>
      </c>
      <c r="L43" s="498">
        <f t="shared" si="0"/>
        <v>-2787000</v>
      </c>
      <c r="M43" s="498">
        <f t="shared" si="0"/>
        <v>6335000</v>
      </c>
      <c r="N43" s="498">
        <f t="shared" si="0"/>
        <v>9123000</v>
      </c>
      <c r="O43" s="498">
        <f t="shared" si="0"/>
        <v>-30000</v>
      </c>
      <c r="P43" s="498">
        <f t="shared" si="0"/>
        <v>125000</v>
      </c>
      <c r="Q43" s="499">
        <f t="shared" si="0"/>
        <v>4295000</v>
      </c>
    </row>
    <row r="44" spans="1:17" ht="12" hidden="1">
      <c r="A44" s="493" t="s">
        <v>746</v>
      </c>
      <c r="B44" s="500" t="s">
        <v>747</v>
      </c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9"/>
    </row>
    <row r="45" spans="1:17" ht="12" hidden="1">
      <c r="A45" s="493" t="s">
        <v>748</v>
      </c>
      <c r="B45" s="500" t="s">
        <v>749</v>
      </c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9"/>
    </row>
    <row r="46" spans="1:17" ht="12.75">
      <c r="A46" s="489" t="s">
        <v>750</v>
      </c>
      <c r="B46" s="490"/>
      <c r="C46" s="498">
        <f aca="true" t="shared" si="1" ref="C46:Q46">SUM(C13:C19)</f>
        <v>111261000</v>
      </c>
      <c r="D46" s="498">
        <f t="shared" si="1"/>
        <v>25577000</v>
      </c>
      <c r="E46" s="498">
        <f t="shared" si="1"/>
        <v>136838000</v>
      </c>
      <c r="F46" s="498">
        <f t="shared" si="1"/>
        <v>120369000</v>
      </c>
      <c r="G46" s="498">
        <f t="shared" si="1"/>
        <v>16117000</v>
      </c>
      <c r="H46" s="498">
        <f t="shared" si="1"/>
        <v>136486000</v>
      </c>
      <c r="I46" s="498">
        <f t="shared" si="1"/>
        <v>352000</v>
      </c>
      <c r="J46" s="498">
        <f t="shared" si="1"/>
        <v>-352000</v>
      </c>
      <c r="K46" s="498">
        <f t="shared" si="1"/>
        <v>-1026000</v>
      </c>
      <c r="L46" s="498">
        <f t="shared" si="1"/>
        <v>-3672000</v>
      </c>
      <c r="M46" s="498">
        <f t="shared" si="1"/>
        <v>6681000</v>
      </c>
      <c r="N46" s="498">
        <f t="shared" si="1"/>
        <v>10354000</v>
      </c>
      <c r="O46" s="498">
        <f t="shared" si="1"/>
        <v>-30000</v>
      </c>
      <c r="P46" s="498">
        <f t="shared" si="1"/>
        <v>80000</v>
      </c>
      <c r="Q46" s="499">
        <f t="shared" si="1"/>
        <v>4295000</v>
      </c>
    </row>
    <row r="47" spans="1:17" ht="12" customHeight="1" hidden="1">
      <c r="A47" s="493" t="s">
        <v>751</v>
      </c>
      <c r="B47" s="490"/>
      <c r="C47" s="501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499"/>
    </row>
    <row r="48" spans="1:17" ht="12" hidden="1">
      <c r="A48" s="493" t="s">
        <v>359</v>
      </c>
      <c r="B48" s="494"/>
      <c r="C48" s="503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499"/>
    </row>
    <row r="49" spans="1:17" ht="12" hidden="1">
      <c r="A49" s="493"/>
      <c r="B49" s="496" t="s">
        <v>683</v>
      </c>
      <c r="C49" s="503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499"/>
    </row>
    <row r="50" spans="1:17" ht="12" hidden="1">
      <c r="A50" s="493" t="s">
        <v>684</v>
      </c>
      <c r="B50" s="494" t="s">
        <v>685</v>
      </c>
      <c r="C50" s="503"/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499"/>
    </row>
    <row r="51" spans="1:17" ht="12" hidden="1">
      <c r="A51" s="493" t="s">
        <v>686</v>
      </c>
      <c r="B51" s="500" t="s">
        <v>687</v>
      </c>
      <c r="C51" s="503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499"/>
    </row>
    <row r="52" spans="1:17" ht="12" hidden="1">
      <c r="A52" s="493" t="s">
        <v>688</v>
      </c>
      <c r="B52" s="500" t="s">
        <v>689</v>
      </c>
      <c r="C52" s="503"/>
      <c r="D52" s="504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499"/>
    </row>
    <row r="53" spans="1:17" ht="12" hidden="1">
      <c r="A53" s="493" t="s">
        <v>690</v>
      </c>
      <c r="B53" s="500" t="s">
        <v>691</v>
      </c>
      <c r="C53" s="503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499"/>
    </row>
    <row r="54" spans="1:17" ht="12.75" hidden="1">
      <c r="A54" s="493" t="s">
        <v>692</v>
      </c>
      <c r="B54" s="500" t="s">
        <v>693</v>
      </c>
      <c r="C54" s="505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499"/>
    </row>
    <row r="55" spans="1:17" ht="12" hidden="1">
      <c r="A55" s="493" t="s">
        <v>694</v>
      </c>
      <c r="B55" s="500" t="s">
        <v>695</v>
      </c>
      <c r="C55" s="507">
        <v>1000</v>
      </c>
      <c r="D55" s="507">
        <v>1000</v>
      </c>
      <c r="E55" s="507">
        <v>2000</v>
      </c>
      <c r="F55" s="507">
        <v>1000</v>
      </c>
      <c r="G55" s="507">
        <v>0</v>
      </c>
      <c r="H55" s="507">
        <v>1000</v>
      </c>
      <c r="I55" s="507">
        <v>0</v>
      </c>
      <c r="J55" s="507">
        <v>0</v>
      </c>
      <c r="K55" s="507">
        <v>0</v>
      </c>
      <c r="L55" s="507">
        <v>0</v>
      </c>
      <c r="M55" s="507">
        <v>0</v>
      </c>
      <c r="N55" s="507">
        <v>0</v>
      </c>
      <c r="O55" s="507">
        <v>0</v>
      </c>
      <c r="P55" s="507">
        <v>0</v>
      </c>
      <c r="Q55" s="499">
        <v>0</v>
      </c>
    </row>
    <row r="56" spans="1:17" ht="12" hidden="1">
      <c r="A56" s="493" t="s">
        <v>696</v>
      </c>
      <c r="B56" s="500" t="s">
        <v>697</v>
      </c>
      <c r="C56" s="507">
        <v>0</v>
      </c>
      <c r="D56" s="507">
        <v>1000</v>
      </c>
      <c r="E56" s="507">
        <v>1000</v>
      </c>
      <c r="F56" s="507">
        <v>1000</v>
      </c>
      <c r="G56" s="507">
        <v>0</v>
      </c>
      <c r="H56" s="507">
        <v>1000</v>
      </c>
      <c r="I56" s="507">
        <v>0</v>
      </c>
      <c r="J56" s="507">
        <v>0</v>
      </c>
      <c r="K56" s="507">
        <v>0</v>
      </c>
      <c r="L56" s="507">
        <v>0</v>
      </c>
      <c r="M56" s="507">
        <v>0</v>
      </c>
      <c r="N56" s="507">
        <v>0</v>
      </c>
      <c r="O56" s="507">
        <v>0</v>
      </c>
      <c r="P56" s="507">
        <v>0</v>
      </c>
      <c r="Q56" s="499">
        <v>0</v>
      </c>
    </row>
    <row r="57" spans="1:17" s="509" customFormat="1" ht="12.75">
      <c r="A57" s="489" t="s">
        <v>751</v>
      </c>
      <c r="B57" s="508"/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507"/>
      <c r="Q57" s="499"/>
    </row>
    <row r="58" spans="1:17" ht="12">
      <c r="A58" s="497" t="s">
        <v>698</v>
      </c>
      <c r="B58" s="500" t="s">
        <v>699</v>
      </c>
      <c r="C58" s="498">
        <v>2407000</v>
      </c>
      <c r="D58" s="498">
        <v>2573000</v>
      </c>
      <c r="E58" s="498">
        <v>4980000</v>
      </c>
      <c r="F58" s="498">
        <v>4225000</v>
      </c>
      <c r="G58" s="498">
        <v>326000</v>
      </c>
      <c r="H58" s="498">
        <v>4551000</v>
      </c>
      <c r="I58" s="498">
        <v>429000</v>
      </c>
      <c r="J58" s="498">
        <v>-429000</v>
      </c>
      <c r="K58" s="498">
        <v>-38000</v>
      </c>
      <c r="L58" s="498">
        <v>-351000</v>
      </c>
      <c r="M58" s="498">
        <v>184000</v>
      </c>
      <c r="N58" s="498">
        <v>536000</v>
      </c>
      <c r="O58" s="498">
        <v>-17000</v>
      </c>
      <c r="P58" s="498">
        <v>0</v>
      </c>
      <c r="Q58" s="499">
        <v>-23000</v>
      </c>
    </row>
    <row r="59" spans="1:17" ht="12">
      <c r="A59" s="497" t="s">
        <v>700</v>
      </c>
      <c r="B59" s="500" t="s">
        <v>701</v>
      </c>
      <c r="C59" s="498">
        <v>1229000</v>
      </c>
      <c r="D59" s="498">
        <v>1769000</v>
      </c>
      <c r="E59" s="498">
        <v>2997000</v>
      </c>
      <c r="F59" s="498">
        <v>2929000</v>
      </c>
      <c r="G59" s="498">
        <v>39000</v>
      </c>
      <c r="H59" s="498">
        <v>2967000</v>
      </c>
      <c r="I59" s="498">
        <v>30000</v>
      </c>
      <c r="J59" s="498">
        <v>-30000</v>
      </c>
      <c r="K59" s="498">
        <v>43000</v>
      </c>
      <c r="L59" s="498">
        <v>-104000</v>
      </c>
      <c r="M59" s="498">
        <v>118000</v>
      </c>
      <c r="N59" s="498">
        <v>222000</v>
      </c>
      <c r="O59" s="498">
        <v>0</v>
      </c>
      <c r="P59" s="498">
        <v>4000</v>
      </c>
      <c r="Q59" s="499">
        <v>27000</v>
      </c>
    </row>
    <row r="60" spans="1:17" ht="12">
      <c r="A60" s="497" t="s">
        <v>702</v>
      </c>
      <c r="B60" s="500" t="s">
        <v>703</v>
      </c>
      <c r="C60" s="498">
        <v>1209000</v>
      </c>
      <c r="D60" s="498">
        <v>2189000</v>
      </c>
      <c r="E60" s="498">
        <v>3398000</v>
      </c>
      <c r="F60" s="498">
        <v>3132000</v>
      </c>
      <c r="G60" s="498">
        <v>92000</v>
      </c>
      <c r="H60" s="498">
        <v>3224000</v>
      </c>
      <c r="I60" s="498">
        <v>175000</v>
      </c>
      <c r="J60" s="498">
        <v>-175000</v>
      </c>
      <c r="K60" s="498">
        <v>0</v>
      </c>
      <c r="L60" s="498">
        <v>-175000</v>
      </c>
      <c r="M60" s="498">
        <v>86000</v>
      </c>
      <c r="N60" s="498">
        <v>261000</v>
      </c>
      <c r="O60" s="498">
        <v>0</v>
      </c>
      <c r="P60" s="498">
        <v>0</v>
      </c>
      <c r="Q60" s="499">
        <v>0</v>
      </c>
    </row>
    <row r="61" spans="1:17" ht="12">
      <c r="A61" s="497" t="s">
        <v>704</v>
      </c>
      <c r="B61" s="500" t="s">
        <v>705</v>
      </c>
      <c r="C61" s="498">
        <v>2568000</v>
      </c>
      <c r="D61" s="498">
        <v>2825000</v>
      </c>
      <c r="E61" s="498">
        <v>5393000</v>
      </c>
      <c r="F61" s="498">
        <v>5280000</v>
      </c>
      <c r="G61" s="498">
        <v>214000</v>
      </c>
      <c r="H61" s="498">
        <v>5494000</v>
      </c>
      <c r="I61" s="498">
        <v>-101000</v>
      </c>
      <c r="J61" s="498">
        <v>101000</v>
      </c>
      <c r="K61" s="498">
        <v>246000</v>
      </c>
      <c r="L61" s="498">
        <v>-198000</v>
      </c>
      <c r="M61" s="498">
        <v>208000</v>
      </c>
      <c r="N61" s="498">
        <v>406000</v>
      </c>
      <c r="O61" s="498">
        <v>0</v>
      </c>
      <c r="P61" s="498">
        <v>0</v>
      </c>
      <c r="Q61" s="499">
        <v>53000</v>
      </c>
    </row>
    <row r="62" spans="1:17" ht="12">
      <c r="A62" s="497" t="s">
        <v>706</v>
      </c>
      <c r="B62" s="500" t="s">
        <v>707</v>
      </c>
      <c r="C62" s="498">
        <v>3470000</v>
      </c>
      <c r="D62" s="498">
        <v>3901000</v>
      </c>
      <c r="E62" s="498">
        <v>7371000</v>
      </c>
      <c r="F62" s="498">
        <v>7063000</v>
      </c>
      <c r="G62" s="498">
        <v>102000</v>
      </c>
      <c r="H62" s="498">
        <v>7166000</v>
      </c>
      <c r="I62" s="498">
        <v>206000</v>
      </c>
      <c r="J62" s="498">
        <v>-206000</v>
      </c>
      <c r="K62" s="498">
        <v>149000</v>
      </c>
      <c r="L62" s="498">
        <v>-405000</v>
      </c>
      <c r="M62" s="498">
        <v>192000</v>
      </c>
      <c r="N62" s="498">
        <v>597000</v>
      </c>
      <c r="O62" s="498">
        <v>-8000</v>
      </c>
      <c r="P62" s="498">
        <v>0</v>
      </c>
      <c r="Q62" s="499">
        <v>57000</v>
      </c>
    </row>
    <row r="63" spans="1:17" ht="12">
      <c r="A63" s="497" t="s">
        <v>708</v>
      </c>
      <c r="B63" s="500" t="s">
        <v>709</v>
      </c>
      <c r="C63" s="498">
        <v>2512000</v>
      </c>
      <c r="D63" s="498">
        <v>2595000</v>
      </c>
      <c r="E63" s="498">
        <v>5106000</v>
      </c>
      <c r="F63" s="498">
        <v>4683000</v>
      </c>
      <c r="G63" s="498">
        <v>303000</v>
      </c>
      <c r="H63" s="498">
        <v>4985000</v>
      </c>
      <c r="I63" s="498">
        <v>121000</v>
      </c>
      <c r="J63" s="498">
        <v>-121000</v>
      </c>
      <c r="K63" s="498">
        <v>176000</v>
      </c>
      <c r="L63" s="498">
        <v>-291000</v>
      </c>
      <c r="M63" s="498">
        <v>279000</v>
      </c>
      <c r="N63" s="498">
        <v>570000</v>
      </c>
      <c r="O63" s="498">
        <v>0</v>
      </c>
      <c r="P63" s="498">
        <v>0</v>
      </c>
      <c r="Q63" s="499">
        <v>-6000</v>
      </c>
    </row>
    <row r="64" spans="1:17" ht="12">
      <c r="A64" s="497" t="s">
        <v>710</v>
      </c>
      <c r="B64" s="500" t="s">
        <v>711</v>
      </c>
      <c r="C64" s="498">
        <v>2391000</v>
      </c>
      <c r="D64" s="498">
        <v>1997000</v>
      </c>
      <c r="E64" s="498">
        <v>4388000</v>
      </c>
      <c r="F64" s="498">
        <v>4171000</v>
      </c>
      <c r="G64" s="498">
        <v>207000</v>
      </c>
      <c r="H64" s="498">
        <v>4378000</v>
      </c>
      <c r="I64" s="498">
        <v>10000</v>
      </c>
      <c r="J64" s="498">
        <v>-10000</v>
      </c>
      <c r="K64" s="498">
        <v>96000</v>
      </c>
      <c r="L64" s="498">
        <v>-104000</v>
      </c>
      <c r="M64" s="498">
        <v>288000</v>
      </c>
      <c r="N64" s="498">
        <v>391000</v>
      </c>
      <c r="O64" s="498">
        <v>0</v>
      </c>
      <c r="P64" s="498">
        <v>0</v>
      </c>
      <c r="Q64" s="499">
        <v>-3000</v>
      </c>
    </row>
    <row r="65" spans="1:17" ht="12">
      <c r="A65" s="497" t="s">
        <v>712</v>
      </c>
      <c r="B65" s="500" t="s">
        <v>713</v>
      </c>
      <c r="C65" s="498">
        <v>1550000</v>
      </c>
      <c r="D65" s="498">
        <v>1483000</v>
      </c>
      <c r="E65" s="498">
        <v>3033000</v>
      </c>
      <c r="F65" s="498">
        <v>2796000</v>
      </c>
      <c r="G65" s="498">
        <v>81000</v>
      </c>
      <c r="H65" s="498">
        <v>2876000</v>
      </c>
      <c r="I65" s="498">
        <v>157000</v>
      </c>
      <c r="J65" s="498">
        <v>-157000</v>
      </c>
      <c r="K65" s="498">
        <v>-72000</v>
      </c>
      <c r="L65" s="498">
        <v>-143000</v>
      </c>
      <c r="M65" s="498">
        <v>56000</v>
      </c>
      <c r="N65" s="498">
        <v>199000</v>
      </c>
      <c r="O65" s="498">
        <v>0</v>
      </c>
      <c r="P65" s="498">
        <v>0</v>
      </c>
      <c r="Q65" s="499">
        <v>58000</v>
      </c>
    </row>
    <row r="66" spans="1:17" ht="12">
      <c r="A66" s="497" t="s">
        <v>714</v>
      </c>
      <c r="B66" s="500" t="s">
        <v>715</v>
      </c>
      <c r="C66" s="498">
        <v>2019000</v>
      </c>
      <c r="D66" s="498">
        <v>1932000</v>
      </c>
      <c r="E66" s="498">
        <v>3951000</v>
      </c>
      <c r="F66" s="498">
        <v>3750000</v>
      </c>
      <c r="G66" s="498">
        <v>182000</v>
      </c>
      <c r="H66" s="498">
        <v>3932000</v>
      </c>
      <c r="I66" s="498">
        <v>19000</v>
      </c>
      <c r="J66" s="498">
        <v>-19000</v>
      </c>
      <c r="K66" s="498">
        <v>29000</v>
      </c>
      <c r="L66" s="498">
        <v>-29000</v>
      </c>
      <c r="M66" s="498">
        <v>183000</v>
      </c>
      <c r="N66" s="498">
        <v>212000</v>
      </c>
      <c r="O66" s="498">
        <v>-18000</v>
      </c>
      <c r="P66" s="498">
        <v>-2000</v>
      </c>
      <c r="Q66" s="499">
        <v>0</v>
      </c>
    </row>
    <row r="67" spans="1:17" ht="12">
      <c r="A67" s="497" t="s">
        <v>716</v>
      </c>
      <c r="B67" s="500" t="s">
        <v>717</v>
      </c>
      <c r="C67" s="498">
        <v>2460000</v>
      </c>
      <c r="D67" s="498">
        <v>3004000</v>
      </c>
      <c r="E67" s="498">
        <v>5464000</v>
      </c>
      <c r="F67" s="498">
        <v>5220000</v>
      </c>
      <c r="G67" s="498">
        <v>98000</v>
      </c>
      <c r="H67" s="498">
        <v>5319000</v>
      </c>
      <c r="I67" s="498">
        <v>145000</v>
      </c>
      <c r="J67" s="498">
        <v>-145000</v>
      </c>
      <c r="K67" s="498">
        <v>124000</v>
      </c>
      <c r="L67" s="498">
        <v>-264000</v>
      </c>
      <c r="M67" s="498">
        <v>201000</v>
      </c>
      <c r="N67" s="498">
        <v>465000</v>
      </c>
      <c r="O67" s="498">
        <v>0</v>
      </c>
      <c r="P67" s="498">
        <v>-6000</v>
      </c>
      <c r="Q67" s="499">
        <v>0</v>
      </c>
    </row>
    <row r="68" spans="1:17" ht="12">
      <c r="A68" s="497" t="s">
        <v>718</v>
      </c>
      <c r="B68" s="500" t="s">
        <v>719</v>
      </c>
      <c r="C68" s="498">
        <v>1246000</v>
      </c>
      <c r="D68" s="498">
        <v>2298000</v>
      </c>
      <c r="E68" s="498">
        <v>3544000</v>
      </c>
      <c r="F68" s="498">
        <v>3343000</v>
      </c>
      <c r="G68" s="498">
        <v>8000</v>
      </c>
      <c r="H68" s="498">
        <v>3352000</v>
      </c>
      <c r="I68" s="498">
        <v>192000</v>
      </c>
      <c r="J68" s="498">
        <v>-192000</v>
      </c>
      <c r="K68" s="498">
        <v>186000</v>
      </c>
      <c r="L68" s="498">
        <v>-275000</v>
      </c>
      <c r="M68" s="498">
        <v>158000</v>
      </c>
      <c r="N68" s="498">
        <v>433000</v>
      </c>
      <c r="O68" s="498">
        <v>-110000</v>
      </c>
      <c r="P68" s="498">
        <v>6000</v>
      </c>
      <c r="Q68" s="499">
        <v>0</v>
      </c>
    </row>
    <row r="69" spans="1:17" ht="12">
      <c r="A69" s="497" t="s">
        <v>720</v>
      </c>
      <c r="B69" s="500" t="s">
        <v>721</v>
      </c>
      <c r="C69" s="498">
        <v>2583000</v>
      </c>
      <c r="D69" s="498">
        <v>2213000</v>
      </c>
      <c r="E69" s="498">
        <v>4796000</v>
      </c>
      <c r="F69" s="498">
        <v>4605000</v>
      </c>
      <c r="G69" s="498">
        <v>111000</v>
      </c>
      <c r="H69" s="498">
        <v>4716000</v>
      </c>
      <c r="I69" s="498">
        <v>81000</v>
      </c>
      <c r="J69" s="498">
        <v>-81000</v>
      </c>
      <c r="K69" s="498">
        <v>73000</v>
      </c>
      <c r="L69" s="498">
        <v>-154000</v>
      </c>
      <c r="M69" s="498">
        <v>129000</v>
      </c>
      <c r="N69" s="498">
        <v>283000</v>
      </c>
      <c r="O69" s="498">
        <v>0</v>
      </c>
      <c r="P69" s="498">
        <v>0</v>
      </c>
      <c r="Q69" s="499">
        <v>0</v>
      </c>
    </row>
    <row r="70" spans="1:17" ht="12">
      <c r="A70" s="497" t="s">
        <v>722</v>
      </c>
      <c r="B70" s="500" t="s">
        <v>723</v>
      </c>
      <c r="C70" s="498">
        <v>2349000</v>
      </c>
      <c r="D70" s="498">
        <v>2565000</v>
      </c>
      <c r="E70" s="498">
        <v>4915000</v>
      </c>
      <c r="F70" s="498">
        <v>4854000</v>
      </c>
      <c r="G70" s="498">
        <v>124000</v>
      </c>
      <c r="H70" s="498">
        <v>4979000</v>
      </c>
      <c r="I70" s="498">
        <v>-64000</v>
      </c>
      <c r="J70" s="498">
        <v>64000</v>
      </c>
      <c r="K70" s="498">
        <v>245000</v>
      </c>
      <c r="L70" s="498">
        <v>-227000</v>
      </c>
      <c r="M70" s="498">
        <v>124000</v>
      </c>
      <c r="N70" s="498">
        <v>352000</v>
      </c>
      <c r="O70" s="498">
        <v>0</v>
      </c>
      <c r="P70" s="498">
        <v>0</v>
      </c>
      <c r="Q70" s="499">
        <v>46000</v>
      </c>
    </row>
    <row r="71" spans="1:17" ht="12">
      <c r="A71" s="497" t="s">
        <v>724</v>
      </c>
      <c r="B71" s="500" t="s">
        <v>725</v>
      </c>
      <c r="C71" s="498">
        <v>2001000</v>
      </c>
      <c r="D71" s="498">
        <v>2345000</v>
      </c>
      <c r="E71" s="498">
        <v>4346000</v>
      </c>
      <c r="F71" s="498">
        <v>4066000</v>
      </c>
      <c r="G71" s="498">
        <v>273000</v>
      </c>
      <c r="H71" s="498">
        <v>4339000</v>
      </c>
      <c r="I71" s="498">
        <v>7000</v>
      </c>
      <c r="J71" s="498">
        <v>-7000</v>
      </c>
      <c r="K71" s="498">
        <v>309000</v>
      </c>
      <c r="L71" s="498">
        <v>-315000</v>
      </c>
      <c r="M71" s="498">
        <v>164000</v>
      </c>
      <c r="N71" s="498">
        <v>479000</v>
      </c>
      <c r="O71" s="498">
        <v>0</v>
      </c>
      <c r="P71" s="498">
        <v>0</v>
      </c>
      <c r="Q71" s="499">
        <v>-1000</v>
      </c>
    </row>
    <row r="72" spans="1:17" ht="12">
      <c r="A72" s="497" t="s">
        <v>726</v>
      </c>
      <c r="B72" s="500" t="s">
        <v>727</v>
      </c>
      <c r="C72" s="498">
        <v>1414000</v>
      </c>
      <c r="D72" s="498">
        <v>2243000</v>
      </c>
      <c r="E72" s="498">
        <v>3656000</v>
      </c>
      <c r="F72" s="498">
        <v>3085000</v>
      </c>
      <c r="G72" s="498">
        <v>195000</v>
      </c>
      <c r="H72" s="498">
        <v>3280000</v>
      </c>
      <c r="I72" s="498">
        <v>376000</v>
      </c>
      <c r="J72" s="498">
        <v>-376000</v>
      </c>
      <c r="K72" s="498">
        <v>-102000</v>
      </c>
      <c r="L72" s="498">
        <v>-274000</v>
      </c>
      <c r="M72" s="498">
        <v>145000</v>
      </c>
      <c r="N72" s="498">
        <v>419000</v>
      </c>
      <c r="O72" s="498">
        <v>0</v>
      </c>
      <c r="P72" s="498">
        <v>0</v>
      </c>
      <c r="Q72" s="499">
        <v>0</v>
      </c>
    </row>
    <row r="73" spans="1:17" ht="12">
      <c r="A73" s="497" t="s">
        <v>728</v>
      </c>
      <c r="B73" s="500" t="s">
        <v>729</v>
      </c>
      <c r="C73" s="498">
        <v>2292000</v>
      </c>
      <c r="D73" s="498">
        <v>2760000</v>
      </c>
      <c r="E73" s="498">
        <v>5052000</v>
      </c>
      <c r="F73" s="498">
        <v>4624000</v>
      </c>
      <c r="G73" s="498">
        <v>192000</v>
      </c>
      <c r="H73" s="498">
        <v>4816000</v>
      </c>
      <c r="I73" s="498">
        <v>236000</v>
      </c>
      <c r="J73" s="498">
        <v>-236000</v>
      </c>
      <c r="K73" s="498">
        <v>50000</v>
      </c>
      <c r="L73" s="498">
        <v>-253000</v>
      </c>
      <c r="M73" s="498">
        <v>201000</v>
      </c>
      <c r="N73" s="498">
        <v>454000</v>
      </c>
      <c r="O73" s="498">
        <v>-33000</v>
      </c>
      <c r="P73" s="498">
        <v>0</v>
      </c>
      <c r="Q73" s="499">
        <v>0</v>
      </c>
    </row>
    <row r="74" spans="1:17" ht="12">
      <c r="A74" s="497" t="s">
        <v>730</v>
      </c>
      <c r="B74" s="500" t="s">
        <v>731</v>
      </c>
      <c r="C74" s="498">
        <v>3518000</v>
      </c>
      <c r="D74" s="498">
        <v>2598000</v>
      </c>
      <c r="E74" s="498">
        <v>6116000</v>
      </c>
      <c r="F74" s="498">
        <v>6873000</v>
      </c>
      <c r="G74" s="498">
        <v>233000</v>
      </c>
      <c r="H74" s="498">
        <v>7106000</v>
      </c>
      <c r="I74" s="498">
        <v>-990000</v>
      </c>
      <c r="J74" s="498">
        <v>990000</v>
      </c>
      <c r="K74" s="498">
        <v>1876000</v>
      </c>
      <c r="L74" s="498">
        <v>-875000</v>
      </c>
      <c r="M74" s="498">
        <v>277000</v>
      </c>
      <c r="N74" s="498">
        <v>1152000</v>
      </c>
      <c r="O74" s="498">
        <v>-11000</v>
      </c>
      <c r="P74" s="498">
        <v>0</v>
      </c>
      <c r="Q74" s="499">
        <v>0</v>
      </c>
    </row>
    <row r="75" spans="1:17" ht="12">
      <c r="A75" s="497" t="s">
        <v>732</v>
      </c>
      <c r="B75" s="500"/>
      <c r="C75" s="498">
        <v>1357000</v>
      </c>
      <c r="D75" s="498">
        <v>2698000</v>
      </c>
      <c r="E75" s="498">
        <v>4055000</v>
      </c>
      <c r="F75" s="498">
        <v>3801000</v>
      </c>
      <c r="G75" s="498">
        <v>67000</v>
      </c>
      <c r="H75" s="498">
        <v>3868000</v>
      </c>
      <c r="I75" s="498">
        <v>187000</v>
      </c>
      <c r="J75" s="498">
        <v>-187000</v>
      </c>
      <c r="K75" s="498">
        <v>441000</v>
      </c>
      <c r="L75" s="498">
        <v>-628000</v>
      </c>
      <c r="M75" s="498">
        <v>143000</v>
      </c>
      <c r="N75" s="498">
        <v>771000</v>
      </c>
      <c r="O75" s="498">
        <v>-2000</v>
      </c>
      <c r="P75" s="498">
        <v>0</v>
      </c>
      <c r="Q75" s="499">
        <v>2000</v>
      </c>
    </row>
    <row r="76" spans="1:17" ht="12">
      <c r="A76" s="497" t="s">
        <v>734</v>
      </c>
      <c r="B76" s="500"/>
      <c r="C76" s="498">
        <v>1217000</v>
      </c>
      <c r="D76" s="498">
        <v>2823000</v>
      </c>
      <c r="E76" s="498">
        <v>4040000</v>
      </c>
      <c r="F76" s="498">
        <v>3769000</v>
      </c>
      <c r="G76" s="498">
        <v>143000</v>
      </c>
      <c r="H76" s="498">
        <v>3912000</v>
      </c>
      <c r="I76" s="498">
        <v>128000</v>
      </c>
      <c r="J76" s="498">
        <v>-128000</v>
      </c>
      <c r="K76" s="498">
        <v>6000</v>
      </c>
      <c r="L76" s="498">
        <v>-106000</v>
      </c>
      <c r="M76" s="498">
        <v>173000</v>
      </c>
      <c r="N76" s="498">
        <v>279000</v>
      </c>
      <c r="O76" s="498">
        <v>-27000</v>
      </c>
      <c r="P76" s="498">
        <v>0</v>
      </c>
      <c r="Q76" s="499">
        <v>0</v>
      </c>
    </row>
    <row r="77" spans="1:17" ht="12">
      <c r="A77" s="497" t="s">
        <v>736</v>
      </c>
      <c r="B77" s="500" t="s">
        <v>737</v>
      </c>
      <c r="C77" s="498">
        <v>12719000</v>
      </c>
      <c r="D77" s="498">
        <v>4789000</v>
      </c>
      <c r="E77" s="498">
        <v>17509000</v>
      </c>
      <c r="F77" s="498">
        <v>14934000</v>
      </c>
      <c r="G77" s="498">
        <v>1906000</v>
      </c>
      <c r="H77" s="498">
        <v>16839000</v>
      </c>
      <c r="I77" s="498">
        <v>669000</v>
      </c>
      <c r="J77" s="498">
        <v>-669000</v>
      </c>
      <c r="K77" s="498">
        <v>103000</v>
      </c>
      <c r="L77" s="498">
        <v>-819000</v>
      </c>
      <c r="M77" s="498">
        <v>787000</v>
      </c>
      <c r="N77" s="498">
        <v>1607000</v>
      </c>
      <c r="O77" s="498">
        <v>39000</v>
      </c>
      <c r="P77" s="498">
        <v>19000</v>
      </c>
      <c r="Q77" s="499">
        <v>-10000</v>
      </c>
    </row>
    <row r="78" spans="1:17" ht="12">
      <c r="A78" s="497" t="s">
        <v>738</v>
      </c>
      <c r="B78" s="500" t="s">
        <v>739</v>
      </c>
      <c r="C78" s="498">
        <v>2321000</v>
      </c>
      <c r="D78" s="498">
        <v>2227000</v>
      </c>
      <c r="E78" s="498">
        <v>4548000</v>
      </c>
      <c r="F78" s="498">
        <v>4224000</v>
      </c>
      <c r="G78" s="498">
        <v>99000</v>
      </c>
      <c r="H78" s="498">
        <v>4323000</v>
      </c>
      <c r="I78" s="498">
        <v>225000</v>
      </c>
      <c r="J78" s="498">
        <v>-225000</v>
      </c>
      <c r="K78" s="498">
        <v>29000</v>
      </c>
      <c r="L78" s="498">
        <v>-223000</v>
      </c>
      <c r="M78" s="498">
        <v>159000</v>
      </c>
      <c r="N78" s="498">
        <v>382000</v>
      </c>
      <c r="O78" s="498">
        <v>0</v>
      </c>
      <c r="P78" s="498">
        <v>0</v>
      </c>
      <c r="Q78" s="499">
        <v>-31000</v>
      </c>
    </row>
    <row r="79" spans="1:17" ht="12">
      <c r="A79" s="497" t="s">
        <v>740</v>
      </c>
      <c r="B79" s="500" t="s">
        <v>741</v>
      </c>
      <c r="C79" s="498">
        <v>2986000</v>
      </c>
      <c r="D79" s="498">
        <v>2794000</v>
      </c>
      <c r="E79" s="498">
        <v>5780000</v>
      </c>
      <c r="F79" s="498">
        <v>5510000</v>
      </c>
      <c r="G79" s="498">
        <v>151000</v>
      </c>
      <c r="H79" s="498">
        <v>5661000</v>
      </c>
      <c r="I79" s="498">
        <v>119000</v>
      </c>
      <c r="J79" s="498">
        <v>-119000</v>
      </c>
      <c r="K79" s="498">
        <v>198000</v>
      </c>
      <c r="L79" s="498">
        <v>-443000</v>
      </c>
      <c r="M79" s="498">
        <v>158000</v>
      </c>
      <c r="N79" s="498">
        <v>601000</v>
      </c>
      <c r="O79" s="498">
        <v>-34000</v>
      </c>
      <c r="P79" s="498">
        <v>0</v>
      </c>
      <c r="Q79" s="499">
        <v>160000</v>
      </c>
    </row>
    <row r="80" spans="1:17" ht="12">
      <c r="A80" s="497" t="s">
        <v>742</v>
      </c>
      <c r="B80" s="500" t="s">
        <v>743</v>
      </c>
      <c r="C80" s="498">
        <v>3300000</v>
      </c>
      <c r="D80" s="498">
        <v>4259000</v>
      </c>
      <c r="E80" s="498">
        <v>7559000</v>
      </c>
      <c r="F80" s="498">
        <v>7055000</v>
      </c>
      <c r="G80" s="498">
        <v>300000</v>
      </c>
      <c r="H80" s="498">
        <v>7355000</v>
      </c>
      <c r="I80" s="498">
        <v>204000</v>
      </c>
      <c r="J80" s="498">
        <v>-204000</v>
      </c>
      <c r="K80" s="498">
        <v>436000</v>
      </c>
      <c r="L80" s="498">
        <v>-614000</v>
      </c>
      <c r="M80" s="498">
        <v>258000</v>
      </c>
      <c r="N80" s="498">
        <v>872000</v>
      </c>
      <c r="O80" s="498">
        <v>-22000</v>
      </c>
      <c r="P80" s="498">
        <v>0</v>
      </c>
      <c r="Q80" s="499">
        <v>-3000</v>
      </c>
    </row>
    <row r="81" spans="1:17" ht="12">
      <c r="A81" s="497" t="s">
        <v>744</v>
      </c>
      <c r="B81" s="500" t="s">
        <v>745</v>
      </c>
      <c r="C81" s="498">
        <v>1973000</v>
      </c>
      <c r="D81" s="498">
        <v>2056000</v>
      </c>
      <c r="E81" s="498">
        <v>4029000</v>
      </c>
      <c r="F81" s="498">
        <v>3669000</v>
      </c>
      <c r="G81" s="498">
        <v>132000</v>
      </c>
      <c r="H81" s="498">
        <v>3801000</v>
      </c>
      <c r="I81" s="498">
        <v>228000</v>
      </c>
      <c r="J81" s="498">
        <v>-228000</v>
      </c>
      <c r="K81" s="498">
        <v>92000</v>
      </c>
      <c r="L81" s="498">
        <v>-259000</v>
      </c>
      <c r="M81" s="498">
        <v>166000</v>
      </c>
      <c r="N81" s="498">
        <v>424000</v>
      </c>
      <c r="O81" s="498">
        <v>-31000</v>
      </c>
      <c r="P81" s="498">
        <v>0</v>
      </c>
      <c r="Q81" s="499">
        <v>-31000</v>
      </c>
    </row>
    <row r="82" spans="1:17" ht="12">
      <c r="A82" s="497" t="s">
        <v>746</v>
      </c>
      <c r="B82" s="500" t="s">
        <v>747</v>
      </c>
      <c r="C82" s="498">
        <v>6320000</v>
      </c>
      <c r="D82" s="498">
        <v>3295000</v>
      </c>
      <c r="E82" s="498">
        <v>9615000</v>
      </c>
      <c r="F82" s="498">
        <v>8970000</v>
      </c>
      <c r="G82" s="498">
        <v>235000</v>
      </c>
      <c r="H82" s="498">
        <v>9205000</v>
      </c>
      <c r="I82" s="498">
        <v>410000</v>
      </c>
      <c r="J82" s="498">
        <v>-410000</v>
      </c>
      <c r="K82" s="498">
        <v>-59000</v>
      </c>
      <c r="L82" s="498">
        <v>-288000</v>
      </c>
      <c r="M82" s="498">
        <v>219000</v>
      </c>
      <c r="N82" s="498">
        <v>508000</v>
      </c>
      <c r="O82" s="498">
        <v>-5000</v>
      </c>
      <c r="P82" s="498">
        <v>0</v>
      </c>
      <c r="Q82" s="499">
        <v>-58000</v>
      </c>
    </row>
    <row r="83" spans="1:17" ht="12">
      <c r="A83" s="497" t="s">
        <v>748</v>
      </c>
      <c r="B83" s="500" t="s">
        <v>749</v>
      </c>
      <c r="C83" s="498">
        <v>1017000</v>
      </c>
      <c r="D83" s="498">
        <v>684000</v>
      </c>
      <c r="E83" s="498">
        <v>1701000</v>
      </c>
      <c r="F83" s="498">
        <v>1594000</v>
      </c>
      <c r="G83" s="498">
        <v>93000</v>
      </c>
      <c r="H83" s="498">
        <v>1686000</v>
      </c>
      <c r="I83" s="498">
        <v>14000</v>
      </c>
      <c r="J83" s="498">
        <v>-14000</v>
      </c>
      <c r="K83" s="498">
        <v>17000</v>
      </c>
      <c r="L83" s="498">
        <v>-38000</v>
      </c>
      <c r="M83" s="498">
        <v>92000</v>
      </c>
      <c r="N83" s="498">
        <v>130000</v>
      </c>
      <c r="O83" s="498">
        <v>6000</v>
      </c>
      <c r="P83" s="498">
        <v>0</v>
      </c>
      <c r="Q83" s="499">
        <v>0</v>
      </c>
    </row>
    <row r="84" spans="1:17" ht="12">
      <c r="A84" s="497" t="s">
        <v>752</v>
      </c>
      <c r="B84" s="490"/>
      <c r="C84" s="498">
        <f aca="true" t="shared" si="2" ref="C84:Q84">SUM(C58:C83)</f>
        <v>70428000</v>
      </c>
      <c r="D84" s="498">
        <f t="shared" si="2"/>
        <v>66915000</v>
      </c>
      <c r="E84" s="498">
        <f t="shared" si="2"/>
        <v>137342000</v>
      </c>
      <c r="F84" s="498">
        <f t="shared" si="2"/>
        <v>128225000</v>
      </c>
      <c r="G84" s="498">
        <f t="shared" si="2"/>
        <v>5906000</v>
      </c>
      <c r="H84" s="498">
        <f t="shared" si="2"/>
        <v>134130000</v>
      </c>
      <c r="I84" s="498">
        <f t="shared" si="2"/>
        <v>3213000</v>
      </c>
      <c r="J84" s="498">
        <f t="shared" si="2"/>
        <v>-3213000</v>
      </c>
      <c r="K84" s="498">
        <f t="shared" si="2"/>
        <v>4653000</v>
      </c>
      <c r="L84" s="498">
        <f t="shared" si="2"/>
        <v>-7855000</v>
      </c>
      <c r="M84" s="498">
        <f t="shared" si="2"/>
        <v>5148000</v>
      </c>
      <c r="N84" s="498">
        <f t="shared" si="2"/>
        <v>13005000</v>
      </c>
      <c r="O84" s="498">
        <f t="shared" si="2"/>
        <v>-273000</v>
      </c>
      <c r="P84" s="498">
        <f t="shared" si="2"/>
        <v>21000</v>
      </c>
      <c r="Q84" s="499">
        <f t="shared" si="2"/>
        <v>237000</v>
      </c>
    </row>
    <row r="85" spans="1:17" ht="12.75">
      <c r="A85" s="510" t="s">
        <v>753</v>
      </c>
      <c r="B85" s="490"/>
      <c r="C85" s="511">
        <v>181691000</v>
      </c>
      <c r="D85" s="511">
        <v>92491000</v>
      </c>
      <c r="E85" s="511">
        <v>274182000</v>
      </c>
      <c r="F85" s="511">
        <v>248593000</v>
      </c>
      <c r="G85" s="511">
        <f>SUM(G46,G84)</f>
        <v>22023000</v>
      </c>
      <c r="H85" s="511">
        <f>SUM(H46,H84)</f>
        <v>270616000</v>
      </c>
      <c r="I85" s="511">
        <v>3566000</v>
      </c>
      <c r="J85" s="511">
        <v>-3566000</v>
      </c>
      <c r="K85" s="511">
        <v>3629000</v>
      </c>
      <c r="L85" s="511">
        <f>SUM(L46,L84)</f>
        <v>-11527000</v>
      </c>
      <c r="M85" s="511">
        <v>11832000</v>
      </c>
      <c r="N85" s="511">
        <f>SUM(N46,N84)</f>
        <v>23359000</v>
      </c>
      <c r="O85" s="511">
        <v>-302000</v>
      </c>
      <c r="P85" s="511">
        <v>102000</v>
      </c>
      <c r="Q85" s="512">
        <f>SUM(Q46,Q84)</f>
        <v>4532000</v>
      </c>
    </row>
    <row r="86" spans="1:8" s="371" customFormat="1" ht="12">
      <c r="A86" s="513" t="s">
        <v>754</v>
      </c>
      <c r="H86" s="371" t="s">
        <v>244</v>
      </c>
    </row>
    <row r="87" s="371" customFormat="1" ht="12">
      <c r="A87" s="514"/>
    </row>
    <row r="88" spans="1:12" s="371" customFormat="1" ht="12">
      <c r="A88" s="515" t="s">
        <v>353</v>
      </c>
      <c r="B88" s="516"/>
      <c r="C88" s="516"/>
      <c r="D88" s="516"/>
      <c r="E88" s="516"/>
      <c r="F88" s="516"/>
      <c r="G88" s="516"/>
      <c r="H88" s="516"/>
      <c r="I88" s="516" t="s">
        <v>755</v>
      </c>
      <c r="J88" s="516"/>
      <c r="K88" s="516"/>
      <c r="L88" s="516" t="s">
        <v>34</v>
      </c>
    </row>
    <row r="89" s="371" customFormat="1" ht="12">
      <c r="A89" s="514"/>
    </row>
    <row r="90" spans="1:13" s="371" customFormat="1" ht="12">
      <c r="A90" s="517"/>
      <c r="B90" s="518"/>
      <c r="C90" s="517"/>
      <c r="D90" s="296"/>
      <c r="E90" s="296"/>
      <c r="F90" s="296"/>
      <c r="G90" s="296"/>
      <c r="I90" s="518"/>
      <c r="J90" s="518"/>
      <c r="K90" s="518"/>
      <c r="L90" s="518"/>
      <c r="M90" s="518"/>
    </row>
    <row r="91" s="520" customFormat="1" ht="10.5">
      <c r="A91" s="519"/>
    </row>
  </sheetData>
  <printOptions/>
  <pageMargins left="0.1968503937007874" right="0.1968503937007874" top="0.3937007874015748" bottom="0.5118110236220472" header="0" footer="0"/>
  <pageSetup horizontalDpi="600" verticalDpi="600" orientation="landscape" paperSize="9" r:id="rId1"/>
  <headerFooter alignWithMargins="0">
    <oddFooter>&amp;L&amp;"RimHelvetica,Roman"&amp;8Valsts kase / Pârskatu departaments
15.10.98.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83"/>
  <sheetViews>
    <sheetView showGridLines="0" showZeros="0" workbookViewId="0" topLeftCell="D1">
      <selection activeCell="B1" sqref="B1"/>
    </sheetView>
  </sheetViews>
  <sheetFormatPr defaultColWidth="9.00390625" defaultRowHeight="12"/>
  <cols>
    <col min="1" max="1" width="19.00390625" style="454" customWidth="1"/>
    <col min="2" max="2" width="1.37890625" style="228" hidden="1" customWidth="1"/>
    <col min="3" max="10" width="9.75390625" style="228" customWidth="1"/>
    <col min="11" max="11" width="11.875" style="228" customWidth="1"/>
    <col min="12" max="13" width="9.75390625" style="228" customWidth="1"/>
    <col min="14" max="17" width="7.125" style="228" customWidth="1"/>
    <col min="18" max="16384" width="8.00390625" style="228" customWidth="1"/>
  </cols>
  <sheetData>
    <row r="1" spans="1:13" s="253" customFormat="1" ht="11.25">
      <c r="A1" s="521"/>
      <c r="L1" s="245"/>
      <c r="M1" s="245"/>
    </row>
    <row r="2" spans="1:13" s="342" customFormat="1" ht="12.75">
      <c r="A2" s="234" t="s">
        <v>756</v>
      </c>
      <c r="B2" s="234"/>
      <c r="C2" s="234"/>
      <c r="D2" s="234"/>
      <c r="E2" s="234"/>
      <c r="F2" s="232"/>
      <c r="G2" s="234"/>
      <c r="H2" s="234"/>
      <c r="I2" s="234"/>
      <c r="J2" s="234"/>
      <c r="K2" s="234"/>
      <c r="L2" s="232"/>
      <c r="M2" s="522" t="s">
        <v>757</v>
      </c>
    </row>
    <row r="3" spans="1:17" s="462" customFormat="1" ht="15.75">
      <c r="A3" s="460" t="s">
        <v>758</v>
      </c>
      <c r="B3" s="460"/>
      <c r="C3" s="460"/>
      <c r="D3" s="460"/>
      <c r="E3" s="458"/>
      <c r="F3" s="460"/>
      <c r="G3" s="460"/>
      <c r="H3" s="460"/>
      <c r="I3" s="460"/>
      <c r="J3" s="460"/>
      <c r="K3" s="460"/>
      <c r="L3" s="460"/>
      <c r="M3" s="460"/>
      <c r="N3" s="523"/>
      <c r="O3" s="523"/>
      <c r="P3" s="523"/>
      <c r="Q3" s="523"/>
    </row>
    <row r="4" spans="1:17" s="462" customFormat="1" ht="15.75">
      <c r="A4" s="460" t="s">
        <v>291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523"/>
      <c r="O4" s="523"/>
      <c r="P4" s="523"/>
      <c r="Q4" s="523"/>
    </row>
    <row r="5" spans="1:17" ht="12.75">
      <c r="A5" s="524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s="253" customFormat="1" ht="11.25">
      <c r="A6" s="463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 t="s">
        <v>759</v>
      </c>
      <c r="M6" s="245"/>
      <c r="O6" s="245"/>
      <c r="P6" s="245"/>
      <c r="Q6" s="245"/>
    </row>
    <row r="7" spans="1:17" s="342" customFormat="1" ht="12.75">
      <c r="A7" s="525"/>
      <c r="B7" s="526"/>
      <c r="C7" s="527"/>
      <c r="D7" s="527"/>
      <c r="E7" s="528"/>
      <c r="F7" s="528"/>
      <c r="G7" s="529" t="s">
        <v>636</v>
      </c>
      <c r="H7" s="471"/>
      <c r="I7" s="471"/>
      <c r="J7" s="530"/>
      <c r="K7" s="471"/>
      <c r="L7" s="471"/>
      <c r="M7" s="531"/>
      <c r="O7" s="234"/>
      <c r="P7" s="234"/>
      <c r="Q7" s="234"/>
    </row>
    <row r="8" spans="1:13" s="302" customFormat="1" ht="11.25">
      <c r="A8" s="532"/>
      <c r="B8" s="533"/>
      <c r="C8" s="534"/>
      <c r="D8" s="534"/>
      <c r="E8" s="535"/>
      <c r="F8" s="535"/>
      <c r="G8" s="535"/>
      <c r="H8" s="535"/>
      <c r="I8" s="536" t="s">
        <v>667</v>
      </c>
      <c r="J8" s="537"/>
      <c r="K8" s="535"/>
      <c r="L8" s="538"/>
      <c r="M8" s="539"/>
    </row>
    <row r="9" spans="1:17" s="429" customFormat="1" ht="45">
      <c r="A9" s="540" t="s">
        <v>760</v>
      </c>
      <c r="B9" s="541"/>
      <c r="C9" s="542" t="s">
        <v>761</v>
      </c>
      <c r="D9" s="542" t="s">
        <v>762</v>
      </c>
      <c r="E9" s="542" t="s">
        <v>763</v>
      </c>
      <c r="F9" s="542" t="s">
        <v>764</v>
      </c>
      <c r="G9" s="542" t="s">
        <v>545</v>
      </c>
      <c r="H9" s="542" t="s">
        <v>765</v>
      </c>
      <c r="I9" s="542" t="s">
        <v>678</v>
      </c>
      <c r="J9" s="542" t="s">
        <v>679</v>
      </c>
      <c r="K9" s="542" t="s">
        <v>564</v>
      </c>
      <c r="L9" s="542" t="s">
        <v>567</v>
      </c>
      <c r="M9" s="543" t="s">
        <v>766</v>
      </c>
      <c r="N9" s="374"/>
      <c r="O9" s="240"/>
      <c r="P9" s="240"/>
      <c r="Q9" s="240"/>
    </row>
    <row r="10" spans="1:17" s="253" customFormat="1" ht="11.25">
      <c r="A10" s="544">
        <v>1</v>
      </c>
      <c r="B10" s="545"/>
      <c r="C10" s="545">
        <v>2</v>
      </c>
      <c r="D10" s="545">
        <v>3</v>
      </c>
      <c r="E10" s="545">
        <v>4</v>
      </c>
      <c r="F10" s="545">
        <v>5</v>
      </c>
      <c r="G10" s="545">
        <v>6</v>
      </c>
      <c r="H10" s="545">
        <v>7</v>
      </c>
      <c r="I10" s="545">
        <v>8</v>
      </c>
      <c r="J10" s="545">
        <v>9</v>
      </c>
      <c r="K10" s="545">
        <v>10</v>
      </c>
      <c r="L10" s="545">
        <v>11</v>
      </c>
      <c r="M10" s="546">
        <v>12</v>
      </c>
      <c r="N10" s="547"/>
      <c r="O10" s="245"/>
      <c r="P10" s="245"/>
      <c r="Q10" s="245"/>
    </row>
    <row r="11" spans="1:14" ht="12">
      <c r="A11" s="548" t="s">
        <v>684</v>
      </c>
      <c r="B11" s="549" t="s">
        <v>685</v>
      </c>
      <c r="C11" s="498">
        <v>5898000</v>
      </c>
      <c r="D11" s="498">
        <v>5038000</v>
      </c>
      <c r="E11" s="498">
        <v>860000</v>
      </c>
      <c r="F11" s="498">
        <v>-860000</v>
      </c>
      <c r="G11" s="498">
        <v>-70000</v>
      </c>
      <c r="H11" s="498">
        <v>-790000</v>
      </c>
      <c r="I11" s="498">
        <v>1305000</v>
      </c>
      <c r="J11" s="498">
        <v>2095000</v>
      </c>
      <c r="K11" s="498">
        <v>0</v>
      </c>
      <c r="L11" s="498">
        <v>0</v>
      </c>
      <c r="M11" s="498">
        <v>0</v>
      </c>
      <c r="N11" s="550"/>
    </row>
    <row r="12" spans="1:14" ht="12">
      <c r="A12" s="548" t="s">
        <v>686</v>
      </c>
      <c r="B12" s="402" t="s">
        <v>687</v>
      </c>
      <c r="C12" s="498">
        <v>810000</v>
      </c>
      <c r="D12" s="498">
        <v>791000</v>
      </c>
      <c r="E12" s="498">
        <v>18000</v>
      </c>
      <c r="F12" s="498">
        <v>-18000</v>
      </c>
      <c r="G12" s="498">
        <v>0</v>
      </c>
      <c r="H12" s="498">
        <v>-18000</v>
      </c>
      <c r="I12" s="498">
        <v>28000</v>
      </c>
      <c r="J12" s="498">
        <v>47000</v>
      </c>
      <c r="K12" s="498">
        <v>0</v>
      </c>
      <c r="L12" s="498">
        <v>0</v>
      </c>
      <c r="M12" s="498">
        <v>0</v>
      </c>
      <c r="N12" s="550"/>
    </row>
    <row r="13" spans="1:14" ht="12">
      <c r="A13" s="548" t="s">
        <v>688</v>
      </c>
      <c r="B13" s="402" t="s">
        <v>689</v>
      </c>
      <c r="C13" s="498">
        <v>763000</v>
      </c>
      <c r="D13" s="498">
        <v>664000</v>
      </c>
      <c r="E13" s="498">
        <v>99000</v>
      </c>
      <c r="F13" s="498">
        <v>-99000</v>
      </c>
      <c r="G13" s="498">
        <v>0</v>
      </c>
      <c r="H13" s="498">
        <v>-99000</v>
      </c>
      <c r="I13" s="498">
        <v>63000</v>
      </c>
      <c r="J13" s="498">
        <v>161000</v>
      </c>
      <c r="K13" s="498">
        <v>0</v>
      </c>
      <c r="L13" s="498">
        <v>0</v>
      </c>
      <c r="M13" s="498">
        <v>0</v>
      </c>
      <c r="N13" s="550"/>
    </row>
    <row r="14" spans="1:14" ht="12">
      <c r="A14" s="548" t="s">
        <v>690</v>
      </c>
      <c r="B14" s="402" t="s">
        <v>691</v>
      </c>
      <c r="C14" s="498">
        <v>2084000</v>
      </c>
      <c r="D14" s="498">
        <v>2275000</v>
      </c>
      <c r="E14" s="498">
        <v>-191000</v>
      </c>
      <c r="F14" s="498">
        <v>191000</v>
      </c>
      <c r="G14" s="498">
        <v>6000</v>
      </c>
      <c r="H14" s="498">
        <v>185000</v>
      </c>
      <c r="I14" s="498">
        <v>447000</v>
      </c>
      <c r="J14" s="498">
        <v>262000</v>
      </c>
      <c r="K14" s="498">
        <v>0</v>
      </c>
      <c r="L14" s="498">
        <v>0</v>
      </c>
      <c r="M14" s="498">
        <v>0</v>
      </c>
      <c r="N14" s="550"/>
    </row>
    <row r="15" spans="1:14" ht="12">
      <c r="A15" s="548" t="s">
        <v>692</v>
      </c>
      <c r="B15" s="402" t="s">
        <v>693</v>
      </c>
      <c r="C15" s="498">
        <v>941000</v>
      </c>
      <c r="D15" s="498">
        <v>881000</v>
      </c>
      <c r="E15" s="498">
        <v>60000</v>
      </c>
      <c r="F15" s="498">
        <v>-60000</v>
      </c>
      <c r="G15" s="498">
        <v>0</v>
      </c>
      <c r="H15" s="498">
        <v>-60000</v>
      </c>
      <c r="I15" s="498">
        <v>118000</v>
      </c>
      <c r="J15" s="498">
        <v>178000</v>
      </c>
      <c r="K15" s="498">
        <v>0</v>
      </c>
      <c r="L15" s="498">
        <v>0</v>
      </c>
      <c r="M15" s="498">
        <v>0</v>
      </c>
      <c r="N15" s="550"/>
    </row>
    <row r="16" spans="1:14" ht="12">
      <c r="A16" s="548" t="s">
        <v>694</v>
      </c>
      <c r="B16" s="402" t="s">
        <v>695</v>
      </c>
      <c r="C16" s="498">
        <v>196000</v>
      </c>
      <c r="D16" s="498">
        <v>168000</v>
      </c>
      <c r="E16" s="498">
        <v>27000</v>
      </c>
      <c r="F16" s="498">
        <v>-27000</v>
      </c>
      <c r="G16" s="498">
        <v>0</v>
      </c>
      <c r="H16" s="498">
        <v>-27000</v>
      </c>
      <c r="I16" s="498">
        <v>14000</v>
      </c>
      <c r="J16" s="498">
        <v>42000</v>
      </c>
      <c r="K16" s="498">
        <v>0</v>
      </c>
      <c r="L16" s="498">
        <v>0</v>
      </c>
      <c r="M16" s="498">
        <v>0</v>
      </c>
      <c r="N16" s="550"/>
    </row>
    <row r="17" spans="1:14" ht="12">
      <c r="A17" s="548" t="s">
        <v>696</v>
      </c>
      <c r="B17" s="548"/>
      <c r="C17" s="498">
        <v>272000</v>
      </c>
      <c r="D17" s="498">
        <v>284000</v>
      </c>
      <c r="E17" s="498">
        <v>-11000</v>
      </c>
      <c r="F17" s="498">
        <v>11000</v>
      </c>
      <c r="G17" s="498"/>
      <c r="H17" s="498">
        <v>11000</v>
      </c>
      <c r="I17" s="498">
        <v>27000</v>
      </c>
      <c r="J17" s="498">
        <v>15000</v>
      </c>
      <c r="K17" s="498">
        <v>0</v>
      </c>
      <c r="L17" s="498">
        <v>0</v>
      </c>
      <c r="M17" s="499">
        <v>0</v>
      </c>
      <c r="N17" s="520"/>
    </row>
    <row r="18" spans="1:17" s="554" customFormat="1" ht="12.75">
      <c r="A18" s="551" t="s">
        <v>750</v>
      </c>
      <c r="B18" s="552"/>
      <c r="C18" s="498">
        <f aca="true" t="shared" si="0" ref="C18:J18">SUM(C11:C17)</f>
        <v>10964000</v>
      </c>
      <c r="D18" s="498">
        <f t="shared" si="0"/>
        <v>10101000</v>
      </c>
      <c r="E18" s="498">
        <f t="shared" si="0"/>
        <v>862000</v>
      </c>
      <c r="F18" s="498">
        <f t="shared" si="0"/>
        <v>-862000</v>
      </c>
      <c r="G18" s="498">
        <f t="shared" si="0"/>
        <v>-64000</v>
      </c>
      <c r="H18" s="498">
        <f t="shared" si="0"/>
        <v>-798000</v>
      </c>
      <c r="I18" s="498">
        <f t="shared" si="0"/>
        <v>2002000</v>
      </c>
      <c r="J18" s="498">
        <f t="shared" si="0"/>
        <v>2800000</v>
      </c>
      <c r="K18" s="498">
        <v>0</v>
      </c>
      <c r="L18" s="498">
        <v>0</v>
      </c>
      <c r="M18" s="499">
        <v>0</v>
      </c>
      <c r="N18" s="553"/>
      <c r="O18" s="553"/>
      <c r="P18" s="553"/>
      <c r="Q18" s="553"/>
    </row>
    <row r="19" spans="1:14" ht="12">
      <c r="A19" s="548" t="s">
        <v>698</v>
      </c>
      <c r="B19" s="402" t="s">
        <v>699</v>
      </c>
      <c r="C19" s="498">
        <v>470000</v>
      </c>
      <c r="D19" s="498">
        <v>448000</v>
      </c>
      <c r="E19" s="498">
        <v>23000</v>
      </c>
      <c r="F19" s="498">
        <v>-23000</v>
      </c>
      <c r="G19" s="498">
        <v>0</v>
      </c>
      <c r="H19" s="498">
        <v>-23000</v>
      </c>
      <c r="I19" s="498">
        <v>116000</v>
      </c>
      <c r="J19" s="498">
        <v>138000</v>
      </c>
      <c r="K19" s="498">
        <v>0</v>
      </c>
      <c r="L19" s="498">
        <v>0</v>
      </c>
      <c r="M19" s="498">
        <v>0</v>
      </c>
      <c r="N19" s="550"/>
    </row>
    <row r="20" spans="1:14" ht="12">
      <c r="A20" s="548" t="s">
        <v>700</v>
      </c>
      <c r="B20" s="402" t="s">
        <v>701</v>
      </c>
      <c r="C20" s="498">
        <v>407000</v>
      </c>
      <c r="D20" s="498">
        <v>357000</v>
      </c>
      <c r="E20" s="498">
        <v>50000</v>
      </c>
      <c r="F20" s="498">
        <v>-50000</v>
      </c>
      <c r="G20" s="498">
        <v>0</v>
      </c>
      <c r="H20" s="498">
        <v>-65000</v>
      </c>
      <c r="I20" s="498">
        <v>125000</v>
      </c>
      <c r="J20" s="498">
        <v>190000</v>
      </c>
      <c r="K20" s="498">
        <v>0</v>
      </c>
      <c r="L20" s="498">
        <v>15000</v>
      </c>
      <c r="M20" s="498">
        <v>0</v>
      </c>
      <c r="N20" s="550"/>
    </row>
    <row r="21" spans="1:14" ht="12">
      <c r="A21" s="548" t="s">
        <v>702</v>
      </c>
      <c r="B21" s="402" t="s">
        <v>703</v>
      </c>
      <c r="C21" s="498">
        <v>435000</v>
      </c>
      <c r="D21" s="498">
        <v>404000</v>
      </c>
      <c r="E21" s="498">
        <v>30000</v>
      </c>
      <c r="F21" s="498">
        <v>-30000</v>
      </c>
      <c r="G21" s="498">
        <v>0</v>
      </c>
      <c r="H21" s="498">
        <v>-30000</v>
      </c>
      <c r="I21" s="498">
        <v>142000</v>
      </c>
      <c r="J21" s="498">
        <v>172000</v>
      </c>
      <c r="K21" s="498">
        <v>0</v>
      </c>
      <c r="L21" s="498">
        <v>0</v>
      </c>
      <c r="M21" s="498">
        <v>0</v>
      </c>
      <c r="N21" s="550"/>
    </row>
    <row r="22" spans="1:14" ht="12">
      <c r="A22" s="548" t="s">
        <v>704</v>
      </c>
      <c r="B22" s="402" t="s">
        <v>705</v>
      </c>
      <c r="C22" s="498">
        <v>542000</v>
      </c>
      <c r="D22" s="498">
        <v>492000</v>
      </c>
      <c r="E22" s="498">
        <v>50000</v>
      </c>
      <c r="F22" s="498">
        <v>-50000</v>
      </c>
      <c r="G22" s="498">
        <v>0</v>
      </c>
      <c r="H22" s="498">
        <v>-50000</v>
      </c>
      <c r="I22" s="498">
        <v>123000</v>
      </c>
      <c r="J22" s="498">
        <v>173000</v>
      </c>
      <c r="K22" s="498">
        <v>0</v>
      </c>
      <c r="L22" s="498">
        <v>0</v>
      </c>
      <c r="M22" s="498">
        <v>0</v>
      </c>
      <c r="N22" s="550"/>
    </row>
    <row r="23" spans="1:14" ht="12">
      <c r="A23" s="548" t="s">
        <v>706</v>
      </c>
      <c r="B23" s="402" t="s">
        <v>707</v>
      </c>
      <c r="C23" s="498">
        <v>761000</v>
      </c>
      <c r="D23" s="498">
        <v>737000</v>
      </c>
      <c r="E23" s="498">
        <v>24000</v>
      </c>
      <c r="F23" s="498">
        <v>-24000</v>
      </c>
      <c r="G23" s="498">
        <v>6000</v>
      </c>
      <c r="H23" s="498">
        <v>-30000</v>
      </c>
      <c r="I23" s="498">
        <v>235000</v>
      </c>
      <c r="J23" s="498">
        <v>264000</v>
      </c>
      <c r="K23" s="498">
        <v>0</v>
      </c>
      <c r="L23" s="498">
        <v>0</v>
      </c>
      <c r="M23" s="498">
        <v>0</v>
      </c>
      <c r="N23" s="550"/>
    </row>
    <row r="24" spans="1:14" ht="12">
      <c r="A24" s="548" t="s">
        <v>708</v>
      </c>
      <c r="B24" s="402" t="s">
        <v>709</v>
      </c>
      <c r="C24" s="498">
        <v>683000</v>
      </c>
      <c r="D24" s="498">
        <v>627000</v>
      </c>
      <c r="E24" s="498">
        <v>56000</v>
      </c>
      <c r="F24" s="498">
        <v>-56000</v>
      </c>
      <c r="G24" s="498">
        <v>0</v>
      </c>
      <c r="H24" s="498">
        <v>-56000</v>
      </c>
      <c r="I24" s="498">
        <v>111000</v>
      </c>
      <c r="J24" s="498">
        <v>167000</v>
      </c>
      <c r="K24" s="498">
        <v>0</v>
      </c>
      <c r="L24" s="498">
        <v>0</v>
      </c>
      <c r="M24" s="498">
        <v>0</v>
      </c>
      <c r="N24" s="550"/>
    </row>
    <row r="25" spans="1:14" ht="12">
      <c r="A25" s="548" t="s">
        <v>710</v>
      </c>
      <c r="B25" s="402" t="s">
        <v>711</v>
      </c>
      <c r="C25" s="498">
        <v>468000</v>
      </c>
      <c r="D25" s="498">
        <v>332000</v>
      </c>
      <c r="E25" s="498">
        <v>136000</v>
      </c>
      <c r="F25" s="498">
        <v>-136000</v>
      </c>
      <c r="G25" s="498">
        <v>0</v>
      </c>
      <c r="H25" s="498">
        <v>-136000</v>
      </c>
      <c r="I25" s="498">
        <v>74000</v>
      </c>
      <c r="J25" s="498">
        <v>210000</v>
      </c>
      <c r="K25" s="498">
        <v>0</v>
      </c>
      <c r="L25" s="498">
        <v>0</v>
      </c>
      <c r="M25" s="498">
        <v>0</v>
      </c>
      <c r="N25" s="550"/>
    </row>
    <row r="26" spans="1:14" ht="12">
      <c r="A26" s="548" t="s">
        <v>712</v>
      </c>
      <c r="B26" s="402" t="s">
        <v>713</v>
      </c>
      <c r="C26" s="498">
        <v>348000</v>
      </c>
      <c r="D26" s="498">
        <v>320000</v>
      </c>
      <c r="E26" s="498">
        <v>28000</v>
      </c>
      <c r="F26" s="498">
        <v>-28000</v>
      </c>
      <c r="G26" s="498">
        <v>0</v>
      </c>
      <c r="H26" s="498">
        <v>-26000</v>
      </c>
      <c r="I26" s="498">
        <v>71000</v>
      </c>
      <c r="J26" s="498">
        <v>97000</v>
      </c>
      <c r="K26" s="498">
        <v>0</v>
      </c>
      <c r="L26" s="498">
        <v>-2000</v>
      </c>
      <c r="M26" s="498">
        <v>0</v>
      </c>
      <c r="N26" s="550"/>
    </row>
    <row r="27" spans="1:14" ht="12">
      <c r="A27" s="548" t="s">
        <v>714</v>
      </c>
      <c r="B27" s="402" t="s">
        <v>715</v>
      </c>
      <c r="C27" s="498">
        <v>558000</v>
      </c>
      <c r="D27" s="498">
        <v>486000</v>
      </c>
      <c r="E27" s="498">
        <v>72000</v>
      </c>
      <c r="F27" s="498">
        <v>-72000</v>
      </c>
      <c r="G27" s="498">
        <v>1000</v>
      </c>
      <c r="H27" s="498">
        <v>-26000</v>
      </c>
      <c r="I27" s="498">
        <v>280000</v>
      </c>
      <c r="J27" s="498">
        <v>306000</v>
      </c>
      <c r="K27" s="498">
        <v>-48000</v>
      </c>
      <c r="L27" s="498">
        <v>0</v>
      </c>
      <c r="M27" s="498">
        <v>0</v>
      </c>
      <c r="N27" s="550"/>
    </row>
    <row r="28" spans="1:14" ht="12">
      <c r="A28" s="548" t="s">
        <v>716</v>
      </c>
      <c r="B28" s="402" t="s">
        <v>717</v>
      </c>
      <c r="C28" s="498">
        <v>658000</v>
      </c>
      <c r="D28" s="498">
        <v>560000</v>
      </c>
      <c r="E28" s="498">
        <v>97000</v>
      </c>
      <c r="F28" s="498">
        <v>-97000</v>
      </c>
      <c r="G28" s="498">
        <v>0</v>
      </c>
      <c r="H28" s="498">
        <v>-97000</v>
      </c>
      <c r="I28" s="498">
        <v>111000</v>
      </c>
      <c r="J28" s="498">
        <v>208000</v>
      </c>
      <c r="K28" s="498">
        <v>0</v>
      </c>
      <c r="L28" s="498">
        <v>0</v>
      </c>
      <c r="M28" s="498">
        <v>0</v>
      </c>
      <c r="N28" s="550"/>
    </row>
    <row r="29" spans="1:14" ht="12">
      <c r="A29" s="548" t="s">
        <v>718</v>
      </c>
      <c r="B29" s="402" t="s">
        <v>719</v>
      </c>
      <c r="C29" s="498">
        <v>657000</v>
      </c>
      <c r="D29" s="498">
        <v>642000</v>
      </c>
      <c r="E29" s="498">
        <v>15000</v>
      </c>
      <c r="F29" s="498">
        <v>-15000</v>
      </c>
      <c r="G29" s="498">
        <v>0</v>
      </c>
      <c r="H29" s="498">
        <v>-15000</v>
      </c>
      <c r="I29" s="498">
        <v>198000</v>
      </c>
      <c r="J29" s="498">
        <v>213000</v>
      </c>
      <c r="K29" s="498">
        <v>0</v>
      </c>
      <c r="L29" s="498">
        <v>0</v>
      </c>
      <c r="M29" s="498">
        <v>0</v>
      </c>
      <c r="N29" s="550"/>
    </row>
    <row r="30" spans="1:14" ht="12">
      <c r="A30" s="548" t="s">
        <v>720</v>
      </c>
      <c r="B30" s="402" t="s">
        <v>721</v>
      </c>
      <c r="C30" s="498">
        <v>789000</v>
      </c>
      <c r="D30" s="498">
        <v>675000</v>
      </c>
      <c r="E30" s="498">
        <v>114000</v>
      </c>
      <c r="F30" s="498">
        <v>-114000</v>
      </c>
      <c r="G30" s="498">
        <v>0</v>
      </c>
      <c r="H30" s="498">
        <v>-114000</v>
      </c>
      <c r="I30" s="498">
        <v>126000</v>
      </c>
      <c r="J30" s="498">
        <v>241000</v>
      </c>
      <c r="K30" s="498">
        <v>0</v>
      </c>
      <c r="L30" s="498">
        <v>0</v>
      </c>
      <c r="M30" s="498">
        <v>0</v>
      </c>
      <c r="N30" s="550"/>
    </row>
    <row r="31" spans="1:14" ht="12">
      <c r="A31" s="548" t="s">
        <v>722</v>
      </c>
      <c r="B31" s="402" t="s">
        <v>723</v>
      </c>
      <c r="C31" s="498">
        <v>937000</v>
      </c>
      <c r="D31" s="498">
        <v>812000</v>
      </c>
      <c r="E31" s="498">
        <v>125000</v>
      </c>
      <c r="F31" s="498">
        <v>-125000</v>
      </c>
      <c r="G31" s="498">
        <v>0</v>
      </c>
      <c r="H31" s="498">
        <v>-125000</v>
      </c>
      <c r="I31" s="498">
        <v>134000</v>
      </c>
      <c r="J31" s="498">
        <v>259000</v>
      </c>
      <c r="K31" s="498">
        <v>0</v>
      </c>
      <c r="L31" s="498">
        <v>0</v>
      </c>
      <c r="M31" s="498">
        <v>0</v>
      </c>
      <c r="N31" s="550"/>
    </row>
    <row r="32" spans="1:14" ht="12">
      <c r="A32" s="548" t="s">
        <v>724</v>
      </c>
      <c r="B32" s="402" t="s">
        <v>725</v>
      </c>
      <c r="C32" s="498">
        <v>738000</v>
      </c>
      <c r="D32" s="498">
        <v>654000</v>
      </c>
      <c r="E32" s="498">
        <v>84000</v>
      </c>
      <c r="F32" s="498">
        <v>-84000</v>
      </c>
      <c r="G32" s="498">
        <v>0</v>
      </c>
      <c r="H32" s="498">
        <v>-84000</v>
      </c>
      <c r="I32" s="498">
        <v>233000</v>
      </c>
      <c r="J32" s="498">
        <v>317000</v>
      </c>
      <c r="K32" s="498">
        <v>0</v>
      </c>
      <c r="L32" s="498">
        <v>0</v>
      </c>
      <c r="M32" s="498">
        <v>0</v>
      </c>
      <c r="N32" s="550"/>
    </row>
    <row r="33" spans="1:14" ht="12">
      <c r="A33" s="548" t="s">
        <v>726</v>
      </c>
      <c r="B33" s="402" t="s">
        <v>727</v>
      </c>
      <c r="C33" s="498">
        <v>573000</v>
      </c>
      <c r="D33" s="498">
        <v>453000</v>
      </c>
      <c r="E33" s="498">
        <v>120000</v>
      </c>
      <c r="F33" s="498">
        <v>-120000</v>
      </c>
      <c r="G33" s="498">
        <v>0</v>
      </c>
      <c r="H33" s="498">
        <v>-120000</v>
      </c>
      <c r="I33" s="498">
        <v>160000</v>
      </c>
      <c r="J33" s="498">
        <v>279000</v>
      </c>
      <c r="K33" s="498">
        <v>0</v>
      </c>
      <c r="L33" s="498">
        <v>0</v>
      </c>
      <c r="M33" s="498">
        <v>0</v>
      </c>
      <c r="N33" s="550"/>
    </row>
    <row r="34" spans="1:14" ht="12">
      <c r="A34" s="548" t="s">
        <v>728</v>
      </c>
      <c r="B34" s="402" t="s">
        <v>729</v>
      </c>
      <c r="C34" s="498">
        <v>653000</v>
      </c>
      <c r="D34" s="498">
        <v>558000</v>
      </c>
      <c r="E34" s="498">
        <v>95000</v>
      </c>
      <c r="F34" s="498">
        <v>-95000</v>
      </c>
      <c r="G34" s="498">
        <v>23000</v>
      </c>
      <c r="H34" s="498">
        <v>-118000</v>
      </c>
      <c r="I34" s="498">
        <v>163000</v>
      </c>
      <c r="J34" s="498">
        <v>281000</v>
      </c>
      <c r="K34" s="498">
        <v>0</v>
      </c>
      <c r="L34" s="498">
        <v>0</v>
      </c>
      <c r="M34" s="498">
        <v>0</v>
      </c>
      <c r="N34" s="550"/>
    </row>
    <row r="35" spans="1:14" ht="12">
      <c r="A35" s="548" t="s">
        <v>730</v>
      </c>
      <c r="B35" s="402" t="s">
        <v>731</v>
      </c>
      <c r="C35" s="498">
        <v>780000</v>
      </c>
      <c r="D35" s="498">
        <v>715000</v>
      </c>
      <c r="E35" s="498">
        <v>65000</v>
      </c>
      <c r="F35" s="498">
        <v>-65000</v>
      </c>
      <c r="G35" s="498">
        <v>0</v>
      </c>
      <c r="H35" s="498">
        <v>-65000</v>
      </c>
      <c r="I35" s="498">
        <v>260000</v>
      </c>
      <c r="J35" s="498">
        <v>324000</v>
      </c>
      <c r="K35" s="498">
        <v>0</v>
      </c>
      <c r="L35" s="498">
        <v>0</v>
      </c>
      <c r="M35" s="498">
        <v>0</v>
      </c>
      <c r="N35" s="550"/>
    </row>
    <row r="36" spans="1:14" ht="12">
      <c r="A36" s="548" t="s">
        <v>732</v>
      </c>
      <c r="B36" s="402" t="s">
        <v>733</v>
      </c>
      <c r="C36" s="498">
        <v>920000</v>
      </c>
      <c r="D36" s="498">
        <v>861000</v>
      </c>
      <c r="E36" s="498">
        <v>59000</v>
      </c>
      <c r="F36" s="498">
        <v>-59000</v>
      </c>
      <c r="G36" s="498">
        <v>0</v>
      </c>
      <c r="H36" s="498">
        <v>-59000</v>
      </c>
      <c r="I36" s="498">
        <v>81000</v>
      </c>
      <c r="J36" s="498">
        <v>139000</v>
      </c>
      <c r="K36" s="498">
        <v>0</v>
      </c>
      <c r="L36" s="498">
        <v>0</v>
      </c>
      <c r="M36" s="498">
        <v>0</v>
      </c>
      <c r="N36" s="550"/>
    </row>
    <row r="37" spans="1:14" ht="12">
      <c r="A37" s="548" t="s">
        <v>734</v>
      </c>
      <c r="B37" s="402"/>
      <c r="C37" s="498">
        <v>634000</v>
      </c>
      <c r="D37" s="498">
        <v>578000</v>
      </c>
      <c r="E37" s="498">
        <v>55000</v>
      </c>
      <c r="F37" s="498">
        <v>-55000</v>
      </c>
      <c r="G37" s="498">
        <v>0</v>
      </c>
      <c r="H37" s="498">
        <v>-55000</v>
      </c>
      <c r="I37" s="498">
        <v>142000</v>
      </c>
      <c r="J37" s="498">
        <v>197000</v>
      </c>
      <c r="K37" s="498">
        <v>0</v>
      </c>
      <c r="L37" s="498">
        <v>0</v>
      </c>
      <c r="M37" s="498">
        <v>0</v>
      </c>
      <c r="N37" s="550"/>
    </row>
    <row r="38" spans="1:14" ht="12">
      <c r="A38" s="548" t="s">
        <v>736</v>
      </c>
      <c r="B38" s="402" t="s">
        <v>737</v>
      </c>
      <c r="C38" s="498">
        <v>1877000</v>
      </c>
      <c r="D38" s="498">
        <v>1829000</v>
      </c>
      <c r="E38" s="498">
        <v>48000</v>
      </c>
      <c r="F38" s="498">
        <v>-48000</v>
      </c>
      <c r="G38" s="498">
        <v>0</v>
      </c>
      <c r="H38" s="498">
        <v>-48000</v>
      </c>
      <c r="I38" s="498">
        <v>554000</v>
      </c>
      <c r="J38" s="498">
        <v>602000</v>
      </c>
      <c r="K38" s="498">
        <v>0</v>
      </c>
      <c r="L38" s="498">
        <v>0</v>
      </c>
      <c r="M38" s="498">
        <v>0</v>
      </c>
      <c r="N38" s="550"/>
    </row>
    <row r="39" spans="1:14" ht="12">
      <c r="A39" s="548" t="s">
        <v>738</v>
      </c>
      <c r="B39" s="402" t="s">
        <v>739</v>
      </c>
      <c r="C39" s="498">
        <v>416000</v>
      </c>
      <c r="D39" s="498">
        <v>334000</v>
      </c>
      <c r="E39" s="498">
        <v>82000</v>
      </c>
      <c r="F39" s="498">
        <v>-82000</v>
      </c>
      <c r="G39" s="498">
        <v>1000</v>
      </c>
      <c r="H39" s="498">
        <v>-83000</v>
      </c>
      <c r="I39" s="498">
        <v>159000</v>
      </c>
      <c r="J39" s="498">
        <v>242000</v>
      </c>
      <c r="K39" s="498">
        <v>0</v>
      </c>
      <c r="L39" s="498">
        <v>0</v>
      </c>
      <c r="M39" s="498">
        <v>0</v>
      </c>
      <c r="N39" s="550"/>
    </row>
    <row r="40" spans="1:14" ht="12">
      <c r="A40" s="548" t="s">
        <v>740</v>
      </c>
      <c r="B40" s="402" t="s">
        <v>741</v>
      </c>
      <c r="C40" s="498">
        <v>559000</v>
      </c>
      <c r="D40" s="498">
        <v>510000</v>
      </c>
      <c r="E40" s="498">
        <v>49000</v>
      </c>
      <c r="F40" s="498">
        <v>-49000</v>
      </c>
      <c r="G40" s="498">
        <v>0</v>
      </c>
      <c r="H40" s="498">
        <v>-49000</v>
      </c>
      <c r="I40" s="498">
        <v>139000</v>
      </c>
      <c r="J40" s="498">
        <v>188000</v>
      </c>
      <c r="K40" s="498">
        <v>0</v>
      </c>
      <c r="L40" s="498">
        <v>0</v>
      </c>
      <c r="M40" s="498">
        <v>0</v>
      </c>
      <c r="N40" s="550"/>
    </row>
    <row r="41" spans="1:14" ht="12">
      <c r="A41" s="548" t="s">
        <v>742</v>
      </c>
      <c r="B41" s="402" t="s">
        <v>743</v>
      </c>
      <c r="C41" s="498">
        <v>636000</v>
      </c>
      <c r="D41" s="498">
        <v>592000</v>
      </c>
      <c r="E41" s="498">
        <v>44000</v>
      </c>
      <c r="F41" s="498">
        <v>-44000</v>
      </c>
      <c r="G41" s="498">
        <v>0</v>
      </c>
      <c r="H41" s="498">
        <v>-42000</v>
      </c>
      <c r="I41" s="498">
        <v>163000</v>
      </c>
      <c r="J41" s="498">
        <v>205000</v>
      </c>
      <c r="K41" s="498">
        <v>0</v>
      </c>
      <c r="L41" s="498">
        <v>-1000</v>
      </c>
      <c r="M41" s="498">
        <v>0</v>
      </c>
      <c r="N41" s="550"/>
    </row>
    <row r="42" spans="1:14" ht="12">
      <c r="A42" s="548" t="s">
        <v>744</v>
      </c>
      <c r="B42" s="402" t="s">
        <v>745</v>
      </c>
      <c r="C42" s="498">
        <v>400000</v>
      </c>
      <c r="D42" s="498">
        <v>371000</v>
      </c>
      <c r="E42" s="498">
        <v>29000</v>
      </c>
      <c r="F42" s="498">
        <v>-29000</v>
      </c>
      <c r="G42" s="498">
        <v>0</v>
      </c>
      <c r="H42" s="498">
        <v>-29000</v>
      </c>
      <c r="I42" s="498">
        <v>93000</v>
      </c>
      <c r="J42" s="498">
        <v>123000</v>
      </c>
      <c r="K42" s="498">
        <v>0</v>
      </c>
      <c r="L42" s="498">
        <v>0</v>
      </c>
      <c r="M42" s="498">
        <v>0</v>
      </c>
      <c r="N42" s="550"/>
    </row>
    <row r="43" spans="1:14" ht="12">
      <c r="A43" s="548" t="s">
        <v>746</v>
      </c>
      <c r="B43" s="402" t="s">
        <v>747</v>
      </c>
      <c r="C43" s="498">
        <v>556000</v>
      </c>
      <c r="D43" s="498">
        <v>461000</v>
      </c>
      <c r="E43" s="498">
        <v>95000</v>
      </c>
      <c r="F43" s="498">
        <v>-95000</v>
      </c>
      <c r="G43" s="498">
        <v>0</v>
      </c>
      <c r="H43" s="498">
        <v>-95000</v>
      </c>
      <c r="I43" s="498">
        <v>181000</v>
      </c>
      <c r="J43" s="498">
        <v>276000</v>
      </c>
      <c r="K43" s="498">
        <v>0</v>
      </c>
      <c r="L43" s="498">
        <v>0</v>
      </c>
      <c r="M43" s="498">
        <v>0</v>
      </c>
      <c r="N43" s="550"/>
    </row>
    <row r="44" spans="1:14" ht="12">
      <c r="A44" s="548" t="s">
        <v>748</v>
      </c>
      <c r="B44" s="407" t="s">
        <v>749</v>
      </c>
      <c r="C44" s="498">
        <v>588000</v>
      </c>
      <c r="D44" s="498">
        <v>534000</v>
      </c>
      <c r="E44" s="498">
        <v>54000</v>
      </c>
      <c r="F44" s="498">
        <v>-54000</v>
      </c>
      <c r="G44" s="498">
        <v>0</v>
      </c>
      <c r="H44" s="498">
        <v>-54000</v>
      </c>
      <c r="I44" s="498">
        <v>222000</v>
      </c>
      <c r="J44" s="498">
        <v>276000</v>
      </c>
      <c r="K44" s="498">
        <v>0</v>
      </c>
      <c r="L44" s="498">
        <v>0</v>
      </c>
      <c r="M44" s="498">
        <v>0</v>
      </c>
      <c r="N44" s="550"/>
    </row>
    <row r="45" spans="1:13" ht="12.75">
      <c r="A45" s="551" t="s">
        <v>752</v>
      </c>
      <c r="B45" s="316"/>
      <c r="C45" s="498">
        <v>17041000</v>
      </c>
      <c r="D45" s="498">
        <v>15341000</v>
      </c>
      <c r="E45" s="498">
        <v>1701000</v>
      </c>
      <c r="F45" s="498">
        <v>-1701000</v>
      </c>
      <c r="G45" s="498">
        <f>SUM(G19:G44)</f>
        <v>31000</v>
      </c>
      <c r="H45" s="498">
        <v>-1696000</v>
      </c>
      <c r="I45" s="498">
        <v>4394000</v>
      </c>
      <c r="J45" s="498">
        <v>6090000</v>
      </c>
      <c r="K45" s="498">
        <f>SUM(K19:K44)</f>
        <v>-48000</v>
      </c>
      <c r="L45" s="498">
        <f>SUM(L19:L44)</f>
        <v>12000</v>
      </c>
      <c r="M45" s="499">
        <f>SUM(M20:M44)</f>
        <v>0</v>
      </c>
    </row>
    <row r="46" spans="1:13" ht="12.75">
      <c r="A46" s="555" t="s">
        <v>753</v>
      </c>
      <c r="B46" s="401"/>
      <c r="C46" s="511">
        <f aca="true" t="shared" si="1" ref="C46:M46">SUM(C45,C18)</f>
        <v>28005000</v>
      </c>
      <c r="D46" s="511">
        <f t="shared" si="1"/>
        <v>25442000</v>
      </c>
      <c r="E46" s="511">
        <f t="shared" si="1"/>
        <v>2563000</v>
      </c>
      <c r="F46" s="511">
        <f t="shared" si="1"/>
        <v>-2563000</v>
      </c>
      <c r="G46" s="511">
        <f t="shared" si="1"/>
        <v>-33000</v>
      </c>
      <c r="H46" s="511">
        <f t="shared" si="1"/>
        <v>-2494000</v>
      </c>
      <c r="I46" s="511">
        <f t="shared" si="1"/>
        <v>6396000</v>
      </c>
      <c r="J46" s="511">
        <f t="shared" si="1"/>
        <v>8890000</v>
      </c>
      <c r="K46" s="511">
        <f t="shared" si="1"/>
        <v>-48000</v>
      </c>
      <c r="L46" s="511">
        <f t="shared" si="1"/>
        <v>12000</v>
      </c>
      <c r="M46" s="512">
        <f t="shared" si="1"/>
        <v>0</v>
      </c>
    </row>
    <row r="52" spans="1:10" s="520" customFormat="1" ht="12.75">
      <c r="A52" s="514" t="s">
        <v>353</v>
      </c>
      <c r="B52" s="556"/>
      <c r="C52" s="557"/>
      <c r="D52" s="228"/>
      <c r="E52" s="558"/>
      <c r="F52" s="558"/>
      <c r="H52" s="559" t="s">
        <v>755</v>
      </c>
      <c r="J52" s="516" t="s">
        <v>34</v>
      </c>
    </row>
    <row r="53" spans="1:17" s="371" customFormat="1" ht="12">
      <c r="A53" s="560"/>
      <c r="C53" s="372"/>
      <c r="D53" s="296"/>
      <c r="E53" s="372"/>
      <c r="F53" s="372"/>
      <c r="G53" s="372"/>
      <c r="H53" s="296"/>
      <c r="I53" s="518"/>
      <c r="J53" s="372"/>
      <c r="K53" s="372"/>
      <c r="L53" s="372"/>
      <c r="M53" s="372"/>
      <c r="N53" s="372"/>
      <c r="O53" s="372"/>
      <c r="P53" s="372"/>
      <c r="Q53" s="372"/>
    </row>
    <row r="54" spans="1:9" s="565" customFormat="1" ht="11.25">
      <c r="A54" s="561"/>
      <c r="B54" s="562"/>
      <c r="C54" s="563"/>
      <c r="D54" s="228"/>
      <c r="E54" s="564"/>
      <c r="F54" s="228"/>
      <c r="G54" s="564"/>
      <c r="H54" s="564"/>
      <c r="I54" s="228"/>
    </row>
    <row r="55" spans="1:10" s="520" customFormat="1" ht="12.75">
      <c r="A55" s="514"/>
      <c r="B55" s="556"/>
      <c r="C55" s="557"/>
      <c r="D55" s="228"/>
      <c r="E55" s="558"/>
      <c r="F55" s="558"/>
      <c r="H55" s="559"/>
      <c r="J55" s="371"/>
    </row>
    <row r="56" spans="1:17" s="371" customFormat="1" ht="12">
      <c r="A56" s="560"/>
      <c r="C56" s="372"/>
      <c r="D56" s="296"/>
      <c r="E56" s="372"/>
      <c r="F56" s="372"/>
      <c r="G56" s="372"/>
      <c r="H56" s="296"/>
      <c r="I56" s="518"/>
      <c r="J56" s="372"/>
      <c r="K56" s="372"/>
      <c r="L56" s="372"/>
      <c r="M56" s="372"/>
      <c r="N56" s="372"/>
      <c r="O56" s="372"/>
      <c r="P56" s="372"/>
      <c r="Q56" s="372"/>
    </row>
    <row r="57" s="520" customFormat="1" ht="10.5">
      <c r="A57" s="519"/>
    </row>
    <row r="58" spans="1:13" s="520" customFormat="1" ht="10.5">
      <c r="A58" s="519"/>
      <c r="C58" s="228"/>
      <c r="D58" s="228"/>
      <c r="E58" s="228"/>
      <c r="F58" s="228"/>
      <c r="G58" s="228"/>
      <c r="M58" s="520">
        <v>0</v>
      </c>
    </row>
    <row r="59" spans="11:13" ht="10.5">
      <c r="K59" s="228">
        <v>0</v>
      </c>
      <c r="M59" s="228">
        <v>0</v>
      </c>
    </row>
    <row r="60" spans="11:13" ht="10.5">
      <c r="K60" s="228">
        <v>0</v>
      </c>
      <c r="L60" s="228">
        <v>0</v>
      </c>
      <c r="M60" s="228">
        <v>0</v>
      </c>
    </row>
    <row r="61" spans="11:13" ht="10.5">
      <c r="K61" s="228">
        <v>0</v>
      </c>
      <c r="L61" s="228">
        <v>0</v>
      </c>
      <c r="M61" s="228">
        <v>0</v>
      </c>
    </row>
    <row r="62" spans="11:13" ht="10.5">
      <c r="K62" s="228">
        <v>0</v>
      </c>
      <c r="L62" s="228">
        <v>0</v>
      </c>
      <c r="M62" s="228">
        <v>0</v>
      </c>
    </row>
    <row r="63" spans="11:13" ht="10.5">
      <c r="K63" s="228">
        <v>0</v>
      </c>
      <c r="L63" s="228">
        <v>0</v>
      </c>
      <c r="M63" s="228">
        <v>0</v>
      </c>
    </row>
    <row r="64" spans="12:13" ht="10.5">
      <c r="L64" s="228">
        <v>0</v>
      </c>
      <c r="M64" s="228">
        <v>0</v>
      </c>
    </row>
    <row r="78" ht="10.5">
      <c r="K78" s="228">
        <v>0</v>
      </c>
    </row>
    <row r="79" ht="10.5">
      <c r="K79" s="228">
        <v>0</v>
      </c>
    </row>
    <row r="80" ht="10.5">
      <c r="K80" s="228">
        <v>0</v>
      </c>
    </row>
    <row r="81" ht="10.5">
      <c r="K81" s="228">
        <v>0</v>
      </c>
    </row>
    <row r="82" ht="10.5">
      <c r="K82" s="228">
        <v>0</v>
      </c>
    </row>
    <row r="83" ht="10.5">
      <c r="K83" s="228">
        <v>0</v>
      </c>
    </row>
  </sheetData>
  <printOptions/>
  <pageMargins left="0.3937007874015748" right="0.2362204724409449" top="0.3937007874015748" bottom="0.5118110236220472" header="0" footer="0"/>
  <pageSetup horizontalDpi="600" verticalDpi="600" orientation="landscape" paperSize="9" r:id="rId1"/>
  <headerFooter alignWithMargins="0">
    <oddFooter>&amp;L&amp;"RimHelvetica,Roman"&amp;8Valsts kase / Pârskatu departaments
15.10.98.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B1" sqref="B1"/>
    </sheetView>
  </sheetViews>
  <sheetFormatPr defaultColWidth="9.00390625" defaultRowHeight="12"/>
  <cols>
    <col min="1" max="1" width="56.00390625" style="228" customWidth="1"/>
    <col min="2" max="2" width="18.25390625" style="228" customWidth="1"/>
    <col min="3" max="4" width="0" style="228" hidden="1" customWidth="1"/>
    <col min="5" max="5" width="0.2421875" style="228" hidden="1" customWidth="1"/>
    <col min="6" max="6" width="0" style="228" hidden="1" customWidth="1"/>
    <col min="7" max="7" width="15.125" style="228" customWidth="1"/>
    <col min="8" max="16384" width="8.00390625" style="228" customWidth="1"/>
  </cols>
  <sheetData>
    <row r="1" spans="1:2" s="566" customFormat="1" ht="12.75">
      <c r="A1" s="342" t="s">
        <v>767</v>
      </c>
      <c r="B1" s="342" t="s">
        <v>768</v>
      </c>
    </row>
    <row r="2" s="567" customFormat="1" ht="12"/>
    <row r="3" s="567" customFormat="1" ht="15.75">
      <c r="A3" s="462" t="s">
        <v>769</v>
      </c>
    </row>
    <row r="4" s="567" customFormat="1" ht="15.75">
      <c r="A4" s="568" t="s">
        <v>770</v>
      </c>
    </row>
    <row r="5" spans="1:2" s="567" customFormat="1" ht="12">
      <c r="A5" s="569"/>
      <c r="B5" s="570" t="s">
        <v>771</v>
      </c>
    </row>
    <row r="6" spans="1:2" s="567" customFormat="1" ht="12">
      <c r="A6" s="571" t="s">
        <v>294</v>
      </c>
      <c r="B6" s="572" t="s">
        <v>772</v>
      </c>
    </row>
    <row r="7" spans="1:9" s="573" customFormat="1" ht="12">
      <c r="A7" s="571">
        <v>1</v>
      </c>
      <c r="B7" s="572">
        <v>2</v>
      </c>
      <c r="G7" s="567"/>
      <c r="H7" s="567"/>
      <c r="I7" s="567"/>
    </row>
    <row r="8" spans="1:9" s="573" customFormat="1" ht="23.25" customHeight="1">
      <c r="A8" s="574" t="s">
        <v>773</v>
      </c>
      <c r="B8" s="575">
        <f>B9+B10+B11+B13+B12</f>
        <v>20616948</v>
      </c>
      <c r="G8" s="567"/>
      <c r="H8" s="567"/>
      <c r="I8" s="567"/>
    </row>
    <row r="9" spans="1:9" s="573" customFormat="1" ht="23.25" customHeight="1">
      <c r="A9" s="576" t="s">
        <v>774</v>
      </c>
      <c r="B9" s="575">
        <v>167518</v>
      </c>
      <c r="G9" s="567"/>
      <c r="H9" s="567"/>
      <c r="I9" s="567"/>
    </row>
    <row r="10" spans="1:9" s="573" customFormat="1" ht="12.75">
      <c r="A10" s="577" t="s">
        <v>775</v>
      </c>
      <c r="B10" s="575">
        <v>1797756</v>
      </c>
      <c r="G10" s="567"/>
      <c r="H10" s="567"/>
      <c r="I10" s="567"/>
    </row>
    <row r="11" spans="1:22" s="573" customFormat="1" ht="12.75">
      <c r="A11" s="577" t="s">
        <v>776</v>
      </c>
      <c r="B11" s="575">
        <v>200000</v>
      </c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  <c r="V11" s="567"/>
    </row>
    <row r="12" spans="1:22" s="573" customFormat="1" ht="12.75">
      <c r="A12" s="577" t="s">
        <v>777</v>
      </c>
      <c r="B12" s="575">
        <v>18451308</v>
      </c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</row>
    <row r="13" spans="1:22" s="573" customFormat="1" ht="12.75">
      <c r="A13" s="577" t="s">
        <v>778</v>
      </c>
      <c r="B13" s="575">
        <v>366</v>
      </c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</row>
    <row r="14" spans="1:22" s="573" customFormat="1" ht="23.25" customHeight="1">
      <c r="A14" s="574" t="s">
        <v>779</v>
      </c>
      <c r="B14" s="575">
        <f>SUM(B15:B16)</f>
        <v>20334581</v>
      </c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</row>
    <row r="15" spans="1:22" s="573" customFormat="1" ht="12.75">
      <c r="A15" s="577" t="s">
        <v>780</v>
      </c>
      <c r="B15" s="575">
        <v>20334581</v>
      </c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</row>
    <row r="16" spans="1:22" s="573" customFormat="1" ht="12.75">
      <c r="A16" s="577" t="s">
        <v>781</v>
      </c>
      <c r="B16" s="575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</row>
    <row r="17" spans="1:22" s="573" customFormat="1" ht="23.25" customHeight="1">
      <c r="A17" s="574" t="s">
        <v>782</v>
      </c>
      <c r="B17" s="575">
        <f>SUM(B8-B14)</f>
        <v>282367</v>
      </c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</row>
    <row r="18" spans="1:22" s="573" customFormat="1" ht="12.75">
      <c r="A18" s="577" t="s">
        <v>783</v>
      </c>
      <c r="B18" s="575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</row>
    <row r="19" spans="1:22" s="573" customFormat="1" ht="12.75">
      <c r="A19" s="577" t="s">
        <v>784</v>
      </c>
      <c r="B19" s="575">
        <f>SUM(B20:B21)</f>
        <v>282367</v>
      </c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</row>
    <row r="20" spans="1:22" s="573" customFormat="1" ht="12.75">
      <c r="A20" s="577" t="s">
        <v>785</v>
      </c>
      <c r="B20" s="575">
        <v>114849</v>
      </c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</row>
    <row r="21" spans="1:22" s="573" customFormat="1" ht="12.75">
      <c r="A21" s="578" t="s">
        <v>786</v>
      </c>
      <c r="B21" s="579">
        <v>167518</v>
      </c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</row>
    <row r="22" spans="1:22" s="581" customFormat="1" ht="12.75">
      <c r="A22" s="580"/>
      <c r="B22" s="580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</row>
    <row r="23" spans="1:22" s="581" customFormat="1" ht="12.75">
      <c r="A23" s="580"/>
      <c r="B23" s="580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</row>
    <row r="24" spans="1:22" s="581" customFormat="1" ht="12.75">
      <c r="A24" s="580"/>
      <c r="B24" s="580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</row>
    <row r="25" spans="1:2" s="567" customFormat="1" ht="14.25">
      <c r="A25" s="582"/>
      <c r="B25" s="583"/>
    </row>
    <row r="26" spans="1:2" s="567" customFormat="1" ht="36" customHeight="1">
      <c r="A26" s="371" t="s">
        <v>353</v>
      </c>
      <c r="B26" s="515" t="s">
        <v>576</v>
      </c>
    </row>
    <row r="27" spans="1:2" s="567" customFormat="1" ht="12">
      <c r="A27" s="296"/>
      <c r="B27" s="296"/>
    </row>
    <row r="28" spans="1:2" s="567" customFormat="1" ht="12">
      <c r="A28" s="296"/>
      <c r="B28" s="583"/>
    </row>
    <row r="29" spans="1:2" s="567" customFormat="1" ht="14.25">
      <c r="A29" s="582"/>
      <c r="B29" s="583"/>
    </row>
    <row r="30" spans="1:2" s="567" customFormat="1" ht="14.25">
      <c r="A30" s="582"/>
      <c r="B30" s="584"/>
    </row>
    <row r="31" s="567" customFormat="1" ht="14.25">
      <c r="A31" s="582"/>
    </row>
    <row r="32" s="567" customFormat="1" ht="14.25">
      <c r="A32" s="582"/>
    </row>
    <row r="33" s="567" customFormat="1" ht="14.25">
      <c r="A33" s="582"/>
    </row>
    <row r="34" s="567" customFormat="1" ht="14.25">
      <c r="A34" s="582"/>
    </row>
    <row r="35" s="567" customFormat="1" ht="14.25">
      <c r="A35" s="582"/>
    </row>
    <row r="36" s="567" customFormat="1" ht="14.25">
      <c r="A36" s="582"/>
    </row>
    <row r="37" s="567" customFormat="1" ht="14.25">
      <c r="A37" s="582"/>
    </row>
    <row r="38" s="567" customFormat="1" ht="14.25">
      <c r="A38" s="582"/>
    </row>
    <row r="39" s="567" customFormat="1" ht="14.25">
      <c r="A39" s="582"/>
    </row>
    <row r="40" ht="14.25">
      <c r="A40" s="585"/>
    </row>
    <row r="41" ht="14.25">
      <c r="A41" s="585"/>
    </row>
    <row r="42" ht="14.25">
      <c r="A42" s="585"/>
    </row>
    <row r="43" ht="14.25">
      <c r="A43" s="585"/>
    </row>
    <row r="44" ht="14.25">
      <c r="A44" s="585"/>
    </row>
    <row r="45" ht="14.25">
      <c r="A45" s="585"/>
    </row>
    <row r="46" ht="14.25">
      <c r="A46" s="585"/>
    </row>
    <row r="47" ht="14.25">
      <c r="A47" s="585"/>
    </row>
    <row r="48" ht="14.25">
      <c r="A48" s="585"/>
    </row>
    <row r="49" ht="14.25">
      <c r="A49" s="585"/>
    </row>
    <row r="50" ht="14.25">
      <c r="A50" s="585"/>
    </row>
    <row r="51" ht="14.25">
      <c r="A51" s="585"/>
    </row>
    <row r="52" ht="14.25">
      <c r="A52" s="585"/>
    </row>
    <row r="53" ht="14.25">
      <c r="A53" s="585"/>
    </row>
    <row r="54" ht="14.25">
      <c r="A54" s="585"/>
    </row>
    <row r="55" ht="14.25">
      <c r="A55" s="585"/>
    </row>
    <row r="56" ht="14.25">
      <c r="A56" s="585"/>
    </row>
    <row r="57" ht="14.25">
      <c r="A57" s="585"/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&amp;L&amp;"RimHelvetica,Roman"&amp;8Valsts kase / Pârskatu departaments
15.06.98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B1" sqref="B1"/>
    </sheetView>
  </sheetViews>
  <sheetFormatPr defaultColWidth="9.00390625" defaultRowHeight="12"/>
  <cols>
    <col min="1" max="1" width="9.625" style="228" customWidth="1"/>
    <col min="2" max="2" width="24.125" style="228" customWidth="1"/>
    <col min="3" max="3" width="10.375" style="228" customWidth="1"/>
    <col min="4" max="5" width="10.375" style="520" customWidth="1"/>
    <col min="6" max="11" width="8.00390625" style="520" customWidth="1"/>
    <col min="12" max="16384" width="8.00390625" style="228" customWidth="1"/>
  </cols>
  <sheetData>
    <row r="1" spans="2:11" s="342" customFormat="1" ht="12.75">
      <c r="B1" s="342" t="s">
        <v>787</v>
      </c>
      <c r="D1" s="580"/>
      <c r="E1" s="586" t="s">
        <v>788</v>
      </c>
      <c r="F1" s="580"/>
      <c r="G1" s="580"/>
      <c r="H1" s="580"/>
      <c r="I1" s="580"/>
      <c r="J1" s="580"/>
      <c r="K1" s="580"/>
    </row>
    <row r="2" s="580" customFormat="1" ht="12.75"/>
    <row r="3" s="462" customFormat="1" ht="15.75">
      <c r="B3" s="462" t="s">
        <v>789</v>
      </c>
    </row>
    <row r="4" spans="1:11" s="342" customFormat="1" ht="15.75">
      <c r="A4" s="460" t="s">
        <v>790</v>
      </c>
      <c r="B4" s="460"/>
      <c r="C4" s="460"/>
      <c r="D4" s="587"/>
      <c r="E4" s="587"/>
      <c r="F4" s="588"/>
      <c r="G4" s="580"/>
      <c r="H4" s="580"/>
      <c r="I4" s="580"/>
      <c r="J4" s="580"/>
      <c r="K4" s="580"/>
    </row>
    <row r="5" spans="3:11" s="342" customFormat="1" ht="12.75">
      <c r="C5" s="228"/>
      <c r="D5" s="228"/>
      <c r="E5" s="589" t="s">
        <v>791</v>
      </c>
      <c r="F5" s="580"/>
      <c r="G5" s="580"/>
      <c r="H5" s="580"/>
      <c r="I5" s="580"/>
      <c r="J5" s="580"/>
      <c r="K5" s="580"/>
    </row>
    <row r="6" spans="2:11" s="342" customFormat="1" ht="25.5">
      <c r="B6" s="590" t="s">
        <v>792</v>
      </c>
      <c r="C6" s="590" t="s">
        <v>793</v>
      </c>
      <c r="D6" s="590" t="s">
        <v>772</v>
      </c>
      <c r="E6" s="590" t="s">
        <v>794</v>
      </c>
      <c r="F6" s="580"/>
      <c r="G6" s="580"/>
      <c r="H6" s="580"/>
      <c r="I6" s="580"/>
      <c r="J6" s="580"/>
      <c r="K6" s="580"/>
    </row>
    <row r="7" spans="2:11" s="342" customFormat="1" ht="12.75">
      <c r="B7" s="591">
        <v>1</v>
      </c>
      <c r="C7" s="590">
        <v>2</v>
      </c>
      <c r="D7" s="590">
        <v>3</v>
      </c>
      <c r="E7" s="590">
        <v>4</v>
      </c>
      <c r="F7" s="580"/>
      <c r="G7" s="580"/>
      <c r="H7" s="580"/>
      <c r="I7" s="580"/>
      <c r="J7" s="580"/>
      <c r="K7" s="580"/>
    </row>
    <row r="8" spans="2:11" s="342" customFormat="1" ht="12.75">
      <c r="B8" s="592" t="s">
        <v>795</v>
      </c>
      <c r="C8" s="593"/>
      <c r="D8" s="593"/>
      <c r="E8" s="593"/>
      <c r="F8" s="580"/>
      <c r="G8" s="580"/>
      <c r="H8" s="594"/>
      <c r="I8" s="580"/>
      <c r="J8" s="580"/>
      <c r="K8" s="580"/>
    </row>
    <row r="9" spans="1:11" s="342" customFormat="1" ht="12.75">
      <c r="A9" s="253"/>
      <c r="B9" s="592" t="s">
        <v>796</v>
      </c>
      <c r="C9" s="593"/>
      <c r="D9" s="593"/>
      <c r="E9" s="593"/>
      <c r="F9" s="580"/>
      <c r="G9" s="580"/>
      <c r="H9" s="580"/>
      <c r="I9" s="580"/>
      <c r="J9" s="580"/>
      <c r="K9" s="580"/>
    </row>
    <row r="10" spans="2:11" s="342" customFormat="1" ht="12.75">
      <c r="B10" s="592" t="s">
        <v>797</v>
      </c>
      <c r="C10" s="593"/>
      <c r="D10" s="593"/>
      <c r="E10" s="593"/>
      <c r="F10" s="580"/>
      <c r="G10" s="580"/>
      <c r="H10" s="580"/>
      <c r="I10" s="580"/>
      <c r="J10" s="580"/>
      <c r="K10" s="580"/>
    </row>
    <row r="11" spans="2:11" s="342" customFormat="1" ht="12.75">
      <c r="B11" s="592" t="s">
        <v>798</v>
      </c>
      <c r="C11" s="593"/>
      <c r="D11" s="593"/>
      <c r="E11" s="593"/>
      <c r="F11" s="580"/>
      <c r="G11" s="580"/>
      <c r="H11" s="580"/>
      <c r="I11" s="580"/>
      <c r="J11" s="580"/>
      <c r="K11" s="580"/>
    </row>
    <row r="12" spans="2:11" s="342" customFormat="1" ht="12.75">
      <c r="B12" s="592" t="s">
        <v>799</v>
      </c>
      <c r="C12" s="593"/>
      <c r="D12" s="593"/>
      <c r="E12" s="593"/>
      <c r="F12" s="580"/>
      <c r="G12" s="580"/>
      <c r="H12" s="580"/>
      <c r="I12" s="580"/>
      <c r="J12" s="580"/>
      <c r="K12" s="580"/>
    </row>
    <row r="13" spans="2:11" s="342" customFormat="1" ht="12.75">
      <c r="B13" s="592" t="s">
        <v>800</v>
      </c>
      <c r="C13" s="595">
        <v>193397</v>
      </c>
      <c r="D13" s="595">
        <v>145048</v>
      </c>
      <c r="E13" s="596">
        <f>D13/C13*100</f>
        <v>75.00012926777562</v>
      </c>
      <c r="F13" s="580"/>
      <c r="G13" s="580"/>
      <c r="H13" s="580"/>
      <c r="I13" s="580"/>
      <c r="J13" s="580"/>
      <c r="K13" s="580"/>
    </row>
    <row r="14" spans="2:11" s="342" customFormat="1" ht="12.75">
      <c r="B14" s="592" t="s">
        <v>801</v>
      </c>
      <c r="C14" s="595"/>
      <c r="D14" s="597"/>
      <c r="E14" s="597"/>
      <c r="F14" s="580"/>
      <c r="G14" s="580"/>
      <c r="H14" s="580"/>
      <c r="I14" s="580"/>
      <c r="J14" s="580"/>
      <c r="K14" s="580"/>
    </row>
    <row r="15" spans="2:11" s="342" customFormat="1" ht="12.75">
      <c r="B15" s="592" t="s">
        <v>802</v>
      </c>
      <c r="C15" s="595">
        <v>813780</v>
      </c>
      <c r="D15" s="595">
        <v>614522</v>
      </c>
      <c r="E15" s="596">
        <f aca="true" t="shared" si="0" ref="E15:E41">D15/C15*100</f>
        <v>75.5145125218118</v>
      </c>
      <c r="F15" s="580"/>
      <c r="G15" s="580"/>
      <c r="H15" s="580"/>
      <c r="I15" s="580"/>
      <c r="J15" s="580"/>
      <c r="K15" s="580"/>
    </row>
    <row r="16" spans="2:11" s="342" customFormat="1" ht="12.75">
      <c r="B16" s="592" t="s">
        <v>803</v>
      </c>
      <c r="C16" s="595">
        <v>774336</v>
      </c>
      <c r="D16" s="595">
        <v>584921</v>
      </c>
      <c r="E16" s="596">
        <f t="shared" si="0"/>
        <v>75.53839676832797</v>
      </c>
      <c r="F16" s="580"/>
      <c r="G16" s="580"/>
      <c r="H16" s="580"/>
      <c r="I16" s="580"/>
      <c r="J16" s="580"/>
      <c r="K16" s="580"/>
    </row>
    <row r="17" spans="2:11" s="342" customFormat="1" ht="12.75">
      <c r="B17" s="592" t="s">
        <v>804</v>
      </c>
      <c r="C17" s="595">
        <v>1207194</v>
      </c>
      <c r="D17" s="595">
        <v>907217</v>
      </c>
      <c r="E17" s="596">
        <f t="shared" si="0"/>
        <v>75.15088709851109</v>
      </c>
      <c r="F17" s="580"/>
      <c r="G17" s="580"/>
      <c r="H17" s="580"/>
      <c r="I17" s="580"/>
      <c r="J17" s="580"/>
      <c r="K17" s="580"/>
    </row>
    <row r="18" spans="2:11" s="342" customFormat="1" ht="12.75">
      <c r="B18" s="592" t="s">
        <v>805</v>
      </c>
      <c r="C18" s="595">
        <v>1079452</v>
      </c>
      <c r="D18" s="595">
        <v>810805</v>
      </c>
      <c r="E18" s="596">
        <f t="shared" si="0"/>
        <v>75.11264975191115</v>
      </c>
      <c r="F18" s="580"/>
      <c r="G18" s="580"/>
      <c r="H18" s="580"/>
      <c r="I18" s="580"/>
      <c r="J18" s="580"/>
      <c r="K18" s="580"/>
    </row>
    <row r="19" spans="2:11" s="342" customFormat="1" ht="12.75">
      <c r="B19" s="592" t="s">
        <v>806</v>
      </c>
      <c r="C19" s="595">
        <v>1462961</v>
      </c>
      <c r="D19" s="595">
        <v>1098046</v>
      </c>
      <c r="E19" s="596">
        <f t="shared" si="0"/>
        <v>75.05640956935967</v>
      </c>
      <c r="F19" s="580"/>
      <c r="G19" s="580"/>
      <c r="H19" s="580"/>
      <c r="I19" s="580"/>
      <c r="J19" s="580"/>
      <c r="K19" s="580"/>
    </row>
    <row r="20" spans="2:11" s="342" customFormat="1" ht="12.75">
      <c r="B20" s="592" t="s">
        <v>807</v>
      </c>
      <c r="C20" s="595">
        <v>1236661</v>
      </c>
      <c r="D20" s="595">
        <v>928005</v>
      </c>
      <c r="E20" s="596">
        <f t="shared" si="0"/>
        <v>75.04117943397584</v>
      </c>
      <c r="F20" s="580"/>
      <c r="G20" s="580"/>
      <c r="H20" s="580"/>
      <c r="I20" s="580"/>
      <c r="J20" s="580"/>
      <c r="K20" s="580"/>
    </row>
    <row r="21" spans="2:11" s="342" customFormat="1" ht="12.75">
      <c r="B21" s="592" t="s">
        <v>808</v>
      </c>
      <c r="C21" s="595">
        <v>849513</v>
      </c>
      <c r="D21" s="595">
        <v>638312</v>
      </c>
      <c r="E21" s="596">
        <f t="shared" si="0"/>
        <v>75.13857939784323</v>
      </c>
      <c r="F21" s="580"/>
      <c r="G21" s="580"/>
      <c r="H21" s="580"/>
      <c r="I21" s="580"/>
      <c r="J21" s="580"/>
      <c r="K21" s="580"/>
    </row>
    <row r="22" spans="2:11" s="342" customFormat="1" ht="12.75">
      <c r="B22" s="592" t="s">
        <v>809</v>
      </c>
      <c r="C22" s="595">
        <v>514713</v>
      </c>
      <c r="D22" s="595">
        <v>386035</v>
      </c>
      <c r="E22" s="596">
        <f t="shared" si="0"/>
        <v>75.0000485707569</v>
      </c>
      <c r="F22" s="580"/>
      <c r="G22" s="580"/>
      <c r="H22" s="580"/>
      <c r="I22" s="580"/>
      <c r="J22" s="580"/>
      <c r="K22" s="580"/>
    </row>
    <row r="23" spans="2:11" s="342" customFormat="1" ht="12.75">
      <c r="B23" s="592" t="s">
        <v>810</v>
      </c>
      <c r="C23" s="595">
        <v>848657</v>
      </c>
      <c r="D23" s="595">
        <v>639713</v>
      </c>
      <c r="E23" s="596">
        <f t="shared" si="0"/>
        <v>75.37945247608869</v>
      </c>
      <c r="F23" s="580"/>
      <c r="G23" s="580"/>
      <c r="H23" s="580"/>
      <c r="I23" s="580"/>
      <c r="J23" s="580"/>
      <c r="K23" s="580"/>
    </row>
    <row r="24" spans="2:11" s="342" customFormat="1" ht="12.75">
      <c r="B24" s="592" t="s">
        <v>811</v>
      </c>
      <c r="C24" s="595">
        <v>1421569</v>
      </c>
      <c r="D24" s="595">
        <v>1074114</v>
      </c>
      <c r="E24" s="596">
        <f t="shared" si="0"/>
        <v>75.5583443364339</v>
      </c>
      <c r="F24" s="580"/>
      <c r="G24" s="580"/>
      <c r="H24" s="580"/>
      <c r="I24" s="580"/>
      <c r="J24" s="580"/>
      <c r="K24" s="580"/>
    </row>
    <row r="25" spans="2:11" s="342" customFormat="1" ht="12.75">
      <c r="B25" s="592" t="s">
        <v>812</v>
      </c>
      <c r="C25" s="595">
        <v>1316985</v>
      </c>
      <c r="D25" s="595">
        <v>987739</v>
      </c>
      <c r="E25" s="596">
        <f t="shared" si="0"/>
        <v>75.00001898275227</v>
      </c>
      <c r="F25" s="580"/>
      <c r="G25" s="580"/>
      <c r="H25" s="580"/>
      <c r="I25" s="580"/>
      <c r="J25" s="580"/>
      <c r="K25" s="580"/>
    </row>
    <row r="26" spans="2:11" s="342" customFormat="1" ht="12.75">
      <c r="B26" s="592" t="s">
        <v>813</v>
      </c>
      <c r="C26" s="595">
        <v>756910</v>
      </c>
      <c r="D26" s="595">
        <v>567682</v>
      </c>
      <c r="E26" s="596">
        <f t="shared" si="0"/>
        <v>74.99993394194819</v>
      </c>
      <c r="F26" s="580"/>
      <c r="G26" s="580"/>
      <c r="H26" s="580"/>
      <c r="I26" s="580"/>
      <c r="J26" s="580"/>
      <c r="K26" s="580"/>
    </row>
    <row r="27" spans="2:11" s="342" customFormat="1" ht="12.75">
      <c r="B27" s="592" t="s">
        <v>814</v>
      </c>
      <c r="C27" s="595">
        <v>905227</v>
      </c>
      <c r="D27" s="595">
        <v>683332</v>
      </c>
      <c r="E27" s="596">
        <f t="shared" si="0"/>
        <v>75.4873639429668</v>
      </c>
      <c r="F27" s="580"/>
      <c r="G27" s="580"/>
      <c r="H27" s="580"/>
      <c r="I27" s="580"/>
      <c r="J27" s="580"/>
      <c r="K27" s="580"/>
    </row>
    <row r="28" spans="2:11" s="342" customFormat="1" ht="12.75">
      <c r="B28" s="592" t="s">
        <v>815</v>
      </c>
      <c r="C28" s="595">
        <v>1026149</v>
      </c>
      <c r="D28" s="595">
        <v>770083</v>
      </c>
      <c r="E28" s="596">
        <f t="shared" si="0"/>
        <v>75.04592412992656</v>
      </c>
      <c r="F28" s="580"/>
      <c r="G28" s="580"/>
      <c r="H28" s="580"/>
      <c r="I28" s="580"/>
      <c r="J28" s="580"/>
      <c r="K28" s="580"/>
    </row>
    <row r="29" spans="2:11" s="342" customFormat="1" ht="12.75">
      <c r="B29" s="592" t="s">
        <v>816</v>
      </c>
      <c r="C29" s="595">
        <v>1238969</v>
      </c>
      <c r="D29" s="595">
        <v>929227</v>
      </c>
      <c r="E29" s="596">
        <f t="shared" si="0"/>
        <v>75.0000201780674</v>
      </c>
      <c r="F29" s="580"/>
      <c r="G29" s="580"/>
      <c r="H29" s="580"/>
      <c r="I29" s="580"/>
      <c r="J29" s="580"/>
      <c r="K29" s="580"/>
    </row>
    <row r="30" spans="2:11" s="342" customFormat="1" ht="12.75">
      <c r="B30" s="592" t="s">
        <v>817</v>
      </c>
      <c r="C30" s="595">
        <v>1213355</v>
      </c>
      <c r="D30" s="595">
        <v>910125</v>
      </c>
      <c r="E30" s="596">
        <f t="shared" si="0"/>
        <v>75.00896275203877</v>
      </c>
      <c r="F30" s="580"/>
      <c r="G30" s="580"/>
      <c r="H30" s="580"/>
      <c r="I30" s="580"/>
      <c r="J30" s="580"/>
      <c r="K30" s="580"/>
    </row>
    <row r="31" spans="2:11" s="342" customFormat="1" ht="12.75">
      <c r="B31" s="592" t="s">
        <v>818</v>
      </c>
      <c r="C31" s="595">
        <v>963028</v>
      </c>
      <c r="D31" s="595">
        <v>722271</v>
      </c>
      <c r="E31" s="596">
        <f t="shared" si="0"/>
        <v>75</v>
      </c>
      <c r="F31" s="580"/>
      <c r="G31" s="580"/>
      <c r="H31" s="580"/>
      <c r="I31" s="580"/>
      <c r="J31" s="580"/>
      <c r="K31" s="580"/>
    </row>
    <row r="32" spans="2:11" s="342" customFormat="1" ht="12.75">
      <c r="B32" s="592" t="s">
        <v>819</v>
      </c>
      <c r="C32" s="595">
        <v>1304923</v>
      </c>
      <c r="D32" s="595">
        <v>978692</v>
      </c>
      <c r="E32" s="596">
        <f t="shared" si="0"/>
        <v>74.99998084178146</v>
      </c>
      <c r="F32" s="580"/>
      <c r="G32" s="580"/>
      <c r="H32" s="580"/>
      <c r="I32" s="580"/>
      <c r="J32" s="580"/>
      <c r="K32" s="580"/>
    </row>
    <row r="33" spans="2:11" s="342" customFormat="1" ht="12.75">
      <c r="B33" s="592" t="s">
        <v>820</v>
      </c>
      <c r="C33" s="595">
        <v>1472627</v>
      </c>
      <c r="D33" s="595">
        <v>1105296</v>
      </c>
      <c r="E33" s="596">
        <f t="shared" si="0"/>
        <v>75.05607326227212</v>
      </c>
      <c r="F33" s="580"/>
      <c r="G33" s="580"/>
      <c r="H33" s="580"/>
      <c r="I33" s="580"/>
      <c r="J33" s="580"/>
      <c r="K33" s="580"/>
    </row>
    <row r="34" spans="2:11" s="342" customFormat="1" ht="12.75">
      <c r="B34" s="592" t="s">
        <v>821</v>
      </c>
      <c r="C34" s="595">
        <v>1463399</v>
      </c>
      <c r="D34" s="595">
        <v>1099659</v>
      </c>
      <c r="E34" s="596">
        <f t="shared" si="0"/>
        <v>75.14416779019257</v>
      </c>
      <c r="F34" s="580"/>
      <c r="G34" s="580"/>
      <c r="H34" s="580"/>
      <c r="I34" s="580"/>
      <c r="J34" s="580"/>
      <c r="K34" s="580"/>
    </row>
    <row r="35" spans="2:11" s="342" customFormat="1" ht="12.75">
      <c r="B35" s="592" t="s">
        <v>822</v>
      </c>
      <c r="C35" s="595">
        <v>777547</v>
      </c>
      <c r="D35" s="595">
        <v>584262</v>
      </c>
      <c r="E35" s="596">
        <f t="shared" si="0"/>
        <v>75.14169561454163</v>
      </c>
      <c r="F35" s="580"/>
      <c r="G35" s="580"/>
      <c r="H35" s="580"/>
      <c r="I35" s="580"/>
      <c r="J35" s="580"/>
      <c r="K35" s="580"/>
    </row>
    <row r="36" spans="2:11" s="342" customFormat="1" ht="12.75">
      <c r="B36" s="592" t="s">
        <v>823</v>
      </c>
      <c r="C36" s="595">
        <v>1012273</v>
      </c>
      <c r="D36" s="595">
        <v>761081</v>
      </c>
      <c r="E36" s="596">
        <f t="shared" si="0"/>
        <v>75.18535019703182</v>
      </c>
      <c r="F36" s="580"/>
      <c r="G36" s="580"/>
      <c r="H36" s="580"/>
      <c r="I36" s="580"/>
      <c r="J36" s="580"/>
      <c r="K36" s="580"/>
    </row>
    <row r="37" spans="2:11" s="342" customFormat="1" ht="12.75">
      <c r="B37" s="592" t="s">
        <v>824</v>
      </c>
      <c r="C37" s="595">
        <v>1215615</v>
      </c>
      <c r="D37" s="595">
        <v>911711</v>
      </c>
      <c r="E37" s="596">
        <f t="shared" si="0"/>
        <v>74.99997943427812</v>
      </c>
      <c r="F37" s="580"/>
      <c r="G37" s="580"/>
      <c r="H37" s="580"/>
      <c r="I37" s="580"/>
      <c r="J37" s="580"/>
      <c r="K37" s="580"/>
    </row>
    <row r="38" spans="2:11" s="342" customFormat="1" ht="12.75">
      <c r="B38" s="592" t="s">
        <v>825</v>
      </c>
      <c r="C38" s="595">
        <v>680511</v>
      </c>
      <c r="D38" s="595">
        <v>511035</v>
      </c>
      <c r="E38" s="596">
        <f t="shared" si="0"/>
        <v>75.09577361717885</v>
      </c>
      <c r="F38" s="580"/>
      <c r="G38" s="580"/>
      <c r="H38" s="580"/>
      <c r="I38" s="580"/>
      <c r="J38" s="580"/>
      <c r="K38" s="580"/>
    </row>
    <row r="39" spans="2:11" s="342" customFormat="1" ht="12.75">
      <c r="B39" s="592" t="s">
        <v>826</v>
      </c>
      <c r="C39" s="595">
        <v>1140728</v>
      </c>
      <c r="D39" s="595">
        <v>855546</v>
      </c>
      <c r="E39" s="596">
        <f t="shared" si="0"/>
        <v>75</v>
      </c>
      <c r="F39" s="580"/>
      <c r="G39" s="580"/>
      <c r="H39" s="580"/>
      <c r="I39" s="580"/>
      <c r="J39" s="580"/>
      <c r="K39" s="580"/>
    </row>
    <row r="40" spans="2:11" s="342" customFormat="1" ht="12.75">
      <c r="B40" s="592" t="s">
        <v>827</v>
      </c>
      <c r="C40" s="595">
        <v>172061</v>
      </c>
      <c r="D40" s="595">
        <v>130102</v>
      </c>
      <c r="E40" s="596">
        <f t="shared" si="0"/>
        <v>75.61388112355502</v>
      </c>
      <c r="F40" s="580"/>
      <c r="G40" s="580"/>
      <c r="H40" s="580"/>
      <c r="I40" s="580"/>
      <c r="J40" s="580"/>
      <c r="K40" s="580"/>
    </row>
    <row r="41" spans="2:11" s="342" customFormat="1" ht="13.5" customHeight="1">
      <c r="B41" s="598" t="s">
        <v>828</v>
      </c>
      <c r="C41" s="599">
        <f>SUM(C8:C40)</f>
        <v>27062540</v>
      </c>
      <c r="D41" s="599">
        <f>SUM(D8:D40)</f>
        <v>20334581</v>
      </c>
      <c r="E41" s="600">
        <f t="shared" si="0"/>
        <v>75.13921826997762</v>
      </c>
      <c r="F41" s="580"/>
      <c r="G41" s="580"/>
      <c r="H41" s="580"/>
      <c r="I41" s="580"/>
      <c r="J41" s="580"/>
      <c r="K41" s="580"/>
    </row>
    <row r="42" spans="4:11" s="342" customFormat="1" ht="12.75">
      <c r="D42" s="580"/>
      <c r="E42" s="580"/>
      <c r="F42" s="580"/>
      <c r="G42" s="580"/>
      <c r="H42" s="580"/>
      <c r="I42" s="580"/>
      <c r="J42" s="580"/>
      <c r="K42" s="580"/>
    </row>
    <row r="43" spans="4:11" s="342" customFormat="1" ht="12.75">
      <c r="D43" s="580"/>
      <c r="E43" s="580"/>
      <c r="F43" s="580"/>
      <c r="G43" s="580"/>
      <c r="H43" s="580"/>
      <c r="I43" s="580"/>
      <c r="J43" s="580"/>
      <c r="K43" s="580"/>
    </row>
    <row r="44" spans="1:4" s="567" customFormat="1" ht="30" customHeight="1">
      <c r="A44" s="371" t="s">
        <v>353</v>
      </c>
      <c r="B44" s="228"/>
      <c r="C44" s="601"/>
      <c r="D44" s="515" t="s">
        <v>576</v>
      </c>
    </row>
    <row r="45" spans="1:11" s="296" customFormat="1" ht="12">
      <c r="A45" s="228"/>
      <c r="D45" s="602"/>
      <c r="E45" s="371"/>
      <c r="F45" s="371"/>
      <c r="G45" s="371"/>
      <c r="H45" s="371"/>
      <c r="I45" s="371"/>
      <c r="J45" s="371"/>
      <c r="K45" s="371"/>
    </row>
    <row r="46" spans="1:11" s="342" customFormat="1" ht="12.75">
      <c r="A46" s="228"/>
      <c r="D46" s="580"/>
      <c r="E46" s="580"/>
      <c r="F46" s="580"/>
      <c r="G46" s="580"/>
      <c r="H46" s="580"/>
      <c r="I46" s="580"/>
      <c r="J46" s="580"/>
      <c r="K46" s="580"/>
    </row>
    <row r="47" spans="4:11" s="342" customFormat="1" ht="12.75">
      <c r="D47" s="580"/>
      <c r="E47" s="580"/>
      <c r="F47" s="580"/>
      <c r="G47" s="580"/>
      <c r="H47" s="580"/>
      <c r="I47" s="580"/>
      <c r="J47" s="580"/>
      <c r="K47" s="580"/>
    </row>
    <row r="48" spans="4:11" s="342" customFormat="1" ht="12.75">
      <c r="D48" s="580"/>
      <c r="E48" s="580"/>
      <c r="F48" s="580"/>
      <c r="G48" s="580"/>
      <c r="H48" s="580"/>
      <c r="I48" s="580"/>
      <c r="J48" s="580"/>
      <c r="K48" s="580"/>
    </row>
    <row r="49" spans="4:11" s="342" customFormat="1" ht="12.75">
      <c r="D49" s="580"/>
      <c r="E49" s="580"/>
      <c r="F49" s="580"/>
      <c r="G49" s="580"/>
      <c r="H49" s="580"/>
      <c r="I49" s="580"/>
      <c r="J49" s="580"/>
      <c r="K49" s="580"/>
    </row>
    <row r="50" spans="4:11" s="342" customFormat="1" ht="12.75">
      <c r="D50" s="580"/>
      <c r="E50" s="580"/>
      <c r="F50" s="580"/>
      <c r="G50" s="580"/>
      <c r="H50" s="580"/>
      <c r="I50" s="580"/>
      <c r="J50" s="580"/>
      <c r="K50" s="580"/>
    </row>
    <row r="51" spans="1:11" s="567" customFormat="1" ht="12">
      <c r="A51" s="566"/>
      <c r="B51" s="583"/>
      <c r="C51" s="603"/>
      <c r="D51" s="581"/>
      <c r="E51" s="581"/>
      <c r="F51" s="581"/>
      <c r="G51" s="581"/>
      <c r="H51" s="581"/>
      <c r="I51" s="581"/>
      <c r="J51" s="581"/>
      <c r="K51" s="581"/>
    </row>
    <row r="52" spans="1:11" s="567" customFormat="1" ht="12">
      <c r="A52" s="566"/>
      <c r="B52" s="583"/>
      <c r="C52" s="604"/>
      <c r="D52" s="581"/>
      <c r="E52" s="581"/>
      <c r="F52" s="581"/>
      <c r="G52" s="581"/>
      <c r="H52" s="581"/>
      <c r="I52" s="581"/>
      <c r="J52" s="581"/>
      <c r="K52" s="581"/>
    </row>
    <row r="53" spans="1:11" s="567" customFormat="1" ht="12">
      <c r="A53" s="566"/>
      <c r="B53" s="583"/>
      <c r="C53" s="604"/>
      <c r="D53" s="581"/>
      <c r="E53" s="581"/>
      <c r="F53" s="581"/>
      <c r="G53" s="581"/>
      <c r="H53" s="581"/>
      <c r="I53" s="581"/>
      <c r="J53" s="581"/>
      <c r="K53" s="581"/>
    </row>
    <row r="54" spans="1:11" s="567" customFormat="1" ht="12">
      <c r="A54" s="566"/>
      <c r="B54" s="583"/>
      <c r="C54" s="604"/>
      <c r="D54" s="581"/>
      <c r="E54" s="581"/>
      <c r="F54" s="581"/>
      <c r="G54" s="581"/>
      <c r="H54" s="581"/>
      <c r="I54" s="581"/>
      <c r="J54" s="581"/>
      <c r="K54" s="581"/>
    </row>
    <row r="55" spans="1:11" s="567" customFormat="1" ht="12">
      <c r="A55" s="566"/>
      <c r="B55" s="583"/>
      <c r="C55" s="604"/>
      <c r="D55" s="581"/>
      <c r="E55" s="581"/>
      <c r="F55" s="581"/>
      <c r="G55" s="581"/>
      <c r="H55" s="581"/>
      <c r="I55" s="581"/>
      <c r="J55" s="581"/>
      <c r="K55" s="581"/>
    </row>
    <row r="56" spans="1:11" s="567" customFormat="1" ht="12">
      <c r="A56" s="566"/>
      <c r="B56" s="583"/>
      <c r="C56" s="604"/>
      <c r="D56" s="581"/>
      <c r="E56" s="581"/>
      <c r="F56" s="581"/>
      <c r="G56" s="581"/>
      <c r="H56" s="581"/>
      <c r="I56" s="581"/>
      <c r="J56" s="581"/>
      <c r="K56" s="581"/>
    </row>
    <row r="57" spans="1:11" s="567" customFormat="1" ht="12">
      <c r="A57" s="566"/>
      <c r="B57" s="583"/>
      <c r="C57" s="604"/>
      <c r="D57" s="581"/>
      <c r="E57" s="581"/>
      <c r="F57" s="581"/>
      <c r="G57" s="581"/>
      <c r="H57" s="581"/>
      <c r="I57" s="581"/>
      <c r="J57" s="581"/>
      <c r="K57" s="581"/>
    </row>
    <row r="58" spans="1:11" s="567" customFormat="1" ht="12">
      <c r="A58" s="566"/>
      <c r="B58" s="583"/>
      <c r="C58" s="604"/>
      <c r="D58" s="581"/>
      <c r="E58" s="581"/>
      <c r="F58" s="581"/>
      <c r="G58" s="581"/>
      <c r="H58" s="581"/>
      <c r="I58" s="581"/>
      <c r="J58" s="581"/>
      <c r="K58" s="581"/>
    </row>
    <row r="59" spans="1:11" s="567" customFormat="1" ht="12">
      <c r="A59" s="566"/>
      <c r="B59" s="583"/>
      <c r="C59" s="604"/>
      <c r="D59" s="581"/>
      <c r="E59" s="581"/>
      <c r="F59" s="581"/>
      <c r="G59" s="581"/>
      <c r="H59" s="581"/>
      <c r="I59" s="581"/>
      <c r="J59" s="581"/>
      <c r="K59" s="581"/>
    </row>
    <row r="60" spans="1:11" s="567" customFormat="1" ht="12">
      <c r="A60" s="566"/>
      <c r="B60" s="583"/>
      <c r="C60" s="604"/>
      <c r="D60" s="581"/>
      <c r="E60" s="581"/>
      <c r="F60" s="581"/>
      <c r="G60" s="581"/>
      <c r="H60" s="581"/>
      <c r="I60" s="581"/>
      <c r="J60" s="581"/>
      <c r="K60" s="581"/>
    </row>
    <row r="61" spans="1:11" s="567" customFormat="1" ht="12">
      <c r="A61" s="566"/>
      <c r="B61" s="583"/>
      <c r="C61" s="604"/>
      <c r="D61" s="581"/>
      <c r="E61" s="581"/>
      <c r="F61" s="581"/>
      <c r="G61" s="581"/>
      <c r="H61" s="581"/>
      <c r="I61" s="581"/>
      <c r="J61" s="581"/>
      <c r="K61" s="581"/>
    </row>
    <row r="62" spans="1:11" s="567" customFormat="1" ht="12">
      <c r="A62" s="566"/>
      <c r="B62" s="583"/>
      <c r="C62" s="604"/>
      <c r="D62" s="581"/>
      <c r="E62" s="581"/>
      <c r="F62" s="581"/>
      <c r="G62" s="581"/>
      <c r="H62" s="581"/>
      <c r="I62" s="581"/>
      <c r="J62" s="581"/>
      <c r="K62" s="581"/>
    </row>
    <row r="63" spans="1:11" s="567" customFormat="1" ht="12">
      <c r="A63" s="566"/>
      <c r="B63" s="583"/>
      <c r="C63" s="604"/>
      <c r="D63" s="581"/>
      <c r="E63" s="581"/>
      <c r="F63" s="581"/>
      <c r="G63" s="581"/>
      <c r="H63" s="581"/>
      <c r="I63" s="581"/>
      <c r="J63" s="581"/>
      <c r="K63" s="581"/>
    </row>
    <row r="64" spans="1:11" s="567" customFormat="1" ht="12">
      <c r="A64" s="566"/>
      <c r="B64" s="583"/>
      <c r="C64" s="604"/>
      <c r="D64" s="581"/>
      <c r="E64" s="581"/>
      <c r="F64" s="581"/>
      <c r="G64" s="581"/>
      <c r="H64" s="581"/>
      <c r="I64" s="581"/>
      <c r="J64" s="581"/>
      <c r="K64" s="581"/>
    </row>
    <row r="65" spans="1:11" s="567" customFormat="1" ht="12">
      <c r="A65" s="566"/>
      <c r="B65" s="583"/>
      <c r="C65" s="604"/>
      <c r="D65" s="581"/>
      <c r="E65" s="581"/>
      <c r="F65" s="581"/>
      <c r="G65" s="581"/>
      <c r="H65" s="581"/>
      <c r="I65" s="581"/>
      <c r="J65" s="581"/>
      <c r="K65" s="581"/>
    </row>
    <row r="66" spans="1:11" s="567" customFormat="1" ht="12">
      <c r="A66" s="566"/>
      <c r="B66" s="583"/>
      <c r="C66" s="604"/>
      <c r="D66" s="581"/>
      <c r="E66" s="581"/>
      <c r="F66" s="581"/>
      <c r="G66" s="581"/>
      <c r="H66" s="581"/>
      <c r="I66" s="581"/>
      <c r="J66" s="581"/>
      <c r="K66" s="581"/>
    </row>
    <row r="67" spans="1:11" s="567" customFormat="1" ht="12">
      <c r="A67" s="566"/>
      <c r="B67" s="583"/>
      <c r="C67" s="604"/>
      <c r="D67" s="581"/>
      <c r="E67" s="581"/>
      <c r="F67" s="581"/>
      <c r="G67" s="581"/>
      <c r="H67" s="581"/>
      <c r="I67" s="581"/>
      <c r="J67" s="581"/>
      <c r="K67" s="581"/>
    </row>
    <row r="68" spans="1:11" s="567" customFormat="1" ht="12">
      <c r="A68" s="566"/>
      <c r="B68" s="583"/>
      <c r="C68" s="604"/>
      <c r="D68" s="581"/>
      <c r="E68" s="581"/>
      <c r="F68" s="581"/>
      <c r="G68" s="581"/>
      <c r="H68" s="581"/>
      <c r="I68" s="581"/>
      <c r="J68" s="581"/>
      <c r="K68" s="581"/>
    </row>
    <row r="69" spans="1:11" s="567" customFormat="1" ht="12.75">
      <c r="A69" s="566"/>
      <c r="B69" s="605"/>
      <c r="C69" s="604"/>
      <c r="D69" s="581"/>
      <c r="E69" s="581"/>
      <c r="F69" s="581"/>
      <c r="G69" s="581"/>
      <c r="H69" s="581"/>
      <c r="I69" s="581"/>
      <c r="J69" s="581"/>
      <c r="K69" s="581"/>
    </row>
    <row r="70" spans="1:11" s="567" customFormat="1" ht="12.75">
      <c r="A70" s="566"/>
      <c r="B70" s="605"/>
      <c r="C70" s="604"/>
      <c r="D70" s="581"/>
      <c r="E70" s="581"/>
      <c r="F70" s="581"/>
      <c r="G70" s="581"/>
      <c r="H70" s="581"/>
      <c r="I70" s="581"/>
      <c r="J70" s="581"/>
      <c r="K70" s="581"/>
    </row>
    <row r="71" spans="1:11" s="567" customFormat="1" ht="12.75">
      <c r="A71" s="566"/>
      <c r="B71" s="605"/>
      <c r="C71" s="604"/>
      <c r="D71" s="581"/>
      <c r="E71" s="581"/>
      <c r="F71" s="581"/>
      <c r="G71" s="581"/>
      <c r="H71" s="581"/>
      <c r="I71" s="581"/>
      <c r="J71" s="581"/>
      <c r="K71" s="581"/>
    </row>
    <row r="72" spans="1:11" s="567" customFormat="1" ht="12.75">
      <c r="A72" s="566"/>
      <c r="B72" s="605"/>
      <c r="C72" s="604"/>
      <c r="D72" s="581"/>
      <c r="E72" s="581"/>
      <c r="F72" s="581"/>
      <c r="G72" s="581"/>
      <c r="H72" s="581"/>
      <c r="I72" s="581"/>
      <c r="J72" s="581"/>
      <c r="K72" s="581"/>
    </row>
    <row r="73" spans="1:11" s="567" customFormat="1" ht="14.25">
      <c r="A73" s="582"/>
      <c r="B73" s="605"/>
      <c r="C73" s="604"/>
      <c r="D73" s="581"/>
      <c r="E73" s="581"/>
      <c r="F73" s="581"/>
      <c r="G73" s="581"/>
      <c r="H73" s="581"/>
      <c r="I73" s="581"/>
      <c r="J73" s="581"/>
      <c r="K73" s="581"/>
    </row>
    <row r="74" spans="2:11" s="567" customFormat="1" ht="12.75">
      <c r="B74" s="605"/>
      <c r="C74" s="604"/>
      <c r="D74" s="581"/>
      <c r="E74" s="581"/>
      <c r="F74" s="581"/>
      <c r="G74" s="581"/>
      <c r="H74" s="581"/>
      <c r="I74" s="581"/>
      <c r="J74" s="581"/>
      <c r="K74" s="581"/>
    </row>
    <row r="75" spans="2:11" s="567" customFormat="1" ht="12.75">
      <c r="B75" s="605"/>
      <c r="C75" s="604"/>
      <c r="D75" s="581"/>
      <c r="E75" s="581"/>
      <c r="F75" s="581"/>
      <c r="G75" s="581"/>
      <c r="H75" s="581"/>
      <c r="I75" s="581"/>
      <c r="J75" s="581"/>
      <c r="K75" s="581"/>
    </row>
    <row r="76" spans="2:11" s="567" customFormat="1" ht="12.75">
      <c r="B76" s="605"/>
      <c r="C76" s="604"/>
      <c r="D76" s="581"/>
      <c r="E76" s="581"/>
      <c r="F76" s="581"/>
      <c r="G76" s="581"/>
      <c r="H76" s="581"/>
      <c r="I76" s="581"/>
      <c r="J76" s="581"/>
      <c r="K76" s="581"/>
    </row>
    <row r="77" spans="2:11" s="567" customFormat="1" ht="12.75">
      <c r="B77" s="605"/>
      <c r="C77" s="604"/>
      <c r="D77" s="581"/>
      <c r="E77" s="581"/>
      <c r="F77" s="581"/>
      <c r="G77" s="581"/>
      <c r="H77" s="581"/>
      <c r="I77" s="581"/>
      <c r="J77" s="581"/>
      <c r="K77" s="581"/>
    </row>
    <row r="78" spans="2:11" s="567" customFormat="1" ht="12.75">
      <c r="B78" s="605"/>
      <c r="C78" s="604"/>
      <c r="D78" s="581"/>
      <c r="E78" s="581"/>
      <c r="F78" s="581"/>
      <c r="G78" s="581"/>
      <c r="H78" s="581"/>
      <c r="I78" s="581"/>
      <c r="J78" s="581"/>
      <c r="K78" s="581"/>
    </row>
    <row r="79" spans="2:11" s="567" customFormat="1" ht="12.75">
      <c r="B79" s="605"/>
      <c r="C79" s="604"/>
      <c r="D79" s="581"/>
      <c r="E79" s="581"/>
      <c r="F79" s="581"/>
      <c r="G79" s="581"/>
      <c r="H79" s="581"/>
      <c r="I79" s="581"/>
      <c r="J79" s="581"/>
      <c r="K79" s="581"/>
    </row>
    <row r="80" spans="2:11" s="567" customFormat="1" ht="12.75">
      <c r="B80" s="605"/>
      <c r="C80" s="604"/>
      <c r="D80" s="581"/>
      <c r="E80" s="581"/>
      <c r="F80" s="581"/>
      <c r="G80" s="581"/>
      <c r="H80" s="581"/>
      <c r="I80" s="581"/>
      <c r="J80" s="581"/>
      <c r="K80" s="581"/>
    </row>
    <row r="81" spans="2:11" s="567" customFormat="1" ht="12.75">
      <c r="B81" s="605"/>
      <c r="C81" s="604"/>
      <c r="D81" s="581"/>
      <c r="E81" s="581"/>
      <c r="F81" s="581"/>
      <c r="G81" s="581"/>
      <c r="H81" s="581"/>
      <c r="I81" s="581"/>
      <c r="J81" s="581"/>
      <c r="K81" s="581"/>
    </row>
    <row r="82" spans="2:3" ht="12.75">
      <c r="B82" s="606"/>
      <c r="C82" s="607"/>
    </row>
    <row r="83" spans="2:3" ht="12.75">
      <c r="B83" s="606"/>
      <c r="C83" s="607"/>
    </row>
    <row r="84" ht="12.75">
      <c r="B84" s="606"/>
    </row>
    <row r="85" ht="12.75">
      <c r="B85" s="606"/>
    </row>
    <row r="86" ht="12.75">
      <c r="B86" s="606"/>
    </row>
    <row r="87" ht="12.75">
      <c r="B87" s="606"/>
    </row>
    <row r="88" ht="12.75">
      <c r="B88" s="606"/>
    </row>
    <row r="89" ht="12.75">
      <c r="B89" s="606"/>
    </row>
    <row r="90" ht="12.75">
      <c r="B90" s="606"/>
    </row>
    <row r="91" ht="12.75">
      <c r="B91" s="606"/>
    </row>
    <row r="92" ht="12.75">
      <c r="B92" s="606"/>
    </row>
    <row r="93" ht="12.75">
      <c r="B93" s="606"/>
    </row>
    <row r="94" ht="12.75">
      <c r="B94" s="606"/>
    </row>
    <row r="95" ht="12.75">
      <c r="B95" s="606"/>
    </row>
    <row r="96" ht="12.75">
      <c r="B96" s="606"/>
    </row>
    <row r="97" ht="12.75">
      <c r="B97" s="606"/>
    </row>
    <row r="98" ht="12.75">
      <c r="B98" s="606"/>
    </row>
    <row r="99" ht="12.75">
      <c r="B99" s="606"/>
    </row>
    <row r="100" ht="12.75">
      <c r="B100" s="606"/>
    </row>
    <row r="101" ht="12.75">
      <c r="B101" s="606"/>
    </row>
    <row r="102" ht="12.75">
      <c r="B102" s="606"/>
    </row>
    <row r="103" ht="12.75">
      <c r="B103" s="606"/>
    </row>
    <row r="104" ht="12.75">
      <c r="B104" s="606"/>
    </row>
    <row r="105" ht="12.75">
      <c r="B105" s="606"/>
    </row>
  </sheetData>
  <printOptions/>
  <pageMargins left="0.75" right="0.75" top="1" bottom="1" header="0.5" footer="0.5"/>
  <pageSetup orientation="portrait" paperSize="9" r:id="rId1"/>
  <headerFooter alignWithMargins="0">
    <oddFooter>&amp;L&amp;"RimHelvetica,Roman"&amp;8Valsts kase / Pârskatu departaments
15.06.98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C1">
      <selection activeCell="J21" sqref="J21"/>
    </sheetView>
  </sheetViews>
  <sheetFormatPr defaultColWidth="9.00390625" defaultRowHeight="12"/>
  <cols>
    <col min="1" max="1" width="20.375" style="228" customWidth="1"/>
    <col min="2" max="4" width="11.875" style="228" customWidth="1"/>
    <col min="5" max="6" width="13.625" style="228" customWidth="1"/>
    <col min="7" max="9" width="9.25390625" style="228" customWidth="1"/>
    <col min="10" max="10" width="17.875" style="228" customWidth="1"/>
    <col min="11" max="16384" width="8.00390625" style="228" customWidth="1"/>
  </cols>
  <sheetData>
    <row r="1" spans="1:9" ht="12.75" customHeight="1">
      <c r="A1" s="342" t="s">
        <v>829</v>
      </c>
      <c r="B1" s="342"/>
      <c r="C1" s="342"/>
      <c r="D1" s="342"/>
      <c r="E1" s="342"/>
      <c r="F1" s="342"/>
      <c r="G1" s="342"/>
      <c r="H1" s="442" t="s">
        <v>830</v>
      </c>
      <c r="I1" s="442"/>
    </row>
    <row r="2" spans="1:9" ht="12">
      <c r="A2" s="567"/>
      <c r="B2" s="567"/>
      <c r="C2" s="567"/>
      <c r="D2" s="567"/>
      <c r="E2" s="567"/>
      <c r="F2" s="567"/>
      <c r="G2" s="567"/>
      <c r="H2" s="567"/>
      <c r="I2" s="567"/>
    </row>
    <row r="3" spans="1:9" ht="12">
      <c r="A3" s="567"/>
      <c r="B3" s="567"/>
      <c r="C3" s="567"/>
      <c r="D3" s="567"/>
      <c r="E3" s="567"/>
      <c r="F3" s="567"/>
      <c r="G3" s="567"/>
      <c r="H3" s="567"/>
      <c r="I3" s="567"/>
    </row>
    <row r="4" spans="1:9" ht="15.75">
      <c r="A4" s="460" t="s">
        <v>831</v>
      </c>
      <c r="B4" s="455"/>
      <c r="C4" s="455"/>
      <c r="D4" s="455"/>
      <c r="E4" s="455"/>
      <c r="F4" s="455"/>
      <c r="G4" s="455"/>
      <c r="H4" s="455"/>
      <c r="I4" s="455"/>
    </row>
    <row r="5" spans="1:9" ht="15.75">
      <c r="A5" s="460" t="s">
        <v>291</v>
      </c>
      <c r="B5" s="229"/>
      <c r="C5" s="460"/>
      <c r="D5" s="460"/>
      <c r="E5" s="460"/>
      <c r="F5" s="460"/>
      <c r="G5" s="458"/>
      <c r="H5" s="458"/>
      <c r="I5" s="458"/>
    </row>
    <row r="6" spans="1:9" ht="15.75">
      <c r="A6" s="608"/>
      <c r="B6" s="567"/>
      <c r="C6" s="567"/>
      <c r="D6" s="567"/>
      <c r="E6" s="567"/>
      <c r="F6" s="567"/>
      <c r="G6" s="567"/>
      <c r="H6" s="567"/>
      <c r="I6" s="567"/>
    </row>
    <row r="7" spans="1:10" ht="11.25">
      <c r="A7" s="570"/>
      <c r="B7" s="570"/>
      <c r="C7" s="570"/>
      <c r="D7" s="570"/>
      <c r="E7" s="570"/>
      <c r="F7" s="570"/>
      <c r="G7" s="570"/>
      <c r="H7" s="490"/>
      <c r="I7" s="570"/>
      <c r="J7" s="570" t="s">
        <v>832</v>
      </c>
    </row>
    <row r="8" spans="1:10" ht="56.25">
      <c r="A8" s="609" t="s">
        <v>792</v>
      </c>
      <c r="B8" s="610" t="s">
        <v>833</v>
      </c>
      <c r="C8" s="610" t="s">
        <v>834</v>
      </c>
      <c r="D8" s="610" t="s">
        <v>835</v>
      </c>
      <c r="E8" s="610" t="s">
        <v>836</v>
      </c>
      <c r="F8" s="610" t="s">
        <v>837</v>
      </c>
      <c r="G8" s="610" t="s">
        <v>838</v>
      </c>
      <c r="H8" s="611" t="s">
        <v>839</v>
      </c>
      <c r="I8" s="612"/>
      <c r="J8" s="613" t="s">
        <v>840</v>
      </c>
    </row>
    <row r="9" spans="1:10" s="520" customFormat="1" ht="11.25">
      <c r="A9" s="614"/>
      <c r="B9" s="615"/>
      <c r="C9" s="615"/>
      <c r="D9" s="615"/>
      <c r="E9" s="615"/>
      <c r="F9" s="615"/>
      <c r="G9" s="615"/>
      <c r="H9" s="615" t="s">
        <v>841</v>
      </c>
      <c r="I9" s="616" t="s">
        <v>842</v>
      </c>
      <c r="J9" s="617"/>
    </row>
    <row r="10" spans="1:10" ht="11.25">
      <c r="A10" s="618">
        <v>1</v>
      </c>
      <c r="B10" s="619">
        <v>2</v>
      </c>
      <c r="C10" s="619">
        <v>3</v>
      </c>
      <c r="D10" s="619">
        <v>4</v>
      </c>
      <c r="E10" s="619">
        <v>5</v>
      </c>
      <c r="F10" s="620">
        <v>6</v>
      </c>
      <c r="G10" s="620">
        <v>7</v>
      </c>
      <c r="H10" s="620">
        <v>8</v>
      </c>
      <c r="I10" s="620">
        <v>9</v>
      </c>
      <c r="J10" s="621">
        <v>10</v>
      </c>
    </row>
    <row r="11" spans="1:10" ht="12">
      <c r="A11" s="622" t="s">
        <v>795</v>
      </c>
      <c r="B11" s="623">
        <v>767700</v>
      </c>
      <c r="C11" s="624">
        <v>2450923</v>
      </c>
      <c r="D11" s="623">
        <v>35568</v>
      </c>
      <c r="E11" s="624">
        <v>12249083</v>
      </c>
      <c r="F11" s="624">
        <v>6754</v>
      </c>
      <c r="G11" s="623"/>
      <c r="H11" s="623"/>
      <c r="I11" s="625">
        <v>7500</v>
      </c>
      <c r="J11" s="626">
        <f aca="true" t="shared" si="0" ref="J11:J44">SUM(B11:I11)</f>
        <v>15517528</v>
      </c>
    </row>
    <row r="12" spans="1:10" ht="12">
      <c r="A12" s="622" t="s">
        <v>796</v>
      </c>
      <c r="B12" s="623">
        <v>432000</v>
      </c>
      <c r="C12" s="623">
        <v>335844</v>
      </c>
      <c r="D12" s="623">
        <v>3924</v>
      </c>
      <c r="E12" s="624">
        <v>1918363</v>
      </c>
      <c r="F12" s="624">
        <v>5831</v>
      </c>
      <c r="G12" s="623"/>
      <c r="H12" s="624">
        <v>2967</v>
      </c>
      <c r="I12" s="627"/>
      <c r="J12" s="626">
        <f t="shared" si="0"/>
        <v>2698929</v>
      </c>
    </row>
    <row r="13" spans="1:10" ht="12">
      <c r="A13" s="622" t="s">
        <v>797</v>
      </c>
      <c r="B13" s="623"/>
      <c r="C13" s="623">
        <v>272115</v>
      </c>
      <c r="D13" s="623">
        <v>6484</v>
      </c>
      <c r="E13" s="624">
        <v>1225155</v>
      </c>
      <c r="F13" s="624">
        <v>2516</v>
      </c>
      <c r="G13" s="623"/>
      <c r="H13" s="624">
        <v>4164</v>
      </c>
      <c r="I13" s="627"/>
      <c r="J13" s="626">
        <f t="shared" si="0"/>
        <v>1510434</v>
      </c>
    </row>
    <row r="14" spans="1:10" ht="12">
      <c r="A14" s="622" t="s">
        <v>798</v>
      </c>
      <c r="B14" s="623">
        <v>404250</v>
      </c>
      <c r="C14" s="623">
        <v>78574</v>
      </c>
      <c r="D14" s="623">
        <v>1882</v>
      </c>
      <c r="E14" s="623">
        <v>939358</v>
      </c>
      <c r="F14" s="623">
        <v>707</v>
      </c>
      <c r="G14" s="623"/>
      <c r="H14" s="624"/>
      <c r="I14" s="627"/>
      <c r="J14" s="626">
        <f t="shared" si="0"/>
        <v>1424771</v>
      </c>
    </row>
    <row r="15" spans="1:10" ht="12">
      <c r="A15" s="622" t="s">
        <v>799</v>
      </c>
      <c r="B15" s="623">
        <v>190000</v>
      </c>
      <c r="C15" s="623">
        <v>429520</v>
      </c>
      <c r="D15" s="623">
        <v>5216</v>
      </c>
      <c r="E15" s="624">
        <v>1486823</v>
      </c>
      <c r="F15" s="624">
        <v>2567</v>
      </c>
      <c r="G15" s="623">
        <v>30000</v>
      </c>
      <c r="H15" s="623"/>
      <c r="I15" s="625"/>
      <c r="J15" s="626">
        <f t="shared" si="0"/>
        <v>2144126</v>
      </c>
    </row>
    <row r="16" spans="1:10" ht="12">
      <c r="A16" s="622" t="s">
        <v>800</v>
      </c>
      <c r="B16" s="623">
        <v>49600</v>
      </c>
      <c r="C16" s="623">
        <v>306659</v>
      </c>
      <c r="D16" s="623">
        <v>3334</v>
      </c>
      <c r="E16" s="624">
        <v>729754</v>
      </c>
      <c r="F16" s="624">
        <v>2710</v>
      </c>
      <c r="G16" s="623"/>
      <c r="H16" s="624"/>
      <c r="I16" s="627">
        <v>7500</v>
      </c>
      <c r="J16" s="626">
        <f t="shared" si="0"/>
        <v>1099557</v>
      </c>
    </row>
    <row r="17" spans="1:10" ht="12">
      <c r="A17" s="622" t="s">
        <v>801</v>
      </c>
      <c r="B17" s="623"/>
      <c r="C17" s="623">
        <v>31835</v>
      </c>
      <c r="D17" s="623">
        <v>2472</v>
      </c>
      <c r="E17" s="624">
        <v>749935</v>
      </c>
      <c r="F17" s="624">
        <v>72</v>
      </c>
      <c r="G17" s="623"/>
      <c r="H17" s="624"/>
      <c r="I17" s="627"/>
      <c r="J17" s="626">
        <f t="shared" si="0"/>
        <v>784314</v>
      </c>
    </row>
    <row r="18" spans="1:10" ht="12">
      <c r="A18" s="622" t="s">
        <v>802</v>
      </c>
      <c r="B18" s="623">
        <v>391200</v>
      </c>
      <c r="C18" s="623">
        <v>281523</v>
      </c>
      <c r="D18" s="623">
        <v>1611</v>
      </c>
      <c r="E18" s="624">
        <v>1037977</v>
      </c>
      <c r="F18" s="624">
        <v>1537</v>
      </c>
      <c r="G18" s="623"/>
      <c r="H18" s="624"/>
      <c r="I18" s="624">
        <v>24500</v>
      </c>
      <c r="J18" s="626">
        <f t="shared" si="0"/>
        <v>1738348</v>
      </c>
    </row>
    <row r="19" spans="1:10" ht="12">
      <c r="A19" s="622" t="s">
        <v>803</v>
      </c>
      <c r="B19" s="623">
        <v>36000</v>
      </c>
      <c r="C19" s="623">
        <v>332743</v>
      </c>
      <c r="D19" s="623">
        <v>1882</v>
      </c>
      <c r="E19" s="624">
        <v>628345</v>
      </c>
      <c r="F19" s="624">
        <v>1409</v>
      </c>
      <c r="G19" s="623"/>
      <c r="H19" s="624">
        <v>6662</v>
      </c>
      <c r="I19" s="627">
        <v>13250</v>
      </c>
      <c r="J19" s="626">
        <f t="shared" si="0"/>
        <v>1020291</v>
      </c>
    </row>
    <row r="20" spans="1:10" ht="12">
      <c r="A20" s="622" t="s">
        <v>804</v>
      </c>
      <c r="B20" s="623">
        <v>52000</v>
      </c>
      <c r="C20" s="623">
        <v>273818</v>
      </c>
      <c r="D20" s="623">
        <v>2153</v>
      </c>
      <c r="E20" s="624">
        <v>707519</v>
      </c>
      <c r="F20" s="624">
        <v>2255</v>
      </c>
      <c r="G20" s="623"/>
      <c r="H20" s="624">
        <v>3607</v>
      </c>
      <c r="I20" s="627">
        <v>10280</v>
      </c>
      <c r="J20" s="626">
        <f t="shared" si="0"/>
        <v>1051632</v>
      </c>
    </row>
    <row r="21" spans="1:10" ht="12">
      <c r="A21" s="622" t="s">
        <v>805</v>
      </c>
      <c r="B21" s="623"/>
      <c r="C21" s="623">
        <v>440801</v>
      </c>
      <c r="D21" s="623">
        <v>3113</v>
      </c>
      <c r="E21" s="624">
        <v>1205757</v>
      </c>
      <c r="F21" s="624">
        <v>1399</v>
      </c>
      <c r="G21" s="623"/>
      <c r="H21" s="624">
        <v>1750</v>
      </c>
      <c r="I21" s="627">
        <v>10000</v>
      </c>
      <c r="J21" s="626">
        <f t="shared" si="0"/>
        <v>1662820</v>
      </c>
    </row>
    <row r="22" spans="1:10" ht="12">
      <c r="A22" s="622" t="s">
        <v>806</v>
      </c>
      <c r="B22" s="623">
        <v>234667</v>
      </c>
      <c r="C22" s="623">
        <v>793607</v>
      </c>
      <c r="D22" s="623">
        <v>4784</v>
      </c>
      <c r="E22" s="624">
        <v>1451842</v>
      </c>
      <c r="F22" s="624">
        <v>1968</v>
      </c>
      <c r="G22" s="623"/>
      <c r="H22" s="624">
        <v>10273</v>
      </c>
      <c r="I22" s="627">
        <v>3500</v>
      </c>
      <c r="J22" s="626">
        <f t="shared" si="0"/>
        <v>2500641</v>
      </c>
    </row>
    <row r="23" spans="1:10" ht="12">
      <c r="A23" s="622" t="s">
        <v>807</v>
      </c>
      <c r="B23" s="623">
        <v>260000</v>
      </c>
      <c r="C23" s="623">
        <v>235935</v>
      </c>
      <c r="D23" s="623">
        <v>1076</v>
      </c>
      <c r="E23" s="624">
        <v>863534</v>
      </c>
      <c r="F23" s="624">
        <v>1947</v>
      </c>
      <c r="G23" s="623"/>
      <c r="H23" s="624"/>
      <c r="I23" s="624">
        <v>20500</v>
      </c>
      <c r="J23" s="626">
        <f t="shared" si="0"/>
        <v>1382992</v>
      </c>
    </row>
    <row r="24" spans="1:10" ht="12">
      <c r="A24" s="622" t="s">
        <v>808</v>
      </c>
      <c r="B24" s="623"/>
      <c r="C24" s="623">
        <v>104201</v>
      </c>
      <c r="D24" s="623">
        <v>2902</v>
      </c>
      <c r="E24" s="624">
        <v>1028165</v>
      </c>
      <c r="F24" s="624">
        <v>431</v>
      </c>
      <c r="G24" s="623"/>
      <c r="H24" s="624"/>
      <c r="I24" s="624">
        <v>14000</v>
      </c>
      <c r="J24" s="626">
        <f t="shared" si="0"/>
        <v>1149699</v>
      </c>
    </row>
    <row r="25" spans="1:10" ht="12">
      <c r="A25" s="622" t="s">
        <v>809</v>
      </c>
      <c r="B25" s="623">
        <v>178200</v>
      </c>
      <c r="C25" s="623">
        <v>100878</v>
      </c>
      <c r="D25" s="623">
        <v>2475</v>
      </c>
      <c r="E25" s="624">
        <v>653732</v>
      </c>
      <c r="F25" s="624">
        <v>144</v>
      </c>
      <c r="G25" s="623"/>
      <c r="H25" s="624"/>
      <c r="I25" s="627"/>
      <c r="J25" s="626">
        <f t="shared" si="0"/>
        <v>935429</v>
      </c>
    </row>
    <row r="26" spans="1:10" ht="12">
      <c r="A26" s="622" t="s">
        <v>810</v>
      </c>
      <c r="B26" s="623"/>
      <c r="C26" s="623">
        <v>208879</v>
      </c>
      <c r="D26" s="623">
        <v>3786</v>
      </c>
      <c r="E26" s="624">
        <v>870453</v>
      </c>
      <c r="F26" s="624">
        <v>2485</v>
      </c>
      <c r="G26" s="623"/>
      <c r="H26" s="624">
        <v>3050</v>
      </c>
      <c r="I26" s="627">
        <v>7000</v>
      </c>
      <c r="J26" s="626">
        <f t="shared" si="0"/>
        <v>1095653</v>
      </c>
    </row>
    <row r="27" spans="1:10" ht="12">
      <c r="A27" s="622" t="s">
        <v>811</v>
      </c>
      <c r="B27" s="623">
        <v>45000</v>
      </c>
      <c r="C27" s="623">
        <v>348849</v>
      </c>
      <c r="D27" s="623">
        <v>3334</v>
      </c>
      <c r="E27" s="624">
        <v>1198235</v>
      </c>
      <c r="F27" s="624">
        <v>4043</v>
      </c>
      <c r="G27" s="623"/>
      <c r="H27" s="624">
        <v>5514</v>
      </c>
      <c r="I27" s="627">
        <v>33505</v>
      </c>
      <c r="J27" s="626">
        <f t="shared" si="0"/>
        <v>1638480</v>
      </c>
    </row>
    <row r="28" spans="1:10" ht="12">
      <c r="A28" s="622" t="s">
        <v>812</v>
      </c>
      <c r="B28" s="623">
        <v>126000</v>
      </c>
      <c r="C28" s="623">
        <v>107863</v>
      </c>
      <c r="D28" s="623">
        <v>2147</v>
      </c>
      <c r="E28" s="624">
        <v>874727</v>
      </c>
      <c r="F28" s="624">
        <v>2357</v>
      </c>
      <c r="G28" s="623"/>
      <c r="H28" s="624">
        <v>4931</v>
      </c>
      <c r="I28" s="627">
        <v>14000</v>
      </c>
      <c r="J28" s="626">
        <f t="shared" si="0"/>
        <v>1132025</v>
      </c>
    </row>
    <row r="29" spans="1:10" ht="12">
      <c r="A29" s="622" t="s">
        <v>813</v>
      </c>
      <c r="B29" s="623"/>
      <c r="C29" s="623">
        <v>340012</v>
      </c>
      <c r="D29" s="623">
        <v>3119</v>
      </c>
      <c r="E29" s="624">
        <v>1060285</v>
      </c>
      <c r="F29" s="624">
        <v>666</v>
      </c>
      <c r="G29" s="623"/>
      <c r="H29" s="624">
        <v>5700</v>
      </c>
      <c r="I29" s="627">
        <v>16600</v>
      </c>
      <c r="J29" s="626">
        <f t="shared" si="0"/>
        <v>1426382</v>
      </c>
    </row>
    <row r="30" spans="1:10" ht="12">
      <c r="A30" s="622" t="s">
        <v>814</v>
      </c>
      <c r="B30" s="623"/>
      <c r="C30" s="623">
        <v>394993</v>
      </c>
      <c r="D30" s="623">
        <v>3119</v>
      </c>
      <c r="E30" s="624">
        <v>1151471</v>
      </c>
      <c r="F30" s="624">
        <v>651</v>
      </c>
      <c r="G30" s="623"/>
      <c r="H30" s="624"/>
      <c r="I30" s="627">
        <v>41900</v>
      </c>
      <c r="J30" s="626">
        <f t="shared" si="0"/>
        <v>1592134</v>
      </c>
    </row>
    <row r="31" spans="1:10" ht="12">
      <c r="A31" s="622" t="s">
        <v>815</v>
      </c>
      <c r="B31" s="623">
        <v>180000</v>
      </c>
      <c r="C31" s="623">
        <v>124691</v>
      </c>
      <c r="D31" s="623">
        <v>3763</v>
      </c>
      <c r="E31" s="624">
        <v>940043</v>
      </c>
      <c r="F31" s="624">
        <v>835</v>
      </c>
      <c r="G31" s="623"/>
      <c r="H31" s="624">
        <v>3252</v>
      </c>
      <c r="I31" s="627">
        <v>15458</v>
      </c>
      <c r="J31" s="626">
        <f t="shared" si="0"/>
        <v>1268042</v>
      </c>
    </row>
    <row r="32" spans="1:10" ht="12">
      <c r="A32" s="622" t="s">
        <v>816</v>
      </c>
      <c r="B32" s="623"/>
      <c r="C32" s="623">
        <v>117615</v>
      </c>
      <c r="D32" s="623">
        <v>1879</v>
      </c>
      <c r="E32" s="624">
        <v>789327</v>
      </c>
      <c r="F32" s="624">
        <v>2982</v>
      </c>
      <c r="G32" s="623"/>
      <c r="H32" s="624"/>
      <c r="I32" s="624">
        <v>42500</v>
      </c>
      <c r="J32" s="626">
        <f t="shared" si="0"/>
        <v>954303</v>
      </c>
    </row>
    <row r="33" spans="1:10" ht="12">
      <c r="A33" s="622" t="s">
        <v>817</v>
      </c>
      <c r="B33" s="623">
        <v>245500</v>
      </c>
      <c r="C33" s="623">
        <v>205831</v>
      </c>
      <c r="D33" s="623">
        <v>4569</v>
      </c>
      <c r="E33" s="624">
        <v>1050439</v>
      </c>
      <c r="F33" s="624">
        <v>1286</v>
      </c>
      <c r="G33" s="623"/>
      <c r="H33" s="624">
        <v>5540</v>
      </c>
      <c r="I33" s="627">
        <v>13000</v>
      </c>
      <c r="J33" s="626">
        <f t="shared" si="0"/>
        <v>1526165</v>
      </c>
    </row>
    <row r="34" spans="1:10" ht="12">
      <c r="A34" s="622" t="s">
        <v>818</v>
      </c>
      <c r="B34" s="623">
        <v>85000</v>
      </c>
      <c r="C34" s="623">
        <v>207469</v>
      </c>
      <c r="D34" s="623">
        <v>4566</v>
      </c>
      <c r="E34" s="624">
        <v>1375918</v>
      </c>
      <c r="F34" s="624">
        <v>907</v>
      </c>
      <c r="G34" s="623"/>
      <c r="H34" s="624">
        <v>3500</v>
      </c>
      <c r="I34" s="627">
        <v>17500</v>
      </c>
      <c r="J34" s="626">
        <f t="shared" si="0"/>
        <v>1694860</v>
      </c>
    </row>
    <row r="35" spans="1:10" ht="12">
      <c r="A35" s="622" t="s">
        <v>819</v>
      </c>
      <c r="B35" s="623">
        <v>97400</v>
      </c>
      <c r="C35" s="623">
        <v>297508</v>
      </c>
      <c r="D35" s="623">
        <v>3010</v>
      </c>
      <c r="E35" s="624">
        <v>991382</v>
      </c>
      <c r="F35" s="624">
        <v>2275</v>
      </c>
      <c r="G35" s="623"/>
      <c r="H35" s="624">
        <v>3640</v>
      </c>
      <c r="I35" s="627">
        <v>28000</v>
      </c>
      <c r="J35" s="626">
        <f t="shared" si="0"/>
        <v>1423215</v>
      </c>
    </row>
    <row r="36" spans="1:10" ht="12">
      <c r="A36" s="622" t="s">
        <v>820</v>
      </c>
      <c r="B36" s="623">
        <v>8000</v>
      </c>
      <c r="C36" s="623">
        <v>452360</v>
      </c>
      <c r="D36" s="623">
        <v>2097</v>
      </c>
      <c r="E36" s="624">
        <v>916387</v>
      </c>
      <c r="F36" s="624">
        <v>3807</v>
      </c>
      <c r="G36" s="623"/>
      <c r="H36" s="624"/>
      <c r="I36" s="627">
        <v>28500</v>
      </c>
      <c r="J36" s="626">
        <f t="shared" si="0"/>
        <v>1411151</v>
      </c>
    </row>
    <row r="37" spans="1:10" ht="12">
      <c r="A37" s="622" t="s">
        <v>821</v>
      </c>
      <c r="B37" s="623">
        <v>367000</v>
      </c>
      <c r="C37" s="623">
        <v>414879</v>
      </c>
      <c r="D37" s="623">
        <v>7700</v>
      </c>
      <c r="E37" s="624">
        <v>2599059</v>
      </c>
      <c r="F37" s="624">
        <v>1696</v>
      </c>
      <c r="G37" s="623"/>
      <c r="H37" s="624">
        <v>1750</v>
      </c>
      <c r="I37" s="627">
        <v>37032</v>
      </c>
      <c r="J37" s="626">
        <f t="shared" si="0"/>
        <v>3429116</v>
      </c>
    </row>
    <row r="38" spans="1:10" ht="12">
      <c r="A38" s="622" t="s">
        <v>822</v>
      </c>
      <c r="B38" s="623">
        <v>27000</v>
      </c>
      <c r="C38" s="623">
        <v>467921</v>
      </c>
      <c r="D38" s="623">
        <v>2687</v>
      </c>
      <c r="E38" s="624">
        <v>935742</v>
      </c>
      <c r="F38" s="624">
        <v>872</v>
      </c>
      <c r="G38" s="623"/>
      <c r="H38" s="624"/>
      <c r="I38" s="624">
        <v>3500</v>
      </c>
      <c r="J38" s="626">
        <f t="shared" si="0"/>
        <v>1437722</v>
      </c>
    </row>
    <row r="39" spans="1:10" ht="12">
      <c r="A39" s="622" t="s">
        <v>823</v>
      </c>
      <c r="B39" s="623">
        <v>419735</v>
      </c>
      <c r="C39" s="623">
        <v>139619</v>
      </c>
      <c r="D39" s="623">
        <v>4353</v>
      </c>
      <c r="E39" s="624">
        <v>1206527</v>
      </c>
      <c r="F39" s="624">
        <v>1389</v>
      </c>
      <c r="G39" s="623"/>
      <c r="H39" s="624">
        <v>5342</v>
      </c>
      <c r="I39" s="627">
        <v>14000</v>
      </c>
      <c r="J39" s="626">
        <f t="shared" si="0"/>
        <v>1790965</v>
      </c>
    </row>
    <row r="40" spans="1:10" ht="12">
      <c r="A40" s="622" t="s">
        <v>824</v>
      </c>
      <c r="B40" s="623">
        <v>701638</v>
      </c>
      <c r="C40" s="623">
        <v>612412</v>
      </c>
      <c r="D40" s="623">
        <v>3331</v>
      </c>
      <c r="E40" s="624">
        <v>1234310</v>
      </c>
      <c r="F40" s="624">
        <v>1030</v>
      </c>
      <c r="G40" s="623"/>
      <c r="H40" s="624">
        <v>2659</v>
      </c>
      <c r="I40" s="627">
        <v>16700</v>
      </c>
      <c r="J40" s="626">
        <f t="shared" si="0"/>
        <v>2572080</v>
      </c>
    </row>
    <row r="41" spans="1:10" ht="12">
      <c r="A41" s="622" t="s">
        <v>825</v>
      </c>
      <c r="B41" s="623">
        <v>391400</v>
      </c>
      <c r="C41" s="623">
        <v>148591</v>
      </c>
      <c r="D41" s="623">
        <v>3924</v>
      </c>
      <c r="E41" s="624">
        <v>812325</v>
      </c>
      <c r="F41" s="624">
        <v>149</v>
      </c>
      <c r="G41" s="623"/>
      <c r="H41" s="624">
        <v>1747</v>
      </c>
      <c r="I41" s="627">
        <v>9900</v>
      </c>
      <c r="J41" s="626">
        <f t="shared" si="0"/>
        <v>1368036</v>
      </c>
    </row>
    <row r="42" spans="1:10" ht="12">
      <c r="A42" s="622" t="s">
        <v>826</v>
      </c>
      <c r="B42" s="623"/>
      <c r="C42" s="623">
        <v>539978</v>
      </c>
      <c r="D42" s="623">
        <v>3924</v>
      </c>
      <c r="E42" s="624">
        <v>1468271</v>
      </c>
      <c r="F42" s="624">
        <v>179</v>
      </c>
      <c r="G42" s="623"/>
      <c r="H42" s="624">
        <v>13956</v>
      </c>
      <c r="I42" s="627">
        <v>34500</v>
      </c>
      <c r="J42" s="626">
        <f t="shared" si="0"/>
        <v>2060808</v>
      </c>
    </row>
    <row r="43" spans="1:10" ht="12">
      <c r="A43" s="622" t="s">
        <v>827</v>
      </c>
      <c r="B43" s="628"/>
      <c r="C43" s="623">
        <v>144053</v>
      </c>
      <c r="D43" s="623">
        <v>2094</v>
      </c>
      <c r="E43" s="624">
        <v>350363</v>
      </c>
      <c r="F43" s="624">
        <v>144</v>
      </c>
      <c r="G43" s="623"/>
      <c r="H43" s="624">
        <v>8050</v>
      </c>
      <c r="I43" s="627">
        <v>3500</v>
      </c>
      <c r="J43" s="626">
        <f t="shared" si="0"/>
        <v>508204</v>
      </c>
    </row>
    <row r="44" spans="1:10" ht="12">
      <c r="A44" s="629" t="s">
        <v>828</v>
      </c>
      <c r="B44" s="630">
        <f aca="true" t="shared" si="1" ref="B44:I44">SUM(B11:B43)</f>
        <v>5689290</v>
      </c>
      <c r="C44" s="630">
        <f t="shared" si="1"/>
        <v>11742499</v>
      </c>
      <c r="D44" s="630">
        <f t="shared" si="1"/>
        <v>142278</v>
      </c>
      <c r="E44" s="631">
        <f t="shared" si="1"/>
        <v>46700606</v>
      </c>
      <c r="F44" s="631">
        <f t="shared" si="1"/>
        <v>60000</v>
      </c>
      <c r="G44" s="632">
        <f t="shared" si="1"/>
        <v>30000</v>
      </c>
      <c r="H44" s="631">
        <f t="shared" si="1"/>
        <v>98054</v>
      </c>
      <c r="I44" s="631">
        <f t="shared" si="1"/>
        <v>488125</v>
      </c>
      <c r="J44" s="633">
        <f t="shared" si="0"/>
        <v>64950852</v>
      </c>
    </row>
    <row r="45" spans="1:9" ht="12">
      <c r="A45" s="634"/>
      <c r="B45" s="635"/>
      <c r="C45" s="635"/>
      <c r="D45" s="635"/>
      <c r="E45" s="635"/>
      <c r="F45" s="635"/>
      <c r="G45" s="635"/>
      <c r="H45" s="635"/>
      <c r="I45" s="635"/>
    </row>
    <row r="46" spans="1:9" ht="12">
      <c r="A46" s="634"/>
      <c r="B46" s="635"/>
      <c r="C46" s="635"/>
      <c r="D46" s="635"/>
      <c r="E46" s="635"/>
      <c r="F46" s="635"/>
      <c r="G46" s="635"/>
      <c r="H46" s="635"/>
      <c r="I46" s="635"/>
    </row>
    <row r="47" spans="1:9" ht="12">
      <c r="A47" s="634"/>
      <c r="B47" s="635"/>
      <c r="C47" s="635"/>
      <c r="D47" s="635"/>
      <c r="E47" s="635"/>
      <c r="F47" s="635"/>
      <c r="G47" s="635"/>
      <c r="H47" s="635"/>
      <c r="I47" s="635"/>
    </row>
    <row r="48" spans="1:7" ht="12.75">
      <c r="A48" s="636"/>
      <c r="B48" s="637"/>
      <c r="C48" s="638"/>
      <c r="D48" s="639"/>
      <c r="E48" s="639"/>
      <c r="F48" s="639"/>
      <c r="G48" s="639"/>
    </row>
    <row r="49" spans="1:8" s="567" customFormat="1" ht="36" customHeight="1">
      <c r="A49" s="371" t="s">
        <v>353</v>
      </c>
      <c r="B49" s="228"/>
      <c r="F49" s="601"/>
      <c r="G49" s="601"/>
      <c r="H49" s="515" t="s">
        <v>576</v>
      </c>
    </row>
    <row r="50" spans="1:9" ht="12">
      <c r="A50" s="640"/>
      <c r="B50" s="641"/>
      <c r="C50" s="641"/>
      <c r="D50" s="641"/>
      <c r="E50" s="642"/>
      <c r="F50" s="642"/>
      <c r="G50" s="643"/>
      <c r="H50" s="642"/>
      <c r="I50" s="642"/>
    </row>
    <row r="56" spans="7:9" ht="10.5">
      <c r="G56" s="520"/>
      <c r="H56" s="520"/>
      <c r="I56" s="520"/>
    </row>
    <row r="57" spans="7:9" ht="11.25">
      <c r="G57" s="520"/>
      <c r="H57" s="644"/>
      <c r="I57" s="644"/>
    </row>
    <row r="58" spans="7:9" ht="11.25">
      <c r="G58" s="520"/>
      <c r="H58" s="644"/>
      <c r="I58" s="644"/>
    </row>
    <row r="59" spans="7:9" ht="11.25">
      <c r="G59" s="520"/>
      <c r="H59" s="644"/>
      <c r="I59" s="644"/>
    </row>
    <row r="60" spans="7:9" ht="11.25">
      <c r="G60" s="520"/>
      <c r="H60" s="644"/>
      <c r="I60" s="644"/>
    </row>
    <row r="61" spans="7:9" ht="11.25">
      <c r="G61" s="520"/>
      <c r="H61" s="644"/>
      <c r="I61" s="644"/>
    </row>
    <row r="62" spans="7:9" ht="11.25">
      <c r="G62" s="520"/>
      <c r="H62" s="644"/>
      <c r="I62" s="644"/>
    </row>
    <row r="63" spans="7:9" ht="11.25">
      <c r="G63" s="520"/>
      <c r="H63" s="644"/>
      <c r="I63" s="644"/>
    </row>
    <row r="64" spans="7:9" ht="11.25">
      <c r="G64" s="520"/>
      <c r="H64" s="644"/>
      <c r="I64" s="644"/>
    </row>
    <row r="65" spans="7:9" ht="11.25">
      <c r="G65" s="520"/>
      <c r="H65" s="644"/>
      <c r="I65" s="644"/>
    </row>
    <row r="66" spans="7:9" ht="11.25">
      <c r="G66" s="520"/>
      <c r="H66" s="644"/>
      <c r="I66" s="644"/>
    </row>
    <row r="67" spans="7:9" ht="11.25">
      <c r="G67" s="520"/>
      <c r="H67" s="644"/>
      <c r="I67" s="644"/>
    </row>
    <row r="68" spans="7:9" ht="11.25">
      <c r="G68" s="520"/>
      <c r="H68" s="644"/>
      <c r="I68" s="644"/>
    </row>
    <row r="69" spans="7:9" ht="11.25">
      <c r="G69" s="520"/>
      <c r="H69" s="644"/>
      <c r="I69" s="644"/>
    </row>
    <row r="70" spans="7:9" ht="11.25">
      <c r="G70" s="520"/>
      <c r="H70" s="644"/>
      <c r="I70" s="644"/>
    </row>
    <row r="71" spans="7:9" ht="11.25">
      <c r="G71" s="520"/>
      <c r="H71" s="644"/>
      <c r="I71" s="644"/>
    </row>
    <row r="72" spans="7:9" ht="11.25">
      <c r="G72" s="520"/>
      <c r="H72" s="644"/>
      <c r="I72" s="644"/>
    </row>
    <row r="73" spans="7:9" ht="11.25">
      <c r="G73" s="520"/>
      <c r="H73" s="644"/>
      <c r="I73" s="644"/>
    </row>
    <row r="74" spans="7:9" ht="11.25">
      <c r="G74" s="520"/>
      <c r="H74" s="644"/>
      <c r="I74" s="644"/>
    </row>
    <row r="75" spans="7:9" ht="11.25">
      <c r="G75" s="520"/>
      <c r="H75" s="644"/>
      <c r="I75" s="644"/>
    </row>
    <row r="76" spans="7:9" ht="11.25">
      <c r="G76" s="520"/>
      <c r="H76" s="644"/>
      <c r="I76" s="644"/>
    </row>
    <row r="77" spans="7:9" ht="11.25">
      <c r="G77" s="520"/>
      <c r="H77" s="644"/>
      <c r="I77" s="644"/>
    </row>
    <row r="78" spans="7:9" ht="11.25">
      <c r="G78" s="520"/>
      <c r="H78" s="644"/>
      <c r="I78" s="644"/>
    </row>
    <row r="79" spans="7:9" ht="11.25">
      <c r="G79" s="520"/>
      <c r="H79" s="644"/>
      <c r="I79" s="644"/>
    </row>
    <row r="80" spans="7:9" ht="11.25">
      <c r="G80" s="520"/>
      <c r="H80" s="644"/>
      <c r="I80" s="644"/>
    </row>
    <row r="81" spans="7:9" ht="11.25">
      <c r="G81" s="520"/>
      <c r="H81" s="644"/>
      <c r="I81" s="644"/>
    </row>
    <row r="82" spans="7:9" ht="11.25">
      <c r="G82" s="520"/>
      <c r="H82" s="644"/>
      <c r="I82" s="644"/>
    </row>
    <row r="83" spans="7:9" ht="11.25">
      <c r="G83" s="520"/>
      <c r="H83" s="644"/>
      <c r="I83" s="644"/>
    </row>
    <row r="84" spans="7:9" ht="11.25">
      <c r="G84" s="520"/>
      <c r="H84" s="644"/>
      <c r="I84" s="644"/>
    </row>
    <row r="85" spans="7:9" ht="10.5">
      <c r="G85" s="520"/>
      <c r="H85" s="520"/>
      <c r="I85" s="520"/>
    </row>
    <row r="86" spans="7:9" ht="10.5">
      <c r="G86" s="520"/>
      <c r="H86" s="520"/>
      <c r="I86" s="520"/>
    </row>
    <row r="87" spans="7:9" ht="10.5">
      <c r="G87" s="520"/>
      <c r="H87" s="520"/>
      <c r="I87" s="520"/>
    </row>
  </sheetData>
  <printOptions/>
  <pageMargins left="0.84" right="0.3" top="1" bottom="1" header="0.5" footer="0.5"/>
  <pageSetup orientation="portrait" paperSize="9" r:id="rId1"/>
  <headerFooter alignWithMargins="0">
    <oddFooter>&amp;L&amp;"RimHelvetica,Roman"&amp;8Valsts kase / Pârskatu departaments
15.06.98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1"/>
  <sheetViews>
    <sheetView workbookViewId="0" topLeftCell="A1">
      <selection activeCell="A11" sqref="A11"/>
    </sheetView>
  </sheetViews>
  <sheetFormatPr defaultColWidth="9.00390625" defaultRowHeight="12"/>
  <cols>
    <col min="1" max="1" width="49.875" style="0" customWidth="1"/>
    <col min="2" max="2" width="9.25390625" style="0" customWidth="1"/>
    <col min="3" max="3" width="13.375" style="0" customWidth="1"/>
    <col min="4" max="4" width="15.00390625" style="0" customWidth="1"/>
    <col min="5" max="5" width="13.125" style="0" customWidth="1"/>
  </cols>
  <sheetData>
    <row r="1" spans="1:5" ht="12.75">
      <c r="A1" s="2"/>
      <c r="B1" s="2"/>
      <c r="C1" s="1"/>
      <c r="D1" s="1"/>
      <c r="E1" s="2"/>
    </row>
    <row r="2" spans="1:5" ht="12.75">
      <c r="A2" s="1" t="s">
        <v>254</v>
      </c>
      <c r="B2" s="2"/>
      <c r="C2" s="1"/>
      <c r="D2" s="1"/>
      <c r="E2" s="214" t="s">
        <v>255</v>
      </c>
    </row>
    <row r="3" spans="1:5" ht="15.75">
      <c r="A3" s="40" t="s">
        <v>256</v>
      </c>
      <c r="B3" s="2"/>
      <c r="C3" s="2"/>
      <c r="D3" s="2"/>
      <c r="E3" s="2"/>
    </row>
    <row r="4" spans="1:5" ht="15.75">
      <c r="A4" s="40" t="s">
        <v>257</v>
      </c>
      <c r="B4" s="2"/>
      <c r="C4" s="2"/>
      <c r="D4" s="2"/>
      <c r="E4" s="2"/>
    </row>
    <row r="5" spans="1:5" ht="12">
      <c r="A5" s="2"/>
      <c r="B5" s="2"/>
      <c r="C5" s="2"/>
      <c r="D5" s="2"/>
      <c r="E5" s="2"/>
    </row>
    <row r="6" spans="1:5" ht="12">
      <c r="A6" s="2"/>
      <c r="B6" s="2"/>
      <c r="C6" s="2"/>
      <c r="D6" s="2"/>
      <c r="E6" s="2"/>
    </row>
    <row r="7" spans="1:5" ht="12">
      <c r="A7" s="2"/>
      <c r="B7" s="2"/>
      <c r="C7" s="2"/>
      <c r="D7" s="2"/>
      <c r="E7" s="2"/>
    </row>
    <row r="8" spans="1:5" ht="12.75">
      <c r="A8" s="2"/>
      <c r="B8" s="2"/>
      <c r="C8" s="2"/>
      <c r="D8" s="1"/>
      <c r="E8" s="215" t="s">
        <v>258</v>
      </c>
    </row>
    <row r="9" spans="1:5" ht="36">
      <c r="A9" s="8" t="s">
        <v>259</v>
      </c>
      <c r="B9" s="9" t="s">
        <v>260</v>
      </c>
      <c r="C9" s="9" t="s">
        <v>261</v>
      </c>
      <c r="D9" s="9" t="s">
        <v>262</v>
      </c>
      <c r="E9" s="9" t="s">
        <v>263</v>
      </c>
    </row>
    <row r="10" spans="1:5" ht="12">
      <c r="A10" s="46">
        <v>1</v>
      </c>
      <c r="B10" s="46"/>
      <c r="C10" s="45">
        <v>2</v>
      </c>
      <c r="D10" s="45">
        <v>3</v>
      </c>
      <c r="E10" s="45">
        <v>4</v>
      </c>
    </row>
    <row r="11" spans="1:5" ht="17.25" customHeight="1">
      <c r="A11" s="216" t="s">
        <v>264</v>
      </c>
      <c r="B11" s="49"/>
      <c r="C11" s="61">
        <f>SUM(C12:C25)</f>
        <v>745999</v>
      </c>
      <c r="D11" s="61">
        <f>SUM(D12:D25)</f>
        <v>469558</v>
      </c>
      <c r="E11" s="217">
        <f aca="true" t="shared" si="0" ref="E11:E25">SUM(D11/C11)</f>
        <v>0.6294351601007508</v>
      </c>
    </row>
    <row r="12" spans="1:5" ht="16.5" customHeight="1">
      <c r="A12" s="218" t="s">
        <v>265</v>
      </c>
      <c r="B12" s="219">
        <v>1</v>
      </c>
      <c r="C12" s="220">
        <v>86482</v>
      </c>
      <c r="D12" s="220">
        <v>57749</v>
      </c>
      <c r="E12" s="221">
        <f t="shared" si="0"/>
        <v>0.6677574524178441</v>
      </c>
    </row>
    <row r="13" spans="1:5" ht="16.5" customHeight="1">
      <c r="A13" s="222" t="s">
        <v>266</v>
      </c>
      <c r="B13" s="219">
        <v>2</v>
      </c>
      <c r="C13" s="220">
        <v>36841</v>
      </c>
      <c r="D13" s="220">
        <v>25284</v>
      </c>
      <c r="E13" s="221">
        <f t="shared" si="0"/>
        <v>0.6863005890176705</v>
      </c>
    </row>
    <row r="14" spans="1:5" ht="15.75" customHeight="1">
      <c r="A14" s="222" t="s">
        <v>267</v>
      </c>
      <c r="B14" s="219">
        <v>3</v>
      </c>
      <c r="C14" s="220">
        <v>85706</v>
      </c>
      <c r="D14" s="220">
        <v>61288</v>
      </c>
      <c r="E14" s="221">
        <f t="shared" si="0"/>
        <v>0.715095792593284</v>
      </c>
    </row>
    <row r="15" spans="1:5" ht="15.75" customHeight="1">
      <c r="A15" s="222" t="s">
        <v>268</v>
      </c>
      <c r="B15" s="219">
        <v>4</v>
      </c>
      <c r="C15" s="220">
        <v>75284</v>
      </c>
      <c r="D15" s="220">
        <v>99646</v>
      </c>
      <c r="E15" s="221">
        <f t="shared" si="0"/>
        <v>1.323601296424207</v>
      </c>
    </row>
    <row r="16" spans="1:5" ht="15" customHeight="1">
      <c r="A16" s="222" t="s">
        <v>269</v>
      </c>
      <c r="B16" s="219">
        <v>5</v>
      </c>
      <c r="C16" s="220">
        <v>79725</v>
      </c>
      <c r="D16" s="220">
        <v>53776</v>
      </c>
      <c r="E16" s="221">
        <f t="shared" si="0"/>
        <v>0.6745186578864848</v>
      </c>
    </row>
    <row r="17" spans="1:5" ht="20.25" customHeight="1">
      <c r="A17" s="222" t="s">
        <v>270</v>
      </c>
      <c r="B17" s="219">
        <v>6</v>
      </c>
      <c r="C17" s="220">
        <v>71385</v>
      </c>
      <c r="D17" s="220">
        <v>51642</v>
      </c>
      <c r="E17" s="221">
        <f t="shared" si="0"/>
        <v>0.7234292918680395</v>
      </c>
    </row>
    <row r="18" spans="1:5" ht="19.5" customHeight="1">
      <c r="A18" s="223" t="s">
        <v>271</v>
      </c>
      <c r="B18" s="219">
        <v>7</v>
      </c>
      <c r="C18" s="220">
        <v>5418</v>
      </c>
      <c r="D18" s="220">
        <v>3089</v>
      </c>
      <c r="E18" s="221">
        <f t="shared" si="0"/>
        <v>0.5701365817644888</v>
      </c>
    </row>
    <row r="19" spans="1:5" ht="16.5" customHeight="1">
      <c r="A19" s="222" t="s">
        <v>272</v>
      </c>
      <c r="B19" s="219">
        <v>8</v>
      </c>
      <c r="C19" s="220">
        <v>19511</v>
      </c>
      <c r="D19" s="220">
        <v>14689</v>
      </c>
      <c r="E19" s="221">
        <f t="shared" si="0"/>
        <v>0.7528573625134539</v>
      </c>
    </row>
    <row r="20" spans="1:5" ht="16.5" customHeight="1">
      <c r="A20" s="222" t="s">
        <v>273</v>
      </c>
      <c r="B20" s="219">
        <v>9</v>
      </c>
      <c r="C20" s="220">
        <v>377</v>
      </c>
      <c r="D20" s="220">
        <v>189</v>
      </c>
      <c r="E20" s="221">
        <f t="shared" si="0"/>
        <v>0.5013262599469496</v>
      </c>
    </row>
    <row r="21" spans="1:5" ht="24.75" customHeight="1">
      <c r="A21" s="223" t="s">
        <v>274</v>
      </c>
      <c r="B21" s="219">
        <v>10</v>
      </c>
      <c r="C21" s="220">
        <v>46785</v>
      </c>
      <c r="D21" s="220">
        <v>34163</v>
      </c>
      <c r="E21" s="221">
        <f t="shared" si="0"/>
        <v>0.7302126750026718</v>
      </c>
    </row>
    <row r="22" spans="1:5" ht="24">
      <c r="A22" s="223" t="s">
        <v>275</v>
      </c>
      <c r="B22" s="219">
        <v>11</v>
      </c>
      <c r="C22" s="220">
        <v>701</v>
      </c>
      <c r="D22" s="220">
        <v>457</v>
      </c>
      <c r="E22" s="221">
        <f t="shared" si="0"/>
        <v>0.651925820256776</v>
      </c>
    </row>
    <row r="23" spans="1:5" ht="19.5" customHeight="1">
      <c r="A23" s="222" t="s">
        <v>276</v>
      </c>
      <c r="B23" s="219">
        <v>12</v>
      </c>
      <c r="C23" s="220">
        <v>31101</v>
      </c>
      <c r="D23" s="220">
        <v>11851</v>
      </c>
      <c r="E23" s="221">
        <f t="shared" si="0"/>
        <v>0.38104884087328383</v>
      </c>
    </row>
    <row r="24" spans="1:5" ht="19.5" customHeight="1">
      <c r="A24" s="222" t="s">
        <v>277</v>
      </c>
      <c r="B24" s="219">
        <v>13</v>
      </c>
      <c r="C24" s="220">
        <v>13826</v>
      </c>
      <c r="D24" s="220">
        <v>8704</v>
      </c>
      <c r="E24" s="221">
        <f t="shared" si="0"/>
        <v>0.6295385505569218</v>
      </c>
    </row>
    <row r="25" spans="1:5" ht="19.5" customHeight="1">
      <c r="A25" s="223" t="s">
        <v>278</v>
      </c>
      <c r="B25" s="219">
        <v>14</v>
      </c>
      <c r="C25" s="220">
        <v>192857</v>
      </c>
      <c r="D25" s="220">
        <v>47031</v>
      </c>
      <c r="E25" s="221">
        <f t="shared" si="0"/>
        <v>0.24386462508490747</v>
      </c>
    </row>
    <row r="26" spans="1:5" ht="12.75">
      <c r="A26" s="2"/>
      <c r="B26" s="6"/>
      <c r="C26" s="85"/>
      <c r="D26" s="85"/>
      <c r="E26" s="79"/>
    </row>
    <row r="27" spans="1:5" ht="12.75">
      <c r="A27" s="2"/>
      <c r="B27" s="6"/>
      <c r="C27" s="85"/>
      <c r="D27" s="85"/>
      <c r="E27" s="79"/>
    </row>
    <row r="28" spans="1:5" ht="14.25">
      <c r="A28" s="38"/>
      <c r="B28" s="224"/>
      <c r="C28" s="85"/>
      <c r="D28" s="85"/>
      <c r="E28" s="79"/>
    </row>
    <row r="29" spans="1:5" ht="14.25">
      <c r="A29" s="38"/>
      <c r="B29" s="224"/>
      <c r="C29" s="85"/>
      <c r="D29" s="85"/>
      <c r="E29" s="79"/>
    </row>
    <row r="30" spans="1:5" ht="14.25">
      <c r="A30" s="38"/>
      <c r="B30" s="224"/>
      <c r="C30" s="85"/>
      <c r="D30" s="85"/>
      <c r="E30" s="79"/>
    </row>
    <row r="31" spans="1:5" ht="14.25">
      <c r="A31" s="38"/>
      <c r="B31" s="224"/>
      <c r="C31" s="85"/>
      <c r="D31" s="85"/>
      <c r="E31" s="79"/>
    </row>
    <row r="32" spans="1:5" ht="14.25">
      <c r="A32" s="38"/>
      <c r="B32" s="224"/>
      <c r="C32" s="85"/>
      <c r="D32" s="85"/>
      <c r="E32" s="79"/>
    </row>
    <row r="33" spans="1:5" ht="14.25">
      <c r="A33" s="38"/>
      <c r="B33" s="224"/>
      <c r="C33" s="85"/>
      <c r="D33" s="85"/>
      <c r="E33" s="79"/>
    </row>
    <row r="34" spans="1:5" ht="14.25">
      <c r="A34" s="38"/>
      <c r="B34" s="224"/>
      <c r="C34" s="85"/>
      <c r="D34" s="85"/>
      <c r="E34" s="79"/>
    </row>
    <row r="35" spans="1:5" ht="14.25">
      <c r="A35" s="38"/>
      <c r="B35" s="224"/>
      <c r="C35" s="85"/>
      <c r="D35" s="85"/>
      <c r="E35" s="79"/>
    </row>
    <row r="36" spans="1:5" ht="12">
      <c r="A36" s="2" t="s">
        <v>279</v>
      </c>
      <c r="B36" s="6"/>
      <c r="C36" s="33" t="s">
        <v>34</v>
      </c>
      <c r="D36" s="33"/>
      <c r="E36" s="79"/>
    </row>
    <row r="37" spans="1:5" ht="12">
      <c r="A37" s="2"/>
      <c r="B37" s="6"/>
      <c r="C37" s="33"/>
      <c r="D37" s="33"/>
      <c r="E37" s="79"/>
    </row>
    <row r="38" spans="1:5" ht="12">
      <c r="A38" s="2"/>
      <c r="B38" s="2"/>
      <c r="C38" s="33"/>
      <c r="D38" s="33"/>
      <c r="E38" s="83"/>
    </row>
    <row r="39" spans="1:5" ht="12">
      <c r="A39" s="2"/>
      <c r="B39" s="2"/>
      <c r="C39" s="33"/>
      <c r="D39" s="33"/>
      <c r="E39" s="83"/>
    </row>
    <row r="40" spans="1:5" ht="12.75">
      <c r="A40" s="2"/>
      <c r="B40" s="2"/>
      <c r="C40" s="85"/>
      <c r="D40" s="85"/>
      <c r="E40" s="79"/>
    </row>
    <row r="41" spans="1:5" ht="14.25">
      <c r="A41" s="38"/>
      <c r="B41" s="38"/>
      <c r="C41" s="85"/>
      <c r="D41" s="85"/>
      <c r="E41" s="79"/>
    </row>
    <row r="42" spans="1:5" ht="14.25">
      <c r="A42" s="38"/>
      <c r="B42" s="38"/>
      <c r="C42" s="85"/>
      <c r="D42" s="85"/>
      <c r="E42" s="79"/>
    </row>
    <row r="43" spans="1:5" ht="14.25">
      <c r="A43" s="38"/>
      <c r="B43" s="38"/>
      <c r="C43" s="85"/>
      <c r="D43" s="85"/>
      <c r="E43" s="79"/>
    </row>
    <row r="44" spans="1:5" ht="14.25">
      <c r="A44" s="38"/>
      <c r="B44" s="38"/>
      <c r="C44" s="85"/>
      <c r="D44" s="85"/>
      <c r="E44" s="79"/>
    </row>
    <row r="45" spans="1:5" ht="14.25">
      <c r="A45" s="38"/>
      <c r="B45" s="38"/>
      <c r="C45" s="85"/>
      <c r="D45" s="85"/>
      <c r="E45" s="79"/>
    </row>
    <row r="46" spans="1:5" ht="14.25">
      <c r="A46" s="38"/>
      <c r="B46" s="38"/>
      <c r="C46" s="85"/>
      <c r="D46" s="85"/>
      <c r="E46" s="79"/>
    </row>
    <row r="47" spans="1:5" ht="14.25">
      <c r="A47" s="38"/>
      <c r="B47" s="38"/>
      <c r="C47" s="85"/>
      <c r="D47" s="85"/>
      <c r="E47" s="79"/>
    </row>
    <row r="48" spans="1:5" ht="12.75">
      <c r="A48" s="2" t="s">
        <v>280</v>
      </c>
      <c r="B48" s="2"/>
      <c r="C48" s="85"/>
      <c r="D48" s="85"/>
      <c r="E48" s="79"/>
    </row>
    <row r="49" spans="1:5" ht="12.75">
      <c r="A49" s="2" t="s">
        <v>36</v>
      </c>
      <c r="B49" s="2"/>
      <c r="C49" s="85"/>
      <c r="D49" s="85"/>
      <c r="E49" s="79"/>
    </row>
    <row r="50" spans="1:5" ht="12.75">
      <c r="A50" s="2"/>
      <c r="B50" s="2"/>
      <c r="C50" s="85"/>
      <c r="D50" s="85"/>
      <c r="E50" s="79"/>
    </row>
    <row r="51" spans="1:5" ht="12.75">
      <c r="A51" s="2"/>
      <c r="B51" s="2"/>
      <c r="C51" s="85"/>
      <c r="D51" s="85"/>
      <c r="E51" s="79"/>
    </row>
    <row r="52" spans="1:5" ht="12.75">
      <c r="A52" s="2"/>
      <c r="B52" s="2"/>
      <c r="C52" s="85"/>
      <c r="D52" s="85"/>
      <c r="E52" s="79"/>
    </row>
    <row r="53" spans="1:5" ht="12.75">
      <c r="A53" s="2"/>
      <c r="B53" s="2"/>
      <c r="C53" s="33"/>
      <c r="D53" s="85"/>
      <c r="E53" s="79"/>
    </row>
    <row r="54" spans="1:4" ht="12.75">
      <c r="A54" s="2"/>
      <c r="B54" s="85"/>
      <c r="C54" s="85"/>
      <c r="D54" s="79"/>
    </row>
    <row r="55" spans="1:4" ht="12.75">
      <c r="A55" s="2"/>
      <c r="B55" s="85"/>
      <c r="C55" s="85"/>
      <c r="D55" s="79"/>
    </row>
    <row r="56" spans="1:4" ht="12.75">
      <c r="A56" s="2"/>
      <c r="B56" s="85"/>
      <c r="C56" s="85"/>
      <c r="D56" s="79"/>
    </row>
    <row r="57" spans="1:4" ht="12.75">
      <c r="A57" s="2"/>
      <c r="B57" s="33"/>
      <c r="C57" s="85"/>
      <c r="D57" s="79"/>
    </row>
    <row r="58" spans="1:4" ht="12.75">
      <c r="A58" s="2"/>
      <c r="B58" s="33"/>
      <c r="C58" s="85"/>
      <c r="D58" s="79"/>
    </row>
    <row r="59" spans="1:4" ht="12.75">
      <c r="A59" s="2"/>
      <c r="B59" s="33"/>
      <c r="C59" s="85"/>
      <c r="D59" s="79"/>
    </row>
    <row r="60" spans="1:4" ht="12.75">
      <c r="A60" s="2"/>
      <c r="B60" s="33"/>
      <c r="C60" s="1"/>
      <c r="D60" s="79"/>
    </row>
    <row r="61" spans="1:4" ht="12.75">
      <c r="A61" s="2"/>
      <c r="B61" s="33"/>
      <c r="C61" s="1"/>
      <c r="D61" s="79"/>
    </row>
    <row r="62" spans="1:4" ht="12.75">
      <c r="A62" s="2"/>
      <c r="B62" s="33"/>
      <c r="C62" s="1"/>
      <c r="D62" s="79"/>
    </row>
    <row r="63" spans="1:4" ht="12.75">
      <c r="A63" s="2"/>
      <c r="B63" s="33"/>
      <c r="C63" s="1"/>
      <c r="D63" s="79"/>
    </row>
    <row r="64" spans="1:4" ht="12.75">
      <c r="A64" s="2"/>
      <c r="B64" s="33"/>
      <c r="C64" s="1"/>
      <c r="D64" s="79"/>
    </row>
    <row r="65" spans="1:4" ht="12.75">
      <c r="A65" s="2"/>
      <c r="B65" s="33"/>
      <c r="C65" s="1"/>
      <c r="D65" s="79"/>
    </row>
    <row r="66" spans="1:4" ht="12.75">
      <c r="A66" s="2"/>
      <c r="B66" s="33"/>
      <c r="C66" s="1"/>
      <c r="D66" s="79"/>
    </row>
    <row r="67" spans="1:4" ht="12.75">
      <c r="A67" s="2"/>
      <c r="B67" s="33"/>
      <c r="C67" s="1"/>
      <c r="D67" s="79"/>
    </row>
    <row r="68" spans="1:4" ht="12.75">
      <c r="A68" s="2"/>
      <c r="B68" s="33"/>
      <c r="C68" s="1"/>
      <c r="D68" s="79"/>
    </row>
    <row r="69" spans="1:4" ht="12.75">
      <c r="A69" s="2"/>
      <c r="B69" s="33"/>
      <c r="C69" s="1"/>
      <c r="D69" s="79"/>
    </row>
    <row r="70" spans="1:4" ht="12.75">
      <c r="A70" s="2"/>
      <c r="B70" s="33"/>
      <c r="C70" s="1"/>
      <c r="D70" s="79"/>
    </row>
    <row r="71" spans="1:4" ht="12.75">
      <c r="A71" s="2"/>
      <c r="B71" s="33"/>
      <c r="C71" s="1"/>
      <c r="D71" s="79"/>
    </row>
    <row r="72" spans="1:4" ht="12.75">
      <c r="A72" s="2"/>
      <c r="B72" s="33"/>
      <c r="C72" s="1"/>
      <c r="D72" s="79"/>
    </row>
    <row r="73" spans="1:4" ht="12.75">
      <c r="A73" s="2"/>
      <c r="B73" s="33"/>
      <c r="C73" s="1"/>
      <c r="D73" s="79"/>
    </row>
    <row r="74" spans="1:4" ht="12.75">
      <c r="A74" s="2"/>
      <c r="B74" s="33"/>
      <c r="C74" s="1"/>
      <c r="D74" s="79"/>
    </row>
    <row r="75" spans="1:4" ht="12.75">
      <c r="A75" s="2"/>
      <c r="B75" s="33"/>
      <c r="C75" s="1"/>
      <c r="D75" s="79"/>
    </row>
    <row r="76" spans="1:4" ht="12.75">
      <c r="A76" s="2"/>
      <c r="B76" s="33"/>
      <c r="C76" s="1"/>
      <c r="D76" s="79"/>
    </row>
    <row r="77" spans="1:4" ht="12.75">
      <c r="A77" s="2"/>
      <c r="B77" s="33"/>
      <c r="C77" s="1"/>
      <c r="D77" s="79"/>
    </row>
    <row r="78" spans="1:4" ht="12.75">
      <c r="A78" s="2"/>
      <c r="B78" s="33"/>
      <c r="C78" s="1"/>
      <c r="D78" s="79"/>
    </row>
    <row r="79" spans="1:4" ht="12.75">
      <c r="A79" s="2"/>
      <c r="B79" s="33"/>
      <c r="C79" s="1"/>
      <c r="D79" s="79"/>
    </row>
    <row r="80" spans="1:4" ht="12">
      <c r="A80" s="2"/>
      <c r="B80" s="33"/>
      <c r="C80" s="2"/>
      <c r="D80" s="79"/>
    </row>
    <row r="81" spans="1:4" ht="12">
      <c r="A81" s="2"/>
      <c r="B81" s="33"/>
      <c r="C81" s="2"/>
      <c r="D81" s="79"/>
    </row>
    <row r="82" spans="1:4" ht="12">
      <c r="A82" s="2"/>
      <c r="B82" s="33"/>
      <c r="C82" s="2"/>
      <c r="D82" s="79"/>
    </row>
    <row r="83" spans="1:4" ht="12">
      <c r="A83" s="2"/>
      <c r="B83" s="33"/>
      <c r="C83" s="2"/>
      <c r="D83" s="79"/>
    </row>
    <row r="84" spans="1:4" ht="12">
      <c r="A84" s="2"/>
      <c r="B84" s="33"/>
      <c r="C84" s="2"/>
      <c r="D84" s="79"/>
    </row>
    <row r="85" spans="1:4" ht="12">
      <c r="A85" s="2"/>
      <c r="B85" s="33"/>
      <c r="C85" s="2"/>
      <c r="D85" s="79"/>
    </row>
    <row r="86" spans="1:4" ht="12">
      <c r="A86" s="2"/>
      <c r="B86" s="33"/>
      <c r="C86" s="2"/>
      <c r="D86" s="79"/>
    </row>
    <row r="87" spans="1:4" ht="12">
      <c r="A87" s="2"/>
      <c r="B87" s="33"/>
      <c r="C87" s="2"/>
      <c r="D87" s="79"/>
    </row>
    <row r="88" spans="1:4" ht="12">
      <c r="A88" s="2"/>
      <c r="B88" s="33"/>
      <c r="C88" s="2"/>
      <c r="D88" s="79"/>
    </row>
    <row r="89" spans="1:4" ht="12">
      <c r="A89" s="2"/>
      <c r="B89" s="33"/>
      <c r="C89" s="2"/>
      <c r="D89" s="79"/>
    </row>
    <row r="90" spans="1:4" ht="12">
      <c r="A90" s="2"/>
      <c r="B90" s="33"/>
      <c r="C90" s="2"/>
      <c r="D90" s="79"/>
    </row>
    <row r="91" spans="1:4" ht="12">
      <c r="A91" s="2"/>
      <c r="B91" s="33"/>
      <c r="C91" s="2"/>
      <c r="D91" s="79"/>
    </row>
    <row r="92" spans="1:4" ht="12">
      <c r="A92" s="2"/>
      <c r="B92" s="33"/>
      <c r="C92" s="2"/>
      <c r="D92" s="79"/>
    </row>
    <row r="93" spans="1:4" ht="12">
      <c r="A93" s="2"/>
      <c r="B93" s="33"/>
      <c r="C93" s="2"/>
      <c r="D93" s="79"/>
    </row>
    <row r="94" spans="1:4" ht="12">
      <c r="A94" s="2"/>
      <c r="B94" s="33"/>
      <c r="C94" s="2"/>
      <c r="D94" s="79"/>
    </row>
    <row r="95" spans="1:4" ht="12">
      <c r="A95" s="2"/>
      <c r="B95" s="33"/>
      <c r="C95" s="2"/>
      <c r="D95" s="79"/>
    </row>
    <row r="96" spans="1:4" ht="12">
      <c r="A96" s="2"/>
      <c r="B96" s="33"/>
      <c r="C96" s="2"/>
      <c r="D96" s="79"/>
    </row>
    <row r="97" spans="1:4" ht="12">
      <c r="A97" s="2"/>
      <c r="B97" s="33"/>
      <c r="C97" s="2"/>
      <c r="D97" s="79"/>
    </row>
    <row r="98" spans="1:4" ht="12">
      <c r="A98" s="2"/>
      <c r="B98" s="33"/>
      <c r="C98" s="2"/>
      <c r="D98" s="79"/>
    </row>
    <row r="99" spans="1:4" ht="12">
      <c r="A99" s="2"/>
      <c r="B99" s="33"/>
      <c r="C99" s="2"/>
      <c r="D99" s="79"/>
    </row>
    <row r="100" spans="1:4" ht="12">
      <c r="A100" s="2"/>
      <c r="B100" s="33"/>
      <c r="C100" s="2"/>
      <c r="D100" s="79"/>
    </row>
    <row r="101" spans="1:4" ht="12">
      <c r="A101" s="2"/>
      <c r="B101" s="33"/>
      <c r="C101" s="2"/>
      <c r="D101" s="79"/>
    </row>
    <row r="102" spans="1:4" ht="12">
      <c r="A102" s="2"/>
      <c r="B102" s="33"/>
      <c r="C102" s="2"/>
      <c r="D102" s="79"/>
    </row>
    <row r="103" spans="1:4" ht="12">
      <c r="A103" s="2"/>
      <c r="B103" s="33"/>
      <c r="C103" s="2"/>
      <c r="D103" s="79"/>
    </row>
    <row r="104" spans="1:4" ht="12">
      <c r="A104" s="2"/>
      <c r="B104" s="33"/>
      <c r="C104" s="2"/>
      <c r="D104" s="79"/>
    </row>
    <row r="105" spans="1:4" ht="12">
      <c r="A105" s="2"/>
      <c r="B105" s="33"/>
      <c r="C105" s="2"/>
      <c r="D105" s="79"/>
    </row>
    <row r="106" spans="1:4" ht="12">
      <c r="A106" s="2"/>
      <c r="B106" s="33"/>
      <c r="C106" s="2"/>
      <c r="D106" s="79"/>
    </row>
    <row r="107" spans="1:4" ht="12">
      <c r="A107" s="2"/>
      <c r="B107" s="33"/>
      <c r="C107" s="2"/>
      <c r="D107" s="2"/>
    </row>
    <row r="108" spans="1:4" ht="12">
      <c r="A108" s="2"/>
      <c r="B108" s="33"/>
      <c r="C108" s="2"/>
      <c r="D108" s="2"/>
    </row>
    <row r="109" spans="1:4" ht="12">
      <c r="A109" s="2"/>
      <c r="B109" s="33"/>
      <c r="C109" s="2"/>
      <c r="D109" s="2"/>
    </row>
    <row r="110" spans="1:4" ht="12">
      <c r="A110" s="2"/>
      <c r="B110" s="33"/>
      <c r="C110" s="2"/>
      <c r="D110" s="2"/>
    </row>
    <row r="111" spans="1:4" ht="12">
      <c r="A111" s="2"/>
      <c r="B111" s="33"/>
      <c r="C111" s="2"/>
      <c r="D111" s="2"/>
    </row>
    <row r="112" spans="1:4" ht="12">
      <c r="A112" s="2"/>
      <c r="B112" s="33"/>
      <c r="C112" s="2"/>
      <c r="D112" s="2"/>
    </row>
    <row r="113" spans="1:4" ht="12">
      <c r="A113" s="2"/>
      <c r="B113" s="33"/>
      <c r="C113" s="2"/>
      <c r="D113" s="2"/>
    </row>
    <row r="114" spans="1:4" ht="12">
      <c r="A114" s="2"/>
      <c r="B114" s="33"/>
      <c r="C114" s="2"/>
      <c r="D114" s="2"/>
    </row>
    <row r="115" spans="1:4" ht="12">
      <c r="A115" s="2"/>
      <c r="B115" s="33"/>
      <c r="C115" s="2"/>
      <c r="D115" s="2"/>
    </row>
    <row r="116" spans="1:4" ht="12">
      <c r="A116" s="2"/>
      <c r="B116" s="2"/>
      <c r="C116" s="2"/>
      <c r="D116" s="2"/>
    </row>
    <row r="117" spans="1:4" ht="12">
      <c r="A117" s="2"/>
      <c r="B117" s="2"/>
      <c r="C117" s="2"/>
      <c r="D117" s="2"/>
    </row>
    <row r="118" spans="1:4" ht="12">
      <c r="A118" s="2"/>
      <c r="B118" s="2"/>
      <c r="C118" s="2"/>
      <c r="D118" s="2"/>
    </row>
    <row r="119" spans="1:4" ht="12">
      <c r="A119" s="2"/>
      <c r="B119" s="2"/>
      <c r="C119" s="2"/>
      <c r="D119" s="2"/>
    </row>
    <row r="120" spans="1:4" ht="12">
      <c r="A120" s="2"/>
      <c r="B120" s="2"/>
      <c r="C120" s="2"/>
      <c r="D120" s="2"/>
    </row>
    <row r="121" spans="1:4" ht="12">
      <c r="A121" s="2"/>
      <c r="B121" s="2"/>
      <c r="C121" s="2"/>
      <c r="D121" s="2"/>
    </row>
    <row r="122" spans="1:4" ht="12">
      <c r="A122" s="2"/>
      <c r="B122" s="2"/>
      <c r="C122" s="2"/>
      <c r="D122" s="2"/>
    </row>
    <row r="123" spans="1:4" ht="12">
      <c r="A123" s="2"/>
      <c r="B123" s="2"/>
      <c r="C123" s="2"/>
      <c r="D123" s="2"/>
    </row>
    <row r="124" spans="1:4" ht="12">
      <c r="A124" s="2"/>
      <c r="B124" s="2"/>
      <c r="C124" s="2"/>
      <c r="D124" s="2"/>
    </row>
    <row r="125" spans="1:4" ht="12">
      <c r="A125" s="2"/>
      <c r="B125" s="2"/>
      <c r="C125" s="2"/>
      <c r="D125" s="2"/>
    </row>
    <row r="126" spans="1:4" ht="12">
      <c r="A126" s="2"/>
      <c r="B126" s="2"/>
      <c r="C126" s="2"/>
      <c r="D126" s="2"/>
    </row>
    <row r="127" spans="1:4" ht="12">
      <c r="A127" s="2"/>
      <c r="B127" s="2"/>
      <c r="C127" s="2"/>
      <c r="D127" s="2"/>
    </row>
    <row r="128" spans="1:4" ht="12">
      <c r="A128" s="2"/>
      <c r="B128" s="2"/>
      <c r="C128" s="2"/>
      <c r="D128" s="2"/>
    </row>
    <row r="129" spans="1:4" ht="12">
      <c r="A129" s="2"/>
      <c r="B129" s="2"/>
      <c r="C129" s="2"/>
      <c r="D129" s="2"/>
    </row>
    <row r="130" spans="1:4" ht="12">
      <c r="A130" s="2"/>
      <c r="B130" s="2"/>
      <c r="C130" s="2"/>
      <c r="D130" s="2"/>
    </row>
    <row r="131" spans="1:4" ht="12">
      <c r="A131" s="2"/>
      <c r="B131" s="2"/>
      <c r="C131" s="2"/>
      <c r="D131" s="2"/>
    </row>
    <row r="132" spans="1:4" ht="12">
      <c r="A132" s="2"/>
      <c r="B132" s="2"/>
      <c r="C132" s="2"/>
      <c r="D132" s="2"/>
    </row>
    <row r="133" spans="1:4" ht="12">
      <c r="A133" s="2"/>
      <c r="B133" s="2"/>
      <c r="C133" s="2"/>
      <c r="D133" s="2"/>
    </row>
    <row r="134" spans="1:4" ht="12">
      <c r="A134" s="2"/>
      <c r="B134" s="2"/>
      <c r="C134" s="2"/>
      <c r="D134" s="2"/>
    </row>
    <row r="135" spans="1:4" ht="12">
      <c r="A135" s="2"/>
      <c r="B135" s="2"/>
      <c r="C135" s="2"/>
      <c r="D135" s="2"/>
    </row>
    <row r="136" spans="1:4" ht="12">
      <c r="A136" s="2"/>
      <c r="B136" s="2"/>
      <c r="C136" s="2"/>
      <c r="D136" s="2"/>
    </row>
    <row r="137" spans="1:4" ht="12">
      <c r="A137" s="2"/>
      <c r="B137" s="2"/>
      <c r="C137" s="2"/>
      <c r="D137" s="2"/>
    </row>
    <row r="138" spans="1:4" ht="12">
      <c r="A138" s="2"/>
      <c r="B138" s="2"/>
      <c r="C138" s="2"/>
      <c r="D138" s="2"/>
    </row>
    <row r="139" spans="1:4" ht="12">
      <c r="A139" s="2"/>
      <c r="B139" s="2"/>
      <c r="C139" s="2"/>
      <c r="D139" s="2"/>
    </row>
    <row r="140" spans="1:4" ht="12">
      <c r="A140" s="2"/>
      <c r="B140" s="2"/>
      <c r="C140" s="2"/>
      <c r="D140" s="2"/>
    </row>
    <row r="141" spans="1:4" ht="12">
      <c r="A141" s="2"/>
      <c r="B141" s="2"/>
      <c r="C141" s="2"/>
      <c r="D141" s="2"/>
    </row>
  </sheetData>
  <printOptions/>
  <pageMargins left="0.5905511811023623" right="0.5905511811023623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G8" sqref="G8"/>
    </sheetView>
  </sheetViews>
  <sheetFormatPr defaultColWidth="9.00390625" defaultRowHeight="12"/>
  <cols>
    <col min="1" max="1" width="34.375" style="0" customWidth="1"/>
    <col min="2" max="2" width="11.875" style="0" customWidth="1"/>
    <col min="3" max="3" width="13.625" style="0" customWidth="1"/>
    <col min="4" max="4" width="10.875" style="0" customWidth="1"/>
    <col min="5" max="5" width="15.00390625" style="0" customWidth="1"/>
  </cols>
  <sheetData>
    <row r="1" ht="15">
      <c r="E1" s="645" t="s">
        <v>843</v>
      </c>
    </row>
    <row r="3" spans="1:5" ht="15.75">
      <c r="A3" s="667" t="s">
        <v>844</v>
      </c>
      <c r="B3" s="667"/>
      <c r="C3" s="667"/>
      <c r="D3" s="667"/>
      <c r="E3" s="667"/>
    </row>
    <row r="4" spans="1:5" ht="15.75">
      <c r="A4" s="667" t="s">
        <v>845</v>
      </c>
      <c r="B4" s="667"/>
      <c r="C4" s="667"/>
      <c r="D4" s="667"/>
      <c r="E4" s="667"/>
    </row>
    <row r="5" spans="1:5" ht="15.75">
      <c r="A5" s="667" t="s">
        <v>846</v>
      </c>
      <c r="B5" s="667"/>
      <c r="C5" s="667"/>
      <c r="D5" s="667"/>
      <c r="E5" s="667"/>
    </row>
    <row r="6" ht="12">
      <c r="A6" s="646"/>
    </row>
    <row r="7" ht="15">
      <c r="E7" s="647" t="s">
        <v>847</v>
      </c>
    </row>
    <row r="8" spans="1:5" ht="51">
      <c r="A8" s="665" t="s">
        <v>259</v>
      </c>
      <c r="B8" s="665" t="s">
        <v>261</v>
      </c>
      <c r="C8" s="665" t="s">
        <v>262</v>
      </c>
      <c r="D8" s="665" t="s">
        <v>848</v>
      </c>
      <c r="E8" s="665" t="s">
        <v>46</v>
      </c>
    </row>
    <row r="9" spans="1:5" ht="31.5">
      <c r="A9" s="662" t="s">
        <v>849</v>
      </c>
      <c r="B9" s="663">
        <v>1258140</v>
      </c>
      <c r="C9" s="663">
        <v>961018</v>
      </c>
      <c r="D9" s="664" t="s">
        <v>850</v>
      </c>
      <c r="E9" s="663">
        <v>113956</v>
      </c>
    </row>
    <row r="10" spans="1:5" ht="25.5">
      <c r="A10" s="651" t="s">
        <v>851</v>
      </c>
      <c r="B10" s="652">
        <v>675843</v>
      </c>
      <c r="C10" s="652">
        <v>515122</v>
      </c>
      <c r="D10" s="653" t="s">
        <v>852</v>
      </c>
      <c r="E10" s="652">
        <v>62006</v>
      </c>
    </row>
    <row r="11" spans="1:5" ht="25.5">
      <c r="A11" s="654" t="s">
        <v>853</v>
      </c>
      <c r="B11" s="655">
        <v>43541</v>
      </c>
      <c r="C11" s="655">
        <v>14115</v>
      </c>
      <c r="D11" s="656" t="s">
        <v>854</v>
      </c>
      <c r="E11" s="655">
        <v>6250</v>
      </c>
    </row>
    <row r="12" spans="1:5" ht="31.5">
      <c r="A12" s="648" t="s">
        <v>855</v>
      </c>
      <c r="B12" s="649">
        <v>632302</v>
      </c>
      <c r="C12" s="649">
        <v>501007</v>
      </c>
      <c r="D12" s="650" t="s">
        <v>856</v>
      </c>
      <c r="E12" s="649">
        <v>55756</v>
      </c>
    </row>
    <row r="13" spans="1:5" ht="31.5">
      <c r="A13" s="648" t="s">
        <v>857</v>
      </c>
      <c r="B13" s="649">
        <v>525223</v>
      </c>
      <c r="C13" s="649">
        <v>424189</v>
      </c>
      <c r="D13" s="650" t="s">
        <v>858</v>
      </c>
      <c r="E13" s="649">
        <v>46881</v>
      </c>
    </row>
    <row r="14" spans="1:5" ht="31.5">
      <c r="A14" s="648" t="s">
        <v>859</v>
      </c>
      <c r="B14" s="649">
        <v>82600</v>
      </c>
      <c r="C14" s="649">
        <v>75360</v>
      </c>
      <c r="D14" s="650" t="s">
        <v>860</v>
      </c>
      <c r="E14" s="649">
        <v>7153</v>
      </c>
    </row>
    <row r="15" spans="1:5" ht="12.75">
      <c r="A15" s="651" t="s">
        <v>861</v>
      </c>
      <c r="B15" s="652">
        <v>82600</v>
      </c>
      <c r="C15" s="652">
        <v>75360</v>
      </c>
      <c r="D15" s="653" t="s">
        <v>860</v>
      </c>
      <c r="E15" s="652">
        <v>7153</v>
      </c>
    </row>
    <row r="16" spans="1:5" ht="31.5">
      <c r="A16" s="648" t="s">
        <v>862</v>
      </c>
      <c r="B16" s="649">
        <v>442623</v>
      </c>
      <c r="C16" s="649">
        <v>345633</v>
      </c>
      <c r="D16" s="650" t="s">
        <v>863</v>
      </c>
      <c r="E16" s="649">
        <v>39408</v>
      </c>
    </row>
    <row r="17" spans="1:5" ht="12.75">
      <c r="A17" s="651" t="s">
        <v>864</v>
      </c>
      <c r="B17" s="652">
        <v>318473</v>
      </c>
      <c r="C17" s="652">
        <v>241681</v>
      </c>
      <c r="D17" s="653" t="s">
        <v>865</v>
      </c>
      <c r="E17" s="652">
        <v>28224</v>
      </c>
    </row>
    <row r="18" spans="1:5" ht="12.75">
      <c r="A18" s="651" t="s">
        <v>866</v>
      </c>
      <c r="B18" s="652">
        <v>103350</v>
      </c>
      <c r="C18" s="652">
        <v>88867</v>
      </c>
      <c r="D18" s="653" t="s">
        <v>867</v>
      </c>
      <c r="E18" s="652">
        <v>9542</v>
      </c>
    </row>
    <row r="19" spans="1:5" ht="12.75">
      <c r="A19" s="651" t="s">
        <v>868</v>
      </c>
      <c r="B19" s="652">
        <v>20800</v>
      </c>
      <c r="C19" s="652">
        <v>15085</v>
      </c>
      <c r="D19" s="653" t="s">
        <v>869</v>
      </c>
      <c r="E19" s="652">
        <v>1642</v>
      </c>
    </row>
    <row r="20" spans="1:5" ht="31.5">
      <c r="A20" s="648" t="s">
        <v>870</v>
      </c>
      <c r="B20" s="657"/>
      <c r="C20" s="649">
        <v>3196</v>
      </c>
      <c r="D20" s="657"/>
      <c r="E20" s="650">
        <v>320</v>
      </c>
    </row>
    <row r="21" spans="1:5" ht="31.5">
      <c r="A21" s="648" t="s">
        <v>871</v>
      </c>
      <c r="B21" s="649">
        <v>32173</v>
      </c>
      <c r="C21" s="649">
        <v>26734</v>
      </c>
      <c r="D21" s="650" t="s">
        <v>872</v>
      </c>
      <c r="E21" s="649">
        <v>2746</v>
      </c>
    </row>
    <row r="22" spans="1:5" ht="31.5">
      <c r="A22" s="648" t="s">
        <v>873</v>
      </c>
      <c r="B22" s="649">
        <v>74906</v>
      </c>
      <c r="C22" s="649">
        <v>50084</v>
      </c>
      <c r="D22" s="650" t="s">
        <v>874</v>
      </c>
      <c r="E22" s="649">
        <v>6129</v>
      </c>
    </row>
    <row r="23" spans="1:5" ht="25.5">
      <c r="A23" s="651" t="s">
        <v>875</v>
      </c>
      <c r="B23" s="652">
        <v>646389</v>
      </c>
      <c r="C23" s="652">
        <v>475810</v>
      </c>
      <c r="D23" s="653" t="s">
        <v>876</v>
      </c>
      <c r="E23" s="652">
        <v>60205</v>
      </c>
    </row>
    <row r="24" spans="1:5" ht="25.5">
      <c r="A24" s="654" t="s">
        <v>877</v>
      </c>
      <c r="B24" s="655">
        <v>20551</v>
      </c>
      <c r="C24" s="655">
        <v>15799</v>
      </c>
      <c r="D24" s="656" t="s">
        <v>878</v>
      </c>
      <c r="E24" s="652">
        <v>2005</v>
      </c>
    </row>
    <row r="25" spans="1:5" ht="31.5">
      <c r="A25" s="648" t="s">
        <v>879</v>
      </c>
      <c r="B25" s="649">
        <v>625838</v>
      </c>
      <c r="C25" s="649">
        <v>460011</v>
      </c>
      <c r="D25" s="650" t="s">
        <v>880</v>
      </c>
      <c r="E25" s="649">
        <v>58200</v>
      </c>
    </row>
    <row r="26" spans="1:5" ht="31.5">
      <c r="A26" s="648" t="s">
        <v>881</v>
      </c>
      <c r="B26" s="649">
        <v>625838</v>
      </c>
      <c r="C26" s="649">
        <v>460011</v>
      </c>
      <c r="D26" s="650" t="s">
        <v>880</v>
      </c>
      <c r="E26" s="649">
        <v>58200</v>
      </c>
    </row>
    <row r="27" spans="1:5" ht="12.75">
      <c r="A27" s="651" t="s">
        <v>882</v>
      </c>
      <c r="B27" s="652">
        <v>419536</v>
      </c>
      <c r="C27" s="652">
        <v>314714</v>
      </c>
      <c r="D27" s="653" t="s">
        <v>883</v>
      </c>
      <c r="E27" s="652">
        <v>35302</v>
      </c>
    </row>
    <row r="28" spans="1:5" ht="12.75">
      <c r="A28" s="651" t="s">
        <v>866</v>
      </c>
      <c r="B28" s="652">
        <v>47050</v>
      </c>
      <c r="C28" s="652">
        <v>34866</v>
      </c>
      <c r="D28" s="653" t="s">
        <v>884</v>
      </c>
      <c r="E28" s="652">
        <v>4855</v>
      </c>
    </row>
    <row r="29" spans="1:5" ht="12.75">
      <c r="A29" s="651" t="s">
        <v>885</v>
      </c>
      <c r="B29" s="652">
        <v>159252</v>
      </c>
      <c r="C29" s="652">
        <v>110431</v>
      </c>
      <c r="D29" s="653" t="s">
        <v>886</v>
      </c>
      <c r="E29" s="652">
        <v>18043</v>
      </c>
    </row>
    <row r="30" spans="1:5" ht="31.5">
      <c r="A30" s="648" t="s">
        <v>887</v>
      </c>
      <c r="B30" s="649">
        <v>1369506</v>
      </c>
      <c r="C30" s="649">
        <v>907114</v>
      </c>
      <c r="D30" s="650" t="s">
        <v>888</v>
      </c>
      <c r="E30" s="649">
        <v>117253</v>
      </c>
    </row>
    <row r="31" spans="1:5" ht="31.5">
      <c r="A31" s="648" t="s">
        <v>889</v>
      </c>
      <c r="B31" s="649">
        <v>1219365</v>
      </c>
      <c r="C31" s="649">
        <v>847134</v>
      </c>
      <c r="D31" s="650" t="s">
        <v>890</v>
      </c>
      <c r="E31" s="649">
        <v>104218</v>
      </c>
    </row>
    <row r="32" spans="1:5" ht="25.5">
      <c r="A32" s="651" t="s">
        <v>891</v>
      </c>
      <c r="B32" s="652">
        <v>618461</v>
      </c>
      <c r="C32" s="652">
        <v>420204</v>
      </c>
      <c r="D32" s="653" t="s">
        <v>892</v>
      </c>
      <c r="E32" s="652">
        <v>48683</v>
      </c>
    </row>
    <row r="33" spans="1:5" ht="25.5">
      <c r="A33" s="654" t="s">
        <v>893</v>
      </c>
      <c r="B33" s="655">
        <v>20194</v>
      </c>
      <c r="C33" s="655">
        <v>15531</v>
      </c>
      <c r="D33" s="656" t="s">
        <v>894</v>
      </c>
      <c r="E33" s="655">
        <v>1975</v>
      </c>
    </row>
    <row r="34" spans="1:5" ht="31.5">
      <c r="A34" s="648" t="s">
        <v>895</v>
      </c>
      <c r="B34" s="649">
        <v>598267</v>
      </c>
      <c r="C34" s="649">
        <v>404673</v>
      </c>
      <c r="D34" s="650" t="s">
        <v>896</v>
      </c>
      <c r="E34" s="649">
        <v>46708</v>
      </c>
    </row>
    <row r="35" spans="1:5" ht="12.75">
      <c r="A35" s="651" t="s">
        <v>897</v>
      </c>
      <c r="B35" s="652">
        <v>316773</v>
      </c>
      <c r="C35" s="652">
        <v>221768</v>
      </c>
      <c r="D35" s="653" t="s">
        <v>898</v>
      </c>
      <c r="E35" s="652">
        <v>25871</v>
      </c>
    </row>
    <row r="36" spans="1:5" ht="12.75">
      <c r="A36" s="651" t="s">
        <v>899</v>
      </c>
      <c r="B36" s="652">
        <v>144992</v>
      </c>
      <c r="C36" s="652">
        <v>101076</v>
      </c>
      <c r="D36" s="653" t="s">
        <v>900</v>
      </c>
      <c r="E36" s="652">
        <v>11778</v>
      </c>
    </row>
    <row r="37" spans="1:5" ht="25.5">
      <c r="A37" s="651" t="s">
        <v>901</v>
      </c>
      <c r="B37" s="652">
        <v>45601</v>
      </c>
      <c r="C37" s="652">
        <v>17891</v>
      </c>
      <c r="D37" s="653" t="s">
        <v>902</v>
      </c>
      <c r="E37" s="652">
        <v>2976</v>
      </c>
    </row>
    <row r="38" spans="1:5" ht="12.75">
      <c r="A38" s="651" t="s">
        <v>903</v>
      </c>
      <c r="B38" s="652">
        <v>225467</v>
      </c>
      <c r="C38" s="652">
        <v>161525</v>
      </c>
      <c r="D38" s="653" t="s">
        <v>904</v>
      </c>
      <c r="E38" s="652">
        <v>17408</v>
      </c>
    </row>
    <row r="39" spans="1:5" ht="12.75">
      <c r="A39" s="651" t="s">
        <v>905</v>
      </c>
      <c r="B39" s="652">
        <v>10426</v>
      </c>
      <c r="C39" s="652">
        <v>3489</v>
      </c>
      <c r="D39" s="653" t="s">
        <v>906</v>
      </c>
      <c r="E39" s="653">
        <v>453</v>
      </c>
    </row>
    <row r="40" spans="1:5" ht="25.5">
      <c r="A40" s="651" t="s">
        <v>907</v>
      </c>
      <c r="B40" s="652">
        <v>664639</v>
      </c>
      <c r="C40" s="652">
        <v>456576</v>
      </c>
      <c r="D40" s="653" t="s">
        <v>908</v>
      </c>
      <c r="E40" s="652">
        <v>63760</v>
      </c>
    </row>
    <row r="41" spans="1:5" ht="25.5">
      <c r="A41" s="654" t="s">
        <v>909</v>
      </c>
      <c r="B41" s="655">
        <v>43541</v>
      </c>
      <c r="C41" s="655">
        <v>14115</v>
      </c>
      <c r="D41" s="656" t="s">
        <v>854</v>
      </c>
      <c r="E41" s="655">
        <v>6250</v>
      </c>
    </row>
    <row r="42" spans="1:5" ht="31.5">
      <c r="A42" s="648" t="s">
        <v>910</v>
      </c>
      <c r="B42" s="649">
        <v>621098</v>
      </c>
      <c r="C42" s="649">
        <v>442461</v>
      </c>
      <c r="D42" s="650" t="s">
        <v>911</v>
      </c>
      <c r="E42" s="649">
        <v>57510</v>
      </c>
    </row>
    <row r="43" spans="1:5" ht="12.75">
      <c r="A43" s="651" t="s">
        <v>912</v>
      </c>
      <c r="B43" s="652">
        <v>447167</v>
      </c>
      <c r="C43" s="652">
        <v>317643</v>
      </c>
      <c r="D43" s="653" t="s">
        <v>913</v>
      </c>
      <c r="E43" s="652">
        <v>39840</v>
      </c>
    </row>
    <row r="44" spans="1:5" ht="12.75">
      <c r="A44" s="651" t="s">
        <v>897</v>
      </c>
      <c r="B44" s="652">
        <v>11555</v>
      </c>
      <c r="C44" s="652">
        <v>7058</v>
      </c>
      <c r="D44" s="653" t="s">
        <v>914</v>
      </c>
      <c r="E44" s="652">
        <v>1345</v>
      </c>
    </row>
    <row r="45" spans="1:5" ht="12.75">
      <c r="A45" s="651" t="s">
        <v>915</v>
      </c>
      <c r="B45" s="652">
        <v>2149</v>
      </c>
      <c r="C45" s="652">
        <v>1724</v>
      </c>
      <c r="D45" s="653" t="s">
        <v>916</v>
      </c>
      <c r="E45" s="653">
        <v>183</v>
      </c>
    </row>
    <row r="46" spans="1:5" ht="25.5">
      <c r="A46" s="651" t="s">
        <v>901</v>
      </c>
      <c r="B46" s="653">
        <v>215</v>
      </c>
      <c r="C46" s="653">
        <v>15</v>
      </c>
      <c r="D46" s="653" t="s">
        <v>917</v>
      </c>
      <c r="E46" s="653">
        <v>0</v>
      </c>
    </row>
    <row r="47" spans="1:5" ht="12.75">
      <c r="A47" s="651" t="s">
        <v>903</v>
      </c>
      <c r="B47" s="652">
        <v>435397</v>
      </c>
      <c r="C47" s="652">
        <v>310570</v>
      </c>
      <c r="D47" s="653" t="s">
        <v>918</v>
      </c>
      <c r="E47" s="652">
        <v>38495</v>
      </c>
    </row>
    <row r="48" spans="1:5" ht="12.75">
      <c r="A48" s="651" t="s">
        <v>905</v>
      </c>
      <c r="B48" s="657"/>
      <c r="C48" s="653">
        <v>0</v>
      </c>
      <c r="D48" s="657"/>
      <c r="E48" s="653">
        <v>0</v>
      </c>
    </row>
    <row r="49" spans="1:5" ht="12.75">
      <c r="A49" s="651" t="s">
        <v>919</v>
      </c>
      <c r="B49" s="652">
        <v>173931</v>
      </c>
      <c r="C49" s="652">
        <v>124818</v>
      </c>
      <c r="D49" s="653" t="s">
        <v>920</v>
      </c>
      <c r="E49" s="652">
        <v>17670</v>
      </c>
    </row>
    <row r="50" spans="1:5" ht="12.75">
      <c r="A50" s="651" t="s">
        <v>897</v>
      </c>
      <c r="B50" s="652">
        <v>43135</v>
      </c>
      <c r="C50" s="652">
        <v>39433</v>
      </c>
      <c r="D50" s="653" t="s">
        <v>921</v>
      </c>
      <c r="E50" s="652">
        <v>5573</v>
      </c>
    </row>
    <row r="51" spans="1:5" ht="12.75">
      <c r="A51" s="651" t="s">
        <v>899</v>
      </c>
      <c r="B51" s="652">
        <v>8393</v>
      </c>
      <c r="C51" s="652">
        <v>6018</v>
      </c>
      <c r="D51" s="653" t="s">
        <v>922</v>
      </c>
      <c r="E51" s="653">
        <v>706</v>
      </c>
    </row>
    <row r="52" spans="1:5" ht="12.75">
      <c r="A52" s="651" t="s">
        <v>905</v>
      </c>
      <c r="B52" s="652">
        <v>130796</v>
      </c>
      <c r="C52" s="652">
        <v>85385</v>
      </c>
      <c r="D52" s="653" t="s">
        <v>923</v>
      </c>
      <c r="E52" s="652">
        <v>12097</v>
      </c>
    </row>
    <row r="53" spans="1:5" ht="31.5">
      <c r="A53" s="648" t="s">
        <v>924</v>
      </c>
      <c r="B53" s="649">
        <v>97819</v>
      </c>
      <c r="C53" s="649">
        <v>57910</v>
      </c>
      <c r="D53" s="650" t="s">
        <v>925</v>
      </c>
      <c r="E53" s="649">
        <v>10811</v>
      </c>
    </row>
    <row r="54" spans="1:5" ht="38.25">
      <c r="A54" s="651" t="s">
        <v>926</v>
      </c>
      <c r="B54" s="652">
        <v>16501</v>
      </c>
      <c r="C54" s="652">
        <v>10596</v>
      </c>
      <c r="D54" s="653" t="s">
        <v>927</v>
      </c>
      <c r="E54" s="652">
        <v>1962</v>
      </c>
    </row>
    <row r="55" spans="1:5" ht="38.25">
      <c r="A55" s="651" t="s">
        <v>928</v>
      </c>
      <c r="B55" s="652">
        <v>8711</v>
      </c>
      <c r="C55" s="652">
        <v>5181</v>
      </c>
      <c r="D55" s="653" t="s">
        <v>929</v>
      </c>
      <c r="E55" s="653">
        <v>746</v>
      </c>
    </row>
    <row r="56" spans="1:5" ht="12.75">
      <c r="A56" s="651" t="s">
        <v>912</v>
      </c>
      <c r="B56" s="652">
        <v>1020</v>
      </c>
      <c r="C56" s="653">
        <v>979</v>
      </c>
      <c r="D56" s="653" t="s">
        <v>930</v>
      </c>
      <c r="E56" s="653">
        <v>167</v>
      </c>
    </row>
    <row r="57" spans="1:5" ht="12.75">
      <c r="A57" s="651" t="s">
        <v>931</v>
      </c>
      <c r="B57" s="652">
        <v>7691</v>
      </c>
      <c r="C57" s="652">
        <v>4202</v>
      </c>
      <c r="D57" s="653" t="s">
        <v>932</v>
      </c>
      <c r="E57" s="653">
        <v>579</v>
      </c>
    </row>
    <row r="58" spans="1:5" ht="12.75">
      <c r="A58" s="651" t="s">
        <v>933</v>
      </c>
      <c r="B58" s="652">
        <v>72607</v>
      </c>
      <c r="C58" s="652">
        <v>42133</v>
      </c>
      <c r="D58" s="653" t="s">
        <v>934</v>
      </c>
      <c r="E58" s="652">
        <v>8103</v>
      </c>
    </row>
    <row r="59" spans="1:5" ht="12.75">
      <c r="A59" s="651" t="s">
        <v>935</v>
      </c>
      <c r="B59" s="652">
        <v>44331</v>
      </c>
      <c r="C59" s="652">
        <v>30834</v>
      </c>
      <c r="D59" s="653" t="s">
        <v>936</v>
      </c>
      <c r="E59" s="652">
        <v>5577</v>
      </c>
    </row>
    <row r="60" spans="1:5" ht="25.5">
      <c r="A60" s="654" t="s">
        <v>893</v>
      </c>
      <c r="B60" s="656">
        <v>357</v>
      </c>
      <c r="C60" s="656">
        <v>268</v>
      </c>
      <c r="D60" s="656" t="s">
        <v>937</v>
      </c>
      <c r="E60" s="653">
        <v>30</v>
      </c>
    </row>
    <row r="61" spans="1:5" ht="12.75">
      <c r="A61" s="651" t="s">
        <v>938</v>
      </c>
      <c r="B61" s="652">
        <v>43974</v>
      </c>
      <c r="C61" s="652">
        <v>30566</v>
      </c>
      <c r="D61" s="653" t="s">
        <v>939</v>
      </c>
      <c r="E61" s="652">
        <v>5547</v>
      </c>
    </row>
    <row r="62" spans="1:5" ht="12.75">
      <c r="A62" s="651" t="s">
        <v>940</v>
      </c>
      <c r="B62" s="652">
        <v>28633</v>
      </c>
      <c r="C62" s="652">
        <v>11567</v>
      </c>
      <c r="D62" s="653" t="s">
        <v>941</v>
      </c>
      <c r="E62" s="652">
        <v>2556</v>
      </c>
    </row>
    <row r="63" spans="1:5" ht="31.5">
      <c r="A63" s="648" t="s">
        <v>942</v>
      </c>
      <c r="B63" s="649">
        <v>52322</v>
      </c>
      <c r="C63" s="649">
        <v>2070</v>
      </c>
      <c r="D63" s="650" t="s">
        <v>943</v>
      </c>
      <c r="E63" s="649">
        <v>2224</v>
      </c>
    </row>
    <row r="64" spans="1:5" ht="12.75">
      <c r="A64" s="651" t="s">
        <v>944</v>
      </c>
      <c r="B64" s="652">
        <v>74958</v>
      </c>
      <c r="C64" s="652">
        <v>21003</v>
      </c>
      <c r="D64" s="653" t="s">
        <v>945</v>
      </c>
      <c r="E64" s="652">
        <v>5129</v>
      </c>
    </row>
    <row r="65" spans="1:5" ht="25.5">
      <c r="A65" s="651" t="s">
        <v>946</v>
      </c>
      <c r="B65" s="652">
        <v>22636</v>
      </c>
      <c r="C65" s="652">
        <v>18933</v>
      </c>
      <c r="D65" s="653" t="s">
        <v>947</v>
      </c>
      <c r="E65" s="652">
        <v>2905</v>
      </c>
    </row>
    <row r="66" spans="1:5" ht="12.75">
      <c r="A66" s="651" t="s">
        <v>948</v>
      </c>
      <c r="B66" s="652">
        <v>91005</v>
      </c>
      <c r="C66" s="652">
        <v>27854</v>
      </c>
      <c r="D66" s="653" t="s">
        <v>949</v>
      </c>
      <c r="E66" s="652">
        <v>8970</v>
      </c>
    </row>
    <row r="67" spans="1:5" ht="25.5">
      <c r="A67" s="654" t="s">
        <v>893</v>
      </c>
      <c r="B67" s="655">
        <v>16047</v>
      </c>
      <c r="C67" s="655">
        <v>6851</v>
      </c>
      <c r="D67" s="656" t="s">
        <v>950</v>
      </c>
      <c r="E67" s="652">
        <v>3841</v>
      </c>
    </row>
    <row r="68" spans="1:5" ht="25.5">
      <c r="A68" s="658" t="s">
        <v>951</v>
      </c>
      <c r="B68" s="659">
        <v>74958</v>
      </c>
      <c r="C68" s="659">
        <v>21003</v>
      </c>
      <c r="D68" s="660" t="s">
        <v>945</v>
      </c>
      <c r="E68" s="659">
        <v>5129</v>
      </c>
    </row>
    <row r="69" spans="1:5" ht="25.5">
      <c r="A69" s="651" t="s">
        <v>952</v>
      </c>
      <c r="B69" s="652">
        <v>24300</v>
      </c>
      <c r="C69" s="652">
        <v>19930</v>
      </c>
      <c r="D69" s="653" t="s">
        <v>953</v>
      </c>
      <c r="E69" s="652">
        <v>2980</v>
      </c>
    </row>
    <row r="70" spans="1:5" ht="25.5">
      <c r="A70" s="654" t="s">
        <v>853</v>
      </c>
      <c r="B70" s="655">
        <v>1664</v>
      </c>
      <c r="C70" s="656">
        <v>997</v>
      </c>
      <c r="D70" s="656" t="s">
        <v>954</v>
      </c>
      <c r="E70" s="656">
        <v>75</v>
      </c>
    </row>
    <row r="71" spans="1:5" ht="25.5">
      <c r="A71" s="658" t="s">
        <v>955</v>
      </c>
      <c r="B71" s="659">
        <v>22636</v>
      </c>
      <c r="C71" s="659">
        <v>18933</v>
      </c>
      <c r="D71" s="660" t="s">
        <v>947</v>
      </c>
      <c r="E71" s="659">
        <v>2905</v>
      </c>
    </row>
    <row r="72" spans="1:5" ht="12.75">
      <c r="A72" s="651" t="s">
        <v>956</v>
      </c>
      <c r="B72" s="657"/>
      <c r="C72" s="653">
        <v>0</v>
      </c>
      <c r="D72" s="653" t="s">
        <v>957</v>
      </c>
      <c r="E72" s="653">
        <v>0</v>
      </c>
    </row>
    <row r="73" spans="1:5" ht="25.5">
      <c r="A73" s="651" t="s">
        <v>958</v>
      </c>
      <c r="B73" s="657"/>
      <c r="C73" s="653">
        <v>0</v>
      </c>
      <c r="D73" s="653" t="s">
        <v>957</v>
      </c>
      <c r="E73" s="653">
        <v>0</v>
      </c>
    </row>
    <row r="74" spans="1:5" ht="34.5" customHeight="1">
      <c r="A74" s="648" t="s">
        <v>959</v>
      </c>
      <c r="B74" s="649">
        <v>-111366</v>
      </c>
      <c r="C74" s="649">
        <v>53904</v>
      </c>
      <c r="D74" s="650" t="s">
        <v>960</v>
      </c>
      <c r="E74" s="649">
        <v>-3297</v>
      </c>
    </row>
    <row r="76" ht="12">
      <c r="A76" s="646"/>
    </row>
    <row r="77" ht="12">
      <c r="A77" s="646"/>
    </row>
    <row r="78" spans="1:2" ht="15">
      <c r="A78" s="666" t="s">
        <v>961</v>
      </c>
      <c r="B78" s="666"/>
    </row>
    <row r="79" ht="15">
      <c r="A79" s="661" t="s">
        <v>36</v>
      </c>
    </row>
  </sheetData>
  <mergeCells count="4">
    <mergeCell ref="A3:E3"/>
    <mergeCell ref="A4:E4"/>
    <mergeCell ref="A5:E5"/>
    <mergeCell ref="A78:B7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A11" sqref="A11"/>
    </sheetView>
  </sheetViews>
  <sheetFormatPr defaultColWidth="9.00390625" defaultRowHeight="12"/>
  <cols>
    <col min="1" max="1" width="46.00390625" style="0" customWidth="1"/>
    <col min="2" max="2" width="8.375" style="0" customWidth="1"/>
    <col min="3" max="4" width="11.875" style="0" customWidth="1"/>
    <col min="6" max="6" width="12.375" style="0" customWidth="1"/>
  </cols>
  <sheetData>
    <row r="1" spans="1:10" ht="12.75">
      <c r="A1" s="2"/>
      <c r="B1" s="2"/>
      <c r="C1" s="1"/>
      <c r="D1" s="1"/>
      <c r="E1" s="2"/>
      <c r="F1" s="2"/>
      <c r="G1" s="2"/>
      <c r="H1" s="2"/>
      <c r="I1" s="2"/>
      <c r="J1" s="2"/>
    </row>
    <row r="2" spans="1:10" ht="12.75">
      <c r="A2" s="1" t="s">
        <v>281</v>
      </c>
      <c r="B2" s="2"/>
      <c r="C2" s="1"/>
      <c r="D2" s="1"/>
      <c r="E2" s="1"/>
      <c r="F2" s="214" t="s">
        <v>282</v>
      </c>
      <c r="G2" s="2"/>
      <c r="H2" s="2"/>
      <c r="I2" s="2"/>
      <c r="J2" s="2"/>
    </row>
    <row r="3" spans="1:10" ht="15.75">
      <c r="A3" s="40" t="s">
        <v>283</v>
      </c>
      <c r="B3" s="2"/>
      <c r="C3" s="2"/>
      <c r="D3" s="2"/>
      <c r="E3" s="2"/>
      <c r="F3" s="2"/>
      <c r="G3" s="2"/>
      <c r="H3" s="2"/>
      <c r="I3" s="2"/>
      <c r="J3" s="2"/>
    </row>
    <row r="4" spans="1:6" ht="15.75">
      <c r="A4" s="40" t="s">
        <v>284</v>
      </c>
      <c r="B4" s="2"/>
      <c r="C4" s="2"/>
      <c r="D4" s="2"/>
      <c r="E4" s="2"/>
      <c r="F4" s="2"/>
    </row>
    <row r="5" spans="1:6" ht="12">
      <c r="A5" s="2"/>
      <c r="B5" s="2"/>
      <c r="C5" s="2"/>
      <c r="D5" s="2"/>
      <c r="E5" s="2"/>
      <c r="F5" s="2"/>
    </row>
    <row r="6" spans="1:6" ht="12">
      <c r="A6" s="2"/>
      <c r="B6" s="2"/>
      <c r="C6" s="2"/>
      <c r="D6" s="2"/>
      <c r="E6" s="2"/>
      <c r="F6" s="2"/>
    </row>
    <row r="7" spans="1:6" ht="12">
      <c r="A7" s="2"/>
      <c r="B7" s="2"/>
      <c r="C7" s="2"/>
      <c r="D7" s="2"/>
      <c r="E7" s="2"/>
      <c r="F7" s="225"/>
    </row>
    <row r="8" spans="1:6" ht="12.75">
      <c r="A8" s="2"/>
      <c r="B8" s="2"/>
      <c r="C8" s="2"/>
      <c r="D8" s="1"/>
      <c r="E8" s="2"/>
      <c r="F8" s="215" t="s">
        <v>258</v>
      </c>
    </row>
    <row r="9" spans="1:6" ht="60" customHeight="1">
      <c r="A9" s="8" t="s">
        <v>259</v>
      </c>
      <c r="B9" s="9" t="s">
        <v>260</v>
      </c>
      <c r="C9" s="9" t="s">
        <v>261</v>
      </c>
      <c r="D9" s="9" t="s">
        <v>262</v>
      </c>
      <c r="E9" s="9" t="s">
        <v>263</v>
      </c>
      <c r="F9" s="9" t="s">
        <v>285</v>
      </c>
    </row>
    <row r="10" spans="1:6" ht="12" customHeight="1">
      <c r="A10" s="46">
        <v>1</v>
      </c>
      <c r="B10" s="46"/>
      <c r="C10" s="45">
        <v>2</v>
      </c>
      <c r="D10" s="45">
        <v>3</v>
      </c>
      <c r="E10" s="45">
        <v>4</v>
      </c>
      <c r="F10" s="47">
        <v>5</v>
      </c>
    </row>
    <row r="11" spans="1:6" ht="18" customHeight="1">
      <c r="A11" s="216" t="s">
        <v>264</v>
      </c>
      <c r="B11" s="49"/>
      <c r="C11" s="61">
        <f>SUM(C12:C25)</f>
        <v>701983</v>
      </c>
      <c r="D11" s="61">
        <f>SUM(D12:D25)</f>
        <v>470668</v>
      </c>
      <c r="E11" s="217">
        <f>SUM(D11/C11)</f>
        <v>0.6704834732465031</v>
      </c>
      <c r="F11" s="61">
        <f>SUM(F12:F25)</f>
        <v>2656</v>
      </c>
    </row>
    <row r="12" spans="1:6" ht="18" customHeight="1">
      <c r="A12" s="218" t="s">
        <v>265</v>
      </c>
      <c r="B12" s="219">
        <v>1</v>
      </c>
      <c r="C12" s="220">
        <v>55170</v>
      </c>
      <c r="D12" s="220">
        <v>21575</v>
      </c>
      <c r="E12" s="221">
        <f>SUM(D12/C12)</f>
        <v>0.39106398404930215</v>
      </c>
      <c r="F12" s="222">
        <v>477</v>
      </c>
    </row>
    <row r="13" spans="1:6" ht="18.75" customHeight="1">
      <c r="A13" s="222" t="s">
        <v>266</v>
      </c>
      <c r="B13" s="219">
        <v>2</v>
      </c>
      <c r="C13" s="220"/>
      <c r="D13" s="220"/>
      <c r="E13" s="221"/>
      <c r="F13" s="222">
        <v>104</v>
      </c>
    </row>
    <row r="14" spans="1:6" ht="17.25" customHeight="1">
      <c r="A14" s="222" t="s">
        <v>267</v>
      </c>
      <c r="B14" s="219">
        <v>3</v>
      </c>
      <c r="C14" s="220"/>
      <c r="D14" s="220"/>
      <c r="E14" s="221"/>
      <c r="F14" s="222">
        <v>850</v>
      </c>
    </row>
    <row r="15" spans="1:6" ht="16.5" customHeight="1">
      <c r="A15" s="222" t="s">
        <v>268</v>
      </c>
      <c r="B15" s="219">
        <v>4</v>
      </c>
      <c r="C15" s="220"/>
      <c r="D15" s="220"/>
      <c r="E15" s="221"/>
      <c r="F15" s="222">
        <v>454</v>
      </c>
    </row>
    <row r="16" spans="1:6" ht="18.75" customHeight="1">
      <c r="A16" s="222" t="s">
        <v>269</v>
      </c>
      <c r="B16" s="219">
        <v>5</v>
      </c>
      <c r="C16" s="220">
        <v>81485</v>
      </c>
      <c r="D16" s="220">
        <v>58538</v>
      </c>
      <c r="E16" s="221">
        <f>SUM(D16/C16)</f>
        <v>0.7183898877093944</v>
      </c>
      <c r="F16" s="222">
        <v>85</v>
      </c>
    </row>
    <row r="17" spans="1:6" ht="18" customHeight="1">
      <c r="A17" s="222" t="s">
        <v>270</v>
      </c>
      <c r="B17" s="219">
        <v>6</v>
      </c>
      <c r="C17" s="220">
        <v>456345</v>
      </c>
      <c r="D17" s="220">
        <v>319622</v>
      </c>
      <c r="E17" s="221">
        <f>SUM(D17/C17)</f>
        <v>0.700395534080575</v>
      </c>
      <c r="F17" s="222">
        <v>25</v>
      </c>
    </row>
    <row r="18" spans="1:6" ht="24" customHeight="1">
      <c r="A18" s="223" t="s">
        <v>271</v>
      </c>
      <c r="B18" s="219">
        <v>7</v>
      </c>
      <c r="C18" s="220">
        <v>13037</v>
      </c>
      <c r="D18" s="220">
        <v>7104</v>
      </c>
      <c r="E18" s="221">
        <f>SUM(D18/C18)</f>
        <v>0.5449106389506788</v>
      </c>
      <c r="F18" s="222">
        <v>21</v>
      </c>
    </row>
    <row r="19" spans="1:6" ht="15.75" customHeight="1">
      <c r="A19" s="222" t="s">
        <v>272</v>
      </c>
      <c r="B19" s="219">
        <v>8</v>
      </c>
      <c r="C19" s="220">
        <v>3337</v>
      </c>
      <c r="D19" s="220">
        <v>2041</v>
      </c>
      <c r="E19" s="221">
        <f>SUM(D19/C19)</f>
        <v>0.6116272100689242</v>
      </c>
      <c r="F19" s="222">
        <v>447</v>
      </c>
    </row>
    <row r="20" spans="1:6" ht="20.25" customHeight="1">
      <c r="A20" s="222" t="s">
        <v>273</v>
      </c>
      <c r="B20" s="219">
        <v>9</v>
      </c>
      <c r="C20" s="220"/>
      <c r="D20" s="220"/>
      <c r="E20" s="221"/>
      <c r="F20" s="222"/>
    </row>
    <row r="21" spans="1:6" ht="24.75" customHeight="1">
      <c r="A21" s="223" t="s">
        <v>274</v>
      </c>
      <c r="B21" s="219">
        <v>10</v>
      </c>
      <c r="C21" s="220">
        <v>21062</v>
      </c>
      <c r="D21" s="220">
        <v>14774</v>
      </c>
      <c r="E21" s="221">
        <f>SUM(D21/C21)</f>
        <v>0.7014528534802014</v>
      </c>
      <c r="F21" s="222">
        <v>176</v>
      </c>
    </row>
    <row r="22" spans="1:6" ht="27.75" customHeight="1">
      <c r="A22" s="223" t="s">
        <v>275</v>
      </c>
      <c r="B22" s="219">
        <v>11</v>
      </c>
      <c r="C22" s="220"/>
      <c r="D22" s="220"/>
      <c r="E22" s="221"/>
      <c r="F22" s="222"/>
    </row>
    <row r="23" spans="1:6" ht="18" customHeight="1">
      <c r="A23" s="222" t="s">
        <v>276</v>
      </c>
      <c r="B23" s="219">
        <v>12</v>
      </c>
      <c r="C23" s="220">
        <v>69019</v>
      </c>
      <c r="D23" s="220">
        <v>46060</v>
      </c>
      <c r="E23" s="221">
        <f>SUM(D23/C23)</f>
        <v>0.6673524681609412</v>
      </c>
      <c r="F23" s="222"/>
    </row>
    <row r="24" spans="1:6" ht="18.75" customHeight="1">
      <c r="A24" s="222" t="s">
        <v>277</v>
      </c>
      <c r="B24" s="219">
        <v>13</v>
      </c>
      <c r="C24" s="220">
        <v>2528</v>
      </c>
      <c r="D24" s="220">
        <v>405</v>
      </c>
      <c r="E24" s="221">
        <f>SUM(D24/C24)</f>
        <v>0.16020569620253164</v>
      </c>
      <c r="F24" s="222">
        <v>17</v>
      </c>
    </row>
    <row r="25" spans="1:6" ht="24" customHeight="1">
      <c r="A25" s="223" t="s">
        <v>278</v>
      </c>
      <c r="B25" s="219">
        <v>14</v>
      </c>
      <c r="C25" s="220"/>
      <c r="D25" s="220">
        <v>549</v>
      </c>
      <c r="E25" s="221"/>
      <c r="F25" s="222"/>
    </row>
    <row r="26" spans="1:6" ht="12.75">
      <c r="A26" s="2"/>
      <c r="B26" s="6"/>
      <c r="C26" s="85"/>
      <c r="D26" s="85"/>
      <c r="E26" s="79"/>
      <c r="F26" s="2"/>
    </row>
    <row r="27" spans="1:6" ht="14.25">
      <c r="A27" s="38"/>
      <c r="B27" s="224"/>
      <c r="C27" s="85"/>
      <c r="D27" s="85"/>
      <c r="E27" s="79"/>
      <c r="F27" s="2"/>
    </row>
    <row r="28" spans="1:6" ht="14.25">
      <c r="A28" s="38"/>
      <c r="B28" s="224"/>
      <c r="C28" s="85"/>
      <c r="D28" s="85"/>
      <c r="E28" s="79"/>
      <c r="F28" s="2"/>
    </row>
    <row r="29" spans="1:6" ht="14.25">
      <c r="A29" s="38"/>
      <c r="B29" s="224"/>
      <c r="C29" s="85"/>
      <c r="D29" s="85"/>
      <c r="E29" s="79"/>
      <c r="F29" s="2"/>
    </row>
    <row r="30" spans="1:6" ht="14.25">
      <c r="A30" s="38"/>
      <c r="B30" s="224"/>
      <c r="C30" s="85"/>
      <c r="D30" s="85"/>
      <c r="E30" s="79"/>
      <c r="F30" s="2"/>
    </row>
    <row r="31" spans="1:6" ht="14.25">
      <c r="A31" s="38"/>
      <c r="B31" s="224"/>
      <c r="C31" s="85"/>
      <c r="D31" s="85"/>
      <c r="E31" s="79"/>
      <c r="F31" s="2"/>
    </row>
    <row r="32" spans="1:6" ht="14.25">
      <c r="A32" s="38"/>
      <c r="B32" s="224"/>
      <c r="C32" s="85"/>
      <c r="D32" s="85"/>
      <c r="E32" s="79"/>
      <c r="F32" s="2"/>
    </row>
    <row r="33" spans="1:6" ht="14.25">
      <c r="A33" s="38"/>
      <c r="B33" s="224"/>
      <c r="C33" s="85"/>
      <c r="D33" s="85"/>
      <c r="E33" s="79"/>
      <c r="F33" s="2"/>
    </row>
    <row r="34" spans="1:6" ht="15.75" customHeight="1">
      <c r="A34" s="2" t="s">
        <v>286</v>
      </c>
      <c r="B34" s="6"/>
      <c r="C34" s="33" t="s">
        <v>34</v>
      </c>
      <c r="D34" s="33"/>
      <c r="E34" s="79"/>
      <c r="F34" s="2"/>
    </row>
    <row r="35" spans="1:6" ht="12">
      <c r="A35" s="2"/>
      <c r="B35" s="6"/>
      <c r="C35" s="33"/>
      <c r="D35" s="33"/>
      <c r="E35" s="79"/>
      <c r="F35" s="2"/>
    </row>
    <row r="36" spans="1:6" ht="15.75" customHeight="1">
      <c r="A36" s="2"/>
      <c r="B36" s="2"/>
      <c r="C36" s="33"/>
      <c r="D36" s="33"/>
      <c r="E36" s="83"/>
      <c r="F36" s="2"/>
    </row>
    <row r="37" spans="1:6" ht="12.75">
      <c r="A37" s="2"/>
      <c r="B37" s="2"/>
      <c r="C37" s="85"/>
      <c r="D37" s="85"/>
      <c r="E37" s="79"/>
      <c r="F37" s="2"/>
    </row>
    <row r="38" spans="1:6" ht="12.75">
      <c r="A38" s="2"/>
      <c r="B38" s="2"/>
      <c r="C38" s="85"/>
      <c r="D38" s="85"/>
      <c r="E38" s="79"/>
      <c r="F38" s="2"/>
    </row>
    <row r="39" spans="1:6" ht="12.75">
      <c r="A39" s="2"/>
      <c r="B39" s="2"/>
      <c r="C39" s="85"/>
      <c r="D39" s="85"/>
      <c r="E39" s="79"/>
      <c r="F39" s="2"/>
    </row>
    <row r="40" spans="1:6" ht="12.75">
      <c r="A40" s="2"/>
      <c r="B40" s="2"/>
      <c r="C40" s="85"/>
      <c r="D40" s="85"/>
      <c r="E40" s="79"/>
      <c r="F40" s="2"/>
    </row>
    <row r="41" spans="1:6" ht="12.75">
      <c r="A41" s="2"/>
      <c r="B41" s="2"/>
      <c r="C41" s="85"/>
      <c r="D41" s="85"/>
      <c r="E41" s="79"/>
      <c r="F41" s="2"/>
    </row>
    <row r="42" spans="1:6" ht="12.75">
      <c r="A42" s="2"/>
      <c r="B42" s="2"/>
      <c r="C42" s="85"/>
      <c r="D42" s="85"/>
      <c r="E42" s="79"/>
      <c r="F42" s="2"/>
    </row>
    <row r="43" spans="1:6" ht="12.75">
      <c r="A43" s="2"/>
      <c r="B43" s="2"/>
      <c r="C43" s="85"/>
      <c r="D43" s="85"/>
      <c r="E43" s="79"/>
      <c r="F43" s="2"/>
    </row>
    <row r="44" spans="1:6" ht="12.75">
      <c r="A44" s="2"/>
      <c r="B44" s="2"/>
      <c r="C44" s="85"/>
      <c r="D44" s="85"/>
      <c r="E44" s="79"/>
      <c r="F44" s="2"/>
    </row>
    <row r="45" spans="1:6" ht="14.25">
      <c r="A45" s="38"/>
      <c r="B45" s="38"/>
      <c r="C45" s="85"/>
      <c r="D45" s="85"/>
      <c r="E45" s="79"/>
      <c r="F45" s="2"/>
    </row>
    <row r="46" spans="1:10" ht="12.75">
      <c r="A46" s="2" t="s">
        <v>280</v>
      </c>
      <c r="B46" s="2"/>
      <c r="C46" s="85"/>
      <c r="D46" s="85"/>
      <c r="E46" s="79"/>
      <c r="F46" s="2"/>
      <c r="G46" s="2"/>
      <c r="H46" s="2"/>
      <c r="I46" s="2"/>
      <c r="J46" s="2"/>
    </row>
    <row r="47" spans="1:10" ht="12.75">
      <c r="A47" s="2" t="s">
        <v>36</v>
      </c>
      <c r="B47" s="2"/>
      <c r="C47" s="85"/>
      <c r="D47" s="85"/>
      <c r="E47" s="79"/>
      <c r="F47" s="2"/>
      <c r="G47" s="2"/>
      <c r="H47" s="2"/>
      <c r="I47" s="2"/>
      <c r="J47" s="2"/>
    </row>
    <row r="48" spans="1:10" ht="12.75">
      <c r="A48" s="2"/>
      <c r="B48" s="2"/>
      <c r="C48" s="85"/>
      <c r="D48" s="85"/>
      <c r="E48" s="79"/>
      <c r="F48" s="2"/>
      <c r="G48" s="2"/>
      <c r="H48" s="2"/>
      <c r="I48" s="2"/>
      <c r="J48" s="2"/>
    </row>
    <row r="49" spans="1:10" ht="12.75">
      <c r="A49" s="2"/>
      <c r="B49" s="2"/>
      <c r="C49" s="85"/>
      <c r="D49" s="85"/>
      <c r="E49" s="79"/>
      <c r="F49" s="2"/>
      <c r="G49" s="2"/>
      <c r="H49" s="2"/>
      <c r="I49" s="2"/>
      <c r="J49" s="2"/>
    </row>
    <row r="50" spans="1:10" ht="12.75">
      <c r="A50" s="2"/>
      <c r="B50" s="2"/>
      <c r="C50" s="85"/>
      <c r="D50" s="85"/>
      <c r="E50" s="79"/>
      <c r="F50" s="2"/>
      <c r="G50" s="2"/>
      <c r="H50" s="2"/>
      <c r="I50" s="2"/>
      <c r="J50" s="2"/>
    </row>
    <row r="51" spans="1:10" ht="12.75">
      <c r="A51" s="2"/>
      <c r="B51" s="2"/>
      <c r="C51" s="33"/>
      <c r="D51" s="85"/>
      <c r="E51" s="79"/>
      <c r="F51" s="2"/>
      <c r="G51" s="2"/>
      <c r="H51" s="2"/>
      <c r="I51" s="2"/>
      <c r="J51" s="2"/>
    </row>
    <row r="52" spans="1:10" ht="12.75">
      <c r="A52" s="2"/>
      <c r="B52" s="2"/>
      <c r="C52" s="33"/>
      <c r="D52" s="85"/>
      <c r="E52" s="79"/>
      <c r="F52" s="2"/>
      <c r="G52" s="2"/>
      <c r="H52" s="2"/>
      <c r="I52" s="2"/>
      <c r="J52" s="2"/>
    </row>
    <row r="53" spans="1:10" ht="12.75">
      <c r="A53" s="2"/>
      <c r="B53" s="2"/>
      <c r="C53" s="33"/>
      <c r="D53" s="85"/>
      <c r="E53" s="79"/>
      <c r="F53" s="2"/>
      <c r="G53" s="2"/>
      <c r="H53" s="2"/>
      <c r="I53" s="2"/>
      <c r="J53" s="2"/>
    </row>
    <row r="54" spans="1:10" ht="12.75">
      <c r="A54" s="2"/>
      <c r="B54" s="2"/>
      <c r="C54" s="33"/>
      <c r="D54" s="1"/>
      <c r="E54" s="79"/>
      <c r="F54" s="2"/>
      <c r="G54" s="2"/>
      <c r="H54" s="2"/>
      <c r="I54" s="2"/>
      <c r="J54" s="2"/>
    </row>
    <row r="55" spans="1:10" ht="12.75">
      <c r="A55" s="2"/>
      <c r="B55" s="2"/>
      <c r="C55" s="33"/>
      <c r="D55" s="1"/>
      <c r="E55" s="79"/>
      <c r="F55" s="2"/>
      <c r="G55" s="2"/>
      <c r="H55" s="2"/>
      <c r="I55" s="2"/>
      <c r="J55" s="2"/>
    </row>
    <row r="56" spans="1:10" ht="12.75">
      <c r="A56" s="2"/>
      <c r="B56" s="2"/>
      <c r="C56" s="33"/>
      <c r="D56" s="1"/>
      <c r="E56" s="79"/>
      <c r="F56" s="2"/>
      <c r="G56" s="2"/>
      <c r="H56" s="2"/>
      <c r="I56" s="2"/>
      <c r="J56" s="2"/>
    </row>
    <row r="57" spans="1:10" ht="12.75">
      <c r="A57" s="2"/>
      <c r="B57" s="2"/>
      <c r="C57" s="33"/>
      <c r="D57" s="1"/>
      <c r="E57" s="79"/>
      <c r="F57" s="2"/>
      <c r="G57" s="2"/>
      <c r="H57" s="2"/>
      <c r="I57" s="2"/>
      <c r="J57" s="2"/>
    </row>
    <row r="58" spans="1:10" ht="12.75">
      <c r="A58" s="2"/>
      <c r="B58" s="2"/>
      <c r="C58" s="33"/>
      <c r="D58" s="1"/>
      <c r="E58" s="79"/>
      <c r="F58" s="2"/>
      <c r="G58" s="2"/>
      <c r="H58" s="2"/>
      <c r="I58" s="2"/>
      <c r="J58" s="2"/>
    </row>
    <row r="59" spans="1:10" ht="12.75">
      <c r="A59" s="2"/>
      <c r="B59" s="2"/>
      <c r="C59" s="33"/>
      <c r="D59" s="1"/>
      <c r="E59" s="79"/>
      <c r="F59" s="2"/>
      <c r="G59" s="2"/>
      <c r="H59" s="2"/>
      <c r="I59" s="2"/>
      <c r="J59" s="2"/>
    </row>
    <row r="60" spans="1:10" ht="12.75">
      <c r="A60" s="2"/>
      <c r="B60" s="2"/>
      <c r="C60" s="33"/>
      <c r="D60" s="1"/>
      <c r="E60" s="79"/>
      <c r="F60" s="2"/>
      <c r="G60" s="2"/>
      <c r="H60" s="2"/>
      <c r="I60" s="2"/>
      <c r="J60" s="2"/>
    </row>
    <row r="61" spans="1:10" ht="12.75">
      <c r="A61" s="2"/>
      <c r="B61" s="2"/>
      <c r="C61" s="33"/>
      <c r="D61" s="1"/>
      <c r="E61" s="79"/>
      <c r="F61" s="2"/>
      <c r="G61" s="2"/>
      <c r="H61" s="2"/>
      <c r="I61" s="2"/>
      <c r="J61" s="2"/>
    </row>
    <row r="62" spans="1:10" ht="12.75">
      <c r="A62" s="2"/>
      <c r="B62" s="2"/>
      <c r="C62" s="33"/>
      <c r="D62" s="1"/>
      <c r="E62" s="79"/>
      <c r="F62" s="2"/>
      <c r="G62" s="2"/>
      <c r="H62" s="2"/>
      <c r="I62" s="2"/>
      <c r="J62" s="2"/>
    </row>
    <row r="63" spans="1:10" ht="12.75">
      <c r="A63" s="2"/>
      <c r="B63" s="2"/>
      <c r="C63" s="33"/>
      <c r="D63" s="1"/>
      <c r="E63" s="79"/>
      <c r="F63" s="2"/>
      <c r="G63" s="2"/>
      <c r="H63" s="2"/>
      <c r="I63" s="2"/>
      <c r="J63" s="2"/>
    </row>
    <row r="64" spans="1:10" ht="12.75">
      <c r="A64" s="2"/>
      <c r="B64" s="2"/>
      <c r="C64" s="33"/>
      <c r="D64" s="1"/>
      <c r="E64" s="79"/>
      <c r="F64" s="2"/>
      <c r="G64" s="2"/>
      <c r="H64" s="2"/>
      <c r="I64" s="2"/>
      <c r="J64" s="2"/>
    </row>
    <row r="65" spans="1:10" ht="12.75">
      <c r="A65" s="2"/>
      <c r="B65" s="2"/>
      <c r="C65" s="33"/>
      <c r="D65" s="1"/>
      <c r="E65" s="79"/>
      <c r="F65" s="2"/>
      <c r="G65" s="2"/>
      <c r="H65" s="2"/>
      <c r="I65" s="2"/>
      <c r="J65" s="2"/>
    </row>
    <row r="66" spans="1:10" ht="12.75">
      <c r="A66" s="2"/>
      <c r="B66" s="2"/>
      <c r="C66" s="33"/>
      <c r="D66" s="1"/>
      <c r="E66" s="79"/>
      <c r="F66" s="2"/>
      <c r="G66" s="2"/>
      <c r="H66" s="2"/>
      <c r="I66" s="2"/>
      <c r="J66" s="2"/>
    </row>
    <row r="67" spans="1:10" ht="12.75">
      <c r="A67" s="2"/>
      <c r="B67" s="2"/>
      <c r="C67" s="33"/>
      <c r="D67" s="1"/>
      <c r="E67" s="79"/>
      <c r="F67" s="2"/>
      <c r="G67" s="2"/>
      <c r="H67" s="2"/>
      <c r="I67" s="2"/>
      <c r="J67" s="2"/>
    </row>
    <row r="68" spans="1:10" ht="12.75">
      <c r="A68" s="2"/>
      <c r="B68" s="2"/>
      <c r="C68" s="33"/>
      <c r="D68" s="1"/>
      <c r="E68" s="79"/>
      <c r="F68" s="2"/>
      <c r="G68" s="2"/>
      <c r="H68" s="2"/>
      <c r="I68" s="2"/>
      <c r="J68" s="2"/>
    </row>
    <row r="69" spans="1:10" ht="12.75">
      <c r="A69" s="2"/>
      <c r="B69" s="2"/>
      <c r="C69" s="33"/>
      <c r="D69" s="1"/>
      <c r="E69" s="79"/>
      <c r="F69" s="2"/>
      <c r="G69" s="2"/>
      <c r="H69" s="2"/>
      <c r="I69" s="2"/>
      <c r="J69" s="2"/>
    </row>
    <row r="70" spans="1:10" ht="12.75">
      <c r="A70" s="2"/>
      <c r="B70" s="2"/>
      <c r="C70" s="33"/>
      <c r="D70" s="1"/>
      <c r="E70" s="79"/>
      <c r="F70" s="2"/>
      <c r="G70" s="2"/>
      <c r="H70" s="2"/>
      <c r="I70" s="2"/>
      <c r="J70" s="2"/>
    </row>
    <row r="71" spans="1:10" ht="12.75">
      <c r="A71" s="2"/>
      <c r="B71" s="2"/>
      <c r="C71" s="33"/>
      <c r="D71" s="1"/>
      <c r="E71" s="79"/>
      <c r="F71" s="2"/>
      <c r="G71" s="2"/>
      <c r="H71" s="2"/>
      <c r="I71" s="2"/>
      <c r="J71" s="2"/>
    </row>
    <row r="72" spans="1:10" ht="12.75">
      <c r="A72" s="2"/>
      <c r="B72" s="2"/>
      <c r="C72" s="33"/>
      <c r="D72" s="1"/>
      <c r="E72" s="79"/>
      <c r="F72" s="2"/>
      <c r="G72" s="2"/>
      <c r="H72" s="2"/>
      <c r="I72" s="2"/>
      <c r="J72" s="2"/>
    </row>
    <row r="73" spans="1:10" ht="12.75">
      <c r="A73" s="2"/>
      <c r="B73" s="2"/>
      <c r="C73" s="33"/>
      <c r="D73" s="1"/>
      <c r="E73" s="79"/>
      <c r="F73" s="2"/>
      <c r="G73" s="2"/>
      <c r="H73" s="2"/>
      <c r="I73" s="2"/>
      <c r="J73" s="2"/>
    </row>
    <row r="74" spans="1:10" ht="12">
      <c r="A74" s="2"/>
      <c r="B74" s="2"/>
      <c r="C74" s="33"/>
      <c r="D74" s="2"/>
      <c r="E74" s="79"/>
      <c r="F74" s="2"/>
      <c r="G74" s="2"/>
      <c r="H74" s="2"/>
      <c r="I74" s="2"/>
      <c r="J74" s="2"/>
    </row>
    <row r="75" spans="1:10" ht="12">
      <c r="A75" s="2"/>
      <c r="B75" s="2"/>
      <c r="C75" s="33"/>
      <c r="D75" s="2"/>
      <c r="E75" s="79"/>
      <c r="F75" s="2"/>
      <c r="G75" s="2"/>
      <c r="H75" s="2"/>
      <c r="I75" s="2"/>
      <c r="J75" s="2"/>
    </row>
    <row r="76" spans="1:10" ht="12">
      <c r="A76" s="2"/>
      <c r="B76" s="2"/>
      <c r="C76" s="33"/>
      <c r="D76" s="2"/>
      <c r="E76" s="79"/>
      <c r="F76" s="2"/>
      <c r="G76" s="2"/>
      <c r="H76" s="2"/>
      <c r="I76" s="2"/>
      <c r="J76" s="2"/>
    </row>
    <row r="77" spans="1:10" ht="12">
      <c r="A77" s="2"/>
      <c r="B77" s="2"/>
      <c r="C77" s="33"/>
      <c r="D77" s="2"/>
      <c r="E77" s="79"/>
      <c r="F77" s="2"/>
      <c r="G77" s="2"/>
      <c r="H77" s="2"/>
      <c r="I77" s="2"/>
      <c r="J77" s="2"/>
    </row>
    <row r="78" spans="1:10" ht="12">
      <c r="A78" s="2"/>
      <c r="B78" s="2"/>
      <c r="C78" s="33"/>
      <c r="D78" s="2"/>
      <c r="E78" s="79"/>
      <c r="F78" s="2"/>
      <c r="G78" s="2"/>
      <c r="H78" s="2"/>
      <c r="I78" s="2"/>
      <c r="J78" s="2"/>
    </row>
    <row r="79" spans="1:10" ht="12">
      <c r="A79" s="2"/>
      <c r="B79" s="2"/>
      <c r="C79" s="33"/>
      <c r="D79" s="2"/>
      <c r="E79" s="79"/>
      <c r="F79" s="2"/>
      <c r="G79" s="2"/>
      <c r="H79" s="2"/>
      <c r="I79" s="2"/>
      <c r="J79" s="2"/>
    </row>
    <row r="80" spans="1:10" ht="12">
      <c r="A80" s="2"/>
      <c r="B80" s="2"/>
      <c r="C80" s="33"/>
      <c r="D80" s="2"/>
      <c r="E80" s="79"/>
      <c r="F80" s="2"/>
      <c r="G80" s="2"/>
      <c r="H80" s="2"/>
      <c r="I80" s="2"/>
      <c r="J80" s="2"/>
    </row>
    <row r="81" spans="1:10" ht="12">
      <c r="A81" s="2"/>
      <c r="B81" s="33"/>
      <c r="C81" s="2"/>
      <c r="D81" s="79"/>
      <c r="E81" s="2"/>
      <c r="F81" s="2"/>
      <c r="G81" s="2"/>
      <c r="H81" s="2"/>
      <c r="I81" s="2"/>
      <c r="J81" s="2"/>
    </row>
    <row r="82" spans="1:10" ht="12">
      <c r="A82" s="2"/>
      <c r="B82" s="33"/>
      <c r="C82" s="2"/>
      <c r="D82" s="79"/>
      <c r="E82" s="2"/>
      <c r="F82" s="2"/>
      <c r="G82" s="2"/>
      <c r="H82" s="2"/>
      <c r="I82" s="2"/>
      <c r="J82" s="2"/>
    </row>
    <row r="83" spans="1:10" ht="12">
      <c r="A83" s="2"/>
      <c r="B83" s="33"/>
      <c r="C83" s="2"/>
      <c r="D83" s="79"/>
      <c r="E83" s="2"/>
      <c r="F83" s="2"/>
      <c r="G83" s="2"/>
      <c r="H83" s="2"/>
      <c r="I83" s="2"/>
      <c r="J83" s="2"/>
    </row>
    <row r="84" spans="1:10" ht="12">
      <c r="A84" s="2"/>
      <c r="B84" s="33"/>
      <c r="C84" s="2"/>
      <c r="D84" s="79"/>
      <c r="E84" s="2"/>
      <c r="F84" s="2"/>
      <c r="G84" s="2"/>
      <c r="H84" s="2"/>
      <c r="I84" s="2"/>
      <c r="J84" s="2"/>
    </row>
    <row r="85" spans="1:10" ht="12">
      <c r="A85" s="2"/>
      <c r="B85" s="33"/>
      <c r="C85" s="2"/>
      <c r="D85" s="79"/>
      <c r="E85" s="2"/>
      <c r="F85" s="2"/>
      <c r="G85" s="2"/>
      <c r="H85" s="2"/>
      <c r="I85" s="2"/>
      <c r="J85" s="2"/>
    </row>
    <row r="86" spans="1:10" ht="12">
      <c r="A86" s="2"/>
      <c r="B86" s="33"/>
      <c r="C86" s="2"/>
      <c r="D86" s="79"/>
      <c r="E86" s="2"/>
      <c r="F86" s="2"/>
      <c r="G86" s="2"/>
      <c r="H86" s="2"/>
      <c r="I86" s="2"/>
      <c r="J86" s="2"/>
    </row>
    <row r="87" spans="1:10" ht="12">
      <c r="A87" s="2"/>
      <c r="B87" s="33"/>
      <c r="C87" s="2"/>
      <c r="D87" s="79"/>
      <c r="E87" s="2"/>
      <c r="F87" s="2"/>
      <c r="G87" s="2"/>
      <c r="H87" s="2"/>
      <c r="I87" s="2"/>
      <c r="J87" s="2"/>
    </row>
    <row r="88" spans="1:10" ht="12">
      <c r="A88" s="2"/>
      <c r="B88" s="33"/>
      <c r="C88" s="2"/>
      <c r="D88" s="79"/>
      <c r="E88" s="2"/>
      <c r="F88" s="2"/>
      <c r="G88" s="2"/>
      <c r="H88" s="2"/>
      <c r="I88" s="2"/>
      <c r="J88" s="2"/>
    </row>
    <row r="89" spans="1:10" ht="12">
      <c r="A89" s="2"/>
      <c r="B89" s="33"/>
      <c r="C89" s="2"/>
      <c r="D89" s="79"/>
      <c r="E89" s="2"/>
      <c r="F89" s="2"/>
      <c r="G89" s="2"/>
      <c r="H89" s="2"/>
      <c r="I89" s="2"/>
      <c r="J89" s="2"/>
    </row>
    <row r="90" spans="1:10" ht="12">
      <c r="A90" s="2"/>
      <c r="B90" s="33"/>
      <c r="C90" s="2"/>
      <c r="D90" s="79"/>
      <c r="E90" s="2"/>
      <c r="F90" s="2"/>
      <c r="G90" s="2"/>
      <c r="H90" s="2"/>
      <c r="I90" s="2"/>
      <c r="J90" s="2"/>
    </row>
    <row r="91" spans="1:10" ht="12">
      <c r="A91" s="2"/>
      <c r="B91" s="33"/>
      <c r="C91" s="2"/>
      <c r="D91" s="79"/>
      <c r="E91" s="2"/>
      <c r="F91" s="2"/>
      <c r="G91" s="2"/>
      <c r="H91" s="2"/>
      <c r="I91" s="2"/>
      <c r="J91" s="2"/>
    </row>
    <row r="92" spans="1:10" ht="12">
      <c r="A92" s="2"/>
      <c r="B92" s="33"/>
      <c r="C92" s="2"/>
      <c r="D92" s="79"/>
      <c r="E92" s="2"/>
      <c r="F92" s="2"/>
      <c r="G92" s="2"/>
      <c r="H92" s="2"/>
      <c r="I92" s="2"/>
      <c r="J92" s="2"/>
    </row>
    <row r="93" spans="1:10" ht="12">
      <c r="A93" s="2"/>
      <c r="B93" s="33"/>
      <c r="C93" s="2"/>
      <c r="D93" s="79"/>
      <c r="E93" s="2"/>
      <c r="F93" s="2"/>
      <c r="G93" s="2"/>
      <c r="H93" s="2"/>
      <c r="I93" s="2"/>
      <c r="J93" s="2"/>
    </row>
    <row r="94" spans="1:10" ht="12">
      <c r="A94" s="2"/>
      <c r="B94" s="33"/>
      <c r="C94" s="2"/>
      <c r="D94" s="79"/>
      <c r="E94" s="2"/>
      <c r="F94" s="2"/>
      <c r="G94" s="2"/>
      <c r="H94" s="2"/>
      <c r="I94" s="2"/>
      <c r="J94" s="2"/>
    </row>
    <row r="95" spans="1:10" ht="12">
      <c r="A95" s="2"/>
      <c r="B95" s="33"/>
      <c r="C95" s="2"/>
      <c r="D95" s="79"/>
      <c r="E95" s="2"/>
      <c r="F95" s="2"/>
      <c r="G95" s="2"/>
      <c r="H95" s="2"/>
      <c r="I95" s="2"/>
      <c r="J95" s="2"/>
    </row>
    <row r="96" spans="1:10" ht="12">
      <c r="A96" s="2"/>
      <c r="B96" s="33"/>
      <c r="C96" s="2"/>
      <c r="D96" s="79"/>
      <c r="E96" s="2"/>
      <c r="F96" s="2"/>
      <c r="G96" s="2"/>
      <c r="H96" s="2"/>
      <c r="I96" s="2"/>
      <c r="J96" s="2"/>
    </row>
    <row r="97" spans="1:10" ht="12">
      <c r="A97" s="2"/>
      <c r="B97" s="33"/>
      <c r="C97" s="2"/>
      <c r="D97" s="79"/>
      <c r="E97" s="2"/>
      <c r="F97" s="2"/>
      <c r="G97" s="2"/>
      <c r="H97" s="2"/>
      <c r="I97" s="2"/>
      <c r="J97" s="2"/>
    </row>
    <row r="98" spans="1:10" ht="12">
      <c r="A98" s="2"/>
      <c r="B98" s="33"/>
      <c r="C98" s="2"/>
      <c r="D98" s="79"/>
      <c r="E98" s="2"/>
      <c r="F98" s="2"/>
      <c r="G98" s="2"/>
      <c r="H98" s="2"/>
      <c r="I98" s="2"/>
      <c r="J98" s="2"/>
    </row>
    <row r="99" spans="1:10" ht="12">
      <c r="A99" s="2"/>
      <c r="B99" s="33"/>
      <c r="C99" s="2"/>
      <c r="D99" s="79"/>
      <c r="E99" s="2"/>
      <c r="F99" s="2"/>
      <c r="G99" s="2"/>
      <c r="H99" s="2"/>
      <c r="I99" s="2"/>
      <c r="J99" s="2"/>
    </row>
    <row r="100" spans="1:10" ht="12">
      <c r="A100" s="2"/>
      <c r="B100" s="33"/>
      <c r="C100" s="2"/>
      <c r="D100" s="79"/>
      <c r="E100" s="2"/>
      <c r="F100" s="2"/>
      <c r="G100" s="2"/>
      <c r="H100" s="2"/>
      <c r="I100" s="2"/>
      <c r="J100" s="2"/>
    </row>
    <row r="101" spans="1:10" ht="12">
      <c r="A101" s="2"/>
      <c r="B101" s="33"/>
      <c r="C101" s="2"/>
      <c r="D101" s="2"/>
      <c r="E101" s="2"/>
      <c r="F101" s="2"/>
      <c r="G101" s="2"/>
      <c r="H101" s="2"/>
      <c r="I101" s="2"/>
      <c r="J101" s="2"/>
    </row>
    <row r="102" spans="1:10" ht="12">
      <c r="A102" s="2"/>
      <c r="B102" s="33"/>
      <c r="C102" s="2"/>
      <c r="D102" s="2"/>
      <c r="E102" s="2"/>
      <c r="F102" s="2"/>
      <c r="G102" s="2"/>
      <c r="H102" s="2"/>
      <c r="I102" s="2"/>
      <c r="J102" s="2"/>
    </row>
    <row r="103" spans="1:10" ht="12">
      <c r="A103" s="2"/>
      <c r="B103" s="33"/>
      <c r="C103" s="2"/>
      <c r="D103" s="2"/>
      <c r="E103" s="2"/>
      <c r="F103" s="2"/>
      <c r="G103" s="2"/>
      <c r="H103" s="2"/>
      <c r="I103" s="2"/>
      <c r="J103" s="2"/>
    </row>
    <row r="104" spans="1:10" ht="12">
      <c r="A104" s="2"/>
      <c r="B104" s="33"/>
      <c r="C104" s="2"/>
      <c r="D104" s="2"/>
      <c r="E104" s="2"/>
      <c r="F104" s="2"/>
      <c r="G104" s="2"/>
      <c r="H104" s="2"/>
      <c r="I104" s="2"/>
      <c r="J104" s="2"/>
    </row>
    <row r="105" spans="1:10" ht="12">
      <c r="A105" s="2"/>
      <c r="B105" s="33"/>
      <c r="C105" s="2"/>
      <c r="D105" s="2"/>
      <c r="E105" s="2"/>
      <c r="F105" s="2"/>
      <c r="G105" s="2"/>
      <c r="H105" s="2"/>
      <c r="I105" s="2"/>
      <c r="J105" s="2"/>
    </row>
    <row r="106" spans="1:10" ht="12">
      <c r="A106" s="2"/>
      <c r="B106" s="33"/>
      <c r="C106" s="2"/>
      <c r="D106" s="2"/>
      <c r="E106" s="2"/>
      <c r="F106" s="2"/>
      <c r="G106" s="2"/>
      <c r="H106" s="2"/>
      <c r="I106" s="2"/>
      <c r="J106" s="2"/>
    </row>
    <row r="107" spans="1:10" ht="12">
      <c r="A107" s="2"/>
      <c r="B107" s="33"/>
      <c r="C107" s="2"/>
      <c r="D107" s="2"/>
      <c r="E107" s="2"/>
      <c r="F107" s="2"/>
      <c r="G107" s="2"/>
      <c r="H107" s="2"/>
      <c r="I107" s="2"/>
      <c r="J107" s="2"/>
    </row>
    <row r="108" spans="1:10" ht="12">
      <c r="A108" s="2"/>
      <c r="B108" s="33"/>
      <c r="C108" s="2"/>
      <c r="D108" s="2"/>
      <c r="E108" s="2"/>
      <c r="F108" s="2"/>
      <c r="G108" s="2"/>
      <c r="H108" s="2"/>
      <c r="I108" s="2"/>
      <c r="J108" s="2"/>
    </row>
    <row r="109" spans="1:10" ht="12">
      <c r="A109" s="2"/>
      <c r="B109" s="33"/>
      <c r="C109" s="2"/>
      <c r="D109" s="2"/>
      <c r="E109" s="2"/>
      <c r="F109" s="2"/>
      <c r="G109" s="2"/>
      <c r="H109" s="2"/>
      <c r="I109" s="2"/>
      <c r="J109" s="2"/>
    </row>
    <row r="110" spans="1:10" ht="1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">
      <c r="A236" s="43"/>
      <c r="B236" s="43"/>
      <c r="C236" s="43"/>
      <c r="D236" s="43"/>
      <c r="E236" s="43"/>
      <c r="F236" s="43"/>
      <c r="G236" s="43"/>
      <c r="H236" s="43"/>
      <c r="I236" s="43"/>
      <c r="J236" s="43"/>
    </row>
    <row r="237" spans="1:10" ht="12">
      <c r="A237" s="43"/>
      <c r="B237" s="43"/>
      <c r="C237" s="43"/>
      <c r="D237" s="43"/>
      <c r="E237" s="43"/>
      <c r="F237" s="43"/>
      <c r="G237" s="43"/>
      <c r="H237" s="43"/>
      <c r="I237" s="43"/>
      <c r="J237" s="43"/>
    </row>
    <row r="238" spans="1:10" ht="12">
      <c r="A238" s="43"/>
      <c r="B238" s="43"/>
      <c r="C238" s="43"/>
      <c r="D238" s="43"/>
      <c r="E238" s="43"/>
      <c r="F238" s="43"/>
      <c r="G238" s="43"/>
      <c r="H238" s="43"/>
      <c r="I238" s="43"/>
      <c r="J238" s="43"/>
    </row>
    <row r="239" spans="1:10" ht="12">
      <c r="A239" s="43"/>
      <c r="B239" s="43"/>
      <c r="C239" s="43"/>
      <c r="D239" s="43"/>
      <c r="E239" s="43"/>
      <c r="F239" s="43"/>
      <c r="G239" s="43"/>
      <c r="H239" s="43"/>
      <c r="I239" s="43"/>
      <c r="J239" s="43"/>
    </row>
    <row r="240" spans="1:10" ht="12">
      <c r="A240" s="43"/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1:10" ht="12">
      <c r="A241" s="43"/>
      <c r="B241" s="43"/>
      <c r="C241" s="43"/>
      <c r="D241" s="43"/>
      <c r="E241" s="43"/>
      <c r="F241" s="43"/>
      <c r="G241" s="43"/>
      <c r="H241" s="43"/>
      <c r="I241" s="43"/>
      <c r="J241" s="43"/>
    </row>
    <row r="242" spans="1:10" ht="12">
      <c r="A242" s="43"/>
      <c r="B242" s="43"/>
      <c r="C242" s="43"/>
      <c r="D242" s="43"/>
      <c r="E242" s="43"/>
      <c r="F242" s="43"/>
      <c r="G242" s="43"/>
      <c r="H242" s="43"/>
      <c r="I242" s="43"/>
      <c r="J242" s="43"/>
    </row>
    <row r="243" spans="1:10" ht="12">
      <c r="A243" s="43"/>
      <c r="B243" s="43"/>
      <c r="C243" s="43"/>
      <c r="D243" s="43"/>
      <c r="E243" s="43"/>
      <c r="F243" s="43"/>
      <c r="G243" s="43"/>
      <c r="H243" s="43"/>
      <c r="I243" s="43"/>
      <c r="J243" s="43"/>
    </row>
    <row r="244" spans="1:10" ht="12">
      <c r="A244" s="43"/>
      <c r="B244" s="43"/>
      <c r="C244" s="43"/>
      <c r="D244" s="43"/>
      <c r="E244" s="43"/>
      <c r="F244" s="43"/>
      <c r="G244" s="43"/>
      <c r="H244" s="43"/>
      <c r="I244" s="43"/>
      <c r="J244" s="43"/>
    </row>
    <row r="245" spans="1:10" ht="12">
      <c r="A245" s="43"/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1:10" ht="12">
      <c r="A246" s="43"/>
      <c r="B246" s="43"/>
      <c r="C246" s="43"/>
      <c r="D246" s="43"/>
      <c r="E246" s="43"/>
      <c r="F246" s="43"/>
      <c r="G246" s="43"/>
      <c r="H246" s="43"/>
      <c r="I246" s="43"/>
      <c r="J246" s="43"/>
    </row>
    <row r="247" spans="1:10" ht="12">
      <c r="A247" s="43"/>
      <c r="B247" s="43"/>
      <c r="C247" s="43"/>
      <c r="D247" s="43"/>
      <c r="E247" s="43"/>
      <c r="F247" s="43"/>
      <c r="G247" s="43"/>
      <c r="H247" s="43"/>
      <c r="I247" s="43"/>
      <c r="J247" s="43"/>
    </row>
    <row r="248" spans="1:10" ht="12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1:10" ht="12">
      <c r="A249" s="43"/>
      <c r="B249" s="43"/>
      <c r="C249" s="43"/>
      <c r="D249" s="43"/>
      <c r="E249" s="43"/>
      <c r="F249" s="43"/>
      <c r="G249" s="43"/>
      <c r="H249" s="43"/>
      <c r="I249" s="43"/>
      <c r="J249" s="43"/>
    </row>
    <row r="250" spans="1:10" ht="12">
      <c r="A250" s="43"/>
      <c r="B250" s="43"/>
      <c r="C250" s="43"/>
      <c r="D250" s="43"/>
      <c r="E250" s="43"/>
      <c r="F250" s="43"/>
      <c r="G250" s="43"/>
      <c r="H250" s="43"/>
      <c r="I250" s="43"/>
      <c r="J250" s="43"/>
    </row>
    <row r="251" spans="1:10" ht="12">
      <c r="A251" s="43"/>
      <c r="B251" s="43"/>
      <c r="C251" s="43"/>
      <c r="D251" s="43"/>
      <c r="E251" s="43"/>
      <c r="F251" s="43"/>
      <c r="G251" s="43"/>
      <c r="H251" s="43"/>
      <c r="I251" s="43"/>
      <c r="J251" s="43"/>
    </row>
    <row r="252" spans="1:10" ht="12">
      <c r="A252" s="43"/>
      <c r="B252" s="43"/>
      <c r="C252" s="43"/>
      <c r="D252" s="43"/>
      <c r="E252" s="43"/>
      <c r="F252" s="43"/>
      <c r="G252" s="43"/>
      <c r="H252" s="43"/>
      <c r="I252" s="43"/>
      <c r="J252" s="43"/>
    </row>
    <row r="253" spans="1:10" ht="12">
      <c r="A253" s="43"/>
      <c r="B253" s="43"/>
      <c r="C253" s="43"/>
      <c r="D253" s="43"/>
      <c r="E253" s="43"/>
      <c r="F253" s="43"/>
      <c r="G253" s="43"/>
      <c r="H253" s="43"/>
      <c r="I253" s="43"/>
      <c r="J253" s="43"/>
    </row>
    <row r="254" spans="1:10" ht="12">
      <c r="A254" s="43"/>
      <c r="B254" s="43"/>
      <c r="C254" s="43"/>
      <c r="D254" s="43"/>
      <c r="E254" s="43"/>
      <c r="F254" s="43"/>
      <c r="G254" s="43"/>
      <c r="H254" s="43"/>
      <c r="I254" s="43"/>
      <c r="J254" s="43"/>
    </row>
    <row r="255" spans="1:10" ht="12">
      <c r="A255" s="43"/>
      <c r="B255" s="43"/>
      <c r="C255" s="43"/>
      <c r="D255" s="43"/>
      <c r="E255" s="43"/>
      <c r="F255" s="43"/>
      <c r="G255" s="43"/>
      <c r="H255" s="43"/>
      <c r="I255" s="43"/>
      <c r="J255" s="43"/>
    </row>
    <row r="256" spans="1:10" ht="12">
      <c r="A256" s="43"/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1:10" ht="12">
      <c r="A257" s="43"/>
      <c r="B257" s="43"/>
      <c r="C257" s="43"/>
      <c r="D257" s="43"/>
      <c r="E257" s="43"/>
      <c r="F257" s="43"/>
      <c r="G257" s="43"/>
      <c r="H257" s="43"/>
      <c r="I257" s="43"/>
      <c r="J257" s="43"/>
    </row>
    <row r="258" spans="1:10" ht="12">
      <c r="A258" s="43"/>
      <c r="B258" s="43"/>
      <c r="C258" s="43"/>
      <c r="D258" s="43"/>
      <c r="E258" s="43"/>
      <c r="F258" s="43"/>
      <c r="G258" s="43"/>
      <c r="H258" s="43"/>
      <c r="I258" s="43"/>
      <c r="J258" s="43"/>
    </row>
    <row r="259" spans="1:10" ht="12">
      <c r="A259" s="43"/>
      <c r="B259" s="43"/>
      <c r="C259" s="43"/>
      <c r="D259" s="43"/>
      <c r="E259" s="43"/>
      <c r="F259" s="43"/>
      <c r="G259" s="43"/>
      <c r="H259" s="43"/>
      <c r="I259" s="43"/>
      <c r="J259" s="43"/>
    </row>
    <row r="260" spans="1:10" ht="12">
      <c r="A260" s="43"/>
      <c r="B260" s="43"/>
      <c r="C260" s="43"/>
      <c r="D260" s="43"/>
      <c r="E260" s="43"/>
      <c r="F260" s="43"/>
      <c r="G260" s="43"/>
      <c r="H260" s="43"/>
      <c r="I260" s="43"/>
      <c r="J260" s="43"/>
    </row>
    <row r="261" spans="1:10" ht="12">
      <c r="A261" s="43"/>
      <c r="B261" s="43"/>
      <c r="C261" s="43"/>
      <c r="D261" s="43"/>
      <c r="E261" s="43"/>
      <c r="F261" s="43"/>
      <c r="G261" s="43"/>
      <c r="H261" s="43"/>
      <c r="I261" s="43"/>
      <c r="J261" s="43"/>
    </row>
    <row r="262" spans="1:10" ht="12">
      <c r="A262" s="43"/>
      <c r="B262" s="43"/>
      <c r="C262" s="43"/>
      <c r="D262" s="43"/>
      <c r="E262" s="43"/>
      <c r="F262" s="43"/>
      <c r="G262" s="43"/>
      <c r="H262" s="43"/>
      <c r="I262" s="43"/>
      <c r="J262" s="43"/>
    </row>
  </sheetData>
  <printOptions/>
  <pageMargins left="0.6299212598425197" right="0.6299212598425197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8" sqref="A8"/>
    </sheetView>
  </sheetViews>
  <sheetFormatPr defaultColWidth="9.00390625" defaultRowHeight="12"/>
  <cols>
    <col min="1" max="1" width="29.00390625" style="0" customWidth="1"/>
    <col min="2" max="2" width="10.375" style="0" customWidth="1"/>
    <col min="3" max="3" width="10.00390625" style="0" customWidth="1"/>
    <col min="4" max="4" width="11.125" style="0" customWidth="1"/>
    <col min="5" max="5" width="8.375" style="0" customWidth="1"/>
    <col min="6" max="6" width="9.875" style="0" customWidth="1"/>
    <col min="7" max="7" width="10.125" style="0" customWidth="1"/>
    <col min="8" max="8" width="10.25390625" style="0" customWidth="1"/>
  </cols>
  <sheetData>
    <row r="1" ht="12">
      <c r="G1" s="37"/>
    </row>
    <row r="2" spans="1:8" ht="14.25">
      <c r="A2" s="2"/>
      <c r="B2" s="1" t="s">
        <v>37</v>
      </c>
      <c r="C2" s="2"/>
      <c r="D2" s="38"/>
      <c r="E2" s="39"/>
      <c r="F2" s="2"/>
      <c r="G2" s="37"/>
      <c r="H2" s="39" t="s">
        <v>38</v>
      </c>
    </row>
    <row r="3" spans="1:8" ht="15.75">
      <c r="A3" s="40" t="s">
        <v>39</v>
      </c>
      <c r="B3" s="2"/>
      <c r="C3" s="2"/>
      <c r="D3" s="2"/>
      <c r="E3" s="2"/>
      <c r="F3" s="2"/>
      <c r="G3" s="2"/>
      <c r="H3" s="2"/>
    </row>
    <row r="4" spans="1:8" ht="15.75">
      <c r="A4" s="40" t="s">
        <v>40</v>
      </c>
      <c r="B4" s="2"/>
      <c r="C4" s="2"/>
      <c r="D4" s="2"/>
      <c r="E4" s="2"/>
      <c r="F4" s="2"/>
      <c r="G4" s="2"/>
      <c r="H4" s="2"/>
    </row>
    <row r="5" spans="1:8" ht="18">
      <c r="A5" s="41"/>
      <c r="B5" s="2"/>
      <c r="C5" s="2"/>
      <c r="D5" s="38"/>
      <c r="E5" s="42"/>
      <c r="F5" s="43"/>
      <c r="G5" s="44"/>
      <c r="H5" s="44" t="s">
        <v>2</v>
      </c>
    </row>
    <row r="6" spans="1:8" ht="50.25" customHeigh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</row>
    <row r="7" spans="1:8" ht="12">
      <c r="A7" s="46">
        <v>1</v>
      </c>
      <c r="B7" s="47">
        <v>2</v>
      </c>
      <c r="C7" s="48">
        <v>3</v>
      </c>
      <c r="D7" s="48">
        <v>4</v>
      </c>
      <c r="E7" s="48">
        <v>5</v>
      </c>
      <c r="F7" s="47">
        <v>6</v>
      </c>
      <c r="G7" s="46">
        <v>7</v>
      </c>
      <c r="H7" s="47">
        <v>8</v>
      </c>
    </row>
    <row r="8" spans="1:8" ht="16.5" customHeight="1">
      <c r="A8" s="49" t="s">
        <v>48</v>
      </c>
      <c r="B8" s="50">
        <f>SUM(B9+B17+B31)</f>
        <v>675843</v>
      </c>
      <c r="C8" s="51">
        <v>1.002</v>
      </c>
      <c r="D8" s="50">
        <f>SUM(D9+D17+D31)</f>
        <v>515122</v>
      </c>
      <c r="E8" s="52">
        <f aca="true" t="shared" si="0" ref="E8:E15">SUM(D8/B8)</f>
        <v>0.7621918108199686</v>
      </c>
      <c r="F8" s="50">
        <f>SUM(F9+F17+F31)</f>
        <v>59506</v>
      </c>
      <c r="G8" s="50">
        <f>SUM(D8-'[1]Augusts'!D8)</f>
        <v>62006</v>
      </c>
      <c r="H8" s="51">
        <f aca="true" t="shared" si="1" ref="H8:H15">SUM(G8/F8)</f>
        <v>1.0420125701609921</v>
      </c>
    </row>
    <row r="9" spans="1:8" ht="12.75">
      <c r="A9" s="49" t="s">
        <v>49</v>
      </c>
      <c r="B9" s="50">
        <f>SUM(B10+B12)</f>
        <v>525223</v>
      </c>
      <c r="C9" s="51">
        <v>1.049</v>
      </c>
      <c r="D9" s="50">
        <f>SUM(D10+D12+D16)</f>
        <v>424189</v>
      </c>
      <c r="E9" s="53">
        <f t="shared" si="0"/>
        <v>0.8076359946156204</v>
      </c>
      <c r="F9" s="50">
        <f>SUM(F10+F12+F16)</f>
        <v>44465</v>
      </c>
      <c r="G9" s="50">
        <f>SUM(D9-'[1]Augusts'!D9)</f>
        <v>46881</v>
      </c>
      <c r="H9" s="51">
        <f t="shared" si="1"/>
        <v>1.0543348701225683</v>
      </c>
    </row>
    <row r="10" spans="1:8" ht="12.75">
      <c r="A10" s="49" t="s">
        <v>50</v>
      </c>
      <c r="B10" s="50">
        <f>SUM(B11)</f>
        <v>82600</v>
      </c>
      <c r="C10" s="51">
        <v>1.185</v>
      </c>
      <c r="D10" s="50">
        <f>SUM(D11)</f>
        <v>75360</v>
      </c>
      <c r="E10" s="53">
        <f t="shared" si="0"/>
        <v>0.9123486682808717</v>
      </c>
      <c r="F10" s="50">
        <f>SUM(F11)</f>
        <v>7151</v>
      </c>
      <c r="G10" s="50">
        <f>SUM(D10-'[1]Augusts'!D10)</f>
        <v>7153</v>
      </c>
      <c r="H10" s="51">
        <f t="shared" si="1"/>
        <v>1.0002796811634735</v>
      </c>
    </row>
    <row r="11" spans="1:8" ht="12">
      <c r="A11" s="54" t="s">
        <v>51</v>
      </c>
      <c r="B11" s="55">
        <v>82600</v>
      </c>
      <c r="C11" s="56">
        <v>1.185</v>
      </c>
      <c r="D11" s="55">
        <v>75360</v>
      </c>
      <c r="E11" s="57">
        <f t="shared" si="0"/>
        <v>0.9123486682808717</v>
      </c>
      <c r="F11" s="55">
        <v>7151</v>
      </c>
      <c r="G11" s="55">
        <f>SUM(D11-'[1]Augusts'!D11)</f>
        <v>7153</v>
      </c>
      <c r="H11" s="56">
        <f t="shared" si="1"/>
        <v>1.0002796811634735</v>
      </c>
    </row>
    <row r="12" spans="1:8" ht="12.75">
      <c r="A12" s="49" t="s">
        <v>52</v>
      </c>
      <c r="B12" s="50">
        <f>SUM(B13+B14+B15+B16)</f>
        <v>442623</v>
      </c>
      <c r="C12" s="51">
        <v>0.016</v>
      </c>
      <c r="D12" s="50">
        <f>SUM(D13+D14+D15)</f>
        <v>345633</v>
      </c>
      <c r="E12" s="53">
        <f t="shared" si="0"/>
        <v>0.7808744687917257</v>
      </c>
      <c r="F12" s="50">
        <f>SUM(F13+F14+F15)</f>
        <v>37314</v>
      </c>
      <c r="G12" s="50">
        <f>SUM(D12-'[1]Augusts'!D12)</f>
        <v>39408</v>
      </c>
      <c r="H12" s="51">
        <f t="shared" si="1"/>
        <v>1.0561183470011255</v>
      </c>
    </row>
    <row r="13" spans="1:8" ht="12">
      <c r="A13" s="54" t="s">
        <v>53</v>
      </c>
      <c r="B13" s="55">
        <v>318473</v>
      </c>
      <c r="C13" s="56">
        <v>1</v>
      </c>
      <c r="D13" s="55">
        <v>241681</v>
      </c>
      <c r="E13" s="57">
        <f t="shared" si="0"/>
        <v>0.7588743786757434</v>
      </c>
      <c r="F13" s="55">
        <v>26428</v>
      </c>
      <c r="G13" s="55">
        <f>SUM(D13-'[1]Augusts'!D13)</f>
        <v>28224</v>
      </c>
      <c r="H13" s="56">
        <f t="shared" si="1"/>
        <v>1.067958226123808</v>
      </c>
    </row>
    <row r="14" spans="1:8" ht="12">
      <c r="A14" s="54" t="s">
        <v>54</v>
      </c>
      <c r="B14" s="55">
        <v>103350</v>
      </c>
      <c r="C14" s="56">
        <v>1.07</v>
      </c>
      <c r="D14" s="58">
        <v>88867</v>
      </c>
      <c r="E14" s="57">
        <f t="shared" si="0"/>
        <v>0.8598645379777455</v>
      </c>
      <c r="F14" s="58">
        <v>9177</v>
      </c>
      <c r="G14" s="55">
        <f>SUM(D14-'[1]Augusts'!D14)</f>
        <v>9542</v>
      </c>
      <c r="H14" s="56">
        <f t="shared" si="1"/>
        <v>1.039773346409502</v>
      </c>
    </row>
    <row r="15" spans="1:8" ht="12">
      <c r="A15" s="59" t="s">
        <v>55</v>
      </c>
      <c r="B15" s="55">
        <v>20800</v>
      </c>
      <c r="C15" s="56">
        <v>1</v>
      </c>
      <c r="D15" s="58">
        <v>15085</v>
      </c>
      <c r="E15" s="57">
        <f t="shared" si="0"/>
        <v>0.7252403846153846</v>
      </c>
      <c r="F15" s="58">
        <v>1709</v>
      </c>
      <c r="G15" s="55">
        <f>SUM(D15-'[1]Augusts'!D15)</f>
        <v>1642</v>
      </c>
      <c r="H15" s="56">
        <f t="shared" si="1"/>
        <v>0.9607957870099474</v>
      </c>
    </row>
    <row r="16" spans="1:8" ht="23.25" customHeight="1">
      <c r="A16" s="60" t="s">
        <v>56</v>
      </c>
      <c r="B16" s="50"/>
      <c r="C16" s="51"/>
      <c r="D16" s="61">
        <v>3196</v>
      </c>
      <c r="E16" s="53"/>
      <c r="F16" s="61"/>
      <c r="G16" s="50">
        <f>SUM(D16-'[1]Augusts'!D16)</f>
        <v>320</v>
      </c>
      <c r="H16" s="51"/>
    </row>
    <row r="17" spans="1:8" ht="12.75">
      <c r="A17" s="49" t="s">
        <v>57</v>
      </c>
      <c r="B17" s="50">
        <f>SUM(B18+B19+B20+B21+B22+B23+B24+B25+B27+B28)</f>
        <v>75714</v>
      </c>
      <c r="C17" s="51">
        <v>0.785</v>
      </c>
      <c r="D17" s="50">
        <f>SUM(D18+D19+D20+D21+D22+D23+D24+D25+D27+D28)</f>
        <v>40849</v>
      </c>
      <c r="E17" s="53">
        <f aca="true" t="shared" si="2" ref="E17:E32">SUM(D17/B17)</f>
        <v>0.5395171302533217</v>
      </c>
      <c r="F17" s="50">
        <f>SUM(F18+F19+F20+F21+F22+F23+F24+F25+F27+F28)</f>
        <v>9264</v>
      </c>
      <c r="G17" s="50">
        <f>SUM(D17-'[1]Augusts'!D17)</f>
        <v>8996</v>
      </c>
      <c r="H17" s="51">
        <f>SUM(G17/F17)</f>
        <v>0.9710708117443869</v>
      </c>
    </row>
    <row r="18" spans="1:8" ht="12">
      <c r="A18" s="59" t="s">
        <v>58</v>
      </c>
      <c r="B18" s="55">
        <v>2901</v>
      </c>
      <c r="C18" s="56">
        <v>0</v>
      </c>
      <c r="D18" s="58">
        <v>0</v>
      </c>
      <c r="E18" s="57">
        <f t="shared" si="2"/>
        <v>0</v>
      </c>
      <c r="F18" s="58">
        <v>0</v>
      </c>
      <c r="G18" s="55">
        <f>SUM(D18-'[1]Augusts'!D18)</f>
        <v>0</v>
      </c>
      <c r="H18" s="56">
        <v>0</v>
      </c>
    </row>
    <row r="19" spans="1:8" ht="22.5">
      <c r="A19" s="62" t="s">
        <v>59</v>
      </c>
      <c r="B19" s="55">
        <v>2400</v>
      </c>
      <c r="C19" s="56">
        <v>0.903</v>
      </c>
      <c r="D19" s="58">
        <v>2103</v>
      </c>
      <c r="E19" s="57">
        <f t="shared" si="2"/>
        <v>0.87625</v>
      </c>
      <c r="F19" s="58">
        <v>46</v>
      </c>
      <c r="G19" s="55">
        <f>SUM(D19-'[1]Augusts'!D19)</f>
        <v>274</v>
      </c>
      <c r="H19" s="56">
        <f aca="true" t="shared" si="3" ref="H19:H27">SUM(G19/F19)</f>
        <v>5.956521739130435</v>
      </c>
    </row>
    <row r="20" spans="1:8" ht="12">
      <c r="A20" s="54" t="s">
        <v>60</v>
      </c>
      <c r="B20" s="55">
        <v>7820</v>
      </c>
      <c r="C20" s="56">
        <v>0.914</v>
      </c>
      <c r="D20" s="58">
        <v>4260</v>
      </c>
      <c r="E20" s="57">
        <f t="shared" si="2"/>
        <v>0.5447570332480819</v>
      </c>
      <c r="F20" s="58">
        <v>1219</v>
      </c>
      <c r="G20" s="55">
        <f>SUM(D20-'[1]Augusts'!D20)</f>
        <v>506</v>
      </c>
      <c r="H20" s="56">
        <f t="shared" si="3"/>
        <v>0.41509433962264153</v>
      </c>
    </row>
    <row r="21" spans="1:8" ht="22.5">
      <c r="A21" s="62" t="s">
        <v>61</v>
      </c>
      <c r="B21" s="55">
        <v>8500</v>
      </c>
      <c r="C21" s="56">
        <v>1.23</v>
      </c>
      <c r="D21" s="58">
        <v>8220</v>
      </c>
      <c r="E21" s="57">
        <f t="shared" si="2"/>
        <v>0.9670588235294117</v>
      </c>
      <c r="F21" s="58">
        <v>988</v>
      </c>
      <c r="G21" s="55">
        <f>SUM(D21-'[1]Augusts'!D21)</f>
        <v>1023</v>
      </c>
      <c r="H21" s="56">
        <f t="shared" si="3"/>
        <v>1.035425101214575</v>
      </c>
    </row>
    <row r="22" spans="1:8" ht="32.25" customHeight="1">
      <c r="A22" s="62" t="s">
        <v>62</v>
      </c>
      <c r="B22" s="55">
        <v>1280</v>
      </c>
      <c r="C22" s="56">
        <v>0.996</v>
      </c>
      <c r="D22" s="58">
        <v>1168</v>
      </c>
      <c r="E22" s="57">
        <f t="shared" si="2"/>
        <v>0.9125</v>
      </c>
      <c r="F22" s="58">
        <v>50</v>
      </c>
      <c r="G22" s="55">
        <f>SUM(D22-'[1]Augusts'!D22)</f>
        <v>68</v>
      </c>
      <c r="H22" s="56">
        <f t="shared" si="3"/>
        <v>1.36</v>
      </c>
    </row>
    <row r="23" spans="1:8" ht="22.5">
      <c r="A23" s="62" t="s">
        <v>63</v>
      </c>
      <c r="B23" s="55">
        <v>100</v>
      </c>
      <c r="C23" s="56">
        <v>4.3</v>
      </c>
      <c r="D23" s="58">
        <v>452</v>
      </c>
      <c r="E23" s="57">
        <f t="shared" si="2"/>
        <v>4.52</v>
      </c>
      <c r="F23" s="58">
        <v>7</v>
      </c>
      <c r="G23" s="55">
        <f>SUM(D23-'[1]Augusts'!D23)</f>
        <v>5</v>
      </c>
      <c r="H23" s="56">
        <f t="shared" si="3"/>
        <v>0.7142857142857143</v>
      </c>
    </row>
    <row r="24" spans="1:8" ht="12">
      <c r="A24" s="54" t="s">
        <v>64</v>
      </c>
      <c r="B24" s="55">
        <v>5900</v>
      </c>
      <c r="C24" s="56">
        <v>0.837</v>
      </c>
      <c r="D24" s="58">
        <v>3448</v>
      </c>
      <c r="E24" s="57">
        <f t="shared" si="2"/>
        <v>0.584406779661017</v>
      </c>
      <c r="F24" s="58">
        <v>464</v>
      </c>
      <c r="G24" s="55">
        <f>SUM(D24-'[1]Augusts'!D24)</f>
        <v>349</v>
      </c>
      <c r="H24" s="56">
        <f t="shared" si="3"/>
        <v>0.7521551724137931</v>
      </c>
    </row>
    <row r="25" spans="1:8" ht="12">
      <c r="A25" s="54" t="s">
        <v>65</v>
      </c>
      <c r="B25" s="55">
        <v>2850</v>
      </c>
      <c r="C25" s="56">
        <v>2.193</v>
      </c>
      <c r="D25" s="58">
        <v>6302</v>
      </c>
      <c r="E25" s="57">
        <f t="shared" si="2"/>
        <v>2.2112280701754385</v>
      </c>
      <c r="F25" s="58">
        <v>300</v>
      </c>
      <c r="G25" s="55">
        <f>SUM(D25-'[1]Augusts'!D25)</f>
        <v>611</v>
      </c>
      <c r="H25" s="56">
        <f t="shared" si="3"/>
        <v>2.0366666666666666</v>
      </c>
    </row>
    <row r="26" spans="1:8" ht="33" customHeight="1">
      <c r="A26" s="63" t="s">
        <v>66</v>
      </c>
      <c r="B26" s="64">
        <v>1300</v>
      </c>
      <c r="C26" s="65">
        <v>1</v>
      </c>
      <c r="D26" s="64">
        <v>1000</v>
      </c>
      <c r="E26" s="66">
        <f t="shared" si="2"/>
        <v>0.7692307692307693</v>
      </c>
      <c r="F26" s="64">
        <v>100</v>
      </c>
      <c r="G26" s="64">
        <f>SUM(D26-'[1]Augusts'!D26)</f>
        <v>100</v>
      </c>
      <c r="H26" s="65">
        <f t="shared" si="3"/>
        <v>1</v>
      </c>
    </row>
    <row r="27" spans="1:8" ht="18.75" customHeight="1">
      <c r="A27" s="67" t="s">
        <v>67</v>
      </c>
      <c r="B27" s="55">
        <v>42241</v>
      </c>
      <c r="C27" s="56">
        <v>0.592</v>
      </c>
      <c r="D27" s="58">
        <v>13115</v>
      </c>
      <c r="E27" s="57">
        <f t="shared" si="2"/>
        <v>0.3104803390071258</v>
      </c>
      <c r="F27" s="58">
        <v>6190</v>
      </c>
      <c r="G27" s="55">
        <f>SUM(D27-'[1]Augusts'!D27)</f>
        <v>6150</v>
      </c>
      <c r="H27" s="56">
        <f t="shared" si="3"/>
        <v>0.9935379644588045</v>
      </c>
    </row>
    <row r="28" spans="1:8" ht="22.5">
      <c r="A28" s="68" t="s">
        <v>68</v>
      </c>
      <c r="B28" s="55">
        <v>1722</v>
      </c>
      <c r="C28" s="56">
        <v>1.039</v>
      </c>
      <c r="D28" s="55">
        <f>SUM(D29+D30)</f>
        <v>1781</v>
      </c>
      <c r="E28" s="57">
        <f t="shared" si="2"/>
        <v>1.0342624854819977</v>
      </c>
      <c r="F28" s="55">
        <v>0</v>
      </c>
      <c r="G28" s="55">
        <f>SUM(D28-'[1]Augusts'!D28)</f>
        <v>10</v>
      </c>
      <c r="H28" s="56">
        <v>0</v>
      </c>
    </row>
    <row r="29" spans="1:8" ht="23.25" customHeight="1">
      <c r="A29" s="63" t="s">
        <v>69</v>
      </c>
      <c r="B29" s="64">
        <v>1422</v>
      </c>
      <c r="C29" s="65">
        <v>1.047</v>
      </c>
      <c r="D29" s="64">
        <v>1490</v>
      </c>
      <c r="E29" s="66">
        <f t="shared" si="2"/>
        <v>1.0478199718706047</v>
      </c>
      <c r="F29" s="64">
        <v>0</v>
      </c>
      <c r="G29" s="64">
        <f>SUM(D29-'[1]Augusts'!D29)</f>
        <v>0</v>
      </c>
      <c r="H29" s="65">
        <v>0</v>
      </c>
    </row>
    <row r="30" spans="1:8" ht="33.75" customHeight="1">
      <c r="A30" s="63" t="s">
        <v>70</v>
      </c>
      <c r="B30" s="64">
        <v>300</v>
      </c>
      <c r="C30" s="65">
        <v>1.001</v>
      </c>
      <c r="D30" s="64">
        <v>291</v>
      </c>
      <c r="E30" s="66">
        <f t="shared" si="2"/>
        <v>0.97</v>
      </c>
      <c r="F30" s="64">
        <v>0</v>
      </c>
      <c r="G30" s="64">
        <f>SUM(D30-'[1]Augusts'!D30)</f>
        <v>10</v>
      </c>
      <c r="H30" s="65">
        <v>0</v>
      </c>
    </row>
    <row r="31" spans="1:8" ht="17.25" customHeight="1">
      <c r="A31" s="69" t="s">
        <v>71</v>
      </c>
      <c r="B31" s="50">
        <f>SUM(B32)</f>
        <v>74906</v>
      </c>
      <c r="C31" s="51">
        <v>0.892</v>
      </c>
      <c r="D31" s="50">
        <f>SUM(D32)</f>
        <v>50084</v>
      </c>
      <c r="E31" s="53">
        <f t="shared" si="2"/>
        <v>0.6686246762609137</v>
      </c>
      <c r="F31" s="50">
        <v>5777</v>
      </c>
      <c r="G31" s="50">
        <f>SUM(D31-'[1]Augusts'!D31)</f>
        <v>6129</v>
      </c>
      <c r="H31" s="51">
        <f>SUM(G31/F31)</f>
        <v>1.0609312792106629</v>
      </c>
    </row>
    <row r="32" spans="1:8" ht="32.25" customHeight="1">
      <c r="A32" s="62" t="s">
        <v>72</v>
      </c>
      <c r="B32" s="55">
        <v>74906</v>
      </c>
      <c r="C32" s="56">
        <v>0.892</v>
      </c>
      <c r="D32" s="55">
        <v>50084</v>
      </c>
      <c r="E32" s="57">
        <f t="shared" si="2"/>
        <v>0.6686246762609137</v>
      </c>
      <c r="F32" s="55">
        <v>5777</v>
      </c>
      <c r="G32" s="55">
        <f>SUM(D32-'[1]Augusts'!D32)</f>
        <v>6129</v>
      </c>
      <c r="H32" s="56">
        <f>SUM(G32/F32)</f>
        <v>1.0609312792106629</v>
      </c>
    </row>
    <row r="33" spans="1:8" ht="12">
      <c r="A33" s="70" t="s">
        <v>73</v>
      </c>
      <c r="B33" s="71"/>
      <c r="C33" s="72"/>
      <c r="D33" s="71"/>
      <c r="E33" s="73"/>
      <c r="F33" s="71"/>
      <c r="G33" s="71"/>
      <c r="H33" s="72"/>
    </row>
    <row r="34" spans="1:8" ht="12">
      <c r="A34" s="70" t="s">
        <v>74</v>
      </c>
      <c r="B34" s="71"/>
      <c r="C34" s="72"/>
      <c r="D34" s="71"/>
      <c r="E34" s="73"/>
      <c r="F34" s="71"/>
      <c r="G34" s="71"/>
      <c r="H34" s="72"/>
    </row>
    <row r="35" spans="1:8" ht="12">
      <c r="A35" s="74" t="s">
        <v>75</v>
      </c>
      <c r="B35" s="71"/>
      <c r="C35" s="72"/>
      <c r="D35" s="71"/>
      <c r="E35" s="73"/>
      <c r="F35" s="71"/>
      <c r="G35" s="71"/>
      <c r="H35" s="72"/>
    </row>
    <row r="36" spans="1:8" ht="12">
      <c r="A36" s="74"/>
      <c r="B36" s="71"/>
      <c r="C36" s="72"/>
      <c r="D36" s="71"/>
      <c r="E36" s="73"/>
      <c r="F36" s="71"/>
      <c r="G36" s="71"/>
      <c r="H36" s="72"/>
    </row>
    <row r="37" spans="1:8" ht="12">
      <c r="A37" s="74"/>
      <c r="B37" s="71"/>
      <c r="C37" s="72"/>
      <c r="D37" s="71"/>
      <c r="E37" s="73"/>
      <c r="F37" s="71"/>
      <c r="G37" s="71"/>
      <c r="H37" s="72"/>
    </row>
    <row r="38" spans="1:8" ht="12">
      <c r="A38" s="74"/>
      <c r="B38" s="71"/>
      <c r="C38" s="72"/>
      <c r="D38" s="71"/>
      <c r="E38" s="73"/>
      <c r="F38" s="71"/>
      <c r="G38" s="71"/>
      <c r="H38" s="72"/>
    </row>
    <row r="39" spans="1:8" ht="12">
      <c r="A39" s="74"/>
      <c r="B39" s="71"/>
      <c r="C39" s="72"/>
      <c r="D39" s="71"/>
      <c r="E39" s="73"/>
      <c r="F39" s="71"/>
      <c r="G39" s="71"/>
      <c r="H39" s="72"/>
    </row>
    <row r="40" spans="1:8" ht="12">
      <c r="A40" s="74"/>
      <c r="B40" s="71"/>
      <c r="C40" s="72"/>
      <c r="D40" s="71"/>
      <c r="E40" s="73"/>
      <c r="F40" s="71"/>
      <c r="G40" s="71"/>
      <c r="H40" s="72"/>
    </row>
    <row r="41" spans="1:8" ht="12.75">
      <c r="A41" s="75"/>
      <c r="B41" s="76"/>
      <c r="C41" s="77"/>
      <c r="D41" s="77"/>
      <c r="E41" s="78"/>
      <c r="F41" s="77"/>
      <c r="G41" s="2"/>
      <c r="H41" s="2"/>
    </row>
    <row r="42" spans="1:8" ht="12">
      <c r="A42" s="2" t="s">
        <v>76</v>
      </c>
      <c r="B42" s="35"/>
      <c r="C42" s="33"/>
      <c r="D42" s="33"/>
      <c r="E42" s="79" t="s">
        <v>34</v>
      </c>
      <c r="F42" s="80"/>
      <c r="G42" s="81"/>
      <c r="H42" s="81"/>
    </row>
    <row r="43" spans="1:8" ht="12">
      <c r="A43" s="81"/>
      <c r="B43" s="82"/>
      <c r="C43" s="33"/>
      <c r="D43" s="30"/>
      <c r="E43" s="83"/>
      <c r="F43" s="80"/>
      <c r="G43" s="81"/>
      <c r="H43" s="81"/>
    </row>
    <row r="44" spans="1:8" ht="12">
      <c r="A44" s="2"/>
      <c r="B44" s="35"/>
      <c r="C44" s="33"/>
      <c r="D44" s="33"/>
      <c r="E44" s="79"/>
      <c r="F44" s="80"/>
      <c r="G44" s="81"/>
      <c r="H44" s="81"/>
    </row>
    <row r="45" spans="1:8" ht="12">
      <c r="A45" s="2"/>
      <c r="B45" s="35"/>
      <c r="C45" s="33"/>
      <c r="D45" s="33"/>
      <c r="E45" s="79"/>
      <c r="F45" s="80"/>
      <c r="G45" s="81"/>
      <c r="H45" s="81"/>
    </row>
    <row r="46" spans="1:8" ht="12">
      <c r="A46" s="2"/>
      <c r="B46" s="35"/>
      <c r="C46" s="33"/>
      <c r="D46" s="33"/>
      <c r="E46" s="79"/>
      <c r="F46" s="80"/>
      <c r="G46" s="81"/>
      <c r="H46" s="81"/>
    </row>
    <row r="47" spans="1:8" ht="14.25">
      <c r="A47" s="38"/>
      <c r="B47" s="84"/>
      <c r="C47" s="33"/>
      <c r="D47" s="85"/>
      <c r="E47" s="79"/>
      <c r="F47" s="86"/>
      <c r="G47" s="2"/>
      <c r="H47" s="2"/>
    </row>
    <row r="48" spans="1:8" ht="12">
      <c r="A48" s="2" t="s">
        <v>77</v>
      </c>
      <c r="B48" s="33"/>
      <c r="C48" s="33"/>
      <c r="D48" s="33"/>
      <c r="E48" s="2"/>
      <c r="F48" s="33"/>
      <c r="G48" s="2"/>
      <c r="H48" s="2"/>
    </row>
    <row r="49" spans="1:8" ht="12">
      <c r="A49" s="2" t="s">
        <v>36</v>
      </c>
      <c r="B49" s="2"/>
      <c r="C49" s="2"/>
      <c r="D49" s="2"/>
      <c r="E49" s="2"/>
      <c r="F49" s="2"/>
      <c r="G49" s="2"/>
      <c r="H49" s="2"/>
    </row>
  </sheetData>
  <printOptions/>
  <pageMargins left="0.5905511811023623" right="0.6692913385826772" top="0.31496062992125984" bottom="0.2362204724409449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A10" sqref="A10"/>
    </sheetView>
  </sheetViews>
  <sheetFormatPr defaultColWidth="9.00390625" defaultRowHeight="12"/>
  <cols>
    <col min="1" max="1" width="24.00390625" style="0" customWidth="1"/>
    <col min="2" max="2" width="10.00390625" style="0" customWidth="1"/>
    <col min="3" max="3" width="9.375" style="0" customWidth="1"/>
    <col min="4" max="4" width="10.25390625" style="0" customWidth="1"/>
    <col min="6" max="6" width="10.375" style="0" customWidth="1"/>
    <col min="7" max="7" width="10.875" style="0" customWidth="1"/>
    <col min="8" max="8" width="10.75390625" style="0" customWidth="1"/>
    <col min="9" max="9" width="11.125" style="0" customWidth="1"/>
  </cols>
  <sheetData>
    <row r="1" spans="1:16" s="5" customFormat="1" ht="12">
      <c r="A1"/>
      <c r="B1"/>
      <c r="C1"/>
      <c r="D1"/>
      <c r="E1"/>
      <c r="F1"/>
      <c r="G1"/>
      <c r="H1" s="81"/>
      <c r="I1"/>
      <c r="J1"/>
      <c r="K1"/>
      <c r="L1"/>
      <c r="M1"/>
      <c r="N1"/>
      <c r="O1"/>
      <c r="P1"/>
    </row>
    <row r="2" spans="1:16" s="5" customFormat="1" ht="12">
      <c r="A2"/>
      <c r="B2"/>
      <c r="C2"/>
      <c r="D2"/>
      <c r="E2"/>
      <c r="F2"/>
      <c r="G2"/>
      <c r="H2" s="81"/>
      <c r="I2"/>
      <c r="J2"/>
      <c r="K2"/>
      <c r="L2"/>
      <c r="M2"/>
      <c r="N2"/>
      <c r="O2"/>
      <c r="P2"/>
    </row>
    <row r="3" spans="1:16" s="5" customFormat="1" ht="12.75">
      <c r="A3" s="2"/>
      <c r="B3" s="1" t="s">
        <v>78</v>
      </c>
      <c r="C3" s="2"/>
      <c r="D3" s="1"/>
      <c r="E3" s="1"/>
      <c r="F3" s="2"/>
      <c r="G3" s="2"/>
      <c r="H3" s="1"/>
      <c r="I3" s="1" t="s">
        <v>79</v>
      </c>
      <c r="J3"/>
      <c r="K3"/>
      <c r="L3"/>
      <c r="M3"/>
      <c r="N3"/>
      <c r="O3"/>
      <c r="P3"/>
    </row>
    <row r="4" spans="1:16" s="5" customFormat="1" ht="15.75">
      <c r="A4" s="40" t="s">
        <v>80</v>
      </c>
      <c r="B4" s="2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</row>
    <row r="5" spans="1:16" s="5" customFormat="1" ht="15.75">
      <c r="A5" s="40" t="s">
        <v>81</v>
      </c>
      <c r="B5" s="2"/>
      <c r="C5" s="2"/>
      <c r="D5" s="2"/>
      <c r="E5" s="2"/>
      <c r="F5" s="2"/>
      <c r="G5" s="2"/>
      <c r="H5" s="2"/>
      <c r="I5" s="2"/>
      <c r="J5"/>
      <c r="K5"/>
      <c r="L5"/>
      <c r="M5"/>
      <c r="N5"/>
      <c r="O5"/>
      <c r="P5"/>
    </row>
    <row r="6" spans="1:16" s="5" customFormat="1" ht="15.75">
      <c r="A6" s="40"/>
      <c r="B6" s="2"/>
      <c r="C6" s="2"/>
      <c r="D6" s="2"/>
      <c r="E6" s="2"/>
      <c r="F6" s="2"/>
      <c r="G6" s="2"/>
      <c r="H6" s="2"/>
      <c r="I6" s="2"/>
      <c r="J6"/>
      <c r="K6"/>
      <c r="L6"/>
      <c r="M6"/>
      <c r="N6"/>
      <c r="O6"/>
      <c r="P6"/>
    </row>
    <row r="7" spans="1:16" s="13" customFormat="1" ht="14.25">
      <c r="A7" s="2"/>
      <c r="B7" s="2"/>
      <c r="C7" s="2"/>
      <c r="D7" s="38"/>
      <c r="E7" s="39"/>
      <c r="F7" s="2"/>
      <c r="G7" s="2"/>
      <c r="H7" s="37"/>
      <c r="I7" s="37" t="s">
        <v>2</v>
      </c>
      <c r="J7"/>
      <c r="K7"/>
      <c r="L7"/>
      <c r="M7"/>
      <c r="N7"/>
      <c r="O7"/>
      <c r="P7"/>
    </row>
    <row r="8" spans="1:16" s="18" customFormat="1" ht="75.75" customHeight="1">
      <c r="A8" s="45" t="s">
        <v>3</v>
      </c>
      <c r="B8" s="45" t="s">
        <v>41</v>
      </c>
      <c r="C8" s="45" t="s">
        <v>82</v>
      </c>
      <c r="D8" s="45" t="s">
        <v>43</v>
      </c>
      <c r="E8" s="45" t="s">
        <v>83</v>
      </c>
      <c r="F8" s="45" t="s">
        <v>84</v>
      </c>
      <c r="G8" s="45" t="s">
        <v>85</v>
      </c>
      <c r="H8" s="45" t="s">
        <v>46</v>
      </c>
      <c r="I8" s="45" t="s">
        <v>86</v>
      </c>
      <c r="J8"/>
      <c r="K8"/>
      <c r="L8"/>
      <c r="M8"/>
      <c r="N8"/>
      <c r="O8"/>
      <c r="P8"/>
    </row>
    <row r="9" spans="1:16" s="18" customFormat="1" ht="12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7">
        <v>7</v>
      </c>
      <c r="H9" s="47">
        <v>8</v>
      </c>
      <c r="I9" s="47">
        <v>9</v>
      </c>
      <c r="J9"/>
      <c r="K9"/>
      <c r="L9"/>
      <c r="M9"/>
      <c r="N9"/>
      <c r="O9"/>
      <c r="P9"/>
    </row>
    <row r="10" spans="1:16" s="18" customFormat="1" ht="17.25" customHeight="1">
      <c r="A10" s="49" t="s">
        <v>87</v>
      </c>
      <c r="B10" s="12">
        <f>SUM(B11+B12)</f>
        <v>679293</v>
      </c>
      <c r="C10" s="12">
        <f>SUM(C11+C12)</f>
        <v>507126</v>
      </c>
      <c r="D10" s="12">
        <f>SUM(D11+D12)</f>
        <v>461634</v>
      </c>
      <c r="E10" s="51">
        <f aca="true" t="shared" si="0" ref="E10:E51">SUM(D10/B10)</f>
        <v>0.6795800928318119</v>
      </c>
      <c r="F10" s="51">
        <f aca="true" t="shared" si="1" ref="F10:F51">SUM(D10/C10)</f>
        <v>0.9102944830278865</v>
      </c>
      <c r="G10" s="12">
        <f>SUM(G11+G12)</f>
        <v>59170</v>
      </c>
      <c r="H10" s="12">
        <f>SUM(H11+H12)</f>
        <v>56222</v>
      </c>
      <c r="I10" s="51">
        <f>SUM(H10/G10)</f>
        <v>0.9501774547912794</v>
      </c>
      <c r="J10"/>
      <c r="K10"/>
      <c r="L10"/>
      <c r="M10"/>
      <c r="N10"/>
      <c r="O10"/>
      <c r="P10"/>
    </row>
    <row r="11" spans="1:16" s="18" customFormat="1" ht="12">
      <c r="A11" s="59" t="s">
        <v>88</v>
      </c>
      <c r="B11" s="87">
        <f>SUM(B14+B17+B20+B23+B26+B29+B32+B35+B38+B41+B44+B47+B50+B55+B58+B61+B64+B67+B70+B73+B76+B79+B81+B83+B86+B88+B91)</f>
        <v>618461</v>
      </c>
      <c r="C11" s="87">
        <f>SUM(C14+C17+C20+C23+C26+C29+C32+C35+C38+C41+C44+C47+C50+C55+C58+C61+C64+C67+C70+C73+C76+C79+C81+C83+C86+C88+C91)</f>
        <v>458468</v>
      </c>
      <c r="D11" s="87">
        <f>SUM(D14+D17+D23+D26+D20+D29+D32+D35+D38+D41+D44+D47+D50+D55+D58+D61+D64+D67+D70+D73+D76+D79+D81+D83+D86+D88+D91)</f>
        <v>420204</v>
      </c>
      <c r="E11" s="56">
        <f t="shared" si="0"/>
        <v>0.6794349199060248</v>
      </c>
      <c r="F11" s="56">
        <f t="shared" si="1"/>
        <v>0.9165394313234512</v>
      </c>
      <c r="G11" s="87">
        <f>SUM(G14+G17+G20+G23+G26+G29+G32+G35+G38+G41+G44+G47+G50+G55+G58+G61+G64+G67+G70+G73+G76+G79+G81+G83+G86+G88+G91)</f>
        <v>53150</v>
      </c>
      <c r="H11" s="87">
        <f>SUM(H14+H17+H23+H26+H20+H29+H32+H35+H38+H41+H44+H47+H50+H55+H58+H61+H64+H67+H70+H73+H76+H79+H81+H83+H86+H88+H91)</f>
        <v>48683</v>
      </c>
      <c r="I11" s="56">
        <f>SUM(H11/G11)</f>
        <v>0.9159548447789275</v>
      </c>
      <c r="J11"/>
      <c r="K11"/>
      <c r="L11"/>
      <c r="M11"/>
      <c r="N11"/>
      <c r="O11"/>
      <c r="P11"/>
    </row>
    <row r="12" spans="1:16" s="18" customFormat="1" ht="12">
      <c r="A12" s="59" t="s">
        <v>89</v>
      </c>
      <c r="B12" s="87">
        <f>SUM(B15+B18+B21+B24+B27+B30+B33+B36+B39+B42+B45+B48+B51+B56+B59+B62+B65+B68+B71+B74+B77+B84+B89)</f>
        <v>60832</v>
      </c>
      <c r="C12" s="87">
        <f>SUM(C15+C18+C21+C24+C27+C30+C33+C36+C39+C42+C45+C48+C51+C56+C59+C62+C65+C68+C71+C74+C77+C84+C89)</f>
        <v>48658</v>
      </c>
      <c r="D12" s="87">
        <f>SUM(D15+D18+D21+D24+D27+D30+D33+D36+D39+D42+D45+D48+D51+D56+D59+D62+D65+D68+D71+D74+D77+D84+D89)</f>
        <v>41430</v>
      </c>
      <c r="E12" s="56">
        <f t="shared" si="0"/>
        <v>0.6810560231457128</v>
      </c>
      <c r="F12" s="56">
        <f t="shared" si="1"/>
        <v>0.8514529984791812</v>
      </c>
      <c r="G12" s="87">
        <f>SUM(G15+G18+G21+G24+G27+G30+G33+G36+G39+G42+G45+G48+G51+G56+G59+G62+G65+G68+G71+G74+G77+G84+G89)</f>
        <v>6020</v>
      </c>
      <c r="H12" s="87">
        <f>SUM(H15+H18+H21+H24+H27+H30+H33+H36+H39+H42+H45+H48+H51+H56+H59+H62+H65+H68+H71+H74+H77+H84+H89)</f>
        <v>7539</v>
      </c>
      <c r="I12" s="56">
        <f>SUM(H12/G12)</f>
        <v>1.2523255813953489</v>
      </c>
      <c r="J12"/>
      <c r="K12"/>
      <c r="L12"/>
      <c r="M12"/>
      <c r="N12"/>
      <c r="O12"/>
      <c r="P12"/>
    </row>
    <row r="13" spans="1:16" s="18" customFormat="1" ht="26.25" customHeight="1">
      <c r="A13" s="88" t="s">
        <v>90</v>
      </c>
      <c r="B13" s="89">
        <f>SUM(B14+B15)</f>
        <v>851</v>
      </c>
      <c r="C13" s="89">
        <f>SUM(C14+C15)</f>
        <v>658</v>
      </c>
      <c r="D13" s="89">
        <f>SUM(D14+D15)</f>
        <v>658</v>
      </c>
      <c r="E13" s="90">
        <f t="shared" si="0"/>
        <v>0.7732079905992949</v>
      </c>
      <c r="F13" s="90">
        <f t="shared" si="1"/>
        <v>1</v>
      </c>
      <c r="G13" s="89">
        <f>SUM(G14+G15)</f>
        <v>55</v>
      </c>
      <c r="H13" s="89">
        <f>SUM(H14+H15)</f>
        <v>55</v>
      </c>
      <c r="I13" s="90">
        <f>SUM(H13/G13)</f>
        <v>1</v>
      </c>
      <c r="J13"/>
      <c r="K13"/>
      <c r="L13"/>
      <c r="M13"/>
      <c r="N13"/>
      <c r="O13"/>
      <c r="P13"/>
    </row>
    <row r="14" spans="1:16" s="18" customFormat="1" ht="12">
      <c r="A14" s="59" t="s">
        <v>88</v>
      </c>
      <c r="B14" s="58">
        <v>800</v>
      </c>
      <c r="C14" s="58">
        <v>607</v>
      </c>
      <c r="D14" s="58">
        <v>607</v>
      </c>
      <c r="E14" s="56">
        <f t="shared" si="0"/>
        <v>0.75875</v>
      </c>
      <c r="F14" s="56">
        <f t="shared" si="1"/>
        <v>1</v>
      </c>
      <c r="G14" s="54">
        <v>54</v>
      </c>
      <c r="H14" s="58">
        <f>SUM(D14-'[2]Augusts'!D14)</f>
        <v>54</v>
      </c>
      <c r="I14" s="56">
        <f>SUM(H14/G14)</f>
        <v>1</v>
      </c>
      <c r="J14"/>
      <c r="K14"/>
      <c r="L14"/>
      <c r="M14"/>
      <c r="N14"/>
      <c r="O14"/>
      <c r="P14"/>
    </row>
    <row r="15" spans="1:16" s="18" customFormat="1" ht="12">
      <c r="A15" s="59" t="s">
        <v>89</v>
      </c>
      <c r="B15" s="58">
        <v>51</v>
      </c>
      <c r="C15" s="58">
        <v>51</v>
      </c>
      <c r="D15" s="58">
        <v>51</v>
      </c>
      <c r="E15" s="56">
        <f t="shared" si="0"/>
        <v>1</v>
      </c>
      <c r="F15" s="56">
        <f t="shared" si="1"/>
        <v>1</v>
      </c>
      <c r="G15" s="54">
        <v>1</v>
      </c>
      <c r="H15" s="58">
        <f>SUM(D15-'[2]Augusts'!D15)</f>
        <v>1</v>
      </c>
      <c r="I15" s="56">
        <v>0</v>
      </c>
      <c r="J15"/>
      <c r="K15"/>
      <c r="L15"/>
      <c r="M15"/>
      <c r="N15"/>
      <c r="O15"/>
      <c r="P15"/>
    </row>
    <row r="16" spans="1:16" s="18" customFormat="1" ht="12.75">
      <c r="A16" s="91" t="s">
        <v>91</v>
      </c>
      <c r="B16" s="89">
        <f>SUM(B17+B18)</f>
        <v>6273</v>
      </c>
      <c r="C16" s="89">
        <f>SUM(C17+C18)</f>
        <v>4677</v>
      </c>
      <c r="D16" s="89">
        <f>SUM(D17+D18)</f>
        <v>3929</v>
      </c>
      <c r="E16" s="90">
        <f t="shared" si="0"/>
        <v>0.6263350868802806</v>
      </c>
      <c r="F16" s="90">
        <f t="shared" si="1"/>
        <v>0.8400684199273039</v>
      </c>
      <c r="G16" s="89">
        <f>SUM(G17+G18)</f>
        <v>594</v>
      </c>
      <c r="H16" s="89">
        <f>SUM(H17+H18)</f>
        <v>616</v>
      </c>
      <c r="I16" s="90">
        <f aca="true" t="shared" si="2" ref="I16:I51">SUM(H16/G16)</f>
        <v>1.037037037037037</v>
      </c>
      <c r="J16"/>
      <c r="K16"/>
      <c r="L16"/>
      <c r="M16"/>
      <c r="N16"/>
      <c r="O16"/>
      <c r="P16"/>
    </row>
    <row r="17" spans="1:16" s="18" customFormat="1" ht="15" customHeight="1">
      <c r="A17" s="59" t="s">
        <v>88</v>
      </c>
      <c r="B17" s="58">
        <v>5021</v>
      </c>
      <c r="C17" s="58">
        <v>3740</v>
      </c>
      <c r="D17" s="58">
        <v>3235</v>
      </c>
      <c r="E17" s="56">
        <f t="shared" si="0"/>
        <v>0.6442939653455487</v>
      </c>
      <c r="F17" s="56">
        <f t="shared" si="1"/>
        <v>0.8649732620320856</v>
      </c>
      <c r="G17" s="54">
        <v>429</v>
      </c>
      <c r="H17" s="58">
        <f>SUM(D17-'[2]Augusts'!D17)</f>
        <v>442</v>
      </c>
      <c r="I17" s="56">
        <f t="shared" si="2"/>
        <v>1.0303030303030303</v>
      </c>
      <c r="J17"/>
      <c r="K17"/>
      <c r="L17"/>
      <c r="M17"/>
      <c r="N17"/>
      <c r="O17"/>
      <c r="P17"/>
    </row>
    <row r="18" spans="1:16" s="18" customFormat="1" ht="12">
      <c r="A18" s="59" t="s">
        <v>89</v>
      </c>
      <c r="B18" s="58">
        <v>1252</v>
      </c>
      <c r="C18" s="58">
        <v>937</v>
      </c>
      <c r="D18" s="58">
        <v>694</v>
      </c>
      <c r="E18" s="56">
        <f t="shared" si="0"/>
        <v>0.5543130990415336</v>
      </c>
      <c r="F18" s="56">
        <f t="shared" si="1"/>
        <v>0.7406616862326574</v>
      </c>
      <c r="G18" s="54">
        <v>165</v>
      </c>
      <c r="H18" s="58">
        <f>SUM(D18-'[2]Augusts'!D18)</f>
        <v>174</v>
      </c>
      <c r="I18" s="56">
        <f t="shared" si="2"/>
        <v>1.0545454545454545</v>
      </c>
      <c r="J18"/>
      <c r="K18"/>
      <c r="L18"/>
      <c r="M18"/>
      <c r="N18"/>
      <c r="O18"/>
      <c r="P18"/>
    </row>
    <row r="19" spans="1:16" s="18" customFormat="1" ht="12.75">
      <c r="A19" s="91" t="s">
        <v>92</v>
      </c>
      <c r="B19" s="89">
        <f>SUM(B20+B21)</f>
        <v>3543</v>
      </c>
      <c r="C19" s="89">
        <f>SUM(C20+C21)</f>
        <v>2618</v>
      </c>
      <c r="D19" s="89">
        <f>SUM(D20+D21)</f>
        <v>2554</v>
      </c>
      <c r="E19" s="90">
        <f t="shared" si="0"/>
        <v>0.7208580299181485</v>
      </c>
      <c r="F19" s="90">
        <f t="shared" si="1"/>
        <v>0.975553857906799</v>
      </c>
      <c r="G19" s="89">
        <f>SUM(G20+G21)</f>
        <v>284</v>
      </c>
      <c r="H19" s="89">
        <f>SUM(H20+H21)</f>
        <v>294</v>
      </c>
      <c r="I19" s="90">
        <f t="shared" si="2"/>
        <v>1.0352112676056338</v>
      </c>
      <c r="J19"/>
      <c r="K19"/>
      <c r="L19"/>
      <c r="M19"/>
      <c r="N19"/>
      <c r="O19"/>
      <c r="P19"/>
    </row>
    <row r="20" spans="1:16" s="18" customFormat="1" ht="12">
      <c r="A20" s="59" t="s">
        <v>88</v>
      </c>
      <c r="B20" s="58">
        <v>3299</v>
      </c>
      <c r="C20" s="58">
        <v>2428</v>
      </c>
      <c r="D20" s="58">
        <v>2373</v>
      </c>
      <c r="E20" s="56">
        <f t="shared" si="0"/>
        <v>0.7193088814792361</v>
      </c>
      <c r="F20" s="56">
        <f t="shared" si="1"/>
        <v>0.9773476112026359</v>
      </c>
      <c r="G20" s="54">
        <v>268</v>
      </c>
      <c r="H20" s="58">
        <f>SUM(D20-'[2]Augusts'!D20)</f>
        <v>278</v>
      </c>
      <c r="I20" s="56">
        <f t="shared" si="2"/>
        <v>1.037313432835821</v>
      </c>
      <c r="J20"/>
      <c r="K20"/>
      <c r="L20"/>
      <c r="M20"/>
      <c r="N20"/>
      <c r="O20"/>
      <c r="P20"/>
    </row>
    <row r="21" spans="1:16" s="18" customFormat="1" ht="12">
      <c r="A21" s="59" t="s">
        <v>89</v>
      </c>
      <c r="B21" s="58">
        <v>244</v>
      </c>
      <c r="C21" s="58">
        <v>190</v>
      </c>
      <c r="D21" s="58">
        <v>181</v>
      </c>
      <c r="E21" s="56">
        <f t="shared" si="0"/>
        <v>0.7418032786885246</v>
      </c>
      <c r="F21" s="56">
        <f t="shared" si="1"/>
        <v>0.9526315789473684</v>
      </c>
      <c r="G21" s="54">
        <v>16</v>
      </c>
      <c r="H21" s="58">
        <f>SUM(D21-'[2]Augusts'!D21)</f>
        <v>16</v>
      </c>
      <c r="I21" s="56">
        <f t="shared" si="2"/>
        <v>1</v>
      </c>
      <c r="J21"/>
      <c r="K21"/>
      <c r="L21"/>
      <c r="M21"/>
      <c r="N21"/>
      <c r="O21"/>
      <c r="P21"/>
    </row>
    <row r="22" spans="1:16" s="18" customFormat="1" ht="12.75">
      <c r="A22" s="91" t="s">
        <v>93</v>
      </c>
      <c r="B22" s="89">
        <f>SUM(B23+B24)</f>
        <v>24561</v>
      </c>
      <c r="C22" s="89">
        <f>SUM(C23+C24)</f>
        <v>18052</v>
      </c>
      <c r="D22" s="89">
        <f>SUM(D23+D24)</f>
        <v>16482</v>
      </c>
      <c r="E22" s="90">
        <f t="shared" si="0"/>
        <v>0.6710638817637719</v>
      </c>
      <c r="F22" s="90">
        <f t="shared" si="1"/>
        <v>0.9130290272545978</v>
      </c>
      <c r="G22" s="89">
        <f>SUM(G23+G24)</f>
        <v>1991</v>
      </c>
      <c r="H22" s="89">
        <f>SUM(H23+H24)</f>
        <v>1900</v>
      </c>
      <c r="I22" s="90">
        <f t="shared" si="2"/>
        <v>0.9542943244600703</v>
      </c>
      <c r="J22"/>
      <c r="K22"/>
      <c r="L22"/>
      <c r="M22"/>
      <c r="N22"/>
      <c r="O22"/>
      <c r="P22"/>
    </row>
    <row r="23" spans="1:16" s="18" customFormat="1" ht="12">
      <c r="A23" s="59" t="s">
        <v>88</v>
      </c>
      <c r="B23" s="58">
        <v>22050</v>
      </c>
      <c r="C23" s="58">
        <v>16138</v>
      </c>
      <c r="D23" s="58">
        <v>15435</v>
      </c>
      <c r="E23" s="56">
        <f t="shared" si="0"/>
        <v>0.7</v>
      </c>
      <c r="F23" s="56">
        <f t="shared" si="1"/>
        <v>0.9564382203494857</v>
      </c>
      <c r="G23" s="54">
        <v>1783</v>
      </c>
      <c r="H23" s="58">
        <f>SUM(D23-'[2]Augusts'!D23)</f>
        <v>1717</v>
      </c>
      <c r="I23" s="56">
        <f t="shared" si="2"/>
        <v>0.9629837352776219</v>
      </c>
      <c r="J23"/>
      <c r="K23"/>
      <c r="L23"/>
      <c r="M23"/>
      <c r="N23"/>
      <c r="O23"/>
      <c r="P23"/>
    </row>
    <row r="24" spans="1:16" s="18" customFormat="1" ht="12">
      <c r="A24" s="59" t="s">
        <v>89</v>
      </c>
      <c r="B24" s="58">
        <v>2511</v>
      </c>
      <c r="C24" s="58">
        <v>1914</v>
      </c>
      <c r="D24" s="58">
        <v>1047</v>
      </c>
      <c r="E24" s="56">
        <f t="shared" si="0"/>
        <v>0.4169653524492234</v>
      </c>
      <c r="F24" s="56">
        <f t="shared" si="1"/>
        <v>0.5470219435736677</v>
      </c>
      <c r="G24" s="54">
        <v>208</v>
      </c>
      <c r="H24" s="58">
        <f>SUM(D24-'[2]Augusts'!D24)</f>
        <v>183</v>
      </c>
      <c r="I24" s="56">
        <f t="shared" si="2"/>
        <v>0.8798076923076923</v>
      </c>
      <c r="J24"/>
      <c r="K24"/>
      <c r="L24"/>
      <c r="M24"/>
      <c r="N24"/>
      <c r="O24"/>
      <c r="P24"/>
    </row>
    <row r="25" spans="1:16" s="18" customFormat="1" ht="12.75">
      <c r="A25" s="91" t="s">
        <v>94</v>
      </c>
      <c r="B25" s="89">
        <f>SUM(B26+B27)</f>
        <v>11709</v>
      </c>
      <c r="C25" s="89">
        <f>SUM(C26+C27)</f>
        <v>9410</v>
      </c>
      <c r="D25" s="89">
        <f>SUM(D26+D27)</f>
        <v>7346</v>
      </c>
      <c r="E25" s="90">
        <f t="shared" si="0"/>
        <v>0.6273806473652745</v>
      </c>
      <c r="F25" s="90">
        <f t="shared" si="1"/>
        <v>0.7806588735387885</v>
      </c>
      <c r="G25" s="89">
        <f>SUM(G26+G27)</f>
        <v>938</v>
      </c>
      <c r="H25" s="89">
        <f>SUM(H26+H27)</f>
        <v>625</v>
      </c>
      <c r="I25" s="90">
        <f t="shared" si="2"/>
        <v>0.6663113006396588</v>
      </c>
      <c r="J25"/>
      <c r="K25"/>
      <c r="L25"/>
      <c r="M25"/>
      <c r="N25"/>
      <c r="O25"/>
      <c r="P25"/>
    </row>
    <row r="26" spans="1:16" s="18" customFormat="1" ht="12">
      <c r="A26" s="59" t="s">
        <v>88</v>
      </c>
      <c r="B26" s="58">
        <v>10849</v>
      </c>
      <c r="C26" s="58">
        <v>8751</v>
      </c>
      <c r="D26" s="58">
        <v>7188</v>
      </c>
      <c r="E26" s="56">
        <f t="shared" si="0"/>
        <v>0.6625495437367499</v>
      </c>
      <c r="F26" s="56">
        <f t="shared" si="1"/>
        <v>0.8213918409324649</v>
      </c>
      <c r="G26" s="54">
        <v>845</v>
      </c>
      <c r="H26" s="58">
        <f>SUM(D26-'[2]Augusts'!D26)</f>
        <v>612</v>
      </c>
      <c r="I26" s="56">
        <f t="shared" si="2"/>
        <v>0.7242603550295857</v>
      </c>
      <c r="J26"/>
      <c r="K26"/>
      <c r="L26"/>
      <c r="M26"/>
      <c r="N26"/>
      <c r="O26"/>
      <c r="P26"/>
    </row>
    <row r="27" spans="1:16" s="18" customFormat="1" ht="12">
      <c r="A27" s="59" t="s">
        <v>89</v>
      </c>
      <c r="B27" s="58">
        <v>860</v>
      </c>
      <c r="C27" s="58">
        <v>659</v>
      </c>
      <c r="D27" s="58">
        <v>158</v>
      </c>
      <c r="E27" s="56">
        <f t="shared" si="0"/>
        <v>0.18372093023255814</v>
      </c>
      <c r="F27" s="56">
        <f t="shared" si="1"/>
        <v>0.23975720789074356</v>
      </c>
      <c r="G27" s="54">
        <v>93</v>
      </c>
      <c r="H27" s="58">
        <f>SUM(D27-'[2]Augusts'!D27)</f>
        <v>13</v>
      </c>
      <c r="I27" s="56">
        <f t="shared" si="2"/>
        <v>0.13978494623655913</v>
      </c>
      <c r="J27"/>
      <c r="K27"/>
      <c r="L27"/>
      <c r="M27"/>
      <c r="N27"/>
      <c r="O27"/>
      <c r="P27"/>
    </row>
    <row r="28" spans="1:16" s="18" customFormat="1" ht="12.75">
      <c r="A28" s="91" t="s">
        <v>95</v>
      </c>
      <c r="B28" s="89">
        <f>SUM(B29+B30)</f>
        <v>10027</v>
      </c>
      <c r="C28" s="89">
        <f>SUM(C29+C30)</f>
        <v>5755</v>
      </c>
      <c r="D28" s="89">
        <f>SUM(D29+D30)</f>
        <v>5203</v>
      </c>
      <c r="E28" s="90">
        <f t="shared" si="0"/>
        <v>0.5188989727735115</v>
      </c>
      <c r="F28" s="90">
        <f t="shared" si="1"/>
        <v>0.9040834057341443</v>
      </c>
      <c r="G28" s="89">
        <f>SUM(G29+G30)</f>
        <v>1498</v>
      </c>
      <c r="H28" s="89">
        <f>SUM(H29+H30)</f>
        <v>1422</v>
      </c>
      <c r="I28" s="90">
        <f t="shared" si="2"/>
        <v>0.9492656875834445</v>
      </c>
      <c r="J28"/>
      <c r="K28"/>
      <c r="L28"/>
      <c r="M28"/>
      <c r="N28"/>
      <c r="O28"/>
      <c r="P28"/>
    </row>
    <row r="29" spans="1:16" s="18" customFormat="1" ht="12">
      <c r="A29" s="59" t="s">
        <v>88</v>
      </c>
      <c r="B29" s="58">
        <v>9582</v>
      </c>
      <c r="C29" s="58">
        <v>5374</v>
      </c>
      <c r="D29" s="58">
        <v>4897</v>
      </c>
      <c r="E29" s="56">
        <f t="shared" si="0"/>
        <v>0.5110624086829472</v>
      </c>
      <c r="F29" s="56">
        <f t="shared" si="1"/>
        <v>0.911239300334946</v>
      </c>
      <c r="G29" s="54">
        <v>1430</v>
      </c>
      <c r="H29" s="58">
        <f>SUM(D29-'[2]Augusts'!D29)</f>
        <v>1391</v>
      </c>
      <c r="I29" s="56">
        <f t="shared" si="2"/>
        <v>0.9727272727272728</v>
      </c>
      <c r="J29"/>
      <c r="K29"/>
      <c r="L29"/>
      <c r="M29"/>
      <c r="N29"/>
      <c r="O29"/>
      <c r="P29"/>
    </row>
    <row r="30" spans="1:16" s="18" customFormat="1" ht="12">
      <c r="A30" s="59" t="s">
        <v>89</v>
      </c>
      <c r="B30" s="58">
        <v>445</v>
      </c>
      <c r="C30" s="58">
        <v>381</v>
      </c>
      <c r="D30" s="58">
        <v>306</v>
      </c>
      <c r="E30" s="56">
        <f t="shared" si="0"/>
        <v>0.6876404494382022</v>
      </c>
      <c r="F30" s="56">
        <f t="shared" si="1"/>
        <v>0.8031496062992126</v>
      </c>
      <c r="G30" s="54">
        <v>68</v>
      </c>
      <c r="H30" s="58">
        <f>SUM(D30-'[2]Augusts'!D30)</f>
        <v>31</v>
      </c>
      <c r="I30" s="56">
        <f t="shared" si="2"/>
        <v>0.45588235294117646</v>
      </c>
      <c r="J30"/>
      <c r="K30"/>
      <c r="L30"/>
      <c r="M30"/>
      <c r="N30"/>
      <c r="O30"/>
      <c r="P30"/>
    </row>
    <row r="31" spans="1:16" s="18" customFormat="1" ht="12.75">
      <c r="A31" s="91" t="s">
        <v>96</v>
      </c>
      <c r="B31" s="89">
        <f>SUM(B32+B33)</f>
        <v>102697</v>
      </c>
      <c r="C31" s="89">
        <f>SUM(C32+C33)</f>
        <v>74215</v>
      </c>
      <c r="D31" s="89">
        <f>SUM(D32+D33)</f>
        <v>55560</v>
      </c>
      <c r="E31" s="90">
        <f t="shared" si="0"/>
        <v>0.5410089876043117</v>
      </c>
      <c r="F31" s="90">
        <f t="shared" si="1"/>
        <v>0.7486357205416695</v>
      </c>
      <c r="G31" s="89">
        <f>SUM(G32+G33)</f>
        <v>10741</v>
      </c>
      <c r="H31" s="89">
        <f>SUM(H32+H33)</f>
        <v>7060</v>
      </c>
      <c r="I31" s="90">
        <f t="shared" si="2"/>
        <v>0.6572944790987804</v>
      </c>
      <c r="J31"/>
      <c r="K31"/>
      <c r="L31"/>
      <c r="M31"/>
      <c r="N31"/>
      <c r="O31"/>
      <c r="P31"/>
    </row>
    <row r="32" spans="1:16" s="18" customFormat="1" ht="12">
      <c r="A32" s="59" t="s">
        <v>88</v>
      </c>
      <c r="B32" s="58">
        <v>92978</v>
      </c>
      <c r="C32" s="58">
        <v>67092</v>
      </c>
      <c r="D32" s="58">
        <v>48806</v>
      </c>
      <c r="E32" s="56">
        <f t="shared" si="0"/>
        <v>0.5249198735184667</v>
      </c>
      <c r="F32" s="56">
        <f t="shared" si="1"/>
        <v>0.7274488761700352</v>
      </c>
      <c r="G32" s="54">
        <v>10092</v>
      </c>
      <c r="H32" s="58">
        <f>SUM(D32-'[2]Augusts'!D32)</f>
        <v>6148</v>
      </c>
      <c r="I32" s="56">
        <f t="shared" si="2"/>
        <v>0.6091954022988506</v>
      </c>
      <c r="J32"/>
      <c r="K32"/>
      <c r="L32"/>
      <c r="M32"/>
      <c r="N32"/>
      <c r="O32"/>
      <c r="P32"/>
    </row>
    <row r="33" spans="1:16" s="18" customFormat="1" ht="12">
      <c r="A33" s="59" t="s">
        <v>89</v>
      </c>
      <c r="B33" s="58">
        <v>9719</v>
      </c>
      <c r="C33" s="58">
        <v>7123</v>
      </c>
      <c r="D33" s="58">
        <v>6754</v>
      </c>
      <c r="E33" s="56">
        <f t="shared" si="0"/>
        <v>0.6949274616730117</v>
      </c>
      <c r="F33" s="56">
        <f t="shared" si="1"/>
        <v>0.9481959848378492</v>
      </c>
      <c r="G33" s="54">
        <v>649</v>
      </c>
      <c r="H33" s="58">
        <f>SUM(D33-'[2]Augusts'!D33)</f>
        <v>912</v>
      </c>
      <c r="I33" s="56">
        <f t="shared" si="2"/>
        <v>1.4052388289676425</v>
      </c>
      <c r="J33"/>
      <c r="K33"/>
      <c r="L33"/>
      <c r="M33"/>
      <c r="N33"/>
      <c r="O33"/>
      <c r="P33"/>
    </row>
    <row r="34" spans="1:16" s="18" customFormat="1" ht="12.75">
      <c r="A34" s="91" t="s">
        <v>97</v>
      </c>
      <c r="B34" s="89">
        <f>SUM(B35+B36)</f>
        <v>90955</v>
      </c>
      <c r="C34" s="89">
        <f>SUM(C35+C36)</f>
        <v>68630</v>
      </c>
      <c r="D34" s="89">
        <f>SUM(D35+D36)</f>
        <v>65658</v>
      </c>
      <c r="E34" s="90">
        <f t="shared" si="0"/>
        <v>0.7218734539057776</v>
      </c>
      <c r="F34" s="90">
        <f t="shared" si="1"/>
        <v>0.9566953227451552</v>
      </c>
      <c r="G34" s="89">
        <f>SUM(G35+G36)</f>
        <v>8042</v>
      </c>
      <c r="H34" s="89">
        <f>SUM(H35+H36)</f>
        <v>8552</v>
      </c>
      <c r="I34" s="90">
        <f t="shared" si="2"/>
        <v>1.0634170604327282</v>
      </c>
      <c r="J34"/>
      <c r="K34"/>
      <c r="L34"/>
      <c r="M34"/>
      <c r="N34"/>
      <c r="O34"/>
      <c r="P34"/>
    </row>
    <row r="35" spans="1:16" s="18" customFormat="1" ht="13.5" customHeight="1">
      <c r="A35" s="59" t="s">
        <v>88</v>
      </c>
      <c r="B35" s="58">
        <v>78242</v>
      </c>
      <c r="C35" s="58">
        <v>58444</v>
      </c>
      <c r="D35" s="58">
        <v>56261</v>
      </c>
      <c r="E35" s="56">
        <f t="shared" si="0"/>
        <v>0.7190639298586436</v>
      </c>
      <c r="F35" s="56">
        <f t="shared" si="1"/>
        <v>0.9626480049277941</v>
      </c>
      <c r="G35" s="54">
        <v>6811</v>
      </c>
      <c r="H35" s="58">
        <f>SUM(D35-'[2]Augusts'!D35)</f>
        <v>7036</v>
      </c>
      <c r="I35" s="56">
        <f t="shared" si="2"/>
        <v>1.033034796652474</v>
      </c>
      <c r="J35"/>
      <c r="K35"/>
      <c r="L35"/>
      <c r="M35"/>
      <c r="N35"/>
      <c r="O35"/>
      <c r="P35"/>
    </row>
    <row r="36" spans="1:16" s="18" customFormat="1" ht="12.75" customHeight="1">
      <c r="A36" s="59" t="s">
        <v>89</v>
      </c>
      <c r="B36" s="58">
        <v>12713</v>
      </c>
      <c r="C36" s="58">
        <v>10186</v>
      </c>
      <c r="D36" s="58">
        <v>9397</v>
      </c>
      <c r="E36" s="56">
        <f t="shared" si="0"/>
        <v>0.7391646346259734</v>
      </c>
      <c r="F36" s="56">
        <f t="shared" si="1"/>
        <v>0.9225407421951698</v>
      </c>
      <c r="G36" s="54">
        <v>1231</v>
      </c>
      <c r="H36" s="58">
        <f>SUM(D36-'[2]Augusts'!D36)</f>
        <v>1516</v>
      </c>
      <c r="I36" s="56">
        <f t="shared" si="2"/>
        <v>1.231519090170593</v>
      </c>
      <c r="J36"/>
      <c r="K36"/>
      <c r="L36"/>
      <c r="M36"/>
      <c r="N36"/>
      <c r="O36"/>
      <c r="P36"/>
    </row>
    <row r="37" spans="1:16" s="5" customFormat="1" ht="25.5">
      <c r="A37" s="92" t="s">
        <v>98</v>
      </c>
      <c r="B37" s="89">
        <f>SUM(B38+B39)</f>
        <v>53402</v>
      </c>
      <c r="C37" s="89">
        <f>SUM(C38+C39)</f>
        <v>42285</v>
      </c>
      <c r="D37" s="89">
        <f>SUM(D38+D39)</f>
        <v>37637</v>
      </c>
      <c r="E37" s="90">
        <f t="shared" si="0"/>
        <v>0.7047863375903525</v>
      </c>
      <c r="F37" s="90">
        <f t="shared" si="1"/>
        <v>0.8900792243112214</v>
      </c>
      <c r="G37" s="89">
        <f>SUM(G38+G39)</f>
        <v>4767</v>
      </c>
      <c r="H37" s="89">
        <f>SUM(H38+H39)</f>
        <v>3983</v>
      </c>
      <c r="I37" s="90">
        <f t="shared" si="2"/>
        <v>0.8355359765051396</v>
      </c>
      <c r="J37"/>
      <c r="K37"/>
      <c r="L37"/>
      <c r="M37"/>
      <c r="N37"/>
      <c r="O37"/>
      <c r="P37"/>
    </row>
    <row r="38" spans="1:16" s="5" customFormat="1" ht="12">
      <c r="A38" s="59" t="s">
        <v>88</v>
      </c>
      <c r="B38" s="58">
        <v>49778</v>
      </c>
      <c r="C38" s="58">
        <v>39099</v>
      </c>
      <c r="D38" s="58">
        <v>35242</v>
      </c>
      <c r="E38" s="56">
        <f t="shared" si="0"/>
        <v>0.707983446502471</v>
      </c>
      <c r="F38" s="56">
        <f t="shared" si="1"/>
        <v>0.9013529757794317</v>
      </c>
      <c r="G38" s="54">
        <v>4313</v>
      </c>
      <c r="H38" s="58">
        <f>SUM(D38-'[2]Augusts'!D38)</f>
        <v>3538</v>
      </c>
      <c r="I38" s="56">
        <f t="shared" si="2"/>
        <v>0.8203106886158127</v>
      </c>
      <c r="J38"/>
      <c r="K38"/>
      <c r="L38"/>
      <c r="M38"/>
      <c r="N38"/>
      <c r="O38"/>
      <c r="P38"/>
    </row>
    <row r="39" spans="1:16" s="5" customFormat="1" ht="12">
      <c r="A39" s="59" t="s">
        <v>89</v>
      </c>
      <c r="B39" s="58">
        <v>3624</v>
      </c>
      <c r="C39" s="58">
        <v>3186</v>
      </c>
      <c r="D39" s="58">
        <v>2395</v>
      </c>
      <c r="E39" s="56">
        <f t="shared" si="0"/>
        <v>0.6608719646799117</v>
      </c>
      <c r="F39" s="56">
        <f t="shared" si="1"/>
        <v>0.7517263025737602</v>
      </c>
      <c r="G39" s="54">
        <v>454</v>
      </c>
      <c r="H39" s="58">
        <f>SUM(D39-'[2]Augusts'!D39)</f>
        <v>445</v>
      </c>
      <c r="I39" s="56">
        <f t="shared" si="2"/>
        <v>0.9801762114537445</v>
      </c>
      <c r="J39"/>
      <c r="K39"/>
      <c r="L39"/>
      <c r="M39"/>
      <c r="N39"/>
      <c r="O39"/>
      <c r="P39"/>
    </row>
    <row r="40" spans="1:16" s="5" customFormat="1" ht="12.75">
      <c r="A40" s="91" t="s">
        <v>99</v>
      </c>
      <c r="B40" s="89">
        <f>SUM(B41+B42)</f>
        <v>46203</v>
      </c>
      <c r="C40" s="89">
        <f>SUM(C41+C42)</f>
        <v>34367</v>
      </c>
      <c r="D40" s="89">
        <f>SUM(D41+D42)</f>
        <v>33203</v>
      </c>
      <c r="E40" s="90">
        <f t="shared" si="0"/>
        <v>0.7186329891998355</v>
      </c>
      <c r="F40" s="90">
        <f t="shared" si="1"/>
        <v>0.9661302994151366</v>
      </c>
      <c r="G40" s="89">
        <f>SUM(G41+G42)</f>
        <v>3651</v>
      </c>
      <c r="H40" s="89">
        <f>SUM(H41+H42)</f>
        <v>3814</v>
      </c>
      <c r="I40" s="90">
        <f t="shared" si="2"/>
        <v>1.0446453026568063</v>
      </c>
      <c r="J40"/>
      <c r="K40"/>
      <c r="L40"/>
      <c r="M40"/>
      <c r="N40"/>
      <c r="O40"/>
      <c r="P40"/>
    </row>
    <row r="41" spans="1:16" s="5" customFormat="1" ht="12">
      <c r="A41" s="59" t="s">
        <v>88</v>
      </c>
      <c r="B41" s="58">
        <v>43699</v>
      </c>
      <c r="C41" s="58">
        <v>32171</v>
      </c>
      <c r="D41" s="58">
        <v>31218</v>
      </c>
      <c r="E41" s="56">
        <f t="shared" si="0"/>
        <v>0.7143870569120575</v>
      </c>
      <c r="F41" s="56">
        <f t="shared" si="1"/>
        <v>0.9703770476516117</v>
      </c>
      <c r="G41" s="54">
        <v>3430</v>
      </c>
      <c r="H41" s="58">
        <f>SUM(D41-'[2]Augusts'!D41)</f>
        <v>3569</v>
      </c>
      <c r="I41" s="56">
        <f t="shared" si="2"/>
        <v>1.0405247813411078</v>
      </c>
      <c r="J41"/>
      <c r="K41"/>
      <c r="L41"/>
      <c r="M41"/>
      <c r="N41"/>
      <c r="O41"/>
      <c r="P41"/>
    </row>
    <row r="42" spans="1:16" s="5" customFormat="1" ht="12">
      <c r="A42" s="59" t="s">
        <v>89</v>
      </c>
      <c r="B42" s="58">
        <v>2504</v>
      </c>
      <c r="C42" s="58">
        <v>2196</v>
      </c>
      <c r="D42" s="58">
        <v>1985</v>
      </c>
      <c r="E42" s="56">
        <f t="shared" si="0"/>
        <v>0.7927316293929713</v>
      </c>
      <c r="F42" s="56">
        <f t="shared" si="1"/>
        <v>0.9039162112932605</v>
      </c>
      <c r="G42" s="54">
        <v>221</v>
      </c>
      <c r="H42" s="58">
        <f>SUM(D42-'[2]Augusts'!D42)</f>
        <v>245</v>
      </c>
      <c r="I42" s="56">
        <f t="shared" si="2"/>
        <v>1.1085972850678734</v>
      </c>
      <c r="J42"/>
      <c r="K42"/>
      <c r="L42"/>
      <c r="M42"/>
      <c r="N42"/>
      <c r="O42"/>
      <c r="P42"/>
    </row>
    <row r="43" spans="1:16" s="5" customFormat="1" ht="12.75">
      <c r="A43" s="91" t="s">
        <v>100</v>
      </c>
      <c r="B43" s="89">
        <f>SUM(B44+B45)</f>
        <v>12206</v>
      </c>
      <c r="C43" s="89">
        <f>SUM(C44+C45)</f>
        <v>9169</v>
      </c>
      <c r="D43" s="89">
        <f>SUM(D44+D45)</f>
        <v>6852</v>
      </c>
      <c r="E43" s="90">
        <f t="shared" si="0"/>
        <v>0.5613632639685401</v>
      </c>
      <c r="F43" s="90">
        <f t="shared" si="1"/>
        <v>0.7473006870978296</v>
      </c>
      <c r="G43" s="89">
        <f>SUM(G44+G45)</f>
        <v>1443</v>
      </c>
      <c r="H43" s="89">
        <f>SUM(H44+H45)</f>
        <v>1624</v>
      </c>
      <c r="I43" s="90">
        <f t="shared" si="2"/>
        <v>1.1254331254331253</v>
      </c>
      <c r="J43"/>
      <c r="K43"/>
      <c r="L43"/>
      <c r="M43"/>
      <c r="N43"/>
      <c r="O43"/>
      <c r="P43"/>
    </row>
    <row r="44" spans="1:16" s="5" customFormat="1" ht="12">
      <c r="A44" s="59" t="s">
        <v>88</v>
      </c>
      <c r="B44" s="58">
        <v>7487</v>
      </c>
      <c r="C44" s="58">
        <v>5597</v>
      </c>
      <c r="D44" s="58">
        <v>3760</v>
      </c>
      <c r="E44" s="56">
        <f t="shared" si="0"/>
        <v>0.502203819954588</v>
      </c>
      <c r="F44" s="56">
        <f t="shared" si="1"/>
        <v>0.6717884581025549</v>
      </c>
      <c r="G44" s="54">
        <v>609</v>
      </c>
      <c r="H44" s="58">
        <f>SUM(D44-'[2]Augusts'!D44)</f>
        <v>382</v>
      </c>
      <c r="I44" s="56">
        <f t="shared" si="2"/>
        <v>0.6272577996715928</v>
      </c>
      <c r="J44"/>
      <c r="K44"/>
      <c r="L44"/>
      <c r="M44"/>
      <c r="N44"/>
      <c r="O44"/>
      <c r="P44"/>
    </row>
    <row r="45" spans="1:16" s="5" customFormat="1" ht="12">
      <c r="A45" s="59" t="s">
        <v>89</v>
      </c>
      <c r="B45" s="58">
        <v>4719</v>
      </c>
      <c r="C45" s="58">
        <v>3572</v>
      </c>
      <c r="D45" s="58">
        <v>3092</v>
      </c>
      <c r="E45" s="56">
        <f t="shared" si="0"/>
        <v>0.6552235643144734</v>
      </c>
      <c r="F45" s="56">
        <f t="shared" si="1"/>
        <v>0.8656215005599104</v>
      </c>
      <c r="G45" s="54">
        <v>834</v>
      </c>
      <c r="H45" s="58">
        <f>SUM(D45-'[2]Augusts'!D45)</f>
        <v>1242</v>
      </c>
      <c r="I45" s="56">
        <f t="shared" si="2"/>
        <v>1.4892086330935252</v>
      </c>
      <c r="J45"/>
      <c r="K45"/>
      <c r="L45"/>
      <c r="M45"/>
      <c r="N45"/>
      <c r="O45"/>
      <c r="P45"/>
    </row>
    <row r="46" spans="1:16" s="5" customFormat="1" ht="12.75">
      <c r="A46" s="91" t="s">
        <v>101</v>
      </c>
      <c r="B46" s="89">
        <f>SUM(B47+B48)</f>
        <v>156266</v>
      </c>
      <c r="C46" s="89">
        <f>SUM(C47+C48)</f>
        <v>116672</v>
      </c>
      <c r="D46" s="89">
        <f>SUM(D47+D48)</f>
        <v>112266</v>
      </c>
      <c r="E46" s="90">
        <f t="shared" si="0"/>
        <v>0.7184288328875124</v>
      </c>
      <c r="F46" s="90">
        <f t="shared" si="1"/>
        <v>0.9622360120680198</v>
      </c>
      <c r="G46" s="89">
        <f>SUM(G47+G48)</f>
        <v>13142</v>
      </c>
      <c r="H46" s="89">
        <f>SUM(H47+H48)</f>
        <v>13794</v>
      </c>
      <c r="I46" s="90">
        <f t="shared" si="2"/>
        <v>1.049611931212905</v>
      </c>
      <c r="J46"/>
      <c r="K46"/>
      <c r="L46"/>
      <c r="M46"/>
      <c r="N46"/>
      <c r="O46"/>
      <c r="P46"/>
    </row>
    <row r="47" spans="1:16" s="5" customFormat="1" ht="12">
      <c r="A47" s="59" t="s">
        <v>88</v>
      </c>
      <c r="B47" s="58">
        <v>149233</v>
      </c>
      <c r="C47" s="58">
        <v>110443</v>
      </c>
      <c r="D47" s="58">
        <v>107210</v>
      </c>
      <c r="E47" s="56">
        <f t="shared" si="0"/>
        <v>0.718406786702673</v>
      </c>
      <c r="F47" s="56">
        <f t="shared" si="1"/>
        <v>0.9707269813387901</v>
      </c>
      <c r="G47" s="54">
        <v>12686</v>
      </c>
      <c r="H47" s="58">
        <f>SUM(D47-'[2]Augusts'!D47)</f>
        <v>13074</v>
      </c>
      <c r="I47" s="56">
        <f t="shared" si="2"/>
        <v>1.03058489673656</v>
      </c>
      <c r="J47"/>
      <c r="K47"/>
      <c r="L47"/>
      <c r="M47"/>
      <c r="N47"/>
      <c r="O47"/>
      <c r="P47"/>
    </row>
    <row r="48" spans="1:16" s="5" customFormat="1" ht="12">
      <c r="A48" s="59" t="s">
        <v>89</v>
      </c>
      <c r="B48" s="58">
        <v>7033</v>
      </c>
      <c r="C48" s="58">
        <v>6229</v>
      </c>
      <c r="D48" s="58">
        <v>5056</v>
      </c>
      <c r="E48" s="56">
        <f t="shared" si="0"/>
        <v>0.7188966301720461</v>
      </c>
      <c r="F48" s="56">
        <f t="shared" si="1"/>
        <v>0.8116872692245947</v>
      </c>
      <c r="G48" s="54">
        <v>456</v>
      </c>
      <c r="H48" s="58">
        <f>SUM(D48-'[2]Augusts'!D48)</f>
        <v>720</v>
      </c>
      <c r="I48" s="56">
        <f t="shared" si="2"/>
        <v>1.5789473684210527</v>
      </c>
      <c r="J48"/>
      <c r="K48"/>
      <c r="L48"/>
      <c r="M48"/>
      <c r="N48"/>
      <c r="O48"/>
      <c r="P48"/>
    </row>
    <row r="49" spans="1:16" s="5" customFormat="1" ht="12.75">
      <c r="A49" s="91" t="s">
        <v>102</v>
      </c>
      <c r="B49" s="89">
        <f>SUM(B50+B51)</f>
        <v>13572</v>
      </c>
      <c r="C49" s="89">
        <f>SUM(C50+C51)</f>
        <v>9813</v>
      </c>
      <c r="D49" s="89">
        <f>SUM(D50+D51)</f>
        <v>8402</v>
      </c>
      <c r="E49" s="90">
        <f t="shared" si="0"/>
        <v>0.6190686707928087</v>
      </c>
      <c r="F49" s="90">
        <f t="shared" si="1"/>
        <v>0.8562111484765107</v>
      </c>
      <c r="G49" s="89">
        <f>SUM(G50+G51)</f>
        <v>1220</v>
      </c>
      <c r="H49" s="89">
        <f>SUM(H50+H51)</f>
        <v>1190</v>
      </c>
      <c r="I49" s="90">
        <f t="shared" si="2"/>
        <v>0.9754098360655737</v>
      </c>
      <c r="J49"/>
      <c r="K49"/>
      <c r="L49"/>
      <c r="M49"/>
      <c r="N49"/>
      <c r="O49"/>
      <c r="P49"/>
    </row>
    <row r="50" spans="1:16" s="5" customFormat="1" ht="12">
      <c r="A50" s="59" t="s">
        <v>88</v>
      </c>
      <c r="B50" s="58">
        <v>12118</v>
      </c>
      <c r="C50" s="58">
        <v>8652</v>
      </c>
      <c r="D50" s="58">
        <v>7673</v>
      </c>
      <c r="E50" s="56">
        <f t="shared" si="0"/>
        <v>0.6331902954282885</v>
      </c>
      <c r="F50" s="56">
        <f t="shared" si="1"/>
        <v>0.8868469717984281</v>
      </c>
      <c r="G50" s="54">
        <v>1100</v>
      </c>
      <c r="H50" s="58">
        <f>SUM(D50-'[2]Augusts'!D50)</f>
        <v>982</v>
      </c>
      <c r="I50" s="56">
        <f t="shared" si="2"/>
        <v>0.8927272727272727</v>
      </c>
      <c r="J50"/>
      <c r="K50"/>
      <c r="L50"/>
      <c r="M50"/>
      <c r="N50"/>
      <c r="O50"/>
      <c r="P50"/>
    </row>
    <row r="51" spans="1:16" s="5" customFormat="1" ht="12">
      <c r="A51" s="59" t="s">
        <v>89</v>
      </c>
      <c r="B51" s="58">
        <v>1454</v>
      </c>
      <c r="C51" s="58">
        <v>1161</v>
      </c>
      <c r="D51" s="58">
        <v>729</v>
      </c>
      <c r="E51" s="56">
        <f t="shared" si="0"/>
        <v>0.5013755158184319</v>
      </c>
      <c r="F51" s="56">
        <f t="shared" si="1"/>
        <v>0.627906976744186</v>
      </c>
      <c r="G51" s="54">
        <v>120</v>
      </c>
      <c r="H51" s="58">
        <f>SUM(D51-'[2]Augusts'!D51)</f>
        <v>208</v>
      </c>
      <c r="I51" s="56">
        <f t="shared" si="2"/>
        <v>1.7333333333333334</v>
      </c>
      <c r="J51"/>
      <c r="K51"/>
      <c r="L51"/>
      <c r="M51"/>
      <c r="N51"/>
      <c r="O51"/>
      <c r="P51"/>
    </row>
    <row r="52" spans="1:16" s="5" customFormat="1" ht="75" customHeight="1">
      <c r="A52" s="45" t="s">
        <v>3</v>
      </c>
      <c r="B52" s="45" t="s">
        <v>41</v>
      </c>
      <c r="C52" s="45" t="s">
        <v>82</v>
      </c>
      <c r="D52" s="45" t="s">
        <v>43</v>
      </c>
      <c r="E52" s="45" t="s">
        <v>83</v>
      </c>
      <c r="F52" s="45" t="s">
        <v>84</v>
      </c>
      <c r="G52" s="45" t="s">
        <v>103</v>
      </c>
      <c r="H52" s="45" t="s">
        <v>104</v>
      </c>
      <c r="I52" s="45" t="s">
        <v>86</v>
      </c>
      <c r="J52"/>
      <c r="K52"/>
      <c r="L52"/>
      <c r="M52"/>
      <c r="N52"/>
      <c r="O52"/>
      <c r="P52"/>
    </row>
    <row r="53" spans="1:16" s="5" customFormat="1" ht="12">
      <c r="A53" s="45">
        <v>1</v>
      </c>
      <c r="B53" s="45">
        <v>2</v>
      </c>
      <c r="C53" s="45">
        <v>3</v>
      </c>
      <c r="D53" s="45">
        <v>4</v>
      </c>
      <c r="E53" s="45">
        <v>5</v>
      </c>
      <c r="F53" s="45">
        <v>6</v>
      </c>
      <c r="G53" s="47">
        <v>7</v>
      </c>
      <c r="H53" s="47">
        <v>8</v>
      </c>
      <c r="I53" s="47">
        <v>9</v>
      </c>
      <c r="J53"/>
      <c r="K53"/>
      <c r="L53"/>
      <c r="M53"/>
      <c r="N53"/>
      <c r="O53"/>
      <c r="P53"/>
    </row>
    <row r="54" spans="1:16" s="5" customFormat="1" ht="36.75" customHeight="1">
      <c r="A54" s="92" t="s">
        <v>105</v>
      </c>
      <c r="B54" s="89">
        <f>SUM(B55+B56)</f>
        <v>8877</v>
      </c>
      <c r="C54" s="89">
        <f>SUM(C55+C56)</f>
        <v>6527</v>
      </c>
      <c r="D54" s="89">
        <f>SUM(D55+D56)</f>
        <v>5609</v>
      </c>
      <c r="E54" s="90">
        <f aca="true" t="shared" si="3" ref="E54:E91">SUM(D54/B54)</f>
        <v>0.6318576095527768</v>
      </c>
      <c r="F54" s="90">
        <f aca="true" t="shared" si="4" ref="F54:F91">SUM(D54/C54)</f>
        <v>0.8593534548797304</v>
      </c>
      <c r="G54" s="89">
        <f>SUM(G55+G56)</f>
        <v>757</v>
      </c>
      <c r="H54" s="89">
        <f>SUM(H55+H56)</f>
        <v>807</v>
      </c>
      <c r="I54" s="90">
        <f aca="true" t="shared" si="5" ref="I54:I64">SUM(H54/G54)</f>
        <v>1.0660501981505945</v>
      </c>
      <c r="J54"/>
      <c r="K54"/>
      <c r="L54"/>
      <c r="M54"/>
      <c r="N54"/>
      <c r="O54"/>
      <c r="P54"/>
    </row>
    <row r="55" spans="1:16" s="5" customFormat="1" ht="12">
      <c r="A55" s="59" t="s">
        <v>88</v>
      </c>
      <c r="B55" s="58">
        <v>6424</v>
      </c>
      <c r="C55" s="58">
        <v>4821</v>
      </c>
      <c r="D55" s="58">
        <v>4449</v>
      </c>
      <c r="E55" s="56">
        <f t="shared" si="3"/>
        <v>0.6925591531755916</v>
      </c>
      <c r="F55" s="56">
        <f t="shared" si="4"/>
        <v>0.9228375855631612</v>
      </c>
      <c r="G55" s="54">
        <v>526</v>
      </c>
      <c r="H55" s="58">
        <f>SUM(D55-'[2]Augusts'!D55)</f>
        <v>597</v>
      </c>
      <c r="I55" s="56">
        <f t="shared" si="5"/>
        <v>1.1349809885931559</v>
      </c>
      <c r="J55"/>
      <c r="K55"/>
      <c r="L55"/>
      <c r="M55"/>
      <c r="N55"/>
      <c r="O55"/>
      <c r="P55"/>
    </row>
    <row r="56" spans="1:16" s="5" customFormat="1" ht="12">
      <c r="A56" s="59" t="s">
        <v>89</v>
      </c>
      <c r="B56" s="58">
        <v>2453</v>
      </c>
      <c r="C56" s="58">
        <v>1706</v>
      </c>
      <c r="D56" s="58">
        <v>1160</v>
      </c>
      <c r="E56" s="56">
        <f t="shared" si="3"/>
        <v>0.4728903383611904</v>
      </c>
      <c r="F56" s="56">
        <f t="shared" si="4"/>
        <v>0.6799531066822978</v>
      </c>
      <c r="G56" s="54">
        <v>231</v>
      </c>
      <c r="H56" s="58">
        <f>SUM(D56-'[2]Augusts'!D56)</f>
        <v>210</v>
      </c>
      <c r="I56" s="56">
        <f t="shared" si="5"/>
        <v>0.9090909090909091</v>
      </c>
      <c r="J56"/>
      <c r="K56"/>
      <c r="L56"/>
      <c r="M56"/>
      <c r="N56"/>
      <c r="O56"/>
      <c r="P56"/>
    </row>
    <row r="57" spans="1:16" s="5" customFormat="1" ht="12.75">
      <c r="A57" s="91" t="s">
        <v>106</v>
      </c>
      <c r="B57" s="89">
        <f>SUM(B58+B59)</f>
        <v>14169</v>
      </c>
      <c r="C57" s="89">
        <f>SUM(C58+C59)</f>
        <v>10763</v>
      </c>
      <c r="D57" s="89">
        <f>SUM(D58+D59)</f>
        <v>10624</v>
      </c>
      <c r="E57" s="90">
        <f t="shared" si="3"/>
        <v>0.7498059143199943</v>
      </c>
      <c r="F57" s="90">
        <f t="shared" si="4"/>
        <v>0.9870853851156741</v>
      </c>
      <c r="G57" s="89">
        <f>SUM(G58+G59)</f>
        <v>1141</v>
      </c>
      <c r="H57" s="89">
        <f>SUM(H58+H59)</f>
        <v>1325</v>
      </c>
      <c r="I57" s="90">
        <f t="shared" si="5"/>
        <v>1.161262050832603</v>
      </c>
      <c r="J57"/>
      <c r="K57"/>
      <c r="L57"/>
      <c r="M57"/>
      <c r="N57"/>
      <c r="O57"/>
      <c r="P57"/>
    </row>
    <row r="58" spans="1:16" s="5" customFormat="1" ht="12">
      <c r="A58" s="59" t="s">
        <v>88</v>
      </c>
      <c r="B58" s="58">
        <v>12456</v>
      </c>
      <c r="C58" s="58">
        <v>9379</v>
      </c>
      <c r="D58" s="58">
        <v>9278</v>
      </c>
      <c r="E58" s="56">
        <f t="shared" si="3"/>
        <v>0.7448619139370585</v>
      </c>
      <c r="F58" s="56">
        <f t="shared" si="4"/>
        <v>0.9892312613284998</v>
      </c>
      <c r="G58" s="54">
        <v>932</v>
      </c>
      <c r="H58" s="58">
        <f>SUM(D58-'[2]Augusts'!D58)</f>
        <v>920</v>
      </c>
      <c r="I58" s="56">
        <f t="shared" si="5"/>
        <v>0.9871244635193133</v>
      </c>
      <c r="J58"/>
      <c r="K58"/>
      <c r="L58"/>
      <c r="M58"/>
      <c r="N58"/>
      <c r="O58"/>
      <c r="P58"/>
    </row>
    <row r="59" spans="1:16" s="5" customFormat="1" ht="12">
      <c r="A59" s="59" t="s">
        <v>89</v>
      </c>
      <c r="B59" s="58">
        <v>1713</v>
      </c>
      <c r="C59" s="58">
        <v>1384</v>
      </c>
      <c r="D59" s="58">
        <v>1346</v>
      </c>
      <c r="E59" s="56">
        <f t="shared" si="3"/>
        <v>0.7857559836544075</v>
      </c>
      <c r="F59" s="56">
        <f t="shared" si="4"/>
        <v>0.9725433526011561</v>
      </c>
      <c r="G59" s="54">
        <v>209</v>
      </c>
      <c r="H59" s="58">
        <f>SUM(D59-'[2]Augusts'!D59)</f>
        <v>405</v>
      </c>
      <c r="I59" s="56">
        <f t="shared" si="5"/>
        <v>1.937799043062201</v>
      </c>
      <c r="J59"/>
      <c r="K59"/>
      <c r="L59"/>
      <c r="M59"/>
      <c r="N59"/>
      <c r="O59"/>
      <c r="P59"/>
    </row>
    <row r="60" spans="1:16" s="5" customFormat="1" ht="12.75">
      <c r="A60" s="91" t="s">
        <v>107</v>
      </c>
      <c r="B60" s="89">
        <f>SUM(B61+B62)</f>
        <v>13822</v>
      </c>
      <c r="C60" s="89">
        <f>SUM(C61+C62)</f>
        <v>10737</v>
      </c>
      <c r="D60" s="89">
        <f>SUM(D61+D62)</f>
        <v>8316</v>
      </c>
      <c r="E60" s="90">
        <f t="shared" si="3"/>
        <v>0.6016495442048908</v>
      </c>
      <c r="F60" s="90">
        <f t="shared" si="4"/>
        <v>0.7745180217937971</v>
      </c>
      <c r="G60" s="89">
        <f>SUM(G61+G62)</f>
        <v>1124</v>
      </c>
      <c r="H60" s="89">
        <f>SUM(H61+H62)</f>
        <v>1064</v>
      </c>
      <c r="I60" s="90">
        <f t="shared" si="5"/>
        <v>0.9466192170818505</v>
      </c>
      <c r="J60"/>
      <c r="K60"/>
      <c r="L60"/>
      <c r="M60"/>
      <c r="N60"/>
      <c r="O60"/>
      <c r="P60"/>
    </row>
    <row r="61" spans="1:16" s="5" customFormat="1" ht="12">
      <c r="A61" s="59" t="s">
        <v>88</v>
      </c>
      <c r="B61" s="58">
        <v>12247</v>
      </c>
      <c r="C61" s="58">
        <v>9515</v>
      </c>
      <c r="D61" s="58">
        <v>7527</v>
      </c>
      <c r="E61" s="56">
        <f t="shared" si="3"/>
        <v>0.6145994937535723</v>
      </c>
      <c r="F61" s="56">
        <f t="shared" si="4"/>
        <v>0.7910667367314766</v>
      </c>
      <c r="G61" s="54">
        <v>989</v>
      </c>
      <c r="H61" s="58">
        <f>SUM(D61-'[2]Augusts'!D61)</f>
        <v>927</v>
      </c>
      <c r="I61" s="56">
        <f t="shared" si="5"/>
        <v>0.9373104145601617</v>
      </c>
      <c r="J61"/>
      <c r="K61"/>
      <c r="L61"/>
      <c r="M61"/>
      <c r="N61"/>
      <c r="O61"/>
      <c r="P61"/>
    </row>
    <row r="62" spans="1:16" s="5" customFormat="1" ht="12">
      <c r="A62" s="59" t="s">
        <v>89</v>
      </c>
      <c r="B62" s="58">
        <v>1575</v>
      </c>
      <c r="C62" s="58">
        <v>1222</v>
      </c>
      <c r="D62" s="58">
        <v>789</v>
      </c>
      <c r="E62" s="56">
        <f t="shared" si="3"/>
        <v>0.5009523809523809</v>
      </c>
      <c r="F62" s="56">
        <f t="shared" si="4"/>
        <v>0.6456628477905073</v>
      </c>
      <c r="G62" s="54">
        <v>135</v>
      </c>
      <c r="H62" s="58">
        <f>SUM(D62-'[2]Augusts'!D62)</f>
        <v>137</v>
      </c>
      <c r="I62" s="56">
        <f t="shared" si="5"/>
        <v>1.0148148148148148</v>
      </c>
      <c r="J62"/>
      <c r="K62"/>
      <c r="L62"/>
      <c r="M62"/>
      <c r="N62"/>
      <c r="O62"/>
      <c r="P62"/>
    </row>
    <row r="63" spans="1:16" s="5" customFormat="1" ht="12.75">
      <c r="A63" s="91" t="s">
        <v>108</v>
      </c>
      <c r="B63" s="89">
        <f>SUM(B64+B65)</f>
        <v>1392</v>
      </c>
      <c r="C63" s="89">
        <f>SUM(C64+C65)</f>
        <v>1052</v>
      </c>
      <c r="D63" s="89">
        <f>SUM(D64+D65)</f>
        <v>835</v>
      </c>
      <c r="E63" s="90">
        <f t="shared" si="3"/>
        <v>0.5998563218390804</v>
      </c>
      <c r="F63" s="90">
        <f t="shared" si="4"/>
        <v>0.7937262357414449</v>
      </c>
      <c r="G63" s="89">
        <f>SUM(G64+G65)</f>
        <v>113</v>
      </c>
      <c r="H63" s="89">
        <f>SUM(H64+H65)</f>
        <v>103</v>
      </c>
      <c r="I63" s="90">
        <f t="shared" si="5"/>
        <v>0.911504424778761</v>
      </c>
      <c r="J63"/>
      <c r="K63"/>
      <c r="L63"/>
      <c r="M63"/>
      <c r="N63"/>
      <c r="O63"/>
      <c r="P63"/>
    </row>
    <row r="64" spans="1:16" s="5" customFormat="1" ht="12">
      <c r="A64" s="59" t="s">
        <v>88</v>
      </c>
      <c r="B64" s="58">
        <v>1350</v>
      </c>
      <c r="C64" s="58">
        <v>1022</v>
      </c>
      <c r="D64" s="58">
        <v>820</v>
      </c>
      <c r="E64" s="56">
        <f t="shared" si="3"/>
        <v>0.6074074074074074</v>
      </c>
      <c r="F64" s="56">
        <f t="shared" si="4"/>
        <v>0.8023483365949119</v>
      </c>
      <c r="G64" s="54">
        <v>113</v>
      </c>
      <c r="H64" s="58">
        <f>SUM(D64-'[2]Augusts'!D64)</f>
        <v>101</v>
      </c>
      <c r="I64" s="56">
        <f t="shared" si="5"/>
        <v>0.8938053097345132</v>
      </c>
      <c r="J64"/>
      <c r="K64"/>
      <c r="L64"/>
      <c r="M64"/>
      <c r="N64"/>
      <c r="O64"/>
      <c r="P64"/>
    </row>
    <row r="65" spans="1:16" s="5" customFormat="1" ht="12">
      <c r="A65" s="59" t="s">
        <v>89</v>
      </c>
      <c r="B65" s="58">
        <v>42</v>
      </c>
      <c r="C65" s="58">
        <v>30</v>
      </c>
      <c r="D65" s="58">
        <v>15</v>
      </c>
      <c r="E65" s="56">
        <f t="shared" si="3"/>
        <v>0.35714285714285715</v>
      </c>
      <c r="F65" s="56">
        <f t="shared" si="4"/>
        <v>0.5</v>
      </c>
      <c r="G65" s="54">
        <v>0</v>
      </c>
      <c r="H65" s="58">
        <f>SUM(D65-'[2]Augusts'!D65)</f>
        <v>2</v>
      </c>
      <c r="I65" s="56">
        <v>0</v>
      </c>
      <c r="J65"/>
      <c r="K65"/>
      <c r="L65"/>
      <c r="M65"/>
      <c r="N65"/>
      <c r="O65"/>
      <c r="P65"/>
    </row>
    <row r="66" spans="1:16" s="5" customFormat="1" ht="12.75">
      <c r="A66" s="91" t="s">
        <v>109</v>
      </c>
      <c r="B66" s="89">
        <f>SUM(B67+B68)</f>
        <v>612</v>
      </c>
      <c r="C66" s="89">
        <f>SUM(C67+C68)</f>
        <v>446</v>
      </c>
      <c r="D66" s="89">
        <f>SUM(D67+D68)</f>
        <v>446</v>
      </c>
      <c r="E66" s="90">
        <f t="shared" si="3"/>
        <v>0.7287581699346405</v>
      </c>
      <c r="F66" s="90">
        <f t="shared" si="4"/>
        <v>1</v>
      </c>
      <c r="G66" s="89">
        <f>SUM(G67+G68)</f>
        <v>45</v>
      </c>
      <c r="H66" s="89">
        <f>SUM(H67+H68)</f>
        <v>44</v>
      </c>
      <c r="I66" s="90">
        <f>SUM(H66/G66)</f>
        <v>0.9777777777777777</v>
      </c>
      <c r="J66"/>
      <c r="K66"/>
      <c r="L66"/>
      <c r="M66"/>
      <c r="N66"/>
      <c r="O66"/>
      <c r="P66"/>
    </row>
    <row r="67" spans="1:9" ht="12">
      <c r="A67" s="59" t="s">
        <v>88</v>
      </c>
      <c r="B67" s="58">
        <v>586</v>
      </c>
      <c r="C67" s="58">
        <v>420</v>
      </c>
      <c r="D67" s="58">
        <v>420</v>
      </c>
      <c r="E67" s="56">
        <f t="shared" si="3"/>
        <v>0.7167235494880546</v>
      </c>
      <c r="F67" s="56">
        <f t="shared" si="4"/>
        <v>1</v>
      </c>
      <c r="G67" s="54">
        <v>45</v>
      </c>
      <c r="H67" s="58">
        <f>SUM(D67-'[2]Augusts'!D67)</f>
        <v>44</v>
      </c>
      <c r="I67" s="56">
        <f>SUM(H67/G67)</f>
        <v>0.9777777777777777</v>
      </c>
    </row>
    <row r="68" spans="1:9" ht="12">
      <c r="A68" s="59" t="s">
        <v>89</v>
      </c>
      <c r="B68" s="58">
        <v>26</v>
      </c>
      <c r="C68" s="58">
        <v>26</v>
      </c>
      <c r="D68" s="58">
        <v>26</v>
      </c>
      <c r="E68" s="56">
        <f t="shared" si="3"/>
        <v>1</v>
      </c>
      <c r="F68" s="56">
        <f t="shared" si="4"/>
        <v>1</v>
      </c>
      <c r="G68" s="54">
        <v>0</v>
      </c>
      <c r="H68" s="58">
        <f>SUM(D68-'[2]Augusts'!D68)</f>
        <v>0</v>
      </c>
      <c r="I68" s="56">
        <v>0</v>
      </c>
    </row>
    <row r="69" spans="1:9" ht="12.75">
      <c r="A69" s="91" t="s">
        <v>110</v>
      </c>
      <c r="B69" s="89">
        <f>SUM(B70+B71)</f>
        <v>757</v>
      </c>
      <c r="C69" s="89">
        <f>SUM(C70+C71)</f>
        <v>574</v>
      </c>
      <c r="D69" s="89">
        <f>SUM(D70+D71)</f>
        <v>379</v>
      </c>
      <c r="E69" s="90">
        <f t="shared" si="3"/>
        <v>0.5006605019815059</v>
      </c>
      <c r="F69" s="90">
        <f t="shared" si="4"/>
        <v>0.6602787456445993</v>
      </c>
      <c r="G69" s="89">
        <f>SUM(G70+G71)</f>
        <v>70</v>
      </c>
      <c r="H69" s="89">
        <f>SUM(H70+H71)</f>
        <v>211</v>
      </c>
      <c r="I69" s="90">
        <f aca="true" t="shared" si="6" ref="I69:I76">SUM(H69/G69)</f>
        <v>3.0142857142857142</v>
      </c>
    </row>
    <row r="70" spans="1:9" ht="12">
      <c r="A70" s="59" t="s">
        <v>88</v>
      </c>
      <c r="B70" s="58">
        <v>232</v>
      </c>
      <c r="C70" s="58">
        <v>157</v>
      </c>
      <c r="D70" s="58">
        <v>136</v>
      </c>
      <c r="E70" s="56">
        <f t="shared" si="3"/>
        <v>0.5862068965517241</v>
      </c>
      <c r="F70" s="56">
        <f t="shared" si="4"/>
        <v>0.8662420382165605</v>
      </c>
      <c r="G70" s="54">
        <v>20</v>
      </c>
      <c r="H70" s="58">
        <f>SUM(D70-'[2]Augusts'!D70)</f>
        <v>19</v>
      </c>
      <c r="I70" s="56">
        <f t="shared" si="6"/>
        <v>0.95</v>
      </c>
    </row>
    <row r="71" spans="1:9" ht="12">
      <c r="A71" s="59" t="s">
        <v>89</v>
      </c>
      <c r="B71" s="58">
        <v>525</v>
      </c>
      <c r="C71" s="58">
        <v>417</v>
      </c>
      <c r="D71" s="58">
        <v>243</v>
      </c>
      <c r="E71" s="56">
        <f t="shared" si="3"/>
        <v>0.46285714285714286</v>
      </c>
      <c r="F71" s="56">
        <f t="shared" si="4"/>
        <v>0.5827338129496403</v>
      </c>
      <c r="G71" s="54">
        <v>50</v>
      </c>
      <c r="H71" s="58">
        <f>SUM(D71-'[2]Augusts'!D71)</f>
        <v>192</v>
      </c>
      <c r="I71" s="56">
        <f t="shared" si="6"/>
        <v>3.84</v>
      </c>
    </row>
    <row r="72" spans="1:9" ht="12.75">
      <c r="A72" s="91" t="s">
        <v>111</v>
      </c>
      <c r="B72" s="89">
        <f>SUM(B73+B74)</f>
        <v>5201</v>
      </c>
      <c r="C72" s="89">
        <f>SUM(C73+C74)</f>
        <v>3918</v>
      </c>
      <c r="D72" s="89">
        <f>SUM(D73+D74)</f>
        <v>3790</v>
      </c>
      <c r="E72" s="90">
        <f t="shared" si="3"/>
        <v>0.7287060180734474</v>
      </c>
      <c r="F72" s="90">
        <f t="shared" si="4"/>
        <v>0.967330270546197</v>
      </c>
      <c r="G72" s="89">
        <f>SUM(G73+G74)</f>
        <v>427</v>
      </c>
      <c r="H72" s="89">
        <f>SUM(H73+H74)</f>
        <v>397</v>
      </c>
      <c r="I72" s="90">
        <f t="shared" si="6"/>
        <v>0.9297423887587822</v>
      </c>
    </row>
    <row r="73" spans="1:9" ht="12">
      <c r="A73" s="59" t="s">
        <v>88</v>
      </c>
      <c r="B73" s="58">
        <v>4886</v>
      </c>
      <c r="C73" s="58">
        <v>3682</v>
      </c>
      <c r="D73" s="58">
        <v>3619</v>
      </c>
      <c r="E73" s="56">
        <f t="shared" si="3"/>
        <v>0.7406876790830945</v>
      </c>
      <c r="F73" s="56">
        <f t="shared" si="4"/>
        <v>0.9828897338403042</v>
      </c>
      <c r="G73" s="54">
        <v>401</v>
      </c>
      <c r="H73" s="58">
        <f>SUM(D73-'[2]Augusts'!D73)</f>
        <v>348</v>
      </c>
      <c r="I73" s="56">
        <f t="shared" si="6"/>
        <v>0.8678304239401496</v>
      </c>
    </row>
    <row r="74" spans="1:9" ht="12">
      <c r="A74" s="59" t="s">
        <v>89</v>
      </c>
      <c r="B74" s="58">
        <v>315</v>
      </c>
      <c r="C74" s="58">
        <v>236</v>
      </c>
      <c r="D74" s="58">
        <v>171</v>
      </c>
      <c r="E74" s="56">
        <f t="shared" si="3"/>
        <v>0.5428571428571428</v>
      </c>
      <c r="F74" s="56">
        <f t="shared" si="4"/>
        <v>0.7245762711864406</v>
      </c>
      <c r="G74" s="54">
        <v>26</v>
      </c>
      <c r="H74" s="58">
        <f>SUM(D74-'[2]Augusts'!D74)</f>
        <v>49</v>
      </c>
      <c r="I74" s="56">
        <f t="shared" si="6"/>
        <v>1.8846153846153846</v>
      </c>
    </row>
    <row r="75" spans="1:9" ht="24" customHeight="1">
      <c r="A75" s="93" t="s">
        <v>112</v>
      </c>
      <c r="B75" s="89">
        <f>SUM(B76+B77)</f>
        <v>1125</v>
      </c>
      <c r="C75" s="89">
        <f>SUM(C76+C77)</f>
        <v>1064</v>
      </c>
      <c r="D75" s="89">
        <f>SUM(D76+D77)</f>
        <v>366</v>
      </c>
      <c r="E75" s="90">
        <f t="shared" si="3"/>
        <v>0.3253333333333333</v>
      </c>
      <c r="F75" s="90">
        <f t="shared" si="4"/>
        <v>0.34398496240601506</v>
      </c>
      <c r="G75" s="89">
        <f>SUM(G76+G77)</f>
        <v>211</v>
      </c>
      <c r="H75" s="89">
        <f>SUM(H76+H77)</f>
        <v>243</v>
      </c>
      <c r="I75" s="90">
        <f t="shared" si="6"/>
        <v>1.1516587677725119</v>
      </c>
    </row>
    <row r="76" spans="1:9" ht="12">
      <c r="A76" s="59" t="s">
        <v>88</v>
      </c>
      <c r="B76" s="58">
        <v>1123</v>
      </c>
      <c r="C76" s="58">
        <v>1062</v>
      </c>
      <c r="D76" s="58">
        <v>364</v>
      </c>
      <c r="E76" s="56">
        <f t="shared" si="3"/>
        <v>0.3241317898486198</v>
      </c>
      <c r="F76" s="56">
        <f t="shared" si="4"/>
        <v>0.3427495291902072</v>
      </c>
      <c r="G76" s="54">
        <v>211</v>
      </c>
      <c r="H76" s="58">
        <f>SUM(D76-'[2]Augusts'!D76)</f>
        <v>243</v>
      </c>
      <c r="I76" s="56">
        <f t="shared" si="6"/>
        <v>1.1516587677725119</v>
      </c>
    </row>
    <row r="77" spans="1:9" ht="12">
      <c r="A77" s="59" t="s">
        <v>89</v>
      </c>
      <c r="B77" s="58">
        <v>2</v>
      </c>
      <c r="C77" s="58">
        <v>2</v>
      </c>
      <c r="D77" s="58">
        <v>2</v>
      </c>
      <c r="E77" s="56">
        <f t="shared" si="3"/>
        <v>1</v>
      </c>
      <c r="F77" s="56">
        <f t="shared" si="4"/>
        <v>1</v>
      </c>
      <c r="G77" s="54">
        <v>0</v>
      </c>
      <c r="H77" s="58">
        <f>SUM(D77-'[2]Augusts'!D77)</f>
        <v>0</v>
      </c>
      <c r="I77" s="56">
        <v>0</v>
      </c>
    </row>
    <row r="78" spans="1:9" ht="15.75" customHeight="1">
      <c r="A78" s="88" t="s">
        <v>113</v>
      </c>
      <c r="B78" s="89">
        <f>SUM(B79)</f>
        <v>52</v>
      </c>
      <c r="C78" s="89">
        <f>SUM(C79)</f>
        <v>38</v>
      </c>
      <c r="D78" s="89">
        <f>SUM(D79)</f>
        <v>34</v>
      </c>
      <c r="E78" s="90">
        <f t="shared" si="3"/>
        <v>0.6538461538461539</v>
      </c>
      <c r="F78" s="90">
        <f t="shared" si="4"/>
        <v>0.8947368421052632</v>
      </c>
      <c r="G78" s="89">
        <f>SUM(G79)</f>
        <v>4</v>
      </c>
      <c r="H78" s="89">
        <f>SUM(H79)</f>
        <v>4</v>
      </c>
      <c r="I78" s="90">
        <f aca="true" t="shared" si="7" ref="I78:I83">SUM(H78/G78)</f>
        <v>1</v>
      </c>
    </row>
    <row r="79" spans="1:9" ht="12">
      <c r="A79" s="59" t="s">
        <v>88</v>
      </c>
      <c r="B79" s="58">
        <v>52</v>
      </c>
      <c r="C79" s="58">
        <v>38</v>
      </c>
      <c r="D79" s="58">
        <v>34</v>
      </c>
      <c r="E79" s="56">
        <f t="shared" si="3"/>
        <v>0.6538461538461539</v>
      </c>
      <c r="F79" s="56">
        <f t="shared" si="4"/>
        <v>0.8947368421052632</v>
      </c>
      <c r="G79" s="54">
        <v>4</v>
      </c>
      <c r="H79" s="58">
        <f>SUM(D79-'[2]Augusts'!D79)</f>
        <v>4</v>
      </c>
      <c r="I79" s="56">
        <f t="shared" si="7"/>
        <v>1</v>
      </c>
    </row>
    <row r="80" spans="1:9" ht="22.5" customHeight="1">
      <c r="A80" s="93" t="s">
        <v>114</v>
      </c>
      <c r="B80" s="89">
        <f>SUM(B81)</f>
        <v>790</v>
      </c>
      <c r="C80" s="89">
        <f>SUM(C81)</f>
        <v>593</v>
      </c>
      <c r="D80" s="89">
        <f>SUM(D81)</f>
        <v>593</v>
      </c>
      <c r="E80" s="90">
        <f t="shared" si="3"/>
        <v>0.7506329113924051</v>
      </c>
      <c r="F80" s="90">
        <f t="shared" si="4"/>
        <v>1</v>
      </c>
      <c r="G80" s="89">
        <f>SUM(G81)</f>
        <v>66</v>
      </c>
      <c r="H80" s="89">
        <f>SUM(H81)</f>
        <v>73</v>
      </c>
      <c r="I80" s="90">
        <f t="shared" si="7"/>
        <v>1.106060606060606</v>
      </c>
    </row>
    <row r="81" spans="1:9" ht="12">
      <c r="A81" s="59" t="s">
        <v>88</v>
      </c>
      <c r="B81" s="58">
        <v>790</v>
      </c>
      <c r="C81" s="58">
        <v>593</v>
      </c>
      <c r="D81" s="58">
        <v>593</v>
      </c>
      <c r="E81" s="56">
        <f t="shared" si="3"/>
        <v>0.7506329113924051</v>
      </c>
      <c r="F81" s="56">
        <f t="shared" si="4"/>
        <v>1</v>
      </c>
      <c r="G81" s="54">
        <v>66</v>
      </c>
      <c r="H81" s="58">
        <f>SUM(D81-'[2]Augusts'!D81)</f>
        <v>73</v>
      </c>
      <c r="I81" s="56">
        <f t="shared" si="7"/>
        <v>1.106060606060606</v>
      </c>
    </row>
    <row r="82" spans="1:9" ht="12.75">
      <c r="A82" s="91" t="s">
        <v>115</v>
      </c>
      <c r="B82" s="89">
        <f>SUM(B83+B84)</f>
        <v>6474</v>
      </c>
      <c r="C82" s="89">
        <f>SUM(C83+C84)</f>
        <v>4773</v>
      </c>
      <c r="D82" s="89">
        <f>SUM(D83+D84)</f>
        <v>4766</v>
      </c>
      <c r="E82" s="90">
        <f t="shared" si="3"/>
        <v>0.7361754711152302</v>
      </c>
      <c r="F82" s="90">
        <f t="shared" si="4"/>
        <v>0.9985334171380683</v>
      </c>
      <c r="G82" s="89">
        <f>SUM(G83+G84)</f>
        <v>506</v>
      </c>
      <c r="H82" s="89">
        <f>SUM(H83+H84)</f>
        <v>514</v>
      </c>
      <c r="I82" s="90">
        <f t="shared" si="7"/>
        <v>1.0158102766798418</v>
      </c>
    </row>
    <row r="83" spans="1:9" ht="12">
      <c r="A83" s="59" t="s">
        <v>88</v>
      </c>
      <c r="B83" s="58">
        <v>6266</v>
      </c>
      <c r="C83" s="58">
        <v>4628</v>
      </c>
      <c r="D83" s="58">
        <v>4622</v>
      </c>
      <c r="E83" s="56">
        <f t="shared" si="3"/>
        <v>0.7376316629428663</v>
      </c>
      <c r="F83" s="56">
        <f t="shared" si="4"/>
        <v>0.9987035436473639</v>
      </c>
      <c r="G83" s="54">
        <v>506</v>
      </c>
      <c r="H83" s="58">
        <f>SUM(D83-'[2]Augusts'!D83)</f>
        <v>513</v>
      </c>
      <c r="I83" s="56">
        <f t="shared" si="7"/>
        <v>1.0138339920948616</v>
      </c>
    </row>
    <row r="84" spans="1:9" ht="12">
      <c r="A84" s="59" t="s">
        <v>89</v>
      </c>
      <c r="B84" s="58">
        <v>208</v>
      </c>
      <c r="C84" s="58">
        <v>145</v>
      </c>
      <c r="D84" s="58">
        <v>144</v>
      </c>
      <c r="E84" s="56">
        <f t="shared" si="3"/>
        <v>0.6923076923076923</v>
      </c>
      <c r="F84" s="56">
        <f t="shared" si="4"/>
        <v>0.993103448275862</v>
      </c>
      <c r="G84" s="54">
        <v>0</v>
      </c>
      <c r="H84" s="58">
        <f>SUM(D84-'[2]Augusts'!D84)</f>
        <v>1</v>
      </c>
      <c r="I84" s="56">
        <v>0</v>
      </c>
    </row>
    <row r="85" spans="1:9" ht="24" customHeight="1">
      <c r="A85" s="93" t="s">
        <v>116</v>
      </c>
      <c r="B85" s="89">
        <f>SUM(B86)</f>
        <v>78</v>
      </c>
      <c r="C85" s="89">
        <f>SUM(C86)</f>
        <v>56</v>
      </c>
      <c r="D85" s="89">
        <f>SUM(D86)</f>
        <v>55</v>
      </c>
      <c r="E85" s="90">
        <f t="shared" si="3"/>
        <v>0.7051282051282052</v>
      </c>
      <c r="F85" s="90">
        <f t="shared" si="4"/>
        <v>0.9821428571428571</v>
      </c>
      <c r="G85" s="89">
        <f>SUM(G86)</f>
        <v>7</v>
      </c>
      <c r="H85" s="89">
        <f>SUM(H86)</f>
        <v>6</v>
      </c>
      <c r="I85" s="90">
        <f aca="true" t="shared" si="8" ref="I85:I91">SUM(H85/G85)</f>
        <v>0.8571428571428571</v>
      </c>
    </row>
    <row r="86" spans="1:9" ht="12">
      <c r="A86" s="59" t="s">
        <v>88</v>
      </c>
      <c r="B86" s="58">
        <v>78</v>
      </c>
      <c r="C86" s="58">
        <v>56</v>
      </c>
      <c r="D86" s="58">
        <v>55</v>
      </c>
      <c r="E86" s="56">
        <f t="shared" si="3"/>
        <v>0.7051282051282052</v>
      </c>
      <c r="F86" s="56">
        <f t="shared" si="4"/>
        <v>0.9821428571428571</v>
      </c>
      <c r="G86" s="54">
        <v>7</v>
      </c>
      <c r="H86" s="58">
        <f>SUM(D86-'[2]Augusts'!D86)</f>
        <v>6</v>
      </c>
      <c r="I86" s="56">
        <f t="shared" si="8"/>
        <v>0.8571428571428571</v>
      </c>
    </row>
    <row r="87" spans="1:9" ht="24" customHeight="1">
      <c r="A87" s="93" t="s">
        <v>117</v>
      </c>
      <c r="B87" s="89">
        <f>SUM(B88+B89)</f>
        <v>87556</v>
      </c>
      <c r="C87" s="89">
        <f>SUM(C88+C89)</f>
        <v>65046</v>
      </c>
      <c r="D87" s="89">
        <f>SUM(D88+D89)</f>
        <v>64853</v>
      </c>
      <c r="E87" s="90">
        <f t="shared" si="3"/>
        <v>0.7407030928777011</v>
      </c>
      <c r="F87" s="90">
        <f t="shared" si="4"/>
        <v>0.9970328690465209</v>
      </c>
      <c r="G87" s="89">
        <f>SUM(G88+G89)</f>
        <v>6031</v>
      </c>
      <c r="H87" s="89">
        <f>SUM(H88+H89)</f>
        <v>6200</v>
      </c>
      <c r="I87" s="90">
        <f t="shared" si="8"/>
        <v>1.0280218869175923</v>
      </c>
    </row>
    <row r="88" spans="1:9" ht="12">
      <c r="A88" s="59" t="s">
        <v>88</v>
      </c>
      <c r="B88" s="58">
        <v>80712</v>
      </c>
      <c r="C88" s="58">
        <v>59341</v>
      </c>
      <c r="D88" s="58">
        <v>59164</v>
      </c>
      <c r="E88" s="56">
        <f t="shared" si="3"/>
        <v>0.7330260679948458</v>
      </c>
      <c r="F88" s="56">
        <f t="shared" si="4"/>
        <v>0.9970172393454778</v>
      </c>
      <c r="G88" s="54">
        <v>5178</v>
      </c>
      <c r="H88" s="58">
        <f>SUM(D88-'[2]Augusts'!D88)</f>
        <v>5363</v>
      </c>
      <c r="I88" s="56">
        <f t="shared" si="8"/>
        <v>1.0357280803398996</v>
      </c>
    </row>
    <row r="89" spans="1:9" ht="12">
      <c r="A89" s="59" t="s">
        <v>89</v>
      </c>
      <c r="B89" s="58">
        <v>6844</v>
      </c>
      <c r="C89" s="58">
        <v>5705</v>
      </c>
      <c r="D89" s="58">
        <v>5689</v>
      </c>
      <c r="E89" s="56">
        <f t="shared" si="3"/>
        <v>0.8312390414962011</v>
      </c>
      <c r="F89" s="56">
        <f t="shared" si="4"/>
        <v>0.9971954425942156</v>
      </c>
      <c r="G89" s="54">
        <v>853</v>
      </c>
      <c r="H89" s="58">
        <f>SUM(D89-'[2]Augusts'!D89)</f>
        <v>837</v>
      </c>
      <c r="I89" s="56">
        <f t="shared" si="8"/>
        <v>0.981242672919109</v>
      </c>
    </row>
    <row r="90" spans="1:9" ht="16.5" customHeight="1">
      <c r="A90" s="93" t="s">
        <v>118</v>
      </c>
      <c r="B90" s="89">
        <f>SUM(B91)</f>
        <v>6123</v>
      </c>
      <c r="C90" s="89">
        <f>SUM(C91)</f>
        <v>5218</v>
      </c>
      <c r="D90" s="89">
        <f>SUM(D91)</f>
        <v>5218</v>
      </c>
      <c r="E90" s="90">
        <f t="shared" si="3"/>
        <v>0.8521966356361261</v>
      </c>
      <c r="F90" s="90">
        <f t="shared" si="4"/>
        <v>1</v>
      </c>
      <c r="G90" s="89">
        <f>SUM(G91)</f>
        <v>302</v>
      </c>
      <c r="H90" s="89">
        <f>SUM(H91)</f>
        <v>302</v>
      </c>
      <c r="I90" s="90">
        <f t="shared" si="8"/>
        <v>1</v>
      </c>
    </row>
    <row r="91" spans="1:9" ht="12">
      <c r="A91" s="67" t="s">
        <v>88</v>
      </c>
      <c r="B91" s="58">
        <v>6123</v>
      </c>
      <c r="C91" s="58">
        <v>5218</v>
      </c>
      <c r="D91" s="58">
        <v>5218</v>
      </c>
      <c r="E91" s="56">
        <f t="shared" si="3"/>
        <v>0.8521966356361261</v>
      </c>
      <c r="F91" s="56">
        <f t="shared" si="4"/>
        <v>1</v>
      </c>
      <c r="G91" s="54">
        <v>302</v>
      </c>
      <c r="H91" s="58">
        <f>SUM(D91-'[2]Augusts'!D91)</f>
        <v>302</v>
      </c>
      <c r="I91" s="56">
        <f t="shared" si="8"/>
        <v>1</v>
      </c>
    </row>
    <row r="92" spans="1:9" ht="12">
      <c r="A92" s="94"/>
      <c r="B92" s="95"/>
      <c r="C92" s="95"/>
      <c r="D92" s="95"/>
      <c r="E92" s="72"/>
      <c r="F92" s="72"/>
      <c r="G92" s="96"/>
      <c r="H92" s="95"/>
      <c r="I92" s="72"/>
    </row>
    <row r="93" spans="1:9" ht="12">
      <c r="A93" s="94"/>
      <c r="B93" s="95"/>
      <c r="C93" s="95"/>
      <c r="D93" s="95"/>
      <c r="E93" s="72"/>
      <c r="F93" s="72"/>
      <c r="G93" s="96"/>
      <c r="H93" s="95"/>
      <c r="I93" s="72"/>
    </row>
    <row r="94" spans="1:9" ht="12">
      <c r="A94" s="94"/>
      <c r="B94" s="95"/>
      <c r="C94" s="95"/>
      <c r="D94" s="95"/>
      <c r="E94" s="72"/>
      <c r="F94" s="72"/>
      <c r="G94" s="96"/>
      <c r="H94" s="95"/>
      <c r="I94" s="72"/>
    </row>
    <row r="95" spans="1:9" ht="12">
      <c r="A95" s="94"/>
      <c r="B95" s="95"/>
      <c r="C95" s="95"/>
      <c r="D95" s="95"/>
      <c r="E95" s="72"/>
      <c r="F95" s="72"/>
      <c r="G95" s="96"/>
      <c r="H95" s="95"/>
      <c r="I95" s="72"/>
    </row>
    <row r="96" spans="1:9" ht="14.25">
      <c r="A96" s="97"/>
      <c r="B96" s="98"/>
      <c r="C96" s="98"/>
      <c r="D96" s="98"/>
      <c r="E96" s="99"/>
      <c r="F96" s="77"/>
      <c r="G96" s="2"/>
      <c r="H96" s="2"/>
      <c r="I96" s="2"/>
    </row>
    <row r="97" spans="1:9" ht="12">
      <c r="A97" s="2" t="s">
        <v>119</v>
      </c>
      <c r="B97" s="100"/>
      <c r="C97" s="33"/>
      <c r="D97" s="33"/>
      <c r="E97" s="101" t="s">
        <v>34</v>
      </c>
      <c r="F97" s="86"/>
      <c r="G97" s="81"/>
      <c r="H97" s="81"/>
      <c r="I97" s="81"/>
    </row>
    <row r="98" spans="1:9" ht="12">
      <c r="A98" s="81"/>
      <c r="B98" s="102"/>
      <c r="C98" s="33"/>
      <c r="D98" s="30"/>
      <c r="E98" s="103"/>
      <c r="F98" s="80"/>
      <c r="G98" s="81"/>
      <c r="H98" s="81"/>
      <c r="I98" s="81"/>
    </row>
    <row r="99" spans="1:9" ht="12">
      <c r="A99" s="81"/>
      <c r="B99" s="102"/>
      <c r="C99" s="33"/>
      <c r="D99" s="30"/>
      <c r="E99" s="103"/>
      <c r="F99" s="80"/>
      <c r="G99" s="81"/>
      <c r="H99" s="81"/>
      <c r="I99" s="81"/>
    </row>
    <row r="100" spans="1:9" ht="12">
      <c r="A100" s="81"/>
      <c r="B100" s="102"/>
      <c r="C100" s="33"/>
      <c r="D100" s="30"/>
      <c r="E100" s="103"/>
      <c r="F100" s="80"/>
      <c r="G100" s="81"/>
      <c r="H100" s="81"/>
      <c r="I100" s="81"/>
    </row>
    <row r="101" spans="1:9" ht="12">
      <c r="A101" s="2"/>
      <c r="B101" s="100"/>
      <c r="C101" s="33"/>
      <c r="D101" s="33"/>
      <c r="E101" s="101"/>
      <c r="F101" s="86"/>
      <c r="G101" s="2"/>
      <c r="H101" s="81"/>
      <c r="I101" s="81"/>
    </row>
    <row r="102" spans="1:9" ht="12">
      <c r="A102" s="2" t="s">
        <v>35</v>
      </c>
      <c r="B102" s="81"/>
      <c r="C102" s="30"/>
      <c r="D102" s="30"/>
      <c r="E102" s="81"/>
      <c r="F102" s="81"/>
      <c r="G102" s="81"/>
      <c r="H102" s="81"/>
      <c r="I102" s="2"/>
    </row>
    <row r="103" spans="1:9" ht="12">
      <c r="A103" s="2" t="s">
        <v>120</v>
      </c>
      <c r="B103" s="81"/>
      <c r="C103" s="30"/>
      <c r="D103" s="30"/>
      <c r="E103" s="81"/>
      <c r="F103" s="81"/>
      <c r="G103" s="81"/>
      <c r="H103" s="81"/>
      <c r="I103" s="2"/>
    </row>
    <row r="104" spans="1:9" ht="12">
      <c r="A104" s="2"/>
      <c r="B104" s="2"/>
      <c r="C104" s="2"/>
      <c r="D104" s="2"/>
      <c r="E104" s="2"/>
      <c r="F104" s="2"/>
      <c r="G104" s="2"/>
      <c r="H104" s="2"/>
      <c r="I104" s="2"/>
    </row>
    <row r="105" spans="7:9" ht="12">
      <c r="G105" s="2"/>
      <c r="H105" s="2"/>
      <c r="I105" s="2"/>
    </row>
    <row r="106" spans="7:9" ht="12">
      <c r="G106" s="2"/>
      <c r="H106" s="2"/>
      <c r="I106" s="2"/>
    </row>
    <row r="107" spans="7:9" ht="12">
      <c r="G107" s="2"/>
      <c r="H107" s="2"/>
      <c r="I107" s="2"/>
    </row>
    <row r="108" spans="7:9" ht="12">
      <c r="G108" s="2"/>
      <c r="H108" s="2"/>
      <c r="I108" s="2"/>
    </row>
    <row r="109" spans="7:9" ht="12">
      <c r="G109" s="2"/>
      <c r="H109" s="2"/>
      <c r="I109" s="2"/>
    </row>
    <row r="110" spans="7:9" ht="12">
      <c r="G110" s="2"/>
      <c r="H110" s="2"/>
      <c r="I110" s="2"/>
    </row>
    <row r="111" spans="7:9" ht="12">
      <c r="G111" s="2"/>
      <c r="H111" s="2"/>
      <c r="I111" s="2"/>
    </row>
    <row r="112" spans="7:9" ht="12">
      <c r="G112" s="2"/>
      <c r="H112" s="2"/>
      <c r="I112" s="2"/>
    </row>
    <row r="113" spans="7:9" ht="12">
      <c r="G113" s="2"/>
      <c r="H113" s="2"/>
      <c r="I113" s="2"/>
    </row>
    <row r="114" spans="7:9" ht="12">
      <c r="G114" s="2"/>
      <c r="H114" s="2"/>
      <c r="I114" s="2"/>
    </row>
  </sheetData>
  <printOptions/>
  <pageMargins left="0.44" right="0.37" top="0.51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G12" sqref="G12"/>
    </sheetView>
  </sheetViews>
  <sheetFormatPr defaultColWidth="9.00390625" defaultRowHeight="12"/>
  <cols>
    <col min="1" max="1" width="32.875" style="0" customWidth="1"/>
    <col min="2" max="2" width="10.125" style="0" customWidth="1"/>
    <col min="3" max="3" width="8.375" style="0" customWidth="1"/>
    <col min="4" max="4" width="9.875" style="0" customWidth="1"/>
    <col min="5" max="6" width="8.25390625" style="0" customWidth="1"/>
  </cols>
  <sheetData>
    <row r="1" spans="1:9" s="5" customFormat="1" ht="12">
      <c r="A1"/>
      <c r="B1"/>
      <c r="C1"/>
      <c r="D1"/>
      <c r="E1"/>
      <c r="F1"/>
      <c r="G1" s="2"/>
      <c r="H1" s="81"/>
      <c r="I1" s="2"/>
    </row>
    <row r="2" spans="1:9" s="5" customFormat="1" ht="12.75">
      <c r="A2"/>
      <c r="B2" s="1"/>
      <c r="C2" s="2"/>
      <c r="D2" s="2"/>
      <c r="E2" s="1"/>
      <c r="F2" s="2"/>
      <c r="G2" s="2"/>
      <c r="H2" s="1"/>
      <c r="I2" s="1"/>
    </row>
    <row r="3" spans="1:9" s="5" customFormat="1" ht="12.75">
      <c r="A3" s="104"/>
      <c r="B3" s="1" t="s">
        <v>121</v>
      </c>
      <c r="C3" s="2"/>
      <c r="D3" s="2"/>
      <c r="E3" s="1"/>
      <c r="F3" s="2"/>
      <c r="G3" s="2"/>
      <c r="H3" s="1"/>
      <c r="I3" s="1" t="s">
        <v>122</v>
      </c>
    </row>
    <row r="4" spans="1:9" s="5" customFormat="1" ht="15.75">
      <c r="A4" s="40" t="s">
        <v>123</v>
      </c>
      <c r="B4" s="2"/>
      <c r="C4" s="2"/>
      <c r="D4" s="2"/>
      <c r="E4" s="2"/>
      <c r="F4" s="2"/>
      <c r="G4" s="2"/>
      <c r="H4" s="2"/>
      <c r="I4" s="2"/>
    </row>
    <row r="5" spans="1:9" s="5" customFormat="1" ht="15.75">
      <c r="A5" s="40" t="s">
        <v>124</v>
      </c>
      <c r="B5" s="2"/>
      <c r="C5" s="2"/>
      <c r="D5" s="2"/>
      <c r="E5" s="2"/>
      <c r="F5" s="2"/>
      <c r="G5" s="2"/>
      <c r="H5" s="2"/>
      <c r="I5" s="2"/>
    </row>
    <row r="6" spans="1:9" s="13" customFormat="1" ht="12.75" customHeight="1">
      <c r="A6" s="40"/>
      <c r="B6" s="2"/>
      <c r="C6" s="2"/>
      <c r="D6" s="2"/>
      <c r="E6" s="2"/>
      <c r="F6" s="2"/>
      <c r="G6" s="2"/>
      <c r="H6" s="2"/>
      <c r="I6" s="2"/>
    </row>
    <row r="7" spans="1:9" s="13" customFormat="1" ht="12.75">
      <c r="A7" s="2"/>
      <c r="B7" s="2"/>
      <c r="C7" s="2"/>
      <c r="D7" s="2"/>
      <c r="E7" s="1"/>
      <c r="F7" s="2"/>
      <c r="G7" s="2"/>
      <c r="H7" s="81"/>
      <c r="I7" s="105" t="s">
        <v>2</v>
      </c>
    </row>
    <row r="8" spans="1:9" s="18" customFormat="1" ht="78.75" customHeight="1">
      <c r="A8" s="45" t="s">
        <v>3</v>
      </c>
      <c r="B8" s="45" t="s">
        <v>41</v>
      </c>
      <c r="C8" s="45" t="s">
        <v>125</v>
      </c>
      <c r="D8" s="45" t="s">
        <v>43</v>
      </c>
      <c r="E8" s="45" t="s">
        <v>126</v>
      </c>
      <c r="F8" s="45" t="s">
        <v>127</v>
      </c>
      <c r="G8" s="45" t="s">
        <v>128</v>
      </c>
      <c r="H8" s="45" t="s">
        <v>46</v>
      </c>
      <c r="I8" s="45" t="s">
        <v>129</v>
      </c>
    </row>
    <row r="9" spans="1:9" s="18" customFormat="1" ht="12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</row>
    <row r="10" spans="1:9" s="18" customFormat="1" ht="20.25" customHeight="1">
      <c r="A10" s="106" t="s">
        <v>130</v>
      </c>
      <c r="B10" s="50">
        <f>SUM(B11+B28+B31)</f>
        <v>745999</v>
      </c>
      <c r="C10" s="50">
        <f>SUM(C11+C28+C31)</f>
        <v>507126</v>
      </c>
      <c r="D10" s="50">
        <f>SUM(D11+D28+D31)</f>
        <v>469558</v>
      </c>
      <c r="E10" s="107">
        <f>SUM(D10/B10)</f>
        <v>0.6294351601007508</v>
      </c>
      <c r="F10" s="108" t="s">
        <v>131</v>
      </c>
      <c r="G10" s="50">
        <f>SUM(G11+G28+G31)</f>
        <v>59170</v>
      </c>
      <c r="H10" s="50">
        <f>SUM(H11+H28+H31)</f>
        <v>62212</v>
      </c>
      <c r="I10" s="108" t="s">
        <v>131</v>
      </c>
    </row>
    <row r="11" spans="1:9" s="18" customFormat="1" ht="17.25" customHeight="1">
      <c r="A11" s="49" t="s">
        <v>132</v>
      </c>
      <c r="B11" s="61">
        <f>SUM(B12+B16+B19+B27)</f>
        <v>618461</v>
      </c>
      <c r="C11" s="61">
        <f>SUM(C12+C16+C19+C27)</f>
        <v>458468</v>
      </c>
      <c r="D11" s="61">
        <f>SUM(D12+D16+D19+D27)</f>
        <v>420204</v>
      </c>
      <c r="E11" s="107">
        <f>SUM(D11/B11)</f>
        <v>0.6794349199060248</v>
      </c>
      <c r="F11" s="51">
        <f>SUM(D11/C11)</f>
        <v>0.9165394313234512</v>
      </c>
      <c r="G11" s="61">
        <f>SUM(G12+G16+G19+G27)</f>
        <v>53150</v>
      </c>
      <c r="H11" s="61">
        <f>SUM(H12+H16+H19+H27)</f>
        <v>48683</v>
      </c>
      <c r="I11" s="51">
        <f>SUM(H11/G11)</f>
        <v>0.9159548447789275</v>
      </c>
    </row>
    <row r="12" spans="1:9" s="18" customFormat="1" ht="15" customHeight="1">
      <c r="A12" s="59" t="s">
        <v>133</v>
      </c>
      <c r="B12" s="58">
        <v>316773</v>
      </c>
      <c r="C12" s="58">
        <v>238443</v>
      </c>
      <c r="D12" s="58">
        <f>SUM(D13+D14+D15)</f>
        <v>221768</v>
      </c>
      <c r="E12" s="109">
        <f>SUM(D12/B12)</f>
        <v>0.7000849188535639</v>
      </c>
      <c r="F12" s="56">
        <f>SUM(D12/C12)</f>
        <v>0.9300671439295765</v>
      </c>
      <c r="G12" s="58">
        <v>26455</v>
      </c>
      <c r="H12" s="58">
        <f>SUM(D12-'[3]Augusts'!D12)</f>
        <v>25871</v>
      </c>
      <c r="I12" s="56">
        <f>SUM(H12/G12)</f>
        <v>0.9779247779247779</v>
      </c>
    </row>
    <row r="13" spans="1:9" s="18" customFormat="1" ht="12">
      <c r="A13" s="54" t="s">
        <v>134</v>
      </c>
      <c r="B13" s="58">
        <v>144992</v>
      </c>
      <c r="C13" s="58">
        <v>108040</v>
      </c>
      <c r="D13" s="58">
        <v>101076</v>
      </c>
      <c r="E13" s="109">
        <f>SUM(D13/B13)</f>
        <v>0.6971143235488855</v>
      </c>
      <c r="F13" s="56">
        <f>SUM(D13/C13)</f>
        <v>0.9355423917067752</v>
      </c>
      <c r="G13" s="58">
        <v>12320</v>
      </c>
      <c r="H13" s="58">
        <f>SUM(D13-'[3]Augusts'!D13)</f>
        <v>11778</v>
      </c>
      <c r="I13" s="56">
        <f>SUM(H13/G13)</f>
        <v>0.9560064935064935</v>
      </c>
    </row>
    <row r="14" spans="1:9" s="18" customFormat="1" ht="22.5">
      <c r="A14" s="67" t="s">
        <v>135</v>
      </c>
      <c r="B14" s="58"/>
      <c r="C14" s="58"/>
      <c r="D14" s="58">
        <v>28033</v>
      </c>
      <c r="E14" s="109"/>
      <c r="F14" s="56"/>
      <c r="G14" s="58"/>
      <c r="H14" s="58">
        <f>SUM(D14-'[3]Augusts'!D14)</f>
        <v>3349</v>
      </c>
      <c r="I14" s="56"/>
    </row>
    <row r="15" spans="1:9" s="18" customFormat="1" ht="22.5">
      <c r="A15" s="67" t="s">
        <v>136</v>
      </c>
      <c r="B15" s="58"/>
      <c r="C15" s="58"/>
      <c r="D15" s="58">
        <v>92659</v>
      </c>
      <c r="E15" s="109"/>
      <c r="F15" s="56"/>
      <c r="G15" s="58"/>
      <c r="H15" s="58">
        <f>SUM(D15-'[3]Augusts'!D15)</f>
        <v>10744</v>
      </c>
      <c r="I15" s="56"/>
    </row>
    <row r="16" spans="1:9" s="18" customFormat="1" ht="19.5" customHeight="1">
      <c r="A16" s="67" t="s">
        <v>137</v>
      </c>
      <c r="B16" s="58">
        <v>45601</v>
      </c>
      <c r="C16" s="58">
        <v>31465</v>
      </c>
      <c r="D16" s="58">
        <f>SUM(D17+D18)</f>
        <v>17891</v>
      </c>
      <c r="E16" s="109">
        <f>SUM(D16/B16)</f>
        <v>0.3923378873270323</v>
      </c>
      <c r="F16" s="56">
        <f>SUM(D16/C16)</f>
        <v>0.5686000317813443</v>
      </c>
      <c r="G16" s="58">
        <v>5499</v>
      </c>
      <c r="H16" s="58">
        <f>SUM(D16-'[3]Augusts'!D16)</f>
        <v>2976</v>
      </c>
      <c r="I16" s="56">
        <f>SUM(H16/G16)</f>
        <v>0.541189307146754</v>
      </c>
    </row>
    <row r="17" spans="1:9" s="18" customFormat="1" ht="21.75" customHeight="1">
      <c r="A17" s="67" t="s">
        <v>138</v>
      </c>
      <c r="B17" s="58"/>
      <c r="C17" s="58"/>
      <c r="D17" s="58">
        <v>8955</v>
      </c>
      <c r="E17" s="109"/>
      <c r="F17" s="56"/>
      <c r="G17" s="58"/>
      <c r="H17" s="58">
        <f>SUM(D17-'[3]Augusts'!D17)</f>
        <v>761</v>
      </c>
      <c r="I17" s="56"/>
    </row>
    <row r="18" spans="1:9" s="18" customFormat="1" ht="22.5">
      <c r="A18" s="67" t="s">
        <v>139</v>
      </c>
      <c r="B18" s="58"/>
      <c r="C18" s="58"/>
      <c r="D18" s="58">
        <v>8936</v>
      </c>
      <c r="E18" s="109"/>
      <c r="F18" s="56"/>
      <c r="G18" s="58"/>
      <c r="H18" s="58">
        <f>SUM(D18-'[3]Augusts'!D18)</f>
        <v>2215</v>
      </c>
      <c r="I18" s="56"/>
    </row>
    <row r="19" spans="1:9" s="18" customFormat="1" ht="14.25" customHeight="1">
      <c r="A19" s="54" t="s">
        <v>140</v>
      </c>
      <c r="B19" s="58">
        <v>245661</v>
      </c>
      <c r="C19" s="58">
        <v>180970</v>
      </c>
      <c r="D19" s="58">
        <f>SUM(D20+D21+D22+D23+D24+D25+D26)</f>
        <v>177056</v>
      </c>
      <c r="E19" s="109">
        <f>SUM(D19/B19)</f>
        <v>0.7207330426889087</v>
      </c>
      <c r="F19" s="56">
        <f>SUM(D19/C19)</f>
        <v>0.9783721058739018</v>
      </c>
      <c r="G19" s="58">
        <v>20207</v>
      </c>
      <c r="H19" s="58">
        <f>SUM(D19-'[3]Augusts'!D19)</f>
        <v>19383</v>
      </c>
      <c r="I19" s="56">
        <f>SUM(H19/G19)</f>
        <v>0.9592220517642401</v>
      </c>
    </row>
    <row r="20" spans="1:9" s="18" customFormat="1" ht="14.25" customHeight="1">
      <c r="A20" s="54" t="s">
        <v>141</v>
      </c>
      <c r="B20" s="58"/>
      <c r="C20" s="58"/>
      <c r="D20" s="58">
        <v>12071</v>
      </c>
      <c r="E20" s="109"/>
      <c r="F20" s="56"/>
      <c r="G20" s="58"/>
      <c r="H20" s="58">
        <f>SUM(D20-'[3]Augusts'!D20)</f>
        <v>1524</v>
      </c>
      <c r="I20" s="56"/>
    </row>
    <row r="21" spans="1:9" s="18" customFormat="1" ht="22.5">
      <c r="A21" s="67" t="s">
        <v>142</v>
      </c>
      <c r="B21" s="58"/>
      <c r="C21" s="58"/>
      <c r="D21" s="58">
        <v>59164</v>
      </c>
      <c r="E21" s="109"/>
      <c r="F21" s="56"/>
      <c r="G21" s="58"/>
      <c r="H21" s="58">
        <f>SUM(D21-'[3]Augusts'!D21)</f>
        <v>5556</v>
      </c>
      <c r="I21" s="56"/>
    </row>
    <row r="22" spans="1:9" s="18" customFormat="1" ht="22.5">
      <c r="A22" s="67" t="s">
        <v>143</v>
      </c>
      <c r="B22" s="58"/>
      <c r="C22" s="58"/>
      <c r="D22" s="58">
        <v>5418</v>
      </c>
      <c r="E22" s="109"/>
      <c r="F22" s="56"/>
      <c r="G22" s="58"/>
      <c r="H22" s="58">
        <f>SUM(D22-'[3]Augusts'!D22)</f>
        <v>102</v>
      </c>
      <c r="I22" s="56"/>
    </row>
    <row r="23" spans="1:9" s="18" customFormat="1" ht="22.5">
      <c r="A23" s="67" t="s">
        <v>144</v>
      </c>
      <c r="B23" s="58"/>
      <c r="C23" s="58"/>
      <c r="D23" s="58">
        <v>31322</v>
      </c>
      <c r="E23" s="109"/>
      <c r="F23" s="56"/>
      <c r="G23" s="58"/>
      <c r="H23" s="58">
        <f>SUM(D23-'[3]Augusts'!D23)</f>
        <v>3994</v>
      </c>
      <c r="I23" s="56"/>
    </row>
    <row r="24" spans="1:9" s="18" customFormat="1" ht="22.5">
      <c r="A24" s="67" t="s">
        <v>145</v>
      </c>
      <c r="B24" s="58"/>
      <c r="C24" s="58"/>
      <c r="D24" s="58">
        <v>15531</v>
      </c>
      <c r="E24" s="109"/>
      <c r="F24" s="56"/>
      <c r="G24" s="58"/>
      <c r="H24" s="58">
        <f>SUM(D24-'[3]Augusts'!D24)</f>
        <v>1975</v>
      </c>
      <c r="I24" s="56"/>
    </row>
    <row r="25" spans="1:9" s="5" customFormat="1" ht="12">
      <c r="A25" s="67" t="s">
        <v>146</v>
      </c>
      <c r="B25" s="58"/>
      <c r="C25" s="58"/>
      <c r="D25" s="58">
        <v>50955</v>
      </c>
      <c r="E25" s="109"/>
      <c r="F25" s="56"/>
      <c r="G25" s="58"/>
      <c r="H25" s="58">
        <f>SUM(D25-'[3]Augusts'!D25)</f>
        <v>5994</v>
      </c>
      <c r="I25" s="56"/>
    </row>
    <row r="26" spans="1:9" s="5" customFormat="1" ht="22.5">
      <c r="A26" s="67" t="s">
        <v>147</v>
      </c>
      <c r="B26" s="58">
        <v>3129</v>
      </c>
      <c r="C26" s="58">
        <v>2811</v>
      </c>
      <c r="D26" s="58">
        <v>2595</v>
      </c>
      <c r="E26" s="109">
        <f>SUM(D26/B26)</f>
        <v>0.8293384467881112</v>
      </c>
      <c r="F26" s="56">
        <f>SUM(D26/C26)</f>
        <v>0.9231590181430096</v>
      </c>
      <c r="G26" s="58">
        <v>351</v>
      </c>
      <c r="H26" s="58">
        <f>SUM(D26-'[3]Augusts'!D26)</f>
        <v>238</v>
      </c>
      <c r="I26" s="56">
        <f>SUM(H26/G26)</f>
        <v>0.6780626780626781</v>
      </c>
    </row>
    <row r="27" spans="1:9" s="5" customFormat="1" ht="12">
      <c r="A27" s="67" t="s">
        <v>148</v>
      </c>
      <c r="B27" s="58">
        <v>10426</v>
      </c>
      <c r="C27" s="58">
        <v>7590</v>
      </c>
      <c r="D27" s="58">
        <v>3489</v>
      </c>
      <c r="E27" s="109">
        <f>SUM(D27/B27)</f>
        <v>0.33464415883368503</v>
      </c>
      <c r="F27" s="56">
        <f>SUM(D27/C27)</f>
        <v>0.4596837944664032</v>
      </c>
      <c r="G27" s="58">
        <v>989</v>
      </c>
      <c r="H27" s="58">
        <f>SUM(D27-'[3]Augusts'!D27)</f>
        <v>453</v>
      </c>
      <c r="I27" s="56">
        <f>SUM(H27/G27)</f>
        <v>0.4580384226491405</v>
      </c>
    </row>
    <row r="28" spans="1:9" s="5" customFormat="1" ht="17.25" customHeight="1">
      <c r="A28" s="27" t="s">
        <v>149</v>
      </c>
      <c r="B28" s="61">
        <v>60832</v>
      </c>
      <c r="C28" s="61">
        <v>48658</v>
      </c>
      <c r="D28" s="61">
        <f>SUM(D29+D30)</f>
        <v>41430</v>
      </c>
      <c r="E28" s="107">
        <f>SUM(D28/B28)</f>
        <v>0.6810560231457128</v>
      </c>
      <c r="F28" s="51">
        <f>SUM(D28/C28)</f>
        <v>0.8514529984791812</v>
      </c>
      <c r="G28" s="61">
        <v>6020</v>
      </c>
      <c r="H28" s="61">
        <f>SUM(D28-'[3]Augusts'!D28)</f>
        <v>7539</v>
      </c>
      <c r="I28" s="51">
        <f>SUM(H28/G28)</f>
        <v>1.2523255813953489</v>
      </c>
    </row>
    <row r="29" spans="1:9" s="5" customFormat="1" ht="22.5">
      <c r="A29" s="68" t="s">
        <v>150</v>
      </c>
      <c r="B29" s="58"/>
      <c r="C29" s="58"/>
      <c r="D29" s="58">
        <v>10596</v>
      </c>
      <c r="E29" s="109"/>
      <c r="F29" s="56"/>
      <c r="G29" s="58"/>
      <c r="H29" s="58">
        <f>SUM(D29-'[3]Augusts'!D29)</f>
        <v>1962</v>
      </c>
      <c r="I29" s="56"/>
    </row>
    <row r="30" spans="1:9" s="5" customFormat="1" ht="12">
      <c r="A30" s="67" t="s">
        <v>151</v>
      </c>
      <c r="B30" s="58">
        <v>44331</v>
      </c>
      <c r="C30" s="58">
        <v>35240</v>
      </c>
      <c r="D30" s="58">
        <v>30834</v>
      </c>
      <c r="E30" s="109">
        <f>SUM(D30/B30)</f>
        <v>0.6955403667862219</v>
      </c>
      <c r="F30" s="56">
        <f>SUM(D30/C30)</f>
        <v>0.8749716231555051</v>
      </c>
      <c r="G30" s="58">
        <v>4478</v>
      </c>
      <c r="H30" s="58">
        <f>SUM(D30-'[3]Augusts'!D30)</f>
        <v>5577</v>
      </c>
      <c r="I30" s="56">
        <f>SUM(H30/G30)</f>
        <v>1.2454220634211701</v>
      </c>
    </row>
    <row r="31" spans="1:9" s="5" customFormat="1" ht="28.5" customHeight="1">
      <c r="A31" s="110" t="s">
        <v>152</v>
      </c>
      <c r="B31" s="61">
        <f>SUM(B32-B33)</f>
        <v>66706</v>
      </c>
      <c r="C31" s="61"/>
      <c r="D31" s="61">
        <f>SUM(D32-D33)</f>
        <v>7924</v>
      </c>
      <c r="E31" s="107">
        <f>SUM(D31/B31)</f>
        <v>0.11878991395076904</v>
      </c>
      <c r="F31" s="51"/>
      <c r="G31" s="61"/>
      <c r="H31" s="61">
        <f>SUM(H32-H33)</f>
        <v>5990</v>
      </c>
      <c r="I31" s="51"/>
    </row>
    <row r="32" spans="1:9" s="5" customFormat="1" ht="12">
      <c r="A32" s="54" t="s">
        <v>153</v>
      </c>
      <c r="B32" s="58">
        <v>91006</v>
      </c>
      <c r="C32" s="58"/>
      <c r="D32" s="30">
        <v>27854</v>
      </c>
      <c r="E32" s="109">
        <f>SUM(D32/B32)</f>
        <v>0.3060677317979034</v>
      </c>
      <c r="F32" s="56"/>
      <c r="G32" s="58"/>
      <c r="H32" s="58">
        <f>SUM(D32-'[3]Augusts'!D32)</f>
        <v>8970</v>
      </c>
      <c r="I32" s="56"/>
    </row>
    <row r="33" spans="1:9" s="5" customFormat="1" ht="12">
      <c r="A33" s="62" t="s">
        <v>154</v>
      </c>
      <c r="B33" s="58">
        <v>24300</v>
      </c>
      <c r="C33" s="58"/>
      <c r="D33" s="58">
        <v>19930</v>
      </c>
      <c r="E33" s="109">
        <f>SUM(D33/B33)</f>
        <v>0.820164609053498</v>
      </c>
      <c r="F33" s="56"/>
      <c r="G33" s="58"/>
      <c r="H33" s="58">
        <f>SUM(D33-'[3]Augusts'!D33)</f>
        <v>2980</v>
      </c>
      <c r="I33" s="56"/>
    </row>
    <row r="34" spans="1:9" s="5" customFormat="1" ht="12.75">
      <c r="A34" s="81" t="s">
        <v>155</v>
      </c>
      <c r="B34" s="85"/>
      <c r="C34" s="85"/>
      <c r="D34" s="85"/>
      <c r="E34" s="111"/>
      <c r="F34" s="86"/>
      <c r="G34" s="2"/>
      <c r="H34" s="2"/>
      <c r="I34" s="2"/>
    </row>
    <row r="35" spans="1:9" s="5" customFormat="1" ht="12.75">
      <c r="A35" s="81"/>
      <c r="B35" s="85"/>
      <c r="C35" s="85"/>
      <c r="D35" s="85"/>
      <c r="E35" s="111"/>
      <c r="F35" s="86"/>
      <c r="G35" s="2"/>
      <c r="H35" s="2"/>
      <c r="I35" s="2"/>
    </row>
    <row r="36" spans="1:9" s="5" customFormat="1" ht="12.75">
      <c r="A36" s="81"/>
      <c r="B36" s="85"/>
      <c r="C36" s="85"/>
      <c r="D36" s="85"/>
      <c r="E36" s="111"/>
      <c r="F36" s="86"/>
      <c r="G36" s="2"/>
      <c r="H36" s="2"/>
      <c r="I36" s="2"/>
    </row>
    <row r="37" spans="1:9" s="5" customFormat="1" ht="12.75">
      <c r="A37" s="81"/>
      <c r="B37" s="85"/>
      <c r="C37" s="85"/>
      <c r="D37" s="85"/>
      <c r="E37" s="111"/>
      <c r="F37" s="86"/>
      <c r="G37" s="2"/>
      <c r="H37" s="2"/>
      <c r="I37" s="2"/>
    </row>
    <row r="38" spans="1:9" s="5" customFormat="1" ht="12.75">
      <c r="A38" s="81"/>
      <c r="B38" s="85"/>
      <c r="C38" s="85"/>
      <c r="D38" s="85"/>
      <c r="E38" s="111"/>
      <c r="F38" s="86"/>
      <c r="G38" s="2"/>
      <c r="H38" s="2"/>
      <c r="I38" s="2"/>
    </row>
    <row r="39" spans="1:9" s="5" customFormat="1" ht="12.75">
      <c r="A39" s="81"/>
      <c r="B39" s="85"/>
      <c r="C39" s="85"/>
      <c r="D39" s="85"/>
      <c r="E39" s="111"/>
      <c r="F39" s="86"/>
      <c r="G39" s="2"/>
      <c r="H39" s="2"/>
      <c r="I39" s="2"/>
    </row>
    <row r="40" spans="1:9" s="5" customFormat="1" ht="14.25">
      <c r="A40" s="38"/>
      <c r="B40" s="85"/>
      <c r="C40" s="85"/>
      <c r="D40" s="85"/>
      <c r="E40" s="112"/>
      <c r="F40" s="86"/>
      <c r="G40" s="2"/>
      <c r="H40" s="2"/>
      <c r="I40" s="2"/>
    </row>
    <row r="41" spans="1:9" s="5" customFormat="1" ht="12">
      <c r="A41" s="2" t="s">
        <v>76</v>
      </c>
      <c r="B41" s="33"/>
      <c r="C41" s="33"/>
      <c r="D41" s="33"/>
      <c r="E41" s="101" t="s">
        <v>34</v>
      </c>
      <c r="F41" s="80"/>
      <c r="G41" s="81"/>
      <c r="H41" s="81"/>
      <c r="I41" s="81"/>
    </row>
    <row r="42" spans="1:9" s="5" customFormat="1" ht="12">
      <c r="A42" s="81"/>
      <c r="B42" s="33"/>
      <c r="C42" s="100"/>
      <c r="D42" s="30"/>
      <c r="E42" s="81"/>
      <c r="F42" s="80"/>
      <c r="G42" s="81"/>
      <c r="H42" s="81"/>
      <c r="I42" s="81"/>
    </row>
    <row r="43" spans="1:9" s="5" customFormat="1" ht="12">
      <c r="A43" s="81"/>
      <c r="B43" s="33"/>
      <c r="C43" s="100"/>
      <c r="D43" s="30"/>
      <c r="E43" s="81"/>
      <c r="F43" s="80"/>
      <c r="G43" s="81"/>
      <c r="H43" s="81"/>
      <c r="I43" s="81"/>
    </row>
    <row r="44" spans="1:9" s="5" customFormat="1" ht="12">
      <c r="A44" s="81"/>
      <c r="B44" s="33"/>
      <c r="C44" s="100"/>
      <c r="D44" s="30"/>
      <c r="E44" s="81"/>
      <c r="F44" s="80"/>
      <c r="G44" s="81"/>
      <c r="H44" s="81"/>
      <c r="I44" s="81"/>
    </row>
    <row r="45" spans="1:9" s="5" customFormat="1" ht="12">
      <c r="A45" s="2"/>
      <c r="B45" s="33"/>
      <c r="C45" s="100"/>
      <c r="D45" s="33"/>
      <c r="E45" s="2"/>
      <c r="F45" s="113"/>
      <c r="G45" s="81"/>
      <c r="H45" s="81"/>
      <c r="I45" s="81"/>
    </row>
    <row r="46" spans="1:9" s="5" customFormat="1" ht="12">
      <c r="A46" s="81"/>
      <c r="B46" s="33"/>
      <c r="C46" s="100"/>
      <c r="D46" s="81"/>
      <c r="E46" s="81"/>
      <c r="F46" s="81"/>
      <c r="G46" s="81"/>
      <c r="H46" s="81"/>
      <c r="I46" s="81"/>
    </row>
    <row r="47" spans="1:9" s="5" customFormat="1" ht="12">
      <c r="A47" s="2" t="s">
        <v>35</v>
      </c>
      <c r="B47" s="81"/>
      <c r="C47" s="81"/>
      <c r="D47" s="81"/>
      <c r="E47" s="81"/>
      <c r="F47" s="81"/>
      <c r="G47" s="81"/>
      <c r="H47" s="81"/>
      <c r="I47" s="81"/>
    </row>
    <row r="48" spans="1:9" s="5" customFormat="1" ht="12">
      <c r="A48" s="2" t="s">
        <v>36</v>
      </c>
      <c r="B48" s="2"/>
      <c r="C48" s="2"/>
      <c r="D48" s="2"/>
      <c r="E48" s="2"/>
      <c r="F48" s="2"/>
      <c r="G48" s="2"/>
      <c r="H48" s="2"/>
      <c r="I48" s="2"/>
    </row>
    <row r="49" spans="1:9" s="5" customFormat="1" ht="12">
      <c r="A49" s="2"/>
      <c r="B49" s="2"/>
      <c r="C49" s="2"/>
      <c r="D49" s="2"/>
      <c r="E49" s="2"/>
      <c r="F49" s="2"/>
      <c r="G49" s="2"/>
      <c r="H49" s="2"/>
      <c r="I49" s="2"/>
    </row>
    <row r="50" spans="1:9" s="5" customFormat="1" ht="12">
      <c r="A50" s="2"/>
      <c r="B50" s="2"/>
      <c r="C50" s="2"/>
      <c r="D50" s="2"/>
      <c r="E50" s="2"/>
      <c r="F50" s="2"/>
      <c r="G50" s="2"/>
      <c r="H50" s="2"/>
      <c r="I50" s="2"/>
    </row>
    <row r="51" spans="1:9" s="5" customFormat="1" ht="12">
      <c r="A51" s="2"/>
      <c r="B51" s="2"/>
      <c r="C51" s="2"/>
      <c r="D51" s="2"/>
      <c r="E51" s="2"/>
      <c r="F51" s="2"/>
      <c r="G51" s="2"/>
      <c r="H51" s="2"/>
      <c r="I51" s="2"/>
    </row>
    <row r="52" spans="1:9" s="5" customFormat="1" ht="12">
      <c r="A52" s="114"/>
      <c r="B52" s="114"/>
      <c r="C52" s="114"/>
      <c r="D52" s="114"/>
      <c r="E52" s="114"/>
      <c r="F52" s="114"/>
      <c r="G52" s="2"/>
      <c r="H52" s="2"/>
      <c r="I52" s="2"/>
    </row>
    <row r="53" spans="1:9" s="5" customFormat="1" ht="12">
      <c r="A53" s="114"/>
      <c r="B53" s="114"/>
      <c r="C53" s="114"/>
      <c r="D53" s="114"/>
      <c r="E53" s="114"/>
      <c r="F53" s="114"/>
      <c r="G53" s="2"/>
      <c r="H53" s="2"/>
      <c r="I53" s="2"/>
    </row>
    <row r="54" spans="1:9" s="5" customFormat="1" ht="12">
      <c r="A54"/>
      <c r="B54"/>
      <c r="C54"/>
      <c r="D54"/>
      <c r="E54"/>
      <c r="F54"/>
      <c r="G54" s="2"/>
      <c r="H54" s="2"/>
      <c r="I54" s="2"/>
    </row>
    <row r="55" spans="1:9" s="5" customFormat="1" ht="12">
      <c r="A55" s="2"/>
      <c r="B55" s="2"/>
      <c r="C55" s="2"/>
      <c r="D55" s="2"/>
      <c r="E55" s="2"/>
      <c r="F55" s="2"/>
      <c r="G55"/>
      <c r="H55"/>
      <c r="I55"/>
    </row>
    <row r="56" spans="1:9" s="5" customFormat="1" ht="12">
      <c r="A56" s="2"/>
      <c r="B56" s="2"/>
      <c r="C56" s="2"/>
      <c r="D56" s="2"/>
      <c r="E56" s="2"/>
      <c r="F56" s="2"/>
      <c r="G56"/>
      <c r="H56"/>
      <c r="I56"/>
    </row>
    <row r="57" spans="1:9" s="5" customFormat="1" ht="12">
      <c r="A57" s="2"/>
      <c r="B57" s="2"/>
      <c r="C57" s="2"/>
      <c r="D57" s="2"/>
      <c r="E57" s="2"/>
      <c r="F57" s="2"/>
      <c r="G57"/>
      <c r="H57"/>
      <c r="I57"/>
    </row>
    <row r="58" spans="1:9" s="5" customFormat="1" ht="12">
      <c r="A58" s="2"/>
      <c r="B58" s="2"/>
      <c r="C58" s="2"/>
      <c r="D58" s="2"/>
      <c r="E58" s="2"/>
      <c r="F58" s="2"/>
      <c r="G58"/>
      <c r="H58"/>
      <c r="I58"/>
    </row>
    <row r="59" spans="1:9" s="5" customFormat="1" ht="12">
      <c r="A59" s="2"/>
      <c r="B59" s="2"/>
      <c r="C59" s="2"/>
      <c r="D59" s="2"/>
      <c r="E59" s="2"/>
      <c r="F59" s="2"/>
      <c r="G59"/>
      <c r="H59"/>
      <c r="I59"/>
    </row>
    <row r="60" spans="1:9" s="5" customFormat="1" ht="12">
      <c r="A60" s="2"/>
      <c r="B60" s="2"/>
      <c r="C60" s="2"/>
      <c r="D60" s="2"/>
      <c r="E60" s="2"/>
      <c r="F60" s="2"/>
      <c r="G60"/>
      <c r="H60"/>
      <c r="I60"/>
    </row>
    <row r="61" spans="1:9" s="5" customFormat="1" ht="12">
      <c r="A61" s="2"/>
      <c r="B61" s="2"/>
      <c r="C61" s="2"/>
      <c r="D61" s="2"/>
      <c r="E61" s="2"/>
      <c r="F61" s="2"/>
      <c r="G61"/>
      <c r="H61"/>
      <c r="I61"/>
    </row>
    <row r="62" spans="1:6" s="5" customFormat="1" ht="12">
      <c r="A62"/>
      <c r="B62"/>
      <c r="C62"/>
      <c r="D62"/>
      <c r="E62"/>
      <c r="F62"/>
    </row>
    <row r="63" spans="1:6" s="5" customFormat="1" ht="12">
      <c r="A63"/>
      <c r="B63"/>
      <c r="C63"/>
      <c r="D63"/>
      <c r="E63"/>
      <c r="F63"/>
    </row>
    <row r="64" spans="1:6" s="5" customFormat="1" ht="12">
      <c r="A64"/>
      <c r="B64"/>
      <c r="C64"/>
      <c r="D64"/>
      <c r="E64"/>
      <c r="F64"/>
    </row>
    <row r="65" spans="1:6" s="5" customFormat="1" ht="12">
      <c r="A65"/>
      <c r="B65"/>
      <c r="C65"/>
      <c r="D65"/>
      <c r="E65"/>
      <c r="F65"/>
    </row>
    <row r="66" spans="1:6" s="5" customFormat="1" ht="12">
      <c r="A66"/>
      <c r="B66"/>
      <c r="C66"/>
      <c r="D66"/>
      <c r="E66"/>
      <c r="F66"/>
    </row>
    <row r="67" spans="1:6" s="5" customFormat="1" ht="12">
      <c r="A67"/>
      <c r="B67"/>
      <c r="C67"/>
      <c r="D67"/>
      <c r="E67"/>
      <c r="F67"/>
    </row>
    <row r="68" spans="1:6" s="5" customFormat="1" ht="12">
      <c r="A68"/>
      <c r="B68"/>
      <c r="C68"/>
      <c r="D68"/>
      <c r="E68"/>
      <c r="F68"/>
    </row>
    <row r="69" spans="1:6" s="5" customFormat="1" ht="12">
      <c r="A69"/>
      <c r="B69"/>
      <c r="C69"/>
      <c r="D69"/>
      <c r="E69"/>
      <c r="F69"/>
    </row>
    <row r="70" spans="1:6" s="5" customFormat="1" ht="12">
      <c r="A70"/>
      <c r="B70"/>
      <c r="C70"/>
      <c r="D70"/>
      <c r="E70"/>
      <c r="F70"/>
    </row>
    <row r="71" spans="1:6" s="5" customFormat="1" ht="12">
      <c r="A71"/>
      <c r="B71"/>
      <c r="C71"/>
      <c r="D71"/>
      <c r="E71"/>
      <c r="F71"/>
    </row>
    <row r="72" spans="1:6" s="5" customFormat="1" ht="12">
      <c r="A72"/>
      <c r="B72"/>
      <c r="C72"/>
      <c r="D72"/>
      <c r="E72"/>
      <c r="F72"/>
    </row>
    <row r="73" spans="1:6" s="5" customFormat="1" ht="12">
      <c r="A73"/>
      <c r="B73"/>
      <c r="C73"/>
      <c r="D73"/>
      <c r="E73"/>
      <c r="F73"/>
    </row>
    <row r="74" spans="1:6" s="5" customFormat="1" ht="12">
      <c r="A74"/>
      <c r="B74"/>
      <c r="C74"/>
      <c r="D74"/>
      <c r="E74"/>
      <c r="F74"/>
    </row>
    <row r="75" spans="1:6" s="5" customFormat="1" ht="12">
      <c r="A75"/>
      <c r="B75"/>
      <c r="C75"/>
      <c r="D75"/>
      <c r="E75"/>
      <c r="F75"/>
    </row>
    <row r="76" spans="1:6" s="5" customFormat="1" ht="12">
      <c r="A76"/>
      <c r="B76"/>
      <c r="C76"/>
      <c r="D76"/>
      <c r="E76"/>
      <c r="F76"/>
    </row>
    <row r="77" spans="1:6" s="5" customFormat="1" ht="12">
      <c r="A77"/>
      <c r="B77"/>
      <c r="C77"/>
      <c r="D77"/>
      <c r="E77"/>
      <c r="F77"/>
    </row>
    <row r="78" spans="1:6" s="5" customFormat="1" ht="12">
      <c r="A78"/>
      <c r="B78"/>
      <c r="C78"/>
      <c r="D78"/>
      <c r="E78"/>
      <c r="F78"/>
    </row>
    <row r="79" spans="1:6" s="5" customFormat="1" ht="12">
      <c r="A79"/>
      <c r="B79"/>
      <c r="C79"/>
      <c r="D79"/>
      <c r="E79"/>
      <c r="F79"/>
    </row>
    <row r="80" spans="1:6" s="5" customFormat="1" ht="12">
      <c r="A80"/>
      <c r="B80"/>
      <c r="C80"/>
      <c r="D80"/>
      <c r="E80"/>
      <c r="F80"/>
    </row>
    <row r="81" spans="1:6" s="5" customFormat="1" ht="12">
      <c r="A81"/>
      <c r="B81"/>
      <c r="C81"/>
      <c r="D81"/>
      <c r="E81"/>
      <c r="F81"/>
    </row>
    <row r="82" spans="1:6" s="5" customFormat="1" ht="12">
      <c r="A82"/>
      <c r="B82"/>
      <c r="C82"/>
      <c r="D82"/>
      <c r="E82"/>
      <c r="F82"/>
    </row>
    <row r="83" spans="1:6" s="5" customFormat="1" ht="12">
      <c r="A83"/>
      <c r="B83"/>
      <c r="C83"/>
      <c r="D83"/>
      <c r="E83"/>
      <c r="F83"/>
    </row>
    <row r="84" spans="1:6" s="5" customFormat="1" ht="12">
      <c r="A84"/>
      <c r="B84"/>
      <c r="C84"/>
      <c r="D84"/>
      <c r="E84"/>
      <c r="F84"/>
    </row>
    <row r="85" spans="1:6" s="5" customFormat="1" ht="12">
      <c r="A85"/>
      <c r="B85"/>
      <c r="C85"/>
      <c r="D85"/>
      <c r="E85"/>
      <c r="F85"/>
    </row>
    <row r="86" spans="1:6" s="5" customFormat="1" ht="12">
      <c r="A86"/>
      <c r="B86"/>
      <c r="C86"/>
      <c r="D86"/>
      <c r="E86"/>
      <c r="F86"/>
    </row>
    <row r="87" spans="1:6" s="5" customFormat="1" ht="12">
      <c r="A87"/>
      <c r="B87"/>
      <c r="C87"/>
      <c r="D87"/>
      <c r="E87"/>
      <c r="F87"/>
    </row>
    <row r="88" spans="1:6" s="5" customFormat="1" ht="12">
      <c r="A88"/>
      <c r="B88"/>
      <c r="C88"/>
      <c r="D88"/>
      <c r="E88"/>
      <c r="F88"/>
    </row>
    <row r="89" spans="1:6" s="5" customFormat="1" ht="12">
      <c r="A89"/>
      <c r="B89"/>
      <c r="C89"/>
      <c r="D89"/>
      <c r="E89"/>
      <c r="F89"/>
    </row>
    <row r="90" spans="1:6" s="5" customFormat="1" ht="12">
      <c r="A90"/>
      <c r="B90"/>
      <c r="C90"/>
      <c r="D90"/>
      <c r="E90"/>
      <c r="F90"/>
    </row>
    <row r="91" spans="1:6" s="5" customFormat="1" ht="12">
      <c r="A91"/>
      <c r="B91"/>
      <c r="C91"/>
      <c r="D91"/>
      <c r="E91"/>
      <c r="F91"/>
    </row>
  </sheetData>
  <printOptions/>
  <pageMargins left="0.44" right="0.42" top="0.38" bottom="0.2" header="0.38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8" sqref="A8"/>
    </sheetView>
  </sheetViews>
  <sheetFormatPr defaultColWidth="9.00390625" defaultRowHeight="12"/>
  <cols>
    <col min="1" max="1" width="38.125" style="117" customWidth="1"/>
    <col min="2" max="2" width="10.625" style="117" customWidth="1"/>
    <col min="3" max="3" width="9.25390625" style="117" customWidth="1"/>
    <col min="4" max="4" width="11.125" style="117" customWidth="1"/>
    <col min="5" max="5" width="9.125" style="117" customWidth="1"/>
    <col min="6" max="6" width="10.375" style="117" customWidth="1"/>
    <col min="7" max="7" width="11.00390625" style="117" customWidth="1"/>
    <col min="8" max="8" width="10.125" style="117" customWidth="1"/>
    <col min="9" max="16384" width="8.00390625" style="117" customWidth="1"/>
  </cols>
  <sheetData>
    <row r="1" spans="1:8" ht="12.75">
      <c r="A1" s="115"/>
      <c r="B1" s="115"/>
      <c r="C1" s="115"/>
      <c r="D1" s="115"/>
      <c r="E1" s="116"/>
      <c r="F1" s="116"/>
      <c r="G1" s="115"/>
      <c r="H1" s="115"/>
    </row>
    <row r="2" spans="1:8" ht="12.75">
      <c r="A2" s="116" t="s">
        <v>156</v>
      </c>
      <c r="B2" s="115"/>
      <c r="C2" s="115"/>
      <c r="D2" s="115"/>
      <c r="E2" s="116"/>
      <c r="F2" s="116"/>
      <c r="G2" s="115"/>
      <c r="H2" s="116" t="s">
        <v>157</v>
      </c>
    </row>
    <row r="3" spans="1:8" ht="18">
      <c r="A3" s="118" t="s">
        <v>158</v>
      </c>
      <c r="B3" s="118"/>
      <c r="C3" s="118"/>
      <c r="D3" s="118"/>
      <c r="E3" s="119"/>
      <c r="F3" s="119"/>
      <c r="G3" s="119"/>
      <c r="H3" s="119"/>
    </row>
    <row r="4" spans="1:8" ht="18">
      <c r="A4" s="118" t="s">
        <v>159</v>
      </c>
      <c r="B4" s="118"/>
      <c r="C4" s="118"/>
      <c r="D4" s="118"/>
      <c r="E4" s="119"/>
      <c r="F4" s="119"/>
      <c r="G4" s="119"/>
      <c r="H4" s="119"/>
    </row>
    <row r="5" spans="1:8" ht="12.75">
      <c r="A5" s="120"/>
      <c r="B5" s="115"/>
      <c r="C5" s="115"/>
      <c r="D5" s="115"/>
      <c r="E5" s="116"/>
      <c r="F5" s="116"/>
      <c r="G5" s="115"/>
      <c r="H5" s="115" t="s">
        <v>160</v>
      </c>
    </row>
    <row r="6" spans="1:8" ht="47.25" customHeight="1">
      <c r="A6" s="121" t="s">
        <v>3</v>
      </c>
      <c r="B6" s="121" t="s">
        <v>41</v>
      </c>
      <c r="C6" s="121" t="s">
        <v>161</v>
      </c>
      <c r="D6" s="121" t="s">
        <v>43</v>
      </c>
      <c r="E6" s="121" t="s">
        <v>162</v>
      </c>
      <c r="F6" s="121" t="s">
        <v>163</v>
      </c>
      <c r="G6" s="121" t="s">
        <v>46</v>
      </c>
      <c r="H6" s="121" t="s">
        <v>47</v>
      </c>
    </row>
    <row r="7" spans="1:8" ht="11.25">
      <c r="A7" s="122">
        <v>1</v>
      </c>
      <c r="B7" s="123">
        <v>2</v>
      </c>
      <c r="C7" s="124">
        <v>3</v>
      </c>
      <c r="D7" s="124">
        <v>4</v>
      </c>
      <c r="E7" s="124">
        <v>5</v>
      </c>
      <c r="F7" s="123">
        <v>6</v>
      </c>
      <c r="G7" s="122">
        <v>7</v>
      </c>
      <c r="H7" s="123">
        <v>8</v>
      </c>
    </row>
    <row r="8" spans="1:8" ht="18.75" customHeight="1">
      <c r="A8" s="125" t="s">
        <v>164</v>
      </c>
      <c r="B8" s="126">
        <f>SUM(B9+B20+B25+B34+B41+B52+B56+B60+B67+B69)</f>
        <v>646389</v>
      </c>
      <c r="C8" s="127">
        <v>0.999</v>
      </c>
      <c r="D8" s="126">
        <f>SUM(D9+D20+D25+D34+D41+D52+D56+D60+D67+D69)</f>
        <v>475810</v>
      </c>
      <c r="E8" s="128">
        <f>SUM(D8/B8)</f>
        <v>0.7361047295049885</v>
      </c>
      <c r="F8" s="126">
        <f>SUM(F9+F20+F25+F34+F41+F52+F56+F60+F67+F69)</f>
        <v>57069</v>
      </c>
      <c r="G8" s="126">
        <f>SUM(G9+G20+G25+G34+G41+G52+G56+G60+G67+G69)</f>
        <v>60205</v>
      </c>
      <c r="H8" s="129">
        <f>SUM(G8/F8)</f>
        <v>1.054951024198777</v>
      </c>
    </row>
    <row r="9" spans="1:8" ht="16.5" customHeight="1">
      <c r="A9" s="130" t="s">
        <v>165</v>
      </c>
      <c r="B9" s="126">
        <f>SUM(B10+B14)</f>
        <v>500128</v>
      </c>
      <c r="C9" s="127">
        <v>1.0139</v>
      </c>
      <c r="D9" s="126">
        <f>SUM(D10+D14)</f>
        <v>378821</v>
      </c>
      <c r="E9" s="128">
        <f>SUM(D9/B9)</f>
        <v>0.7574480932881182</v>
      </c>
      <c r="F9" s="126">
        <f>SUM(F10+F14)</f>
        <v>40516</v>
      </c>
      <c r="G9" s="126">
        <f>SUM(G10+G14)</f>
        <v>42649</v>
      </c>
      <c r="H9" s="129">
        <f>SUM(G9/F9)</f>
        <v>1.0526458682989437</v>
      </c>
    </row>
    <row r="10" spans="1:8" ht="11.25">
      <c r="A10" s="131" t="s">
        <v>166</v>
      </c>
      <c r="B10" s="132">
        <f>SUM(B11+B12+B13)</f>
        <v>73222</v>
      </c>
      <c r="C10" s="133">
        <v>1.0237</v>
      </c>
      <c r="D10" s="132">
        <f>SUM(D11+D12+D13)</f>
        <v>55566</v>
      </c>
      <c r="E10" s="134">
        <f>SUM(D10/B10)</f>
        <v>0.7588702848870558</v>
      </c>
      <c r="F10" s="132">
        <f>SUM(F11+F12+F13)</f>
        <v>6226</v>
      </c>
      <c r="G10" s="132">
        <f>SUM(G11+G12+G13)</f>
        <v>6837</v>
      </c>
      <c r="H10" s="135">
        <f>SUM(G10/F10)</f>
        <v>1.098136845486669</v>
      </c>
    </row>
    <row r="11" spans="1:8" ht="11.25">
      <c r="A11" s="131" t="s">
        <v>167</v>
      </c>
      <c r="B11" s="132">
        <v>59700</v>
      </c>
      <c r="C11" s="133">
        <v>1.0301</v>
      </c>
      <c r="D11" s="132">
        <v>45556</v>
      </c>
      <c r="E11" s="134">
        <f>SUM(D11/B11)</f>
        <v>0.7630820770519263</v>
      </c>
      <c r="F11" s="132">
        <v>5041</v>
      </c>
      <c r="G11" s="132">
        <f>SUM(D11-'[4]Augusts'!D11)</f>
        <v>5542</v>
      </c>
      <c r="H11" s="135">
        <f>SUM(G11/F11)</f>
        <v>1.0993850426502678</v>
      </c>
    </row>
    <row r="12" spans="1:8" ht="11.25">
      <c r="A12" s="131" t="s">
        <v>168</v>
      </c>
      <c r="B12" s="132">
        <v>13522</v>
      </c>
      <c r="C12" s="133">
        <v>1.0001</v>
      </c>
      <c r="D12" s="132">
        <v>9967</v>
      </c>
      <c r="E12" s="134">
        <f>SUM(D12/B12)</f>
        <v>0.7370951042745156</v>
      </c>
      <c r="F12" s="132">
        <v>1185</v>
      </c>
      <c r="G12" s="132">
        <f>SUM(D12-'[4]Augusts'!D12)</f>
        <v>1185</v>
      </c>
      <c r="H12" s="135">
        <f>SUM(G12/F12)</f>
        <v>1</v>
      </c>
    </row>
    <row r="13" spans="1:8" ht="11.25">
      <c r="A13" s="131" t="s">
        <v>169</v>
      </c>
      <c r="B13" s="136"/>
      <c r="C13" s="133"/>
      <c r="D13" s="132">
        <v>43</v>
      </c>
      <c r="E13" s="134"/>
      <c r="F13" s="132"/>
      <c r="G13" s="132">
        <f>SUM(D13-'[4]Augusts'!D13)</f>
        <v>110</v>
      </c>
      <c r="H13" s="135"/>
    </row>
    <row r="14" spans="1:8" ht="13.5" customHeight="1">
      <c r="A14" s="131" t="s">
        <v>170</v>
      </c>
      <c r="B14" s="132">
        <f>SUM(B15+B16+B17+B18+B19)</f>
        <v>426906</v>
      </c>
      <c r="C14" s="133">
        <v>1.0122</v>
      </c>
      <c r="D14" s="132">
        <f>SUM(D15+D16+D17+D18+D19)</f>
        <v>323255</v>
      </c>
      <c r="E14" s="134">
        <f aca="true" t="shared" si="0" ref="E14:E22">SUM(D14/B14)</f>
        <v>0.7572041620403555</v>
      </c>
      <c r="F14" s="132">
        <v>34290</v>
      </c>
      <c r="G14" s="132">
        <f>SUM(G15+G16+G17+G18+G19)</f>
        <v>35812</v>
      </c>
      <c r="H14" s="135">
        <f>SUM(G14/F14)</f>
        <v>1.0443861184018663</v>
      </c>
    </row>
    <row r="15" spans="1:8" ht="11.25">
      <c r="A15" s="131" t="s">
        <v>171</v>
      </c>
      <c r="B15" s="132">
        <v>319253</v>
      </c>
      <c r="C15" s="133"/>
      <c r="D15" s="132">
        <v>243020</v>
      </c>
      <c r="E15" s="134">
        <f t="shared" si="0"/>
        <v>0.7612144600050743</v>
      </c>
      <c r="F15" s="132"/>
      <c r="G15" s="132">
        <f>SUM(D15-'[4]Augusts'!D15)</f>
        <v>26921</v>
      </c>
      <c r="H15" s="135"/>
    </row>
    <row r="16" spans="1:8" ht="11.25">
      <c r="A16" s="131" t="s">
        <v>172</v>
      </c>
      <c r="B16" s="132">
        <v>33671</v>
      </c>
      <c r="C16" s="133"/>
      <c r="D16" s="132">
        <v>24872</v>
      </c>
      <c r="E16" s="134">
        <f t="shared" si="0"/>
        <v>0.738677199964361</v>
      </c>
      <c r="F16" s="132"/>
      <c r="G16" s="132">
        <f>SUM(D16-'[4]Augusts'!D16)</f>
        <v>2753</v>
      </c>
      <c r="H16" s="135"/>
    </row>
    <row r="17" spans="1:8" ht="11.25">
      <c r="A17" s="131" t="s">
        <v>173</v>
      </c>
      <c r="B17" s="132">
        <v>1087</v>
      </c>
      <c r="C17" s="133"/>
      <c r="D17" s="132">
        <v>794</v>
      </c>
      <c r="E17" s="134">
        <f t="shared" si="0"/>
        <v>0.7304507819687213</v>
      </c>
      <c r="F17" s="132"/>
      <c r="G17" s="132">
        <f>SUM(D17-'[4]Augusts'!D17)</f>
        <v>89</v>
      </c>
      <c r="H17" s="135"/>
    </row>
    <row r="18" spans="1:8" ht="22.5">
      <c r="A18" s="137" t="s">
        <v>174</v>
      </c>
      <c r="B18" s="132">
        <v>70737</v>
      </c>
      <c r="C18" s="133"/>
      <c r="D18" s="132">
        <v>52962</v>
      </c>
      <c r="E18" s="134">
        <f t="shared" si="0"/>
        <v>0.7487170787565206</v>
      </c>
      <c r="F18" s="132"/>
      <c r="G18" s="132">
        <f>SUM(D18-'[4]Augusts'!D18)</f>
        <v>5862</v>
      </c>
      <c r="H18" s="135"/>
    </row>
    <row r="19" spans="1:8" ht="23.25" customHeight="1">
      <c r="A19" s="137" t="s">
        <v>175</v>
      </c>
      <c r="B19" s="132">
        <v>2158</v>
      </c>
      <c r="C19" s="133"/>
      <c r="D19" s="132">
        <v>1607</v>
      </c>
      <c r="E19" s="134">
        <f t="shared" si="0"/>
        <v>0.7446709916589435</v>
      </c>
      <c r="F19" s="132"/>
      <c r="G19" s="132">
        <f>SUM(D19-'[4]Augusts'!D19)</f>
        <v>187</v>
      </c>
      <c r="H19" s="135"/>
    </row>
    <row r="20" spans="1:8" ht="29.25" customHeight="1">
      <c r="A20" s="138" t="s">
        <v>105</v>
      </c>
      <c r="B20" s="126">
        <f>SUM(B21+B24)</f>
        <v>9922</v>
      </c>
      <c r="C20" s="128">
        <v>0.9372</v>
      </c>
      <c r="D20" s="126">
        <f>SUM(D21+D24)</f>
        <v>7237</v>
      </c>
      <c r="E20" s="128">
        <f t="shared" si="0"/>
        <v>0.7293892360411207</v>
      </c>
      <c r="F20" s="126">
        <f>SUM(F21+F24)</f>
        <v>708</v>
      </c>
      <c r="G20" s="126">
        <f>SUM(G21+G24)</f>
        <v>644</v>
      </c>
      <c r="H20" s="129">
        <f>SUM(G20/F20)</f>
        <v>0.9096045197740112</v>
      </c>
    </row>
    <row r="21" spans="1:8" ht="11.25">
      <c r="A21" s="131" t="s">
        <v>176</v>
      </c>
      <c r="B21" s="132">
        <f>SUM(B22+B23)</f>
        <v>8500</v>
      </c>
      <c r="C21" s="133">
        <v>0.9187</v>
      </c>
      <c r="D21" s="132">
        <f>SUM(D22+D23)</f>
        <v>5747</v>
      </c>
      <c r="E21" s="134">
        <f t="shared" si="0"/>
        <v>0.6761176470588235</v>
      </c>
      <c r="F21" s="132">
        <f>SUM(F22+F23)</f>
        <v>708</v>
      </c>
      <c r="G21" s="132">
        <f>SUM(G22+G23)</f>
        <v>644</v>
      </c>
      <c r="H21" s="135">
        <f>SUM(G21/F21)</f>
        <v>0.9096045197740112</v>
      </c>
    </row>
    <row r="22" spans="1:8" ht="11.25">
      <c r="A22" s="131" t="s">
        <v>177</v>
      </c>
      <c r="B22" s="132">
        <v>8500</v>
      </c>
      <c r="C22" s="133">
        <v>0.9187</v>
      </c>
      <c r="D22" s="132">
        <v>5719</v>
      </c>
      <c r="E22" s="134">
        <f t="shared" si="0"/>
        <v>0.6728235294117647</v>
      </c>
      <c r="F22" s="132">
        <v>708</v>
      </c>
      <c r="G22" s="132">
        <f>SUM(D22-'[4]Augusts'!D22)</f>
        <v>640</v>
      </c>
      <c r="H22" s="135">
        <f>SUM(G22/F22)</f>
        <v>0.903954802259887</v>
      </c>
    </row>
    <row r="23" spans="1:8" ht="11.25">
      <c r="A23" s="131" t="s">
        <v>178</v>
      </c>
      <c r="B23" s="132"/>
      <c r="C23" s="133"/>
      <c r="D23" s="132">
        <v>28</v>
      </c>
      <c r="E23" s="134"/>
      <c r="F23" s="132"/>
      <c r="G23" s="132">
        <f>SUM(D23-'[4]Augusts'!D23)</f>
        <v>4</v>
      </c>
      <c r="H23" s="135"/>
    </row>
    <row r="24" spans="1:8" ht="11.25">
      <c r="A24" s="131" t="s">
        <v>179</v>
      </c>
      <c r="B24" s="132">
        <v>1422</v>
      </c>
      <c r="C24" s="133">
        <v>1.0471</v>
      </c>
      <c r="D24" s="132">
        <v>1490</v>
      </c>
      <c r="E24" s="134">
        <f aca="true" t="shared" si="1" ref="E24:E31">SUM(D24/B24)</f>
        <v>1.0478199718706047</v>
      </c>
      <c r="F24" s="132">
        <v>0</v>
      </c>
      <c r="G24" s="132">
        <f>SUM(D24-'[4]Augusts'!D24)</f>
        <v>0</v>
      </c>
      <c r="H24" s="135">
        <v>0</v>
      </c>
    </row>
    <row r="25" spans="1:8" ht="17.25" customHeight="1">
      <c r="A25" s="130" t="s">
        <v>100</v>
      </c>
      <c r="B25" s="126">
        <f>SUM(B26+B30+B33)</f>
        <v>57237</v>
      </c>
      <c r="C25" s="128">
        <v>1.0679</v>
      </c>
      <c r="D25" s="126">
        <f>SUM(D26+D30+D33)</f>
        <v>43279</v>
      </c>
      <c r="E25" s="128">
        <f t="shared" si="1"/>
        <v>0.7561367646801894</v>
      </c>
      <c r="F25" s="126">
        <f>SUM(F26+F30+F33)</f>
        <v>5552</v>
      </c>
      <c r="G25" s="126">
        <f>SUM(G26+G30+G33)</f>
        <v>5721</v>
      </c>
      <c r="H25" s="129">
        <f aca="true" t="shared" si="2" ref="H25:H31">SUM(G25/F25)</f>
        <v>1.0304394812680115</v>
      </c>
    </row>
    <row r="26" spans="1:8" ht="11.25">
      <c r="A26" s="131" t="s">
        <v>180</v>
      </c>
      <c r="B26" s="132">
        <f>SUM(B27+B28+B29)</f>
        <v>54650</v>
      </c>
      <c r="C26" s="133">
        <v>1.0716</v>
      </c>
      <c r="D26" s="132">
        <f>SUM(D27+D28+D29)</f>
        <v>41363</v>
      </c>
      <c r="E26" s="134">
        <f t="shared" si="1"/>
        <v>0.7568709972552607</v>
      </c>
      <c r="F26" s="132">
        <f>SUM(F27+F28+F29)</f>
        <v>5310</v>
      </c>
      <c r="G26" s="132">
        <f>SUM(G27+G28+G29)</f>
        <v>5540</v>
      </c>
      <c r="H26" s="135">
        <f t="shared" si="2"/>
        <v>1.0433145009416196</v>
      </c>
    </row>
    <row r="27" spans="1:8" ht="11.25">
      <c r="A27" s="131" t="s">
        <v>181</v>
      </c>
      <c r="B27" s="132">
        <v>7500</v>
      </c>
      <c r="C27" s="133">
        <v>1.0522</v>
      </c>
      <c r="D27" s="132">
        <v>6420</v>
      </c>
      <c r="E27" s="134">
        <f t="shared" si="1"/>
        <v>0.856</v>
      </c>
      <c r="F27" s="132">
        <v>637</v>
      </c>
      <c r="G27" s="132">
        <f>SUM(D27-'[4]Augusts'!D27)</f>
        <v>640</v>
      </c>
      <c r="H27" s="135">
        <f t="shared" si="2"/>
        <v>1.0047095761381475</v>
      </c>
    </row>
    <row r="28" spans="1:8" ht="11.25">
      <c r="A28" s="131" t="s">
        <v>182</v>
      </c>
      <c r="B28" s="132">
        <v>47050</v>
      </c>
      <c r="C28" s="133">
        <v>1.0755</v>
      </c>
      <c r="D28" s="132">
        <v>34866</v>
      </c>
      <c r="E28" s="134">
        <f t="shared" si="1"/>
        <v>0.7410414452709884</v>
      </c>
      <c r="F28" s="132">
        <v>4664</v>
      </c>
      <c r="G28" s="132">
        <f>SUM(D28-'[4]Augusts'!D28)</f>
        <v>4855</v>
      </c>
      <c r="H28" s="135">
        <f t="shared" si="2"/>
        <v>1.0409519725557461</v>
      </c>
    </row>
    <row r="29" spans="1:8" ht="11.25">
      <c r="A29" s="131" t="s">
        <v>183</v>
      </c>
      <c r="B29" s="132">
        <v>100</v>
      </c>
      <c r="C29" s="133">
        <v>0.7</v>
      </c>
      <c r="D29" s="132">
        <v>77</v>
      </c>
      <c r="E29" s="134">
        <f t="shared" si="1"/>
        <v>0.77</v>
      </c>
      <c r="F29" s="132">
        <v>9</v>
      </c>
      <c r="G29" s="132">
        <f>SUM(D29-'[4]Augusts'!D29)</f>
        <v>45</v>
      </c>
      <c r="H29" s="135">
        <f t="shared" si="2"/>
        <v>5</v>
      </c>
    </row>
    <row r="30" spans="1:8" ht="11.25">
      <c r="A30" s="131" t="s">
        <v>184</v>
      </c>
      <c r="B30" s="132">
        <f>SUM(B31+B32)</f>
        <v>795</v>
      </c>
      <c r="C30" s="133">
        <v>1.0695</v>
      </c>
      <c r="D30" s="132">
        <f>SUM(D31+D32)</f>
        <v>674</v>
      </c>
      <c r="E30" s="134">
        <f t="shared" si="1"/>
        <v>0.8477987421383648</v>
      </c>
      <c r="F30" s="132">
        <f>SUM(F31+F32)</f>
        <v>67</v>
      </c>
      <c r="G30" s="132">
        <f>SUM(G31+G32)</f>
        <v>72</v>
      </c>
      <c r="H30" s="135">
        <f t="shared" si="2"/>
        <v>1.0746268656716418</v>
      </c>
    </row>
    <row r="31" spans="1:8" ht="11.25">
      <c r="A31" s="131" t="s">
        <v>185</v>
      </c>
      <c r="B31" s="132">
        <v>795</v>
      </c>
      <c r="C31" s="133">
        <v>1.0695</v>
      </c>
      <c r="D31" s="132">
        <v>672</v>
      </c>
      <c r="E31" s="134">
        <f t="shared" si="1"/>
        <v>0.8452830188679246</v>
      </c>
      <c r="F31" s="132">
        <v>67</v>
      </c>
      <c r="G31" s="132">
        <f>SUM(D31-'[4]Augusts'!D31)</f>
        <v>72</v>
      </c>
      <c r="H31" s="135">
        <f t="shared" si="2"/>
        <v>1.0746268656716418</v>
      </c>
    </row>
    <row r="32" spans="1:8" ht="11.25">
      <c r="A32" s="131" t="s">
        <v>178</v>
      </c>
      <c r="B32" s="132"/>
      <c r="C32" s="133"/>
      <c r="D32" s="132">
        <v>2</v>
      </c>
      <c r="E32" s="134"/>
      <c r="F32" s="132"/>
      <c r="G32" s="132">
        <f>SUM(D32-'[4]Augusts'!D32)</f>
        <v>0</v>
      </c>
      <c r="H32" s="135"/>
    </row>
    <row r="33" spans="1:8" ht="11.25">
      <c r="A33" s="131" t="s">
        <v>186</v>
      </c>
      <c r="B33" s="132">
        <v>1792</v>
      </c>
      <c r="C33" s="133">
        <v>0.9548</v>
      </c>
      <c r="D33" s="132">
        <v>1242</v>
      </c>
      <c r="E33" s="134">
        <f>SUM(D33/B33)</f>
        <v>0.6930803571428571</v>
      </c>
      <c r="F33" s="132">
        <v>175</v>
      </c>
      <c r="G33" s="132">
        <f>SUM(D33-'[4]Augusts'!D33)</f>
        <v>109</v>
      </c>
      <c r="H33" s="135">
        <f aca="true" t="shared" si="3" ref="H33:H44">SUM(G33/F33)</f>
        <v>0.6228571428571429</v>
      </c>
    </row>
    <row r="34" spans="1:8" ht="16.5" customHeight="1">
      <c r="A34" s="130" t="s">
        <v>95</v>
      </c>
      <c r="B34" s="126">
        <f>SUM(B35+B39)</f>
        <v>54350</v>
      </c>
      <c r="C34" s="139">
        <v>0.7082</v>
      </c>
      <c r="D34" s="126">
        <f>SUM(D35+D39)</f>
        <v>22942</v>
      </c>
      <c r="E34" s="128">
        <f>SUM(D34/B34)</f>
        <v>0.42211591536338544</v>
      </c>
      <c r="F34" s="126">
        <f>SUM(F35+F39)</f>
        <v>8300</v>
      </c>
      <c r="G34" s="126">
        <f>SUM(G35+G39)</f>
        <v>9202</v>
      </c>
      <c r="H34" s="129">
        <f t="shared" si="3"/>
        <v>1.1086746987951808</v>
      </c>
    </row>
    <row r="35" spans="1:8" ht="15" customHeight="1">
      <c r="A35" s="131" t="s">
        <v>187</v>
      </c>
      <c r="B35" s="132">
        <f>SUM(B36+B37+B38)</f>
        <v>51200</v>
      </c>
      <c r="C35" s="133">
        <v>0.6926</v>
      </c>
      <c r="D35" s="132">
        <f>SUM(D36+D37+D38)</f>
        <v>21548</v>
      </c>
      <c r="E35" s="134">
        <f>SUM(D35/B35)</f>
        <v>0.420859375</v>
      </c>
      <c r="F35" s="132">
        <f>SUM(F36+F37+F38)</f>
        <v>8000</v>
      </c>
      <c r="G35" s="132">
        <f>SUM(G36+G37+G38)</f>
        <v>9048</v>
      </c>
      <c r="H35" s="135">
        <f t="shared" si="3"/>
        <v>1.131</v>
      </c>
    </row>
    <row r="36" spans="1:8" ht="21.75" customHeight="1">
      <c r="A36" s="140" t="s">
        <v>188</v>
      </c>
      <c r="B36" s="132">
        <v>50700</v>
      </c>
      <c r="C36" s="133">
        <v>0.6912</v>
      </c>
      <c r="D36" s="132">
        <v>21411</v>
      </c>
      <c r="E36" s="134">
        <f>SUM(D36/B36)</f>
        <v>0.42230769230769233</v>
      </c>
      <c r="F36" s="132">
        <v>7943</v>
      </c>
      <c r="G36" s="132">
        <f>SUM(D36-'[4]Augusts'!D36)</f>
        <v>9036</v>
      </c>
      <c r="H36" s="135">
        <f t="shared" si="3"/>
        <v>1.1376054387511016</v>
      </c>
    </row>
    <row r="37" spans="1:8" ht="23.25" customHeight="1">
      <c r="A37" s="140" t="s">
        <v>189</v>
      </c>
      <c r="B37" s="132">
        <v>140</v>
      </c>
      <c r="C37" s="133">
        <v>1.0929</v>
      </c>
      <c r="D37" s="132">
        <v>137</v>
      </c>
      <c r="E37" s="134">
        <f>SUM(D37/B37)</f>
        <v>0.9785714285714285</v>
      </c>
      <c r="F37" s="132">
        <v>7</v>
      </c>
      <c r="G37" s="132">
        <f>SUM(D37-'[4]Augusts'!D37)</f>
        <v>12</v>
      </c>
      <c r="H37" s="135">
        <f t="shared" si="3"/>
        <v>1.7142857142857142</v>
      </c>
    </row>
    <row r="38" spans="1:8" ht="11.25">
      <c r="A38" s="131" t="s">
        <v>183</v>
      </c>
      <c r="B38" s="132">
        <v>360</v>
      </c>
      <c r="C38" s="133">
        <v>0.7222</v>
      </c>
      <c r="D38" s="132">
        <v>0</v>
      </c>
      <c r="E38" s="134">
        <v>0</v>
      </c>
      <c r="F38" s="132">
        <v>50</v>
      </c>
      <c r="G38" s="132">
        <f>SUM(D38-'[4]Augusts'!D38)</f>
        <v>0</v>
      </c>
      <c r="H38" s="135">
        <f t="shared" si="3"/>
        <v>0</v>
      </c>
    </row>
    <row r="39" spans="1:8" ht="15" customHeight="1">
      <c r="A39" s="131" t="s">
        <v>190</v>
      </c>
      <c r="B39" s="132">
        <f>SUM(B40)</f>
        <v>3150</v>
      </c>
      <c r="C39" s="133">
        <v>0.9616</v>
      </c>
      <c r="D39" s="132">
        <f>SUM(D40)</f>
        <v>1394</v>
      </c>
      <c r="E39" s="134">
        <f aca="true" t="shared" si="4" ref="E39:E46">SUM(D39/B39)</f>
        <v>0.44253968253968257</v>
      </c>
      <c r="F39" s="132">
        <f>SUM(F40)</f>
        <v>300</v>
      </c>
      <c r="G39" s="132">
        <f>SUM(G40)</f>
        <v>154</v>
      </c>
      <c r="H39" s="135">
        <f t="shared" si="3"/>
        <v>0.5133333333333333</v>
      </c>
    </row>
    <row r="40" spans="1:8" ht="11.25">
      <c r="A40" s="131" t="s">
        <v>183</v>
      </c>
      <c r="B40" s="132">
        <v>3150</v>
      </c>
      <c r="C40" s="134">
        <v>0.9616</v>
      </c>
      <c r="D40" s="132">
        <v>1394</v>
      </c>
      <c r="E40" s="134">
        <f t="shared" si="4"/>
        <v>0.44253968253968257</v>
      </c>
      <c r="F40" s="132">
        <v>300</v>
      </c>
      <c r="G40" s="132">
        <f>SUM(D40-'[4]Augusts'!D40)</f>
        <v>154</v>
      </c>
      <c r="H40" s="135">
        <f t="shared" si="3"/>
        <v>0.5133333333333333</v>
      </c>
    </row>
    <row r="41" spans="1:8" ht="17.25" customHeight="1">
      <c r="A41" s="130" t="s">
        <v>96</v>
      </c>
      <c r="B41" s="126">
        <f>SUM(B42+B45+B48)</f>
        <v>1692</v>
      </c>
      <c r="C41" s="139">
        <v>1.25</v>
      </c>
      <c r="D41" s="126">
        <f>SUM(D42+D45+D48)</f>
        <v>1950</v>
      </c>
      <c r="E41" s="128">
        <f t="shared" si="4"/>
        <v>1.1524822695035462</v>
      </c>
      <c r="F41" s="126">
        <f>SUM(F42+F45+F48)</f>
        <v>176</v>
      </c>
      <c r="G41" s="126">
        <f>SUM(G42+G45+G48)</f>
        <v>497</v>
      </c>
      <c r="H41" s="129">
        <f t="shared" si="3"/>
        <v>2.8238636363636362</v>
      </c>
    </row>
    <row r="42" spans="1:8" ht="23.25" customHeight="1">
      <c r="A42" s="140" t="s">
        <v>191</v>
      </c>
      <c r="B42" s="132">
        <f>SUM(B43+B44)</f>
        <v>1499</v>
      </c>
      <c r="C42" s="133">
        <v>1.2595</v>
      </c>
      <c r="D42" s="132">
        <f>SUM(D43+D44)</f>
        <v>1785</v>
      </c>
      <c r="E42" s="134">
        <f t="shared" si="4"/>
        <v>1.19079386257505</v>
      </c>
      <c r="F42" s="132">
        <f>SUM(F43+F44)</f>
        <v>176</v>
      </c>
      <c r="G42" s="132">
        <f>SUM(G43+G44)</f>
        <v>497</v>
      </c>
      <c r="H42" s="135">
        <f t="shared" si="3"/>
        <v>2.8238636363636362</v>
      </c>
    </row>
    <row r="43" spans="1:8" ht="23.25" customHeight="1">
      <c r="A43" s="140" t="s">
        <v>192</v>
      </c>
      <c r="B43" s="132">
        <v>1495</v>
      </c>
      <c r="C43" s="133">
        <v>1.2194</v>
      </c>
      <c r="D43" s="132">
        <v>1690</v>
      </c>
      <c r="E43" s="134">
        <f t="shared" si="4"/>
        <v>1.1304347826086956</v>
      </c>
      <c r="F43" s="132">
        <v>174</v>
      </c>
      <c r="G43" s="132">
        <f>SUM(D43-'[4]Augusts'!D43)</f>
        <v>470</v>
      </c>
      <c r="H43" s="135">
        <f t="shared" si="3"/>
        <v>2.7011494252873565</v>
      </c>
    </row>
    <row r="44" spans="1:8" ht="11.25">
      <c r="A44" s="131" t="s">
        <v>183</v>
      </c>
      <c r="B44" s="132">
        <v>4</v>
      </c>
      <c r="C44" s="133">
        <v>16.25</v>
      </c>
      <c r="D44" s="132">
        <v>95</v>
      </c>
      <c r="E44" s="134">
        <f t="shared" si="4"/>
        <v>23.75</v>
      </c>
      <c r="F44" s="132">
        <v>2</v>
      </c>
      <c r="G44" s="132">
        <f>SUM(D44-'[4]Augusts'!D44)</f>
        <v>27</v>
      </c>
      <c r="H44" s="135">
        <f t="shared" si="3"/>
        <v>13.5</v>
      </c>
    </row>
    <row r="45" spans="1:8" ht="32.25" customHeight="1">
      <c r="A45" s="140" t="s">
        <v>193</v>
      </c>
      <c r="B45" s="132">
        <f>SUM(B46+B47)</f>
        <v>121</v>
      </c>
      <c r="C45" s="133">
        <v>1.1123</v>
      </c>
      <c r="D45" s="132">
        <f>SUM(D46+D47)</f>
        <v>98</v>
      </c>
      <c r="E45" s="134">
        <f t="shared" si="4"/>
        <v>0.8099173553719008</v>
      </c>
      <c r="F45" s="132">
        <f>SUM(F46+F47)</f>
        <v>0</v>
      </c>
      <c r="G45" s="132">
        <f>SUM(G46+G47)</f>
        <v>0</v>
      </c>
      <c r="H45" s="135">
        <v>0</v>
      </c>
    </row>
    <row r="46" spans="1:8" ht="21" customHeight="1">
      <c r="A46" s="137" t="s">
        <v>192</v>
      </c>
      <c r="B46" s="132">
        <v>121</v>
      </c>
      <c r="C46" s="133">
        <v>1.1123</v>
      </c>
      <c r="D46" s="132">
        <v>98</v>
      </c>
      <c r="E46" s="134">
        <f t="shared" si="4"/>
        <v>0.8099173553719008</v>
      </c>
      <c r="F46" s="132">
        <v>0</v>
      </c>
      <c r="G46" s="132">
        <f>SUM(D46-'[4]Augusts'!D46)</f>
        <v>0</v>
      </c>
      <c r="H46" s="135">
        <v>0</v>
      </c>
    </row>
    <row r="47" spans="1:8" ht="12.75" customHeight="1">
      <c r="A47" s="131" t="s">
        <v>183</v>
      </c>
      <c r="B47" s="132"/>
      <c r="C47" s="133"/>
      <c r="D47" s="132"/>
      <c r="E47" s="134"/>
      <c r="F47" s="132">
        <v>0</v>
      </c>
      <c r="G47" s="132">
        <f>SUM(D47-'[4]Augusts'!D47)</f>
        <v>0</v>
      </c>
      <c r="H47" s="135">
        <v>0</v>
      </c>
    </row>
    <row r="48" spans="1:8" ht="21" customHeight="1">
      <c r="A48" s="140" t="s">
        <v>194</v>
      </c>
      <c r="B48" s="132">
        <f>SUM(B49)</f>
        <v>72</v>
      </c>
      <c r="C48" s="133">
        <v>1.2866</v>
      </c>
      <c r="D48" s="132">
        <f>SUM(D49)</f>
        <v>67</v>
      </c>
      <c r="E48" s="134">
        <f>SUM(D48/B48)</f>
        <v>0.9305555555555556</v>
      </c>
      <c r="F48" s="132">
        <f>SUM(F49)</f>
        <v>0</v>
      </c>
      <c r="G48" s="132">
        <f>SUM(G49)</f>
        <v>0</v>
      </c>
      <c r="H48" s="135">
        <v>0</v>
      </c>
    </row>
    <row r="49" spans="1:8" ht="21.75" customHeight="1">
      <c r="A49" s="137" t="s">
        <v>192</v>
      </c>
      <c r="B49" s="132">
        <v>72</v>
      </c>
      <c r="C49" s="133">
        <v>1.2866</v>
      </c>
      <c r="D49" s="132">
        <v>67</v>
      </c>
      <c r="E49" s="134">
        <f>SUM(D49/B49)</f>
        <v>0.9305555555555556</v>
      </c>
      <c r="F49" s="132">
        <v>0</v>
      </c>
      <c r="G49" s="132">
        <f>SUM(D49-'[4]Augusts'!D49)</f>
        <v>0</v>
      </c>
      <c r="H49" s="135">
        <v>0</v>
      </c>
    </row>
    <row r="50" spans="1:8" ht="43.5" customHeight="1">
      <c r="A50" s="121" t="s">
        <v>3</v>
      </c>
      <c r="B50" s="121" t="s">
        <v>41</v>
      </c>
      <c r="C50" s="121" t="s">
        <v>42</v>
      </c>
      <c r="D50" s="121" t="s">
        <v>43</v>
      </c>
      <c r="E50" s="121" t="s">
        <v>162</v>
      </c>
      <c r="F50" s="121" t="s">
        <v>45</v>
      </c>
      <c r="G50" s="121" t="s">
        <v>46</v>
      </c>
      <c r="H50" s="121" t="s">
        <v>47</v>
      </c>
    </row>
    <row r="51" spans="1:8" ht="11.25">
      <c r="A51" s="122">
        <v>1</v>
      </c>
      <c r="B51" s="123">
        <v>2</v>
      </c>
      <c r="C51" s="124">
        <v>3</v>
      </c>
      <c r="D51" s="124">
        <v>4</v>
      </c>
      <c r="E51" s="124">
        <v>5</v>
      </c>
      <c r="F51" s="123">
        <v>6</v>
      </c>
      <c r="G51" s="122">
        <v>7</v>
      </c>
      <c r="H51" s="123">
        <v>8</v>
      </c>
    </row>
    <row r="52" spans="1:8" ht="19.5" customHeight="1">
      <c r="A52" s="130" t="s">
        <v>98</v>
      </c>
      <c r="B52" s="126">
        <f>SUM(B53)</f>
        <v>1200</v>
      </c>
      <c r="C52" s="128">
        <v>1</v>
      </c>
      <c r="D52" s="126">
        <f>SUM(D53)</f>
        <v>940</v>
      </c>
      <c r="E52" s="128">
        <f>SUM(D52/B52)</f>
        <v>0.7833333333333333</v>
      </c>
      <c r="F52" s="126">
        <f>SUM(F53)</f>
        <v>216</v>
      </c>
      <c r="G52" s="126">
        <f>SUM(G53)</f>
        <v>18</v>
      </c>
      <c r="H52" s="128">
        <f>SUM(G52/F52)</f>
        <v>0.08333333333333333</v>
      </c>
    </row>
    <row r="53" spans="1:8" ht="14.25" customHeight="1">
      <c r="A53" s="131" t="s">
        <v>195</v>
      </c>
      <c r="B53" s="132">
        <f>SUM(B54+B55)</f>
        <v>1200</v>
      </c>
      <c r="C53" s="134">
        <v>1</v>
      </c>
      <c r="D53" s="132">
        <f>SUM(D54+D55)</f>
        <v>940</v>
      </c>
      <c r="E53" s="134">
        <f>SUM(D53/B53)</f>
        <v>0.7833333333333333</v>
      </c>
      <c r="F53" s="132">
        <f>SUM(F54+F55)</f>
        <v>216</v>
      </c>
      <c r="G53" s="132">
        <f>SUM(G54+G55)</f>
        <v>18</v>
      </c>
      <c r="H53" s="134">
        <f>SUM(G53/F53)</f>
        <v>0.08333333333333333</v>
      </c>
    </row>
    <row r="54" spans="1:8" ht="24.75" customHeight="1">
      <c r="A54" s="140" t="s">
        <v>196</v>
      </c>
      <c r="B54" s="132">
        <v>1200</v>
      </c>
      <c r="C54" s="134">
        <v>1</v>
      </c>
      <c r="D54" s="132">
        <v>940</v>
      </c>
      <c r="E54" s="134">
        <f>SUM(D54/B54)</f>
        <v>0.7833333333333333</v>
      </c>
      <c r="F54" s="132">
        <v>216</v>
      </c>
      <c r="G54" s="132">
        <f>SUM(D54-'[4]Augusts'!D54)</f>
        <v>18</v>
      </c>
      <c r="H54" s="134">
        <f>SUM(G54/F54)</f>
        <v>0.08333333333333333</v>
      </c>
    </row>
    <row r="55" spans="1:8" ht="14.25" customHeight="1">
      <c r="A55" s="137" t="s">
        <v>183</v>
      </c>
      <c r="B55" s="132"/>
      <c r="C55" s="134"/>
      <c r="D55" s="132"/>
      <c r="E55" s="134"/>
      <c r="F55" s="132"/>
      <c r="G55" s="132"/>
      <c r="H55" s="134"/>
    </row>
    <row r="56" spans="1:8" ht="16.5" customHeight="1">
      <c r="A56" s="130" t="s">
        <v>106</v>
      </c>
      <c r="B56" s="126">
        <f>SUM(B57)</f>
        <v>1200</v>
      </c>
      <c r="C56" s="128">
        <v>1.0492</v>
      </c>
      <c r="D56" s="126">
        <f>SUM(D57)</f>
        <v>1011</v>
      </c>
      <c r="E56" s="128">
        <f>SUM(D56/B56)</f>
        <v>0.8425</v>
      </c>
      <c r="F56" s="126">
        <f>SUM(F57)</f>
        <v>10</v>
      </c>
      <c r="G56" s="126">
        <f>SUM(G57)</f>
        <v>58</v>
      </c>
      <c r="H56" s="128">
        <f>SUM(G56/F56)</f>
        <v>5.8</v>
      </c>
    </row>
    <row r="57" spans="1:8" ht="14.25" customHeight="1">
      <c r="A57" s="131" t="s">
        <v>197</v>
      </c>
      <c r="B57" s="132">
        <f>SUM(B58+B59)</f>
        <v>1200</v>
      </c>
      <c r="C57" s="134">
        <v>1.0492</v>
      </c>
      <c r="D57" s="132">
        <f>SUM(D58+D59)</f>
        <v>1011</v>
      </c>
      <c r="E57" s="134">
        <f>SUM(D57/B57)</f>
        <v>0.8425</v>
      </c>
      <c r="F57" s="132">
        <f>SUM(F58)</f>
        <v>10</v>
      </c>
      <c r="G57" s="132">
        <f>SUM(G58+G59)</f>
        <v>58</v>
      </c>
      <c r="H57" s="134">
        <f>SUM(G57/F57)</f>
        <v>5.8</v>
      </c>
    </row>
    <row r="58" spans="1:8" ht="22.5" customHeight="1">
      <c r="A58" s="140" t="s">
        <v>196</v>
      </c>
      <c r="B58" s="132">
        <v>1200</v>
      </c>
      <c r="C58" s="134">
        <v>1.0492</v>
      </c>
      <c r="D58" s="132">
        <v>1011</v>
      </c>
      <c r="E58" s="134">
        <f>SUM(D58/B58)</f>
        <v>0.8425</v>
      </c>
      <c r="F58" s="132">
        <v>10</v>
      </c>
      <c r="G58" s="132">
        <f>SUM(D58-'[4]Augusts'!D58)</f>
        <v>58</v>
      </c>
      <c r="H58" s="134">
        <f>SUM(G58/F58)</f>
        <v>5.8</v>
      </c>
    </row>
    <row r="59" spans="1:8" ht="13.5" customHeight="1">
      <c r="A59" s="137" t="s">
        <v>183</v>
      </c>
      <c r="B59" s="132"/>
      <c r="C59" s="134"/>
      <c r="D59" s="132"/>
      <c r="E59" s="134"/>
      <c r="F59" s="132"/>
      <c r="G59" s="132"/>
      <c r="H59" s="134"/>
    </row>
    <row r="60" spans="1:8" ht="16.5" customHeight="1">
      <c r="A60" s="138" t="s">
        <v>99</v>
      </c>
      <c r="B60" s="126">
        <f>SUM(B61+B64)</f>
        <v>20600</v>
      </c>
      <c r="C60" s="128">
        <v>1.0733</v>
      </c>
      <c r="D60" s="126">
        <f>SUM(D61+D64)</f>
        <v>16425</v>
      </c>
      <c r="E60" s="128">
        <f aca="true" t="shared" si="5" ref="E60:E68">SUM(D60/B60)</f>
        <v>0.7973300970873787</v>
      </c>
      <c r="F60" s="126">
        <f>SUM(F61+F64)</f>
        <v>1590</v>
      </c>
      <c r="G60" s="126">
        <f>SUM(G61+G64)</f>
        <v>1556</v>
      </c>
      <c r="H60" s="128">
        <f aca="true" t="shared" si="6" ref="H60:H68">SUM(G60/F60)</f>
        <v>0.9786163522012579</v>
      </c>
    </row>
    <row r="61" spans="1:8" ht="13.5" customHeight="1">
      <c r="A61" s="131" t="s">
        <v>198</v>
      </c>
      <c r="B61" s="132">
        <f>SUM(B62+B63)</f>
        <v>600</v>
      </c>
      <c r="C61" s="134">
        <v>1.12</v>
      </c>
      <c r="D61" s="132">
        <f>SUM(D62+D63)</f>
        <v>587</v>
      </c>
      <c r="E61" s="134">
        <f t="shared" si="5"/>
        <v>0.9783333333333334</v>
      </c>
      <c r="F61" s="132">
        <f>SUM(F62+F63)</f>
        <v>17</v>
      </c>
      <c r="G61" s="132">
        <f>SUM(G62+G63)</f>
        <v>12</v>
      </c>
      <c r="H61" s="134">
        <f t="shared" si="6"/>
        <v>0.7058823529411765</v>
      </c>
    </row>
    <row r="62" spans="1:8" ht="27.75" customHeight="1">
      <c r="A62" s="140" t="s">
        <v>199</v>
      </c>
      <c r="B62" s="132">
        <v>155</v>
      </c>
      <c r="C62" s="134">
        <v>1.6323</v>
      </c>
      <c r="D62" s="132">
        <v>218</v>
      </c>
      <c r="E62" s="134">
        <f t="shared" si="5"/>
        <v>1.4064516129032258</v>
      </c>
      <c r="F62" s="132">
        <v>6</v>
      </c>
      <c r="G62" s="132">
        <f>SUM(D62-'[4]Augusts'!D62)</f>
        <v>0</v>
      </c>
      <c r="H62" s="134">
        <f t="shared" si="6"/>
        <v>0</v>
      </c>
    </row>
    <row r="63" spans="1:8" ht="15.75" customHeight="1">
      <c r="A63" s="137" t="s">
        <v>183</v>
      </c>
      <c r="B63" s="132">
        <v>445</v>
      </c>
      <c r="C63" s="134">
        <v>0.9416</v>
      </c>
      <c r="D63" s="132">
        <v>369</v>
      </c>
      <c r="E63" s="134">
        <f t="shared" si="5"/>
        <v>0.8292134831460675</v>
      </c>
      <c r="F63" s="132">
        <v>11</v>
      </c>
      <c r="G63" s="132">
        <f>SUM(D63-'[4]Augusts'!D63)</f>
        <v>12</v>
      </c>
      <c r="H63" s="134">
        <f t="shared" si="6"/>
        <v>1.0909090909090908</v>
      </c>
    </row>
    <row r="64" spans="1:8" ht="16.5" customHeight="1">
      <c r="A64" s="131" t="s">
        <v>200</v>
      </c>
      <c r="B64" s="132">
        <f>SUM(B65+B66)</f>
        <v>20000</v>
      </c>
      <c r="C64" s="134">
        <v>1.072</v>
      </c>
      <c r="D64" s="132">
        <f>SUM(D65+D66)</f>
        <v>15838</v>
      </c>
      <c r="E64" s="134">
        <f t="shared" si="5"/>
        <v>0.7919</v>
      </c>
      <c r="F64" s="132">
        <f>SUM(F65+F66)</f>
        <v>1573</v>
      </c>
      <c r="G64" s="132">
        <f>SUM(G65+G66)</f>
        <v>1544</v>
      </c>
      <c r="H64" s="134">
        <f t="shared" si="6"/>
        <v>0.9815638906547998</v>
      </c>
    </row>
    <row r="65" spans="1:8" ht="22.5" customHeight="1">
      <c r="A65" s="140" t="s">
        <v>201</v>
      </c>
      <c r="B65" s="132">
        <v>13283</v>
      </c>
      <c r="C65" s="134">
        <v>1.4428</v>
      </c>
      <c r="D65" s="132">
        <v>14159</v>
      </c>
      <c r="E65" s="134">
        <f t="shared" si="5"/>
        <v>1.0659489573138599</v>
      </c>
      <c r="F65" s="132">
        <v>1424</v>
      </c>
      <c r="G65" s="132">
        <f>SUM(D65-'[4]Augusts'!D65)</f>
        <v>1375</v>
      </c>
      <c r="H65" s="134">
        <f t="shared" si="6"/>
        <v>0.9655898876404494</v>
      </c>
    </row>
    <row r="66" spans="1:8" ht="11.25">
      <c r="A66" s="131" t="s">
        <v>202</v>
      </c>
      <c r="B66" s="132">
        <v>6717</v>
      </c>
      <c r="C66" s="134">
        <v>0.3385</v>
      </c>
      <c r="D66" s="132">
        <v>1679</v>
      </c>
      <c r="E66" s="134">
        <f t="shared" si="5"/>
        <v>0.24996278100342414</v>
      </c>
      <c r="F66" s="132">
        <v>149</v>
      </c>
      <c r="G66" s="132">
        <f>SUM(D66-'[4]Augusts'!D66)</f>
        <v>169</v>
      </c>
      <c r="H66" s="134">
        <f t="shared" si="6"/>
        <v>1.1342281879194631</v>
      </c>
    </row>
    <row r="67" spans="1:8" ht="15.75" customHeight="1">
      <c r="A67" s="130" t="s">
        <v>203</v>
      </c>
      <c r="B67" s="126">
        <f>SUM(B68)</f>
        <v>60</v>
      </c>
      <c r="C67" s="128">
        <v>1.45</v>
      </c>
      <c r="D67" s="126">
        <f>SUM(D68)</f>
        <v>78</v>
      </c>
      <c r="E67" s="128">
        <f t="shared" si="5"/>
        <v>1.3</v>
      </c>
      <c r="F67" s="126">
        <f>SUM(F68)</f>
        <v>1</v>
      </c>
      <c r="G67" s="126">
        <f>SUM(G68)</f>
        <v>1</v>
      </c>
      <c r="H67" s="128">
        <f t="shared" si="6"/>
        <v>1</v>
      </c>
    </row>
    <row r="68" spans="1:8" ht="15.75" customHeight="1">
      <c r="A68" s="131" t="s">
        <v>202</v>
      </c>
      <c r="B68" s="132">
        <v>60</v>
      </c>
      <c r="C68" s="134">
        <v>1.45</v>
      </c>
      <c r="D68" s="132">
        <v>78</v>
      </c>
      <c r="E68" s="134">
        <f t="shared" si="5"/>
        <v>1.3</v>
      </c>
      <c r="F68" s="132">
        <v>1</v>
      </c>
      <c r="G68" s="132">
        <f>SUM(D68-'[4]Augusts'!D68)</f>
        <v>1</v>
      </c>
      <c r="H68" s="134">
        <f t="shared" si="6"/>
        <v>1</v>
      </c>
    </row>
    <row r="69" spans="1:8" ht="20.25" customHeight="1">
      <c r="A69" s="141" t="s">
        <v>204</v>
      </c>
      <c r="B69" s="126">
        <f>SUM(B70+B71)</f>
        <v>0</v>
      </c>
      <c r="C69" s="128"/>
      <c r="D69" s="126">
        <f>SUM(D70+D71)</f>
        <v>3127</v>
      </c>
      <c r="E69" s="128">
        <v>0</v>
      </c>
      <c r="F69" s="126">
        <v>0</v>
      </c>
      <c r="G69" s="126">
        <f>SUM(G70+G71)</f>
        <v>-141</v>
      </c>
      <c r="H69" s="128">
        <v>0</v>
      </c>
    </row>
    <row r="70" spans="1:8" ht="11.25">
      <c r="A70" s="131" t="s">
        <v>205</v>
      </c>
      <c r="B70" s="132"/>
      <c r="C70" s="133"/>
      <c r="D70" s="132">
        <v>2785</v>
      </c>
      <c r="E70" s="134"/>
      <c r="F70" s="132"/>
      <c r="G70" s="132">
        <f>SUM(D70-'[4]Augusts'!D70)</f>
        <v>205</v>
      </c>
      <c r="H70" s="142"/>
    </row>
    <row r="71" spans="1:8" ht="11.25">
      <c r="A71" s="131" t="s">
        <v>206</v>
      </c>
      <c r="B71" s="132"/>
      <c r="C71" s="133"/>
      <c r="D71" s="132">
        <v>342</v>
      </c>
      <c r="E71" s="134"/>
      <c r="F71" s="132"/>
      <c r="G71" s="132">
        <f>SUM(D71-'[4]Augusts'!D71)</f>
        <v>-346</v>
      </c>
      <c r="H71" s="142"/>
    </row>
    <row r="72" spans="1:8" ht="12.75" customHeight="1">
      <c r="A72" s="143" t="s">
        <v>207</v>
      </c>
      <c r="B72" s="144"/>
      <c r="C72" s="145"/>
      <c r="D72" s="144"/>
      <c r="E72" s="146"/>
      <c r="F72" s="144"/>
      <c r="G72" s="144"/>
      <c r="H72" s="147"/>
    </row>
    <row r="73" spans="1:8" ht="13.5" customHeight="1">
      <c r="A73" s="143" t="s">
        <v>208</v>
      </c>
      <c r="B73" s="143"/>
      <c r="C73" s="143"/>
      <c r="D73" s="143"/>
      <c r="E73" s="143"/>
      <c r="F73" s="143"/>
      <c r="G73" s="115"/>
      <c r="H73" s="115"/>
    </row>
    <row r="74" spans="1:8" ht="11.25">
      <c r="A74" s="143"/>
      <c r="B74" s="143"/>
      <c r="C74" s="143"/>
      <c r="D74" s="143"/>
      <c r="E74" s="143"/>
      <c r="F74" s="143"/>
      <c r="G74" s="115"/>
      <c r="H74" s="115"/>
    </row>
    <row r="75" spans="1:8" ht="14.25">
      <c r="A75" s="148"/>
      <c r="B75" s="143"/>
      <c r="C75" s="143"/>
      <c r="D75" s="143"/>
      <c r="E75" s="143"/>
      <c r="F75" s="143"/>
      <c r="G75" s="115"/>
      <c r="H75" s="115"/>
    </row>
    <row r="76" spans="1:8" ht="14.25">
      <c r="A76" s="148"/>
      <c r="B76" s="143"/>
      <c r="C76" s="143"/>
      <c r="D76" s="143"/>
      <c r="E76" s="143"/>
      <c r="F76" s="143"/>
      <c r="G76" s="115"/>
      <c r="H76" s="115"/>
    </row>
    <row r="77" spans="1:8" ht="14.25">
      <c r="A77" s="148"/>
      <c r="B77" s="143"/>
      <c r="C77" s="143"/>
      <c r="D77" s="143"/>
      <c r="E77" s="143"/>
      <c r="F77" s="143"/>
      <c r="G77" s="115"/>
      <c r="H77" s="115"/>
    </row>
    <row r="78" spans="1:8" ht="14.25">
      <c r="A78" s="148"/>
      <c r="B78" s="143"/>
      <c r="C78" s="143"/>
      <c r="D78" s="143"/>
      <c r="E78" s="143"/>
      <c r="F78" s="143"/>
      <c r="G78" s="115"/>
      <c r="H78" s="115"/>
    </row>
    <row r="79" spans="1:8" ht="14.25">
      <c r="A79" s="148"/>
      <c r="B79" s="143"/>
      <c r="C79" s="143"/>
      <c r="D79" s="143"/>
      <c r="E79" s="143"/>
      <c r="F79" s="143"/>
      <c r="G79" s="115"/>
      <c r="H79" s="115"/>
    </row>
    <row r="80" spans="1:8" ht="14.25">
      <c r="A80" s="148"/>
      <c r="B80" s="143"/>
      <c r="C80" s="143"/>
      <c r="D80" s="143"/>
      <c r="E80" s="143"/>
      <c r="F80" s="143"/>
      <c r="G80" s="115"/>
      <c r="H80" s="115"/>
    </row>
    <row r="81" spans="1:8" ht="14.25">
      <c r="A81" s="148"/>
      <c r="B81" s="143"/>
      <c r="C81" s="143"/>
      <c r="D81" s="143"/>
      <c r="E81" s="143"/>
      <c r="F81" s="143"/>
      <c r="G81" s="115"/>
      <c r="H81" s="115"/>
    </row>
    <row r="82" spans="1:8" ht="14.25">
      <c r="A82" s="148"/>
      <c r="B82" s="143"/>
      <c r="C82" s="143"/>
      <c r="D82" s="143"/>
      <c r="E82" s="143"/>
      <c r="F82" s="143"/>
      <c r="G82" s="115"/>
      <c r="H82" s="115"/>
    </row>
    <row r="83" spans="1:8" ht="14.25">
      <c r="A83" s="148"/>
      <c r="B83" s="143"/>
      <c r="C83" s="143"/>
      <c r="D83" s="143"/>
      <c r="E83" s="143"/>
      <c r="F83" s="143"/>
      <c r="G83" s="115"/>
      <c r="H83" s="115"/>
    </row>
    <row r="84" spans="1:8" ht="12.75">
      <c r="A84" s="149"/>
      <c r="B84" s="143"/>
      <c r="C84" s="143"/>
      <c r="D84" s="143"/>
      <c r="E84" s="143"/>
      <c r="F84" s="143"/>
      <c r="G84" s="115"/>
      <c r="H84" s="115"/>
    </row>
    <row r="85" spans="1:8" ht="12">
      <c r="A85" s="150" t="s">
        <v>209</v>
      </c>
      <c r="B85" s="150"/>
      <c r="C85" s="150" t="s">
        <v>34</v>
      </c>
      <c r="D85" s="150"/>
      <c r="E85" s="115"/>
      <c r="F85" s="115"/>
      <c r="G85" s="115"/>
      <c r="H85" s="115"/>
    </row>
    <row r="86" spans="1:8" ht="12">
      <c r="A86" s="150"/>
      <c r="B86" s="150"/>
      <c r="C86" s="150"/>
      <c r="D86" s="150"/>
      <c r="E86" s="115"/>
      <c r="F86" s="115"/>
      <c r="G86" s="115"/>
      <c r="H86" s="115"/>
    </row>
    <row r="103" ht="12">
      <c r="A103" s="150" t="s">
        <v>35</v>
      </c>
    </row>
    <row r="104" ht="12">
      <c r="A104" s="150" t="s">
        <v>210</v>
      </c>
    </row>
  </sheetData>
  <printOptions/>
  <pageMargins left="0.52" right="0.4724409448818898" top="0.4724409448818898" bottom="0.7086614173228347" header="0.48" footer="0.70866141732283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selection activeCell="A1" sqref="A1"/>
    </sheetView>
  </sheetViews>
  <sheetFormatPr defaultColWidth="9.00390625" defaultRowHeight="12"/>
  <cols>
    <col min="1" max="1" width="34.625" style="153" customWidth="1"/>
    <col min="2" max="2" width="9.125" style="153" customWidth="1"/>
    <col min="3" max="3" width="8.625" style="153" customWidth="1"/>
    <col min="4" max="4" width="9.75390625" style="153" customWidth="1"/>
    <col min="5" max="5" width="8.00390625" style="153" customWidth="1"/>
    <col min="6" max="6" width="10.625" style="153" customWidth="1"/>
    <col min="7" max="7" width="8.625" style="153" customWidth="1"/>
    <col min="8" max="8" width="9.625" style="153" customWidth="1"/>
    <col min="9" max="9" width="10.625" style="153" customWidth="1"/>
    <col min="10" max="16384" width="8.00390625" style="153" customWidth="1"/>
  </cols>
  <sheetData>
    <row r="1" spans="1:9" ht="12.75">
      <c r="A1" s="151"/>
      <c r="B1" s="151"/>
      <c r="C1" s="151"/>
      <c r="D1" s="151"/>
      <c r="E1" s="152"/>
      <c r="F1" s="152"/>
      <c r="G1" s="151"/>
      <c r="H1" s="151"/>
      <c r="I1" s="151"/>
    </row>
    <row r="2" spans="1:9" ht="12.75">
      <c r="A2" s="151"/>
      <c r="B2" s="152" t="s">
        <v>121</v>
      </c>
      <c r="C2" s="151"/>
      <c r="D2" s="151"/>
      <c r="E2" s="152"/>
      <c r="F2" s="152"/>
      <c r="G2" s="151"/>
      <c r="H2" s="152"/>
      <c r="I2" s="152" t="s">
        <v>211</v>
      </c>
    </row>
    <row r="3" spans="1:9" ht="20.25">
      <c r="A3" s="154" t="s">
        <v>212</v>
      </c>
      <c r="B3" s="155"/>
      <c r="C3" s="155"/>
      <c r="D3" s="155"/>
      <c r="E3" s="155"/>
      <c r="F3" s="155"/>
      <c r="G3" s="156"/>
      <c r="H3" s="151"/>
      <c r="I3" s="151"/>
    </row>
    <row r="4" spans="1:9" ht="15.75">
      <c r="A4" s="157" t="s">
        <v>124</v>
      </c>
      <c r="B4" s="151"/>
      <c r="C4" s="151"/>
      <c r="D4" s="151"/>
      <c r="E4" s="151"/>
      <c r="F4" s="158"/>
      <c r="G4" s="151"/>
      <c r="H4" s="151"/>
      <c r="I4" s="151"/>
    </row>
    <row r="5" spans="1:9" ht="15.75">
      <c r="A5" s="157"/>
      <c r="B5" s="151"/>
      <c r="C5" s="151"/>
      <c r="D5" s="151"/>
      <c r="E5" s="151"/>
      <c r="F5" s="158"/>
      <c r="G5" s="151"/>
      <c r="H5" s="151"/>
      <c r="I5" s="151" t="s">
        <v>2</v>
      </c>
    </row>
    <row r="6" spans="1:9" ht="79.5" customHeight="1">
      <c r="A6" s="159" t="s">
        <v>3</v>
      </c>
      <c r="B6" s="159" t="s">
        <v>213</v>
      </c>
      <c r="C6" s="159" t="s">
        <v>125</v>
      </c>
      <c r="D6" s="159" t="s">
        <v>43</v>
      </c>
      <c r="E6" s="159" t="s">
        <v>214</v>
      </c>
      <c r="F6" s="159" t="s">
        <v>215</v>
      </c>
      <c r="G6" s="159" t="s">
        <v>216</v>
      </c>
      <c r="H6" s="159" t="s">
        <v>46</v>
      </c>
      <c r="I6" s="159" t="s">
        <v>217</v>
      </c>
    </row>
    <row r="7" spans="1:9" ht="11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60">
        <v>7</v>
      </c>
      <c r="H7" s="160">
        <v>8</v>
      </c>
      <c r="I7" s="160">
        <v>9</v>
      </c>
    </row>
    <row r="8" spans="1:9" ht="18.75" customHeight="1">
      <c r="A8" s="161" t="s">
        <v>218</v>
      </c>
      <c r="B8" s="162">
        <f>SUM(B9+B10)</f>
        <v>701983</v>
      </c>
      <c r="C8" s="162">
        <f>SUM(C9+C10)</f>
        <v>492308</v>
      </c>
      <c r="D8" s="162">
        <f>SUM(D9+D10)</f>
        <v>473324</v>
      </c>
      <c r="E8" s="163">
        <f aca="true" t="shared" si="0" ref="E8:E16">SUM(D8/B8)</f>
        <v>0.6742670406548307</v>
      </c>
      <c r="F8" s="163">
        <f aca="true" t="shared" si="1" ref="F8:F16">SUM(D8/C8)</f>
        <v>0.9614387741007662</v>
      </c>
      <c r="G8" s="162">
        <f>SUM(G9+G10)</f>
        <v>65451</v>
      </c>
      <c r="H8" s="162">
        <f>SUM(H9+H10)</f>
        <v>67062</v>
      </c>
      <c r="I8" s="163">
        <f aca="true" t="shared" si="2" ref="I8:I13">SUM(H8/G8)</f>
        <v>1.024613833249301</v>
      </c>
    </row>
    <row r="9" spans="1:9" ht="11.25">
      <c r="A9" s="164" t="s">
        <v>219</v>
      </c>
      <c r="B9" s="165">
        <f>SUM(B13+B16+B32+B35+B39+B42+B48+B50+B54+B58+B60+B63+B67+B71+B74+B77+B80)</f>
        <v>664639</v>
      </c>
      <c r="C9" s="165">
        <f>SUM(C13+C16+C32+C35+C39+C42+C48+C50+C54+C58+C60+C63+C67+C71+C74+C77+C80)</f>
        <v>466584</v>
      </c>
      <c r="D9" s="165">
        <f>SUM(D13+D16+D32+D35+D39+D42+D48+D50+D54+D58+D60+D63+D67+D71+D74+D77+D80)</f>
        <v>456576</v>
      </c>
      <c r="E9" s="166">
        <f t="shared" si="0"/>
        <v>0.6869533686708122</v>
      </c>
      <c r="F9" s="166">
        <f t="shared" si="1"/>
        <v>0.9785504860861067</v>
      </c>
      <c r="G9" s="165">
        <f>SUM(G13+G16+G32+G35+G39+G42+G48+G50+G54+G58+G60+G63+G67+G71+G74+G77+G80)</f>
        <v>62767</v>
      </c>
      <c r="H9" s="165">
        <f>SUM(H13+H16+H32+H35+H39+H42+H48+H50+H54+H58+H60+H63+H67+H71+H74+H77+H80)</f>
        <v>63760</v>
      </c>
      <c r="I9" s="166">
        <f t="shared" si="2"/>
        <v>1.015820415186324</v>
      </c>
    </row>
    <row r="10" spans="1:9" ht="11.25">
      <c r="A10" s="164" t="s">
        <v>220</v>
      </c>
      <c r="B10" s="165">
        <f>SUM(B14+B17+B33+B36+B40+B43+B45+B51+B64+B68+B72+B75+B81)</f>
        <v>37344</v>
      </c>
      <c r="C10" s="165">
        <f>SUM(C14+C17+C33+C36+C40+C43+C45+C51+C64+C68+C72+C75+C78+C81)</f>
        <v>25724</v>
      </c>
      <c r="D10" s="165">
        <f>SUM(D14+D17+D33+D36+D40+D43+D45+D51+D64+D68+D72+D75+D81)</f>
        <v>16748</v>
      </c>
      <c r="E10" s="166">
        <f t="shared" si="0"/>
        <v>0.4484790059982862</v>
      </c>
      <c r="F10" s="166">
        <f t="shared" si="1"/>
        <v>0.6510651531643601</v>
      </c>
      <c r="G10" s="165">
        <f>SUM(G14+G17+G33+G36+G40+G43+G45+G51+G64+G68+G72+G75+G78+G81)</f>
        <v>2684</v>
      </c>
      <c r="H10" s="165">
        <f>SUM(H14+H17+H33+H36+H40+H43+H45+H51+H64+H68+H72+H75+H81)</f>
        <v>3302</v>
      </c>
      <c r="I10" s="166">
        <f t="shared" si="2"/>
        <v>1.2302533532041728</v>
      </c>
    </row>
    <row r="11" spans="1:9" ht="17.25" customHeight="1">
      <c r="A11" s="167" t="s">
        <v>165</v>
      </c>
      <c r="B11" s="162">
        <f>SUM(B12+B15)</f>
        <v>537831</v>
      </c>
      <c r="C11" s="162">
        <f>SUM(C12+C15)</f>
        <v>383761</v>
      </c>
      <c r="D11" s="162">
        <f>SUM(D12+D15)</f>
        <v>378160</v>
      </c>
      <c r="E11" s="163">
        <f t="shared" si="0"/>
        <v>0.703120496959082</v>
      </c>
      <c r="F11" s="163">
        <f t="shared" si="1"/>
        <v>0.9854049786195054</v>
      </c>
      <c r="G11" s="162">
        <f>SUM(G12+G15)</f>
        <v>47222</v>
      </c>
      <c r="H11" s="162">
        <f>SUM(H12+H15)</f>
        <v>47280</v>
      </c>
      <c r="I11" s="163">
        <f t="shared" si="2"/>
        <v>1.0012282410740756</v>
      </c>
    </row>
    <row r="12" spans="1:9" ht="11.25">
      <c r="A12" s="164" t="s">
        <v>166</v>
      </c>
      <c r="B12" s="165">
        <f>SUM(B13+B14)</f>
        <v>81486</v>
      </c>
      <c r="C12" s="165">
        <f>SUM(C13+C14)</f>
        <v>61722</v>
      </c>
      <c r="D12" s="165">
        <f>SUM(D13+D14)</f>
        <v>58538</v>
      </c>
      <c r="E12" s="166">
        <f t="shared" si="0"/>
        <v>0.7183810715951207</v>
      </c>
      <c r="F12" s="166">
        <f t="shared" si="1"/>
        <v>0.948413855675448</v>
      </c>
      <c r="G12" s="165">
        <f>SUM(G13+G14)</f>
        <v>6588</v>
      </c>
      <c r="H12" s="165">
        <f>SUM(H13+H14)</f>
        <v>7173</v>
      </c>
      <c r="I12" s="166">
        <f t="shared" si="2"/>
        <v>1.0887978142076502</v>
      </c>
    </row>
    <row r="13" spans="1:9" ht="11.25">
      <c r="A13" s="164" t="s">
        <v>219</v>
      </c>
      <c r="B13" s="165">
        <v>79266</v>
      </c>
      <c r="C13" s="165">
        <v>59502</v>
      </c>
      <c r="D13" s="165">
        <v>58113</v>
      </c>
      <c r="E13" s="166">
        <f t="shared" si="0"/>
        <v>0.7331390507910075</v>
      </c>
      <c r="F13" s="166">
        <f t="shared" si="1"/>
        <v>0.9766562468488454</v>
      </c>
      <c r="G13" s="165">
        <v>6588</v>
      </c>
      <c r="H13" s="165">
        <f>SUM(D13-'[5]Augusts'!D13)</f>
        <v>7171</v>
      </c>
      <c r="I13" s="166">
        <f t="shared" si="2"/>
        <v>1.088494231936855</v>
      </c>
    </row>
    <row r="14" spans="1:9" ht="11.25">
      <c r="A14" s="164" t="s">
        <v>220</v>
      </c>
      <c r="B14" s="165">
        <v>2220</v>
      </c>
      <c r="C14" s="165">
        <v>2220</v>
      </c>
      <c r="D14" s="165">
        <v>425</v>
      </c>
      <c r="E14" s="166">
        <f t="shared" si="0"/>
        <v>0.19144144144144143</v>
      </c>
      <c r="F14" s="166">
        <f t="shared" si="1"/>
        <v>0.19144144144144143</v>
      </c>
      <c r="G14" s="165">
        <v>0</v>
      </c>
      <c r="H14" s="165">
        <f>SUM(D14-'[5]Augusts'!D14)</f>
        <v>2</v>
      </c>
      <c r="I14" s="166">
        <v>0</v>
      </c>
    </row>
    <row r="15" spans="1:9" ht="11.25">
      <c r="A15" s="164" t="s">
        <v>221</v>
      </c>
      <c r="B15" s="165">
        <f>SUM(B16+B17)</f>
        <v>456345</v>
      </c>
      <c r="C15" s="165">
        <f>SUM(C16+C17)</f>
        <v>322039</v>
      </c>
      <c r="D15" s="165">
        <f>SUM(D16+D17)</f>
        <v>319622</v>
      </c>
      <c r="E15" s="166">
        <f t="shared" si="0"/>
        <v>0.700395534080575</v>
      </c>
      <c r="F15" s="166">
        <f t="shared" si="1"/>
        <v>0.9924946978471552</v>
      </c>
      <c r="G15" s="165">
        <f>SUM(G16+G17)</f>
        <v>40634</v>
      </c>
      <c r="H15" s="165">
        <f>SUM(H16+H17)</f>
        <v>40107</v>
      </c>
      <c r="I15" s="166">
        <f>SUM(H15/G15)</f>
        <v>0.9870305655362505</v>
      </c>
    </row>
    <row r="16" spans="1:9" ht="11.25">
      <c r="A16" s="164" t="s">
        <v>219</v>
      </c>
      <c r="B16" s="165">
        <f>SUM(B19+B21+B24+B26+B28)</f>
        <v>448468</v>
      </c>
      <c r="C16" s="165">
        <f>SUM(C19+C21+C24+C26+C28)</f>
        <v>322023</v>
      </c>
      <c r="D16" s="165">
        <f>SUM(D19+D21+D24+D26+D28)</f>
        <v>318643</v>
      </c>
      <c r="E16" s="166">
        <f t="shared" si="0"/>
        <v>0.7105144625703507</v>
      </c>
      <c r="F16" s="166">
        <f t="shared" si="1"/>
        <v>0.9895038553146825</v>
      </c>
      <c r="G16" s="165">
        <f>SUM(G19+G21+G24+G26+G28)</f>
        <v>40628</v>
      </c>
      <c r="H16" s="165">
        <f>SUM(H19+H21+H24+H26+H28)</f>
        <v>39940</v>
      </c>
      <c r="I16" s="166">
        <f>SUM(H16/G16)</f>
        <v>0.983065865905287</v>
      </c>
    </row>
    <row r="17" spans="1:9" ht="11.25">
      <c r="A17" s="164" t="s">
        <v>220</v>
      </c>
      <c r="B17" s="165">
        <f>SUM(B22+B29)</f>
        <v>7877</v>
      </c>
      <c r="C17" s="165">
        <f>SUM(C22+C29)</f>
        <v>16</v>
      </c>
      <c r="D17" s="165">
        <f>SUM(D22+D29)</f>
        <v>979</v>
      </c>
      <c r="E17" s="168" t="s">
        <v>222</v>
      </c>
      <c r="F17" s="168" t="s">
        <v>222</v>
      </c>
      <c r="G17" s="165">
        <f>SUM(G22+G29)</f>
        <v>6</v>
      </c>
      <c r="H17" s="165">
        <f>SUM(H22+H29)</f>
        <v>167</v>
      </c>
      <c r="I17" s="168" t="s">
        <v>222</v>
      </c>
    </row>
    <row r="18" spans="1:9" ht="11.25">
      <c r="A18" s="164" t="s">
        <v>223</v>
      </c>
      <c r="B18" s="165">
        <f>SUM(B19)</f>
        <v>343995</v>
      </c>
      <c r="C18" s="165">
        <f>SUM(C19)</f>
        <v>254001</v>
      </c>
      <c r="D18" s="165">
        <f>SUM(D19)</f>
        <v>249275</v>
      </c>
      <c r="E18" s="166">
        <f aca="true" t="shared" si="3" ref="E18:E28">SUM(D18/B18)</f>
        <v>0.7246471605691943</v>
      </c>
      <c r="F18" s="166">
        <f aca="true" t="shared" si="4" ref="F18:F26">SUM(D18/C18)</f>
        <v>0.9813937740402597</v>
      </c>
      <c r="G18" s="165">
        <f>SUM(G19)</f>
        <v>32365</v>
      </c>
      <c r="H18" s="165">
        <f>SUM(H19)</f>
        <v>31319</v>
      </c>
      <c r="I18" s="166">
        <f>SUM(H18/G18)</f>
        <v>0.9676811370307431</v>
      </c>
    </row>
    <row r="19" spans="1:9" ht="11.25">
      <c r="A19" s="164" t="s">
        <v>219</v>
      </c>
      <c r="B19" s="165">
        <v>343995</v>
      </c>
      <c r="C19" s="165">
        <v>254001</v>
      </c>
      <c r="D19" s="165">
        <v>249275</v>
      </c>
      <c r="E19" s="166">
        <f t="shared" si="3"/>
        <v>0.7246471605691943</v>
      </c>
      <c r="F19" s="166">
        <f t="shared" si="4"/>
        <v>0.9813937740402597</v>
      </c>
      <c r="G19" s="165">
        <v>32365</v>
      </c>
      <c r="H19" s="165">
        <f>SUM(D19-'[5]Augusts'!D19)</f>
        <v>31319</v>
      </c>
      <c r="I19" s="166">
        <f>SUM(H19/G19)</f>
        <v>0.9676811370307431</v>
      </c>
    </row>
    <row r="20" spans="1:9" ht="11.25">
      <c r="A20" s="164" t="s">
        <v>224</v>
      </c>
      <c r="B20" s="165">
        <f>SUM(B21+B22)</f>
        <v>29032</v>
      </c>
      <c r="C20" s="165">
        <f>SUM(C21+C22)</f>
        <v>15202</v>
      </c>
      <c r="D20" s="165">
        <f>SUM(D21+D22)</f>
        <v>12854</v>
      </c>
      <c r="E20" s="166">
        <f t="shared" si="3"/>
        <v>0.44275282446955083</v>
      </c>
      <c r="F20" s="166">
        <f t="shared" si="4"/>
        <v>0.8455466386001842</v>
      </c>
      <c r="G20" s="165">
        <f>SUM(G21+G22)</f>
        <v>2021</v>
      </c>
      <c r="H20" s="165">
        <f>SUM(H21+H22)</f>
        <v>1836</v>
      </c>
      <c r="I20" s="166">
        <f>SUM(H20/G20)</f>
        <v>0.9084611578426521</v>
      </c>
    </row>
    <row r="21" spans="1:9" ht="11.25">
      <c r="A21" s="164" t="s">
        <v>219</v>
      </c>
      <c r="B21" s="165">
        <v>29007</v>
      </c>
      <c r="C21" s="165">
        <v>15186</v>
      </c>
      <c r="D21" s="165">
        <v>12838</v>
      </c>
      <c r="E21" s="166">
        <f t="shared" si="3"/>
        <v>0.4425828248353846</v>
      </c>
      <c r="F21" s="166">
        <f t="shared" si="4"/>
        <v>0.8453839062294218</v>
      </c>
      <c r="G21" s="165">
        <v>2015</v>
      </c>
      <c r="H21" s="165">
        <f>SUM(D21-'[5]Augusts'!D21)</f>
        <v>1825</v>
      </c>
      <c r="I21" s="166">
        <f>SUM(H21/G21)</f>
        <v>0.9057071960297767</v>
      </c>
    </row>
    <row r="22" spans="1:9" ht="11.25">
      <c r="A22" s="164" t="s">
        <v>220</v>
      </c>
      <c r="B22" s="165">
        <v>25</v>
      </c>
      <c r="C22" s="165">
        <v>16</v>
      </c>
      <c r="D22" s="165">
        <v>16</v>
      </c>
      <c r="E22" s="166">
        <f t="shared" si="3"/>
        <v>0.64</v>
      </c>
      <c r="F22" s="166">
        <f t="shared" si="4"/>
        <v>1</v>
      </c>
      <c r="G22" s="165">
        <v>6</v>
      </c>
      <c r="H22" s="165">
        <f>SUM(D22-'[5]Augusts'!D22)</f>
        <v>11</v>
      </c>
      <c r="I22" s="166">
        <v>0</v>
      </c>
    </row>
    <row r="23" spans="1:9" ht="11.25">
      <c r="A23" s="164" t="s">
        <v>225</v>
      </c>
      <c r="B23" s="165">
        <f>SUM(B24)</f>
        <v>1013</v>
      </c>
      <c r="C23" s="165">
        <f>SUM(C24)</f>
        <v>546</v>
      </c>
      <c r="D23" s="165">
        <f>SUM(D24)</f>
        <v>253</v>
      </c>
      <c r="E23" s="166">
        <f t="shared" si="3"/>
        <v>0.24975320829220138</v>
      </c>
      <c r="F23" s="166">
        <f t="shared" si="4"/>
        <v>0.4633699633699634</v>
      </c>
      <c r="G23" s="165">
        <f>SUM(G24)</f>
        <v>1</v>
      </c>
      <c r="H23" s="165">
        <f>SUM(H24)</f>
        <v>39</v>
      </c>
      <c r="I23" s="166">
        <f>SUM(H23/G23)</f>
        <v>39</v>
      </c>
    </row>
    <row r="24" spans="1:9" ht="11.25">
      <c r="A24" s="164" t="s">
        <v>219</v>
      </c>
      <c r="B24" s="165">
        <v>1013</v>
      </c>
      <c r="C24" s="165">
        <v>546</v>
      </c>
      <c r="D24" s="165">
        <v>253</v>
      </c>
      <c r="E24" s="166">
        <f t="shared" si="3"/>
        <v>0.24975320829220138</v>
      </c>
      <c r="F24" s="166">
        <f t="shared" si="4"/>
        <v>0.4633699633699634</v>
      </c>
      <c r="G24" s="165">
        <v>1</v>
      </c>
      <c r="H24" s="165">
        <f>SUM(D24-'[5]Augusts'!D24)</f>
        <v>39</v>
      </c>
      <c r="I24" s="166">
        <f>SUM(H24/G24)</f>
        <v>39</v>
      </c>
    </row>
    <row r="25" spans="1:9" ht="22.5">
      <c r="A25" s="169" t="s">
        <v>226</v>
      </c>
      <c r="B25" s="165">
        <f>SUM(B26)</f>
        <v>66824</v>
      </c>
      <c r="C25" s="165">
        <f>SUM(C26)</f>
        <v>52290</v>
      </c>
      <c r="D25" s="165">
        <f>SUM(D26)</f>
        <v>51076</v>
      </c>
      <c r="E25" s="166">
        <f t="shared" si="3"/>
        <v>0.7643361666467138</v>
      </c>
      <c r="F25" s="166">
        <f t="shared" si="4"/>
        <v>0.9767833237712755</v>
      </c>
      <c r="G25" s="165">
        <f>SUM(G26)</f>
        <v>6247</v>
      </c>
      <c r="H25" s="165">
        <f>SUM(H26)</f>
        <v>6199</v>
      </c>
      <c r="I25" s="166">
        <f>SUM(H25/G25)</f>
        <v>0.9923163118296783</v>
      </c>
    </row>
    <row r="26" spans="1:9" ht="11.25">
      <c r="A26" s="164" t="s">
        <v>219</v>
      </c>
      <c r="B26" s="165">
        <v>66824</v>
      </c>
      <c r="C26" s="165">
        <v>52290</v>
      </c>
      <c r="D26" s="165">
        <v>51076</v>
      </c>
      <c r="E26" s="166">
        <f t="shared" si="3"/>
        <v>0.7643361666467138</v>
      </c>
      <c r="F26" s="166">
        <f t="shared" si="4"/>
        <v>0.9767833237712755</v>
      </c>
      <c r="G26" s="165">
        <v>6247</v>
      </c>
      <c r="H26" s="165">
        <f>SUM(D26-'[5]Augusts'!D26)</f>
        <v>6199</v>
      </c>
      <c r="I26" s="166">
        <f>SUM(H26/G26)</f>
        <v>0.9923163118296783</v>
      </c>
    </row>
    <row r="27" spans="1:9" ht="11.25">
      <c r="A27" s="170" t="s">
        <v>227</v>
      </c>
      <c r="B27" s="165">
        <f>SUM(B28+B29)</f>
        <v>15481</v>
      </c>
      <c r="C27" s="165"/>
      <c r="D27" s="165">
        <f>SUM(D28+D29)</f>
        <v>6164</v>
      </c>
      <c r="E27" s="166">
        <f t="shared" si="3"/>
        <v>0.39816549318519473</v>
      </c>
      <c r="F27" s="166"/>
      <c r="G27" s="165"/>
      <c r="H27" s="165">
        <f>SUM(H28+H29)</f>
        <v>714</v>
      </c>
      <c r="I27" s="166"/>
    </row>
    <row r="28" spans="1:9" ht="11.25">
      <c r="A28" s="164" t="s">
        <v>219</v>
      </c>
      <c r="B28" s="165">
        <v>7629</v>
      </c>
      <c r="C28" s="165"/>
      <c r="D28" s="165">
        <v>5201</v>
      </c>
      <c r="E28" s="166">
        <f t="shared" si="3"/>
        <v>0.681740726176432</v>
      </c>
      <c r="F28" s="166"/>
      <c r="G28" s="165"/>
      <c r="H28" s="165">
        <f>SUM(D28-'[5]Augusts'!D28)</f>
        <v>558</v>
      </c>
      <c r="I28" s="166"/>
    </row>
    <row r="29" spans="1:9" ht="11.25">
      <c r="A29" s="164" t="s">
        <v>220</v>
      </c>
      <c r="B29" s="165">
        <v>7852</v>
      </c>
      <c r="C29" s="165"/>
      <c r="D29" s="165">
        <v>963</v>
      </c>
      <c r="E29" s="168"/>
      <c r="F29" s="166"/>
      <c r="G29" s="165"/>
      <c r="H29" s="165">
        <f>SUM(D29-'[5]Augusts'!D29)</f>
        <v>156</v>
      </c>
      <c r="I29" s="166"/>
    </row>
    <row r="30" spans="1:9" ht="25.5">
      <c r="A30" s="171" t="s">
        <v>228</v>
      </c>
      <c r="B30" s="162">
        <f>SUM(B31+B34)</f>
        <v>13038</v>
      </c>
      <c r="C30" s="162">
        <f>SUM(C31+C34)</f>
        <v>8990</v>
      </c>
      <c r="D30" s="162">
        <f>SUM(D31+D34)</f>
        <v>7104</v>
      </c>
      <c r="E30" s="163">
        <f aca="true" t="shared" si="5" ref="E30:E54">SUM(D30/B30)</f>
        <v>0.5448688449148642</v>
      </c>
      <c r="F30" s="163">
        <f>SUM(D30/C30)</f>
        <v>0.7902113459399333</v>
      </c>
      <c r="G30" s="162">
        <f>SUM(G31+G34)</f>
        <v>1862</v>
      </c>
      <c r="H30" s="162">
        <f>SUM(H31+H34)</f>
        <v>1141</v>
      </c>
      <c r="I30" s="163">
        <f>SUM(H30/G30)</f>
        <v>0.6127819548872181</v>
      </c>
    </row>
    <row r="31" spans="1:9" ht="11.25">
      <c r="A31" s="164" t="s">
        <v>176</v>
      </c>
      <c r="B31" s="165">
        <f>SUM(B32+B33)</f>
        <v>11522</v>
      </c>
      <c r="C31" s="165">
        <f>SUM(C32+C33)</f>
        <v>7473</v>
      </c>
      <c r="D31" s="165">
        <f>SUM(D32+D33)</f>
        <v>6084</v>
      </c>
      <c r="E31" s="166">
        <f t="shared" si="5"/>
        <v>0.5280333275473008</v>
      </c>
      <c r="F31" s="166">
        <v>0</v>
      </c>
      <c r="G31" s="165">
        <f>SUM(G32+G33)</f>
        <v>1809</v>
      </c>
      <c r="H31" s="165">
        <f>SUM(H32+H33)</f>
        <v>1095</v>
      </c>
      <c r="I31" s="166">
        <f>SUM(H31/G31)</f>
        <v>0.6053067993366501</v>
      </c>
    </row>
    <row r="32" spans="1:9" ht="11.25">
      <c r="A32" s="164" t="s">
        <v>219</v>
      </c>
      <c r="B32" s="165">
        <v>10116</v>
      </c>
      <c r="C32" s="165">
        <v>6758</v>
      </c>
      <c r="D32" s="165">
        <v>5550</v>
      </c>
      <c r="E32" s="166">
        <f t="shared" si="5"/>
        <v>0.5486358244365361</v>
      </c>
      <c r="F32" s="166">
        <f aca="true" t="shared" si="6" ref="F32:F54">SUM(D32/C32)</f>
        <v>0.8212488902042024</v>
      </c>
      <c r="G32" s="165">
        <v>1119</v>
      </c>
      <c r="H32" s="165">
        <f>SUM(D32-'[5]Augusts'!D32)</f>
        <v>1098</v>
      </c>
      <c r="I32" s="166">
        <f>SUM(H32/G32)</f>
        <v>0.9812332439678284</v>
      </c>
    </row>
    <row r="33" spans="1:9" ht="11.25">
      <c r="A33" s="164" t="s">
        <v>220</v>
      </c>
      <c r="B33" s="165">
        <v>1406</v>
      </c>
      <c r="C33" s="165">
        <v>715</v>
      </c>
      <c r="D33" s="165">
        <v>534</v>
      </c>
      <c r="E33" s="166">
        <f t="shared" si="5"/>
        <v>0.37980085348506404</v>
      </c>
      <c r="F33" s="166">
        <f t="shared" si="6"/>
        <v>0.7468531468531469</v>
      </c>
      <c r="G33" s="165">
        <v>690</v>
      </c>
      <c r="H33" s="165">
        <f>SUM(D33-'[5]Augusts'!D33)</f>
        <v>-3</v>
      </c>
      <c r="I33" s="166">
        <v>0</v>
      </c>
    </row>
    <row r="34" spans="1:9" ht="11.25">
      <c r="A34" s="164" t="s">
        <v>229</v>
      </c>
      <c r="B34" s="165">
        <f>SUM(B35+B36)</f>
        <v>1516</v>
      </c>
      <c r="C34" s="165">
        <f>SUM(C35+C36)</f>
        <v>1517</v>
      </c>
      <c r="D34" s="165">
        <f>SUM(D35+D36)</f>
        <v>1020</v>
      </c>
      <c r="E34" s="166">
        <f t="shared" si="5"/>
        <v>0.6728232189973615</v>
      </c>
      <c r="F34" s="166">
        <f t="shared" si="6"/>
        <v>0.6723796967699407</v>
      </c>
      <c r="G34" s="165">
        <f>SUM(G35+G36)</f>
        <v>53</v>
      </c>
      <c r="H34" s="165">
        <f>SUM(H35+H36)</f>
        <v>46</v>
      </c>
      <c r="I34" s="166">
        <f aca="true" t="shared" si="7" ref="I34:I43">SUM(H34/G34)</f>
        <v>0.8679245283018868</v>
      </c>
    </row>
    <row r="35" spans="1:9" ht="11.25">
      <c r="A35" s="164" t="s">
        <v>219</v>
      </c>
      <c r="B35" s="165">
        <v>37</v>
      </c>
      <c r="C35" s="165">
        <v>39</v>
      </c>
      <c r="D35" s="165">
        <v>9</v>
      </c>
      <c r="E35" s="166">
        <f t="shared" si="5"/>
        <v>0.24324324324324326</v>
      </c>
      <c r="F35" s="166">
        <f t="shared" si="6"/>
        <v>0.23076923076923078</v>
      </c>
      <c r="G35" s="165">
        <v>12</v>
      </c>
      <c r="H35" s="165">
        <f>SUM(D35-'[5]Augusts'!D35)</f>
        <v>1</v>
      </c>
      <c r="I35" s="166">
        <f t="shared" si="7"/>
        <v>0.08333333333333333</v>
      </c>
    </row>
    <row r="36" spans="1:9" ht="11.25">
      <c r="A36" s="164" t="s">
        <v>220</v>
      </c>
      <c r="B36" s="165">
        <v>1479</v>
      </c>
      <c r="C36" s="165">
        <v>1478</v>
      </c>
      <c r="D36" s="165">
        <v>1011</v>
      </c>
      <c r="E36" s="166">
        <f t="shared" si="5"/>
        <v>0.6835699797160243</v>
      </c>
      <c r="F36" s="166">
        <f t="shared" si="6"/>
        <v>0.6840324763193505</v>
      </c>
      <c r="G36" s="165">
        <v>41</v>
      </c>
      <c r="H36" s="165">
        <f>SUM(D36-'[5]Augusts'!D36)</f>
        <v>45</v>
      </c>
      <c r="I36" s="166">
        <f t="shared" si="7"/>
        <v>1.0975609756097562</v>
      </c>
    </row>
    <row r="37" spans="1:9" ht="15.75" customHeight="1">
      <c r="A37" s="167" t="s">
        <v>100</v>
      </c>
      <c r="B37" s="162">
        <f>SUM(B38+B41+B44)</f>
        <v>69019</v>
      </c>
      <c r="C37" s="162">
        <f>SUM(C38+C41+C44)</f>
        <v>54576</v>
      </c>
      <c r="D37" s="162">
        <f>SUM(D38+D41+D44)</f>
        <v>46060</v>
      </c>
      <c r="E37" s="163">
        <f t="shared" si="5"/>
        <v>0.6673524681609412</v>
      </c>
      <c r="F37" s="163">
        <f t="shared" si="6"/>
        <v>0.843960715332747</v>
      </c>
      <c r="G37" s="162">
        <f>SUM(G38+G41+G44)</f>
        <v>6237</v>
      </c>
      <c r="H37" s="162">
        <f>SUM(H38+H41+H44)</f>
        <v>7560</v>
      </c>
      <c r="I37" s="163">
        <f t="shared" si="7"/>
        <v>1.2121212121212122</v>
      </c>
    </row>
    <row r="38" spans="1:9" ht="11.25">
      <c r="A38" s="164" t="s">
        <v>180</v>
      </c>
      <c r="B38" s="165">
        <f>SUM(B39+B40)</f>
        <v>65821</v>
      </c>
      <c r="C38" s="165">
        <f>SUM(C39+C40)</f>
        <v>52324</v>
      </c>
      <c r="D38" s="165">
        <f>SUM(D39+D40)</f>
        <v>45055</v>
      </c>
      <c r="E38" s="166">
        <f t="shared" si="5"/>
        <v>0.6845079837741754</v>
      </c>
      <c r="F38" s="166">
        <f t="shared" si="6"/>
        <v>0.8610771347756287</v>
      </c>
      <c r="G38" s="165">
        <f>SUM(G39+G40)</f>
        <v>5906</v>
      </c>
      <c r="H38" s="165">
        <f>SUM(H39+H40)</f>
        <v>7577</v>
      </c>
      <c r="I38" s="166">
        <f t="shared" si="7"/>
        <v>1.2829326109041652</v>
      </c>
    </row>
    <row r="39" spans="1:9" ht="11.25">
      <c r="A39" s="164" t="s">
        <v>219</v>
      </c>
      <c r="B39" s="165">
        <v>47070</v>
      </c>
      <c r="C39" s="165">
        <v>35661</v>
      </c>
      <c r="D39" s="165">
        <v>34892</v>
      </c>
      <c r="E39" s="166">
        <f t="shared" si="5"/>
        <v>0.7412789462502656</v>
      </c>
      <c r="F39" s="166">
        <f t="shared" si="6"/>
        <v>0.9784358262527691</v>
      </c>
      <c r="G39" s="165">
        <v>4285</v>
      </c>
      <c r="H39" s="165">
        <f>SUM(D39-'[5]Augusts'!D39)</f>
        <v>4822</v>
      </c>
      <c r="I39" s="166">
        <f t="shared" si="7"/>
        <v>1.125320886814469</v>
      </c>
    </row>
    <row r="40" spans="1:9" ht="11.25">
      <c r="A40" s="164" t="s">
        <v>220</v>
      </c>
      <c r="B40" s="165">
        <v>18751</v>
      </c>
      <c r="C40" s="165">
        <v>16663</v>
      </c>
      <c r="D40" s="165">
        <v>10163</v>
      </c>
      <c r="E40" s="166">
        <f t="shared" si="5"/>
        <v>0.5419977601194603</v>
      </c>
      <c r="F40" s="166">
        <f t="shared" si="6"/>
        <v>0.6099141811198464</v>
      </c>
      <c r="G40" s="165">
        <v>1621</v>
      </c>
      <c r="H40" s="165">
        <f>SUM(D40-'[5]Augusts'!D40)</f>
        <v>2755</v>
      </c>
      <c r="I40" s="166">
        <f t="shared" si="7"/>
        <v>1.6995681677976557</v>
      </c>
    </row>
    <row r="41" spans="1:9" ht="11.25">
      <c r="A41" s="164" t="s">
        <v>184</v>
      </c>
      <c r="B41" s="165">
        <f>SUM(B42+B43)</f>
        <v>1000</v>
      </c>
      <c r="C41" s="165">
        <f>SUM(C42+C43)</f>
        <v>763</v>
      </c>
      <c r="D41" s="165">
        <f>SUM(D42+D43)</f>
        <v>661</v>
      </c>
      <c r="E41" s="166">
        <f t="shared" si="5"/>
        <v>0.661</v>
      </c>
      <c r="F41" s="166">
        <f t="shared" si="6"/>
        <v>0.8663171690694627</v>
      </c>
      <c r="G41" s="165">
        <f>SUM(G42+G43)</f>
        <v>96</v>
      </c>
      <c r="H41" s="165">
        <f>SUM(H42+H43)</f>
        <v>20</v>
      </c>
      <c r="I41" s="166">
        <f t="shared" si="7"/>
        <v>0.20833333333333334</v>
      </c>
    </row>
    <row r="42" spans="1:9" ht="11.25">
      <c r="A42" s="164" t="s">
        <v>219</v>
      </c>
      <c r="B42" s="165">
        <v>488</v>
      </c>
      <c r="C42" s="165">
        <v>421</v>
      </c>
      <c r="D42" s="165">
        <v>314</v>
      </c>
      <c r="E42" s="166">
        <f t="shared" si="5"/>
        <v>0.6434426229508197</v>
      </c>
      <c r="F42" s="166">
        <f t="shared" si="6"/>
        <v>0.7458432304038005</v>
      </c>
      <c r="G42" s="165">
        <v>46</v>
      </c>
      <c r="H42" s="165">
        <f>SUM(D42-'[5]Augusts'!D42)</f>
        <v>15</v>
      </c>
      <c r="I42" s="166">
        <f t="shared" si="7"/>
        <v>0.32608695652173914</v>
      </c>
    </row>
    <row r="43" spans="1:9" ht="11.25">
      <c r="A43" s="164" t="s">
        <v>220</v>
      </c>
      <c r="B43" s="165">
        <v>512</v>
      </c>
      <c r="C43" s="165">
        <v>342</v>
      </c>
      <c r="D43" s="165">
        <v>347</v>
      </c>
      <c r="E43" s="166">
        <f t="shared" si="5"/>
        <v>0.677734375</v>
      </c>
      <c r="F43" s="166">
        <f t="shared" si="6"/>
        <v>1.0146198830409356</v>
      </c>
      <c r="G43" s="165">
        <v>50</v>
      </c>
      <c r="H43" s="165">
        <f>SUM(D43-'[5]Augusts'!D43)</f>
        <v>5</v>
      </c>
      <c r="I43" s="166">
        <f t="shared" si="7"/>
        <v>0.1</v>
      </c>
    </row>
    <row r="44" spans="1:9" ht="11.25">
      <c r="A44" s="164" t="s">
        <v>186</v>
      </c>
      <c r="B44" s="165">
        <f>SUM(B45)</f>
        <v>2198</v>
      </c>
      <c r="C44" s="165">
        <f>SUM(C45)</f>
        <v>1489</v>
      </c>
      <c r="D44" s="165">
        <f>SUM(D45)</f>
        <v>344</v>
      </c>
      <c r="E44" s="166">
        <f t="shared" si="5"/>
        <v>0.1565059144676979</v>
      </c>
      <c r="F44" s="166">
        <f t="shared" si="6"/>
        <v>0.2310275352585628</v>
      </c>
      <c r="G44" s="165">
        <f>SUM(G45)</f>
        <v>235</v>
      </c>
      <c r="H44" s="165">
        <f>SUM(H45)</f>
        <v>-37</v>
      </c>
      <c r="I44" s="166">
        <v>0</v>
      </c>
    </row>
    <row r="45" spans="1:9" ht="11.25">
      <c r="A45" s="164" t="s">
        <v>220</v>
      </c>
      <c r="B45" s="165">
        <v>2198</v>
      </c>
      <c r="C45" s="165">
        <v>1489</v>
      </c>
      <c r="D45" s="165">
        <v>344</v>
      </c>
      <c r="E45" s="166">
        <f t="shared" si="5"/>
        <v>0.1565059144676979</v>
      </c>
      <c r="F45" s="166">
        <f t="shared" si="6"/>
        <v>0.2310275352585628</v>
      </c>
      <c r="G45" s="165">
        <v>235</v>
      </c>
      <c r="H45" s="165">
        <f>SUM(D45-'[5]Augusts'!D45)</f>
        <v>-37</v>
      </c>
      <c r="I45" s="166">
        <v>0</v>
      </c>
    </row>
    <row r="46" spans="1:9" ht="15.75" customHeight="1">
      <c r="A46" s="167" t="s">
        <v>95</v>
      </c>
      <c r="B46" s="162">
        <f>SUM(B47+B49)</f>
        <v>55170</v>
      </c>
      <c r="C46" s="162">
        <f>SUM(C47+C49)</f>
        <v>22121</v>
      </c>
      <c r="D46" s="162">
        <f>SUM(D47+D49)</f>
        <v>21575</v>
      </c>
      <c r="E46" s="163">
        <f t="shared" si="5"/>
        <v>0.39106398404930215</v>
      </c>
      <c r="F46" s="163">
        <f t="shared" si="6"/>
        <v>0.9753175715383572</v>
      </c>
      <c r="G46" s="162">
        <f>SUM(G47+G49)</f>
        <v>8306</v>
      </c>
      <c r="H46" s="162">
        <f>SUM(H47+H49)</f>
        <v>8506</v>
      </c>
      <c r="I46" s="163">
        <f aca="true" t="shared" si="8" ref="I46:I54">SUM(H46/G46)</f>
        <v>1.0240789790512883</v>
      </c>
    </row>
    <row r="47" spans="1:9" ht="11.25">
      <c r="A47" s="164" t="s">
        <v>187</v>
      </c>
      <c r="B47" s="165">
        <f>SUM(B48)</f>
        <v>51990</v>
      </c>
      <c r="C47" s="165">
        <f>SUM(C48)</f>
        <v>20350</v>
      </c>
      <c r="D47" s="165">
        <f>SUM(D48)</f>
        <v>20348</v>
      </c>
      <c r="E47" s="166">
        <f t="shared" si="5"/>
        <v>0.39138295826120406</v>
      </c>
      <c r="F47" s="166">
        <f t="shared" si="6"/>
        <v>0.9999017199017199</v>
      </c>
      <c r="G47" s="165">
        <f>SUM(G48)</f>
        <v>8000</v>
      </c>
      <c r="H47" s="165">
        <f>SUM(H48)</f>
        <v>8344</v>
      </c>
      <c r="I47" s="166">
        <f t="shared" si="8"/>
        <v>1.043</v>
      </c>
    </row>
    <row r="48" spans="1:9" ht="11.25">
      <c r="A48" s="164" t="s">
        <v>219</v>
      </c>
      <c r="B48" s="165">
        <v>51990</v>
      </c>
      <c r="C48" s="165">
        <v>20350</v>
      </c>
      <c r="D48" s="165">
        <v>20348</v>
      </c>
      <c r="E48" s="166">
        <f t="shared" si="5"/>
        <v>0.39138295826120406</v>
      </c>
      <c r="F48" s="166">
        <f t="shared" si="6"/>
        <v>0.9999017199017199</v>
      </c>
      <c r="G48" s="165">
        <v>8000</v>
      </c>
      <c r="H48" s="165">
        <f>SUM(D48-'[5]Augusts'!D48)</f>
        <v>8344</v>
      </c>
      <c r="I48" s="166">
        <f t="shared" si="8"/>
        <v>1.043</v>
      </c>
    </row>
    <row r="49" spans="1:9" ht="11.25">
      <c r="A49" s="169" t="s">
        <v>230</v>
      </c>
      <c r="B49" s="165">
        <f>SUM(B50+B51)</f>
        <v>3180</v>
      </c>
      <c r="C49" s="165">
        <f>SUM(C50+C51)</f>
        <v>1771</v>
      </c>
      <c r="D49" s="165">
        <f>SUM(D50+D51)</f>
        <v>1227</v>
      </c>
      <c r="E49" s="166">
        <f t="shared" si="5"/>
        <v>0.3858490566037736</v>
      </c>
      <c r="F49" s="166">
        <f t="shared" si="6"/>
        <v>0.6928289102202145</v>
      </c>
      <c r="G49" s="165">
        <f>SUM(G50+G51)</f>
        <v>306</v>
      </c>
      <c r="H49" s="165">
        <f>SUM(H50+H51)</f>
        <v>162</v>
      </c>
      <c r="I49" s="166">
        <f t="shared" si="8"/>
        <v>0.5294117647058824</v>
      </c>
    </row>
    <row r="50" spans="1:9" ht="11.25">
      <c r="A50" s="164" t="s">
        <v>219</v>
      </c>
      <c r="B50" s="165">
        <v>2880</v>
      </c>
      <c r="C50" s="165">
        <v>1525</v>
      </c>
      <c r="D50" s="165">
        <v>1168</v>
      </c>
      <c r="E50" s="166">
        <f t="shared" si="5"/>
        <v>0.40555555555555556</v>
      </c>
      <c r="F50" s="166">
        <f t="shared" si="6"/>
        <v>0.7659016393442623</v>
      </c>
      <c r="G50" s="165">
        <v>288</v>
      </c>
      <c r="H50" s="165">
        <f>SUM(D50-'[5]Augusts'!D50)</f>
        <v>162</v>
      </c>
      <c r="I50" s="166">
        <f t="shared" si="8"/>
        <v>0.5625</v>
      </c>
    </row>
    <row r="51" spans="1:9" ht="11.25">
      <c r="A51" s="164" t="s">
        <v>220</v>
      </c>
      <c r="B51" s="165">
        <v>300</v>
      </c>
      <c r="C51" s="165">
        <v>246</v>
      </c>
      <c r="D51" s="165">
        <v>59</v>
      </c>
      <c r="E51" s="166">
        <f t="shared" si="5"/>
        <v>0.19666666666666666</v>
      </c>
      <c r="F51" s="166">
        <f t="shared" si="6"/>
        <v>0.23983739837398374</v>
      </c>
      <c r="G51" s="165">
        <v>18</v>
      </c>
      <c r="H51" s="165">
        <f>SUM(D51-'[5]Augusts'!D51)</f>
        <v>0</v>
      </c>
      <c r="I51" s="166">
        <f t="shared" si="8"/>
        <v>0</v>
      </c>
    </row>
    <row r="52" spans="1:9" ht="17.25" customHeight="1">
      <c r="A52" s="161" t="s">
        <v>96</v>
      </c>
      <c r="B52" s="162">
        <f>SUM(B53+B57+B59)</f>
        <v>2528</v>
      </c>
      <c r="C52" s="162">
        <f>SUM(C53+C57+C59)</f>
        <v>1827</v>
      </c>
      <c r="D52" s="162">
        <f>SUM(D53+D57+D59)</f>
        <v>405</v>
      </c>
      <c r="E52" s="163">
        <f t="shared" si="5"/>
        <v>0.16020569620253164</v>
      </c>
      <c r="F52" s="163">
        <f t="shared" si="6"/>
        <v>0.22167487684729065</v>
      </c>
      <c r="G52" s="162">
        <f>SUM(G53+G57+G59)</f>
        <v>239</v>
      </c>
      <c r="H52" s="162">
        <f>SUM(H53+H57+H59)</f>
        <v>51</v>
      </c>
      <c r="I52" s="163">
        <f t="shared" si="8"/>
        <v>0.21338912133891214</v>
      </c>
    </row>
    <row r="53" spans="1:9" ht="22.5">
      <c r="A53" s="172" t="s">
        <v>231</v>
      </c>
      <c r="B53" s="165">
        <f>SUM(B54)</f>
        <v>2350</v>
      </c>
      <c r="C53" s="165">
        <f>SUM(C54)</f>
        <v>1698</v>
      </c>
      <c r="D53" s="165">
        <f>SUM(D54)</f>
        <v>365</v>
      </c>
      <c r="E53" s="166">
        <f t="shared" si="5"/>
        <v>0.15531914893617021</v>
      </c>
      <c r="F53" s="166">
        <f t="shared" si="6"/>
        <v>0.2149587750294464</v>
      </c>
      <c r="G53" s="165">
        <f>SUM(G54)</f>
        <v>170</v>
      </c>
      <c r="H53" s="165">
        <f>SUM(H54)</f>
        <v>51</v>
      </c>
      <c r="I53" s="166">
        <f t="shared" si="8"/>
        <v>0.3</v>
      </c>
    </row>
    <row r="54" spans="1:9" ht="11.25">
      <c r="A54" s="164" t="s">
        <v>219</v>
      </c>
      <c r="B54" s="165">
        <v>2350</v>
      </c>
      <c r="C54" s="165">
        <v>1698</v>
      </c>
      <c r="D54" s="165">
        <v>365</v>
      </c>
      <c r="E54" s="166">
        <f t="shared" si="5"/>
        <v>0.15531914893617021</v>
      </c>
      <c r="F54" s="166">
        <f t="shared" si="6"/>
        <v>0.2149587750294464</v>
      </c>
      <c r="G54" s="165">
        <v>170</v>
      </c>
      <c r="H54" s="165">
        <f>SUM(D54-'[5]Augusts'!D54)</f>
        <v>51</v>
      </c>
      <c r="I54" s="166">
        <f t="shared" si="8"/>
        <v>0.3</v>
      </c>
    </row>
    <row r="55" spans="1:9" ht="78" customHeight="1">
      <c r="A55" s="159" t="s">
        <v>3</v>
      </c>
      <c r="B55" s="159" t="s">
        <v>213</v>
      </c>
      <c r="C55" s="159" t="s">
        <v>82</v>
      </c>
      <c r="D55" s="159" t="s">
        <v>43</v>
      </c>
      <c r="E55" s="159" t="s">
        <v>214</v>
      </c>
      <c r="F55" s="159" t="s">
        <v>215</v>
      </c>
      <c r="G55" s="159" t="s">
        <v>232</v>
      </c>
      <c r="H55" s="159" t="s">
        <v>46</v>
      </c>
      <c r="I55" s="159" t="s">
        <v>217</v>
      </c>
    </row>
    <row r="56" spans="1:9" ht="11.25">
      <c r="A56" s="159">
        <v>1</v>
      </c>
      <c r="B56" s="159">
        <v>2</v>
      </c>
      <c r="C56" s="159">
        <v>3</v>
      </c>
      <c r="D56" s="159">
        <v>4</v>
      </c>
      <c r="E56" s="159">
        <v>5</v>
      </c>
      <c r="F56" s="159">
        <v>6</v>
      </c>
      <c r="G56" s="160">
        <v>7</v>
      </c>
      <c r="H56" s="160">
        <v>8</v>
      </c>
      <c r="I56" s="160">
        <v>9</v>
      </c>
    </row>
    <row r="57" spans="1:9" ht="31.5" customHeight="1">
      <c r="A57" s="172" t="s">
        <v>233</v>
      </c>
      <c r="B57" s="165">
        <f>SUM(B58)</f>
        <v>42</v>
      </c>
      <c r="C57" s="165">
        <f>SUM(C58)</f>
        <v>20</v>
      </c>
      <c r="D57" s="165">
        <f>SUM(D58)</f>
        <v>0</v>
      </c>
      <c r="E57" s="166">
        <f aca="true" t="shared" si="9" ref="E57:E67">SUM(D57/B57)</f>
        <v>0</v>
      </c>
      <c r="F57" s="166">
        <v>0</v>
      </c>
      <c r="G57" s="165">
        <f>SUM(G58)</f>
        <v>5</v>
      </c>
      <c r="H57" s="165">
        <f>SUM(H58)</f>
        <v>0</v>
      </c>
      <c r="I57" s="166">
        <v>0</v>
      </c>
    </row>
    <row r="58" spans="1:9" ht="11.25">
      <c r="A58" s="164" t="s">
        <v>219</v>
      </c>
      <c r="B58" s="165">
        <v>42</v>
      </c>
      <c r="C58" s="165">
        <v>20</v>
      </c>
      <c r="D58" s="165">
        <v>0</v>
      </c>
      <c r="E58" s="166">
        <f t="shared" si="9"/>
        <v>0</v>
      </c>
      <c r="F58" s="166">
        <v>0</v>
      </c>
      <c r="G58" s="165">
        <v>5</v>
      </c>
      <c r="H58" s="165">
        <f>SUM(D58-'[5]Augusts'!D58)</f>
        <v>0</v>
      </c>
      <c r="I58" s="166">
        <v>0</v>
      </c>
    </row>
    <row r="59" spans="1:9" ht="22.5">
      <c r="A59" s="172" t="s">
        <v>194</v>
      </c>
      <c r="B59" s="173">
        <f>SUM(B60)</f>
        <v>136</v>
      </c>
      <c r="C59" s="173">
        <f>SUM(C60)</f>
        <v>109</v>
      </c>
      <c r="D59" s="173">
        <f>SUM(D60)</f>
        <v>40</v>
      </c>
      <c r="E59" s="166">
        <f t="shared" si="9"/>
        <v>0.29411764705882354</v>
      </c>
      <c r="F59" s="166">
        <f aca="true" t="shared" si="10" ref="F59:F67">SUM(D59/C59)</f>
        <v>0.3669724770642202</v>
      </c>
      <c r="G59" s="173">
        <f>SUM(G60)</f>
        <v>64</v>
      </c>
      <c r="H59" s="173">
        <f>SUM(H60)</f>
        <v>0</v>
      </c>
      <c r="I59" s="166">
        <v>0</v>
      </c>
    </row>
    <row r="60" spans="1:9" ht="11.25">
      <c r="A60" s="164" t="s">
        <v>219</v>
      </c>
      <c r="B60" s="174">
        <v>136</v>
      </c>
      <c r="C60" s="173">
        <v>109</v>
      </c>
      <c r="D60" s="173">
        <v>40</v>
      </c>
      <c r="E60" s="166">
        <f t="shared" si="9"/>
        <v>0.29411764705882354</v>
      </c>
      <c r="F60" s="166">
        <f t="shared" si="10"/>
        <v>0.3669724770642202</v>
      </c>
      <c r="G60" s="174">
        <v>64</v>
      </c>
      <c r="H60" s="165">
        <f>SUM(D60-'[5]Augusts'!D60)</f>
        <v>0</v>
      </c>
      <c r="I60" s="166">
        <v>0</v>
      </c>
    </row>
    <row r="61" spans="1:9" ht="17.25" customHeight="1">
      <c r="A61" s="167" t="s">
        <v>98</v>
      </c>
      <c r="B61" s="162">
        <f>SUM(B62)</f>
        <v>2000</v>
      </c>
      <c r="C61" s="162">
        <f>SUM(C62)</f>
        <v>1787</v>
      </c>
      <c r="D61" s="162">
        <f>SUM(D62)</f>
        <v>1754</v>
      </c>
      <c r="E61" s="163">
        <f t="shared" si="9"/>
        <v>0.877</v>
      </c>
      <c r="F61" s="163">
        <f t="shared" si="10"/>
        <v>0.9815332960268607</v>
      </c>
      <c r="G61" s="162">
        <f>SUM(G62)</f>
        <v>42</v>
      </c>
      <c r="H61" s="162">
        <f>SUM(H62)</f>
        <v>130</v>
      </c>
      <c r="I61" s="163">
        <f aca="true" t="shared" si="11" ref="I61:I67">SUM(H61/G61)</f>
        <v>3.0952380952380953</v>
      </c>
    </row>
    <row r="62" spans="1:9" ht="11.25">
      <c r="A62" s="164" t="s">
        <v>195</v>
      </c>
      <c r="B62" s="165">
        <f>SUM(B63+B64)</f>
        <v>2000</v>
      </c>
      <c r="C62" s="165">
        <f>SUM(C63+C64)</f>
        <v>1787</v>
      </c>
      <c r="D62" s="165">
        <f>SUM(D63+D64)</f>
        <v>1754</v>
      </c>
      <c r="E62" s="166">
        <f t="shared" si="9"/>
        <v>0.877</v>
      </c>
      <c r="F62" s="166">
        <f t="shared" si="10"/>
        <v>0.9815332960268607</v>
      </c>
      <c r="G62" s="165">
        <f>SUM(G63+G64)</f>
        <v>42</v>
      </c>
      <c r="H62" s="165">
        <f>SUM(H63+H64)</f>
        <v>130</v>
      </c>
      <c r="I62" s="166">
        <f t="shared" si="11"/>
        <v>3.0952380952380953</v>
      </c>
    </row>
    <row r="63" spans="1:9" ht="11.25">
      <c r="A63" s="164" t="s">
        <v>219</v>
      </c>
      <c r="B63" s="165">
        <v>729</v>
      </c>
      <c r="C63" s="165">
        <v>566</v>
      </c>
      <c r="D63" s="165">
        <v>557</v>
      </c>
      <c r="E63" s="166">
        <f t="shared" si="9"/>
        <v>0.7640603566529492</v>
      </c>
      <c r="F63" s="166">
        <f t="shared" si="10"/>
        <v>0.9840989399293286</v>
      </c>
      <c r="G63" s="165">
        <v>34</v>
      </c>
      <c r="H63" s="165">
        <f>SUM(D63-'[5]Augusts'!D63)</f>
        <v>34</v>
      </c>
      <c r="I63" s="166">
        <f t="shared" si="11"/>
        <v>1</v>
      </c>
    </row>
    <row r="64" spans="1:9" ht="11.25">
      <c r="A64" s="164" t="s">
        <v>220</v>
      </c>
      <c r="B64" s="165">
        <v>1271</v>
      </c>
      <c r="C64" s="165">
        <v>1221</v>
      </c>
      <c r="D64" s="165">
        <v>1197</v>
      </c>
      <c r="E64" s="166">
        <f t="shared" si="9"/>
        <v>0.9417781274586939</v>
      </c>
      <c r="F64" s="166">
        <f t="shared" si="10"/>
        <v>0.9803439803439803</v>
      </c>
      <c r="G64" s="165">
        <v>8</v>
      </c>
      <c r="H64" s="165">
        <f>SUM(D64-'[5]Augusts'!D64)</f>
        <v>96</v>
      </c>
      <c r="I64" s="166">
        <f t="shared" si="11"/>
        <v>12</v>
      </c>
    </row>
    <row r="65" spans="1:9" ht="17.25" customHeight="1">
      <c r="A65" s="167" t="s">
        <v>106</v>
      </c>
      <c r="B65" s="162">
        <f>SUM(B66)</f>
        <v>1203</v>
      </c>
      <c r="C65" s="162">
        <f>SUM(C66)</f>
        <v>1103</v>
      </c>
      <c r="D65" s="162">
        <f>SUM(D66)</f>
        <v>757</v>
      </c>
      <c r="E65" s="163">
        <f t="shared" si="9"/>
        <v>0.6292601828761429</v>
      </c>
      <c r="F65" s="163">
        <f t="shared" si="10"/>
        <v>0.6863100634632819</v>
      </c>
      <c r="G65" s="162">
        <f>SUM(G66)</f>
        <v>100</v>
      </c>
      <c r="H65" s="162">
        <f>SUM(H66)</f>
        <v>616</v>
      </c>
      <c r="I65" s="163">
        <f t="shared" si="11"/>
        <v>6.16</v>
      </c>
    </row>
    <row r="66" spans="1:9" ht="11.25">
      <c r="A66" s="164" t="s">
        <v>197</v>
      </c>
      <c r="B66" s="165">
        <f>SUM(B67+B68)</f>
        <v>1203</v>
      </c>
      <c r="C66" s="165">
        <f>SUM(C67+C68)</f>
        <v>1103</v>
      </c>
      <c r="D66" s="165">
        <f>SUM(D67+D68)</f>
        <v>757</v>
      </c>
      <c r="E66" s="166">
        <f t="shared" si="9"/>
        <v>0.6292601828761429</v>
      </c>
      <c r="F66" s="166">
        <f t="shared" si="10"/>
        <v>0.6863100634632819</v>
      </c>
      <c r="G66" s="165">
        <f>SUM(G67+G68)</f>
        <v>100</v>
      </c>
      <c r="H66" s="165">
        <f>SUM(H67+H68)</f>
        <v>616</v>
      </c>
      <c r="I66" s="166">
        <f t="shared" si="11"/>
        <v>6.16</v>
      </c>
    </row>
    <row r="67" spans="1:9" ht="11.25">
      <c r="A67" s="164" t="s">
        <v>219</v>
      </c>
      <c r="B67" s="165">
        <v>1203</v>
      </c>
      <c r="C67" s="165">
        <v>1103</v>
      </c>
      <c r="D67" s="165">
        <v>757</v>
      </c>
      <c r="E67" s="166">
        <f t="shared" si="9"/>
        <v>0.6292601828761429</v>
      </c>
      <c r="F67" s="166">
        <f t="shared" si="10"/>
        <v>0.6863100634632819</v>
      </c>
      <c r="G67" s="165">
        <v>100</v>
      </c>
      <c r="H67" s="165">
        <f>SUM(D67-'[5]Augusts'!D67)</f>
        <v>616</v>
      </c>
      <c r="I67" s="166">
        <f t="shared" si="11"/>
        <v>6.16</v>
      </c>
    </row>
    <row r="68" spans="1:9" ht="12.75">
      <c r="A68" s="164" t="s">
        <v>220</v>
      </c>
      <c r="B68" s="165"/>
      <c r="C68" s="165"/>
      <c r="D68" s="175"/>
      <c r="E68" s="166"/>
      <c r="F68" s="166"/>
      <c r="G68" s="165"/>
      <c r="H68" s="165"/>
      <c r="I68" s="166"/>
    </row>
    <row r="69" spans="1:9" ht="17.25" customHeight="1">
      <c r="A69" s="167" t="s">
        <v>99</v>
      </c>
      <c r="B69" s="162">
        <f>SUM(B70+B73)</f>
        <v>21062</v>
      </c>
      <c r="C69" s="162">
        <f>SUM(C70+C73)</f>
        <v>18030</v>
      </c>
      <c r="D69" s="162">
        <f>SUM(D70+D73)</f>
        <v>14774</v>
      </c>
      <c r="E69" s="163">
        <f>SUM(D69/B69)</f>
        <v>0.7014528534802014</v>
      </c>
      <c r="F69" s="163">
        <f>SUM(D69/C69)</f>
        <v>0.819412090959512</v>
      </c>
      <c r="G69" s="162">
        <f>SUM(G70+G73)</f>
        <v>1409</v>
      </c>
      <c r="H69" s="162">
        <f>SUM(H70+H73)</f>
        <v>1641</v>
      </c>
      <c r="I69" s="163">
        <f>SUM(H69/G69)</f>
        <v>1.1646557842441447</v>
      </c>
    </row>
    <row r="70" spans="1:9" ht="11.25">
      <c r="A70" s="164" t="s">
        <v>198</v>
      </c>
      <c r="B70" s="165">
        <f>SUM(B71+B72)</f>
        <v>867</v>
      </c>
      <c r="C70" s="165">
        <f>SUM(C71+C72)</f>
        <v>673</v>
      </c>
      <c r="D70" s="165">
        <f>SUM(D71+D72)</f>
        <v>511</v>
      </c>
      <c r="E70" s="166">
        <f>SUM(D70/B70)</f>
        <v>0.5893886966551326</v>
      </c>
      <c r="F70" s="166">
        <f>SUM(D70/C70)</f>
        <v>0.7592867756315007</v>
      </c>
      <c r="G70" s="165">
        <f>SUM(G71+G72)</f>
        <v>66</v>
      </c>
      <c r="H70" s="165">
        <f>SUM(H71+H72)</f>
        <v>29</v>
      </c>
      <c r="I70" s="166">
        <f>SUM(H70/G70)</f>
        <v>0.4393939393939394</v>
      </c>
    </row>
    <row r="71" spans="1:9" ht="11.25">
      <c r="A71" s="164" t="s">
        <v>219</v>
      </c>
      <c r="B71" s="165">
        <v>867</v>
      </c>
      <c r="C71" s="165">
        <v>673</v>
      </c>
      <c r="D71" s="165">
        <v>511</v>
      </c>
      <c r="E71" s="166">
        <f>SUM(D71/B71)</f>
        <v>0.5893886966551326</v>
      </c>
      <c r="F71" s="166">
        <f>SUM(D71/C71)</f>
        <v>0.7592867756315007</v>
      </c>
      <c r="G71" s="165">
        <v>66</v>
      </c>
      <c r="H71" s="165">
        <f>SUM(D71-'[5]Augusts'!D71)</f>
        <v>29</v>
      </c>
      <c r="I71" s="166">
        <f>SUM(H71/G71)</f>
        <v>0.4393939393939394</v>
      </c>
    </row>
    <row r="72" spans="1:9" ht="11.25">
      <c r="A72" s="164" t="s">
        <v>220</v>
      </c>
      <c r="B72" s="165"/>
      <c r="C72" s="165"/>
      <c r="D72" s="165"/>
      <c r="E72" s="166"/>
      <c r="F72" s="166"/>
      <c r="G72" s="165"/>
      <c r="H72" s="165"/>
      <c r="I72" s="166"/>
    </row>
    <row r="73" spans="1:9" ht="11.25">
      <c r="A73" s="164" t="s">
        <v>200</v>
      </c>
      <c r="B73" s="165">
        <f>SUM(B74+B75)</f>
        <v>20195</v>
      </c>
      <c r="C73" s="165">
        <f>SUM(C74+C75)</f>
        <v>17357</v>
      </c>
      <c r="D73" s="165">
        <f>SUM(D74+D75)</f>
        <v>14263</v>
      </c>
      <c r="E73" s="166">
        <f aca="true" t="shared" si="12" ref="E73:E78">SUM(D73/B73)</f>
        <v>0.7062639267145333</v>
      </c>
      <c r="F73" s="166">
        <f>SUM(D73/C73)</f>
        <v>0.821743388834476</v>
      </c>
      <c r="G73" s="165">
        <f>SUM(G74+G75)</f>
        <v>1343</v>
      </c>
      <c r="H73" s="165">
        <f>SUM(H74+H75)</f>
        <v>1612</v>
      </c>
      <c r="I73" s="166">
        <f>SUM(H73/G73)</f>
        <v>1.2002978406552494</v>
      </c>
    </row>
    <row r="74" spans="1:9" ht="11.25">
      <c r="A74" s="164" t="s">
        <v>219</v>
      </c>
      <c r="B74" s="165">
        <v>18865</v>
      </c>
      <c r="C74" s="165">
        <v>16025</v>
      </c>
      <c r="D74" s="165">
        <v>13484</v>
      </c>
      <c r="E74" s="166">
        <f t="shared" si="12"/>
        <v>0.714762788232176</v>
      </c>
      <c r="F74" s="166">
        <f>SUM(D74/C74)</f>
        <v>0.8414352574102965</v>
      </c>
      <c r="G74" s="165">
        <v>1330</v>
      </c>
      <c r="H74" s="165">
        <f>SUM(D74-'[5]Augusts'!D74)</f>
        <v>1477</v>
      </c>
      <c r="I74" s="166">
        <f>SUM(H74/G74)</f>
        <v>1.1105263157894736</v>
      </c>
    </row>
    <row r="75" spans="1:9" ht="11.25">
      <c r="A75" s="164" t="s">
        <v>220</v>
      </c>
      <c r="B75" s="165">
        <v>1330</v>
      </c>
      <c r="C75" s="165">
        <v>1332</v>
      </c>
      <c r="D75" s="165">
        <v>779</v>
      </c>
      <c r="E75" s="166">
        <f t="shared" si="12"/>
        <v>0.5857142857142857</v>
      </c>
      <c r="F75" s="166">
        <f>SUM(D75/C75)</f>
        <v>0.5848348348348348</v>
      </c>
      <c r="G75" s="165">
        <v>13</v>
      </c>
      <c r="H75" s="165">
        <f>SUM(D75-'[5]Augusts'!D75)</f>
        <v>135</v>
      </c>
      <c r="I75" s="166">
        <f>SUM(H75/G75)</f>
        <v>10.384615384615385</v>
      </c>
    </row>
    <row r="76" spans="1:9" ht="15.75" customHeight="1">
      <c r="A76" s="167" t="s">
        <v>203</v>
      </c>
      <c r="B76" s="162">
        <f>SUM(B77+B78)</f>
        <v>134</v>
      </c>
      <c r="C76" s="162">
        <f>SUM(C77+C78)</f>
        <v>113</v>
      </c>
      <c r="D76" s="162">
        <f>SUM(D77+D78)</f>
        <v>79</v>
      </c>
      <c r="E76" s="163">
        <f t="shared" si="12"/>
        <v>0.5895522388059702</v>
      </c>
      <c r="F76" s="163">
        <f>SUM(D76/C76)</f>
        <v>0.6991150442477876</v>
      </c>
      <c r="G76" s="162">
        <f>SUM(G77+G78)</f>
        <v>34</v>
      </c>
      <c r="H76" s="162">
        <f>SUM(H77+H78)</f>
        <v>13</v>
      </c>
      <c r="I76" s="163">
        <f>SUM(H76/G76)</f>
        <v>0.38235294117647056</v>
      </c>
    </row>
    <row r="77" spans="1:9" ht="13.5" customHeight="1">
      <c r="A77" s="164" t="s">
        <v>219</v>
      </c>
      <c r="B77" s="165">
        <v>132</v>
      </c>
      <c r="C77" s="165">
        <v>111</v>
      </c>
      <c r="D77" s="165">
        <v>79</v>
      </c>
      <c r="E77" s="166">
        <f t="shared" si="12"/>
        <v>0.5984848484848485</v>
      </c>
      <c r="F77" s="166">
        <f>SUM(D77/C77)</f>
        <v>0.7117117117117117</v>
      </c>
      <c r="G77" s="165">
        <v>32</v>
      </c>
      <c r="H77" s="165">
        <f>SUM(D77-'[5]Augusts'!D77)</f>
        <v>13</v>
      </c>
      <c r="I77" s="166">
        <f>SUM(H77/G77)</f>
        <v>0.40625</v>
      </c>
    </row>
    <row r="78" spans="1:9" ht="13.5" customHeight="1">
      <c r="A78" s="164" t="s">
        <v>220</v>
      </c>
      <c r="B78" s="165">
        <v>2</v>
      </c>
      <c r="C78" s="165">
        <v>2</v>
      </c>
      <c r="D78" s="165">
        <v>0</v>
      </c>
      <c r="E78" s="166">
        <f t="shared" si="12"/>
        <v>0</v>
      </c>
      <c r="F78" s="166">
        <v>0</v>
      </c>
      <c r="G78" s="165">
        <v>2</v>
      </c>
      <c r="H78" s="165">
        <f>SUM(D78-'[5]Augusts'!D78)</f>
        <v>0</v>
      </c>
      <c r="I78" s="166">
        <v>0</v>
      </c>
    </row>
    <row r="79" spans="1:9" ht="28.5" customHeight="1">
      <c r="A79" s="171" t="s">
        <v>234</v>
      </c>
      <c r="B79" s="162">
        <f>SUM(B80+B81)</f>
        <v>0</v>
      </c>
      <c r="C79" s="162">
        <f>SUM(C80+C81)</f>
        <v>0</v>
      </c>
      <c r="D79" s="162">
        <f>SUM(D80+D81)</f>
        <v>2656</v>
      </c>
      <c r="E79" s="163">
        <v>0</v>
      </c>
      <c r="F79" s="163">
        <v>0</v>
      </c>
      <c r="G79" s="162">
        <f>SUM(G80+G81)</f>
        <v>0</v>
      </c>
      <c r="H79" s="162">
        <f>SUM(H80+H81)</f>
        <v>124</v>
      </c>
      <c r="I79" s="163">
        <v>0</v>
      </c>
    </row>
    <row r="80" spans="1:9" ht="12.75">
      <c r="A80" s="164" t="s">
        <v>219</v>
      </c>
      <c r="B80" s="165"/>
      <c r="C80" s="175"/>
      <c r="D80" s="165">
        <v>1746</v>
      </c>
      <c r="E80" s="166"/>
      <c r="F80" s="166"/>
      <c r="G80" s="175"/>
      <c r="H80" s="165">
        <f>SUM(D80-'[5]Augusts'!D80)</f>
        <v>-13</v>
      </c>
      <c r="I80" s="166"/>
    </row>
    <row r="81" spans="1:9" ht="12.75">
      <c r="A81" s="164" t="s">
        <v>220</v>
      </c>
      <c r="B81" s="165"/>
      <c r="C81" s="175"/>
      <c r="D81" s="165">
        <v>910</v>
      </c>
      <c r="E81" s="166"/>
      <c r="F81" s="166"/>
      <c r="G81" s="175"/>
      <c r="H81" s="165">
        <f>SUM(D81-'[5]Augusts'!D81)</f>
        <v>137</v>
      </c>
      <c r="I81" s="166"/>
    </row>
    <row r="82" spans="1:9" ht="12.75">
      <c r="A82" s="176" t="s">
        <v>235</v>
      </c>
      <c r="B82" s="177"/>
      <c r="C82" s="177"/>
      <c r="D82" s="177"/>
      <c r="E82" s="177"/>
      <c r="F82" s="177"/>
      <c r="G82" s="151"/>
      <c r="H82" s="151"/>
      <c r="I82" s="151"/>
    </row>
    <row r="83" spans="1:9" ht="12.75">
      <c r="A83" s="176" t="s">
        <v>208</v>
      </c>
      <c r="B83" s="177"/>
      <c r="C83" s="177"/>
      <c r="D83" s="177"/>
      <c r="E83" s="177"/>
      <c r="F83" s="177"/>
      <c r="G83" s="151"/>
      <c r="H83" s="151"/>
      <c r="I83" s="151"/>
    </row>
    <row r="84" spans="1:9" ht="12.75">
      <c r="A84" s="176"/>
      <c r="B84" s="177"/>
      <c r="C84" s="177"/>
      <c r="D84" s="177"/>
      <c r="E84" s="177"/>
      <c r="F84" s="177"/>
      <c r="G84" s="151"/>
      <c r="H84" s="151"/>
      <c r="I84" s="151"/>
    </row>
    <row r="85" spans="1:9" ht="12.75">
      <c r="A85" s="178"/>
      <c r="B85" s="177"/>
      <c r="C85" s="177"/>
      <c r="D85" s="177"/>
      <c r="E85" s="177"/>
      <c r="F85" s="177"/>
      <c r="G85" s="151"/>
      <c r="H85" s="151"/>
      <c r="I85" s="151"/>
    </row>
    <row r="86" spans="1:9" ht="12.75">
      <c r="A86" s="178"/>
      <c r="B86" s="177"/>
      <c r="C86" s="177"/>
      <c r="D86" s="177"/>
      <c r="E86" s="177"/>
      <c r="F86" s="177"/>
      <c r="G86" s="151"/>
      <c r="H86" s="151"/>
      <c r="I86" s="151"/>
    </row>
    <row r="87" spans="1:9" ht="12.75">
      <c r="A87" s="178"/>
      <c r="B87" s="177"/>
      <c r="C87" s="177"/>
      <c r="D87" s="177"/>
      <c r="E87" s="177"/>
      <c r="F87" s="177"/>
      <c r="G87" s="151"/>
      <c r="H87" s="151"/>
      <c r="I87" s="151"/>
    </row>
    <row r="88" spans="1:9" ht="12.75">
      <c r="A88" s="178"/>
      <c r="B88" s="177"/>
      <c r="C88" s="177"/>
      <c r="D88" s="177"/>
      <c r="E88" s="177"/>
      <c r="F88" s="177"/>
      <c r="G88" s="151"/>
      <c r="H88" s="151"/>
      <c r="I88" s="151"/>
    </row>
    <row r="89" spans="1:9" ht="12.75">
      <c r="A89" s="178"/>
      <c r="B89" s="177"/>
      <c r="C89" s="177"/>
      <c r="D89" s="177"/>
      <c r="E89" s="177"/>
      <c r="F89" s="177"/>
      <c r="G89" s="151"/>
      <c r="H89" s="151"/>
      <c r="I89" s="151"/>
    </row>
    <row r="90" spans="1:9" ht="12.75">
      <c r="A90" s="178"/>
      <c r="B90" s="177"/>
      <c r="C90" s="177"/>
      <c r="D90" s="177"/>
      <c r="E90" s="177"/>
      <c r="F90" s="177"/>
      <c r="G90" s="151"/>
      <c r="H90" s="151"/>
      <c r="I90" s="151"/>
    </row>
    <row r="91" spans="1:9" ht="12.75">
      <c r="A91" s="178"/>
      <c r="B91" s="177"/>
      <c r="C91" s="177"/>
      <c r="D91" s="177"/>
      <c r="E91" s="177"/>
      <c r="F91" s="177"/>
      <c r="G91" s="151"/>
      <c r="H91" s="151"/>
      <c r="I91" s="151"/>
    </row>
    <row r="92" spans="1:9" ht="12.75">
      <c r="A92" s="178"/>
      <c r="B92" s="177"/>
      <c r="C92" s="177"/>
      <c r="D92" s="177"/>
      <c r="E92" s="177"/>
      <c r="F92" s="177"/>
      <c r="G92" s="151"/>
      <c r="H92" s="151"/>
      <c r="I92" s="151"/>
    </row>
    <row r="93" spans="1:9" ht="12.75">
      <c r="A93" s="178"/>
      <c r="B93" s="177"/>
      <c r="C93" s="177"/>
      <c r="D93" s="177"/>
      <c r="E93" s="177"/>
      <c r="F93" s="177"/>
      <c r="G93" s="151"/>
      <c r="H93" s="151"/>
      <c r="I93" s="151"/>
    </row>
    <row r="94" spans="1:9" ht="12.75">
      <c r="A94" s="178"/>
      <c r="B94" s="177"/>
      <c r="C94" s="177"/>
      <c r="D94" s="177"/>
      <c r="E94" s="177"/>
      <c r="F94" s="177"/>
      <c r="G94" s="151"/>
      <c r="H94" s="151"/>
      <c r="I94" s="151"/>
    </row>
    <row r="95" spans="1:9" ht="12.75">
      <c r="A95" s="178"/>
      <c r="B95" s="177"/>
      <c r="C95" s="177"/>
      <c r="D95" s="177"/>
      <c r="E95" s="177"/>
      <c r="F95" s="177"/>
      <c r="G95" s="151"/>
      <c r="H95" s="151"/>
      <c r="I95" s="151"/>
    </row>
    <row r="96" spans="1:9" ht="12.75">
      <c r="A96" s="179"/>
      <c r="B96" s="179"/>
      <c r="C96" s="179"/>
      <c r="D96" s="179"/>
      <c r="E96" s="179"/>
      <c r="F96" s="152"/>
      <c r="G96" s="151"/>
      <c r="H96" s="151"/>
      <c r="I96" s="151"/>
    </row>
    <row r="97" spans="1:9" ht="12">
      <c r="A97" s="179" t="s">
        <v>76</v>
      </c>
      <c r="B97" s="179"/>
      <c r="C97" s="179"/>
      <c r="D97" s="179" t="s">
        <v>34</v>
      </c>
      <c r="E97" s="179"/>
      <c r="F97" s="151"/>
      <c r="G97" s="151"/>
      <c r="H97" s="151"/>
      <c r="I97" s="151"/>
    </row>
    <row r="98" spans="1:9" ht="12">
      <c r="A98" s="179"/>
      <c r="B98" s="179"/>
      <c r="C98" s="179"/>
      <c r="D98" s="179"/>
      <c r="E98" s="179"/>
      <c r="F98" s="151"/>
      <c r="G98" s="151"/>
      <c r="H98" s="151"/>
      <c r="I98" s="151"/>
    </row>
    <row r="99" spans="1:9" ht="12">
      <c r="A99" s="179"/>
      <c r="B99" s="179"/>
      <c r="C99" s="179"/>
      <c r="D99" s="179"/>
      <c r="E99" s="179"/>
      <c r="F99" s="151"/>
      <c r="G99" s="151"/>
      <c r="H99" s="151"/>
      <c r="I99" s="151"/>
    </row>
    <row r="100" spans="1:9" ht="12">
      <c r="A100" s="179"/>
      <c r="B100" s="179"/>
      <c r="C100" s="179"/>
      <c r="D100" s="179"/>
      <c r="E100" s="179"/>
      <c r="F100" s="151"/>
      <c r="G100" s="151"/>
      <c r="H100" s="151"/>
      <c r="I100" s="151"/>
    </row>
    <row r="101" spans="1:9" ht="12">
      <c r="A101" s="179"/>
      <c r="B101" s="179"/>
      <c r="C101" s="179"/>
      <c r="D101" s="179"/>
      <c r="E101" s="179"/>
      <c r="F101" s="151"/>
      <c r="G101" s="151"/>
      <c r="H101" s="151"/>
      <c r="I101" s="151"/>
    </row>
    <row r="102" spans="1:9" ht="12">
      <c r="A102" s="179"/>
      <c r="B102" s="179"/>
      <c r="C102" s="179"/>
      <c r="D102" s="179"/>
      <c r="E102" s="179"/>
      <c r="F102" s="151"/>
      <c r="G102" s="151"/>
      <c r="H102" s="151"/>
      <c r="I102" s="151"/>
    </row>
    <row r="103" spans="1:9" ht="12.75">
      <c r="A103" s="152"/>
      <c r="B103" s="179"/>
      <c r="C103" s="152"/>
      <c r="D103" s="152"/>
      <c r="E103" s="152"/>
      <c r="F103" s="152"/>
      <c r="G103" s="151"/>
      <c r="H103" s="151"/>
      <c r="I103" s="151"/>
    </row>
    <row r="104" spans="1:9" ht="12.75">
      <c r="A104" s="152"/>
      <c r="B104" s="152"/>
      <c r="C104" s="152"/>
      <c r="D104" s="152"/>
      <c r="E104" s="152"/>
      <c r="F104" s="152"/>
      <c r="G104" s="151"/>
      <c r="H104" s="151"/>
      <c r="I104" s="151"/>
    </row>
    <row r="105" spans="1:9" ht="12.75">
      <c r="A105" s="152"/>
      <c r="B105" s="152"/>
      <c r="C105" s="152"/>
      <c r="D105" s="152"/>
      <c r="E105" s="152"/>
      <c r="F105" s="152"/>
      <c r="G105" s="151"/>
      <c r="H105" s="151"/>
      <c r="I105" s="151"/>
    </row>
    <row r="106" spans="1:9" ht="12.75">
      <c r="A106" s="152"/>
      <c r="B106" s="152"/>
      <c r="C106" s="152"/>
      <c r="D106" s="152"/>
      <c r="E106" s="152"/>
      <c r="F106" s="152"/>
      <c r="G106" s="151"/>
      <c r="H106" s="151"/>
      <c r="I106" s="151"/>
    </row>
    <row r="107" spans="1:9" ht="12.75">
      <c r="A107" s="152"/>
      <c r="B107" s="152"/>
      <c r="C107" s="152"/>
      <c r="D107" s="152"/>
      <c r="E107" s="152"/>
      <c r="F107" s="152"/>
      <c r="G107" s="151"/>
      <c r="H107" s="151"/>
      <c r="I107" s="151"/>
    </row>
    <row r="108" spans="1:9" ht="12">
      <c r="A108" s="179" t="s">
        <v>35</v>
      </c>
      <c r="B108" s="151"/>
      <c r="C108" s="151"/>
      <c r="D108" s="151"/>
      <c r="E108" s="151"/>
      <c r="F108" s="151"/>
      <c r="G108" s="151"/>
      <c r="H108" s="151"/>
      <c r="I108" s="151"/>
    </row>
    <row r="109" spans="1:9" ht="12">
      <c r="A109" s="179" t="s">
        <v>36</v>
      </c>
      <c r="B109" s="151"/>
      <c r="C109" s="151"/>
      <c r="D109" s="151"/>
      <c r="E109" s="151"/>
      <c r="F109" s="151"/>
      <c r="G109" s="151"/>
      <c r="H109" s="151"/>
      <c r="I109" s="151"/>
    </row>
    <row r="110" spans="1:9" ht="11.25">
      <c r="A110" s="151"/>
      <c r="B110" s="151"/>
      <c r="C110" s="151"/>
      <c r="D110" s="151"/>
      <c r="E110" s="151"/>
      <c r="F110" s="151"/>
      <c r="G110" s="151"/>
      <c r="H110" s="151"/>
      <c r="I110" s="151"/>
    </row>
    <row r="111" spans="1:9" ht="11.25">
      <c r="A111" s="151"/>
      <c r="B111" s="151"/>
      <c r="C111" s="151"/>
      <c r="D111" s="151"/>
      <c r="E111" s="151"/>
      <c r="F111" s="151"/>
      <c r="G111" s="151"/>
      <c r="H111" s="151"/>
      <c r="I111" s="151"/>
    </row>
    <row r="112" spans="1:9" ht="11.25">
      <c r="A112" s="151"/>
      <c r="B112" s="151"/>
      <c r="C112" s="151"/>
      <c r="D112" s="151"/>
      <c r="E112" s="151"/>
      <c r="F112" s="151"/>
      <c r="G112" s="151"/>
      <c r="H112" s="151"/>
      <c r="I112" s="151"/>
    </row>
    <row r="113" spans="1:9" ht="11.25">
      <c r="A113" s="151"/>
      <c r="B113" s="151"/>
      <c r="C113" s="151"/>
      <c r="D113" s="151"/>
      <c r="E113" s="151"/>
      <c r="F113" s="151"/>
      <c r="G113" s="151"/>
      <c r="H113" s="151"/>
      <c r="I113" s="151"/>
    </row>
    <row r="114" spans="1:9" ht="12">
      <c r="A114" s="179"/>
      <c r="B114" s="151"/>
      <c r="C114" s="151"/>
      <c r="D114" s="151"/>
      <c r="E114" s="151"/>
      <c r="F114" s="151"/>
      <c r="G114" s="151"/>
      <c r="H114" s="151"/>
      <c r="I114" s="151"/>
    </row>
    <row r="115" spans="1:9" ht="12">
      <c r="A115" s="179"/>
      <c r="B115" s="151"/>
      <c r="C115" s="151"/>
      <c r="D115" s="151"/>
      <c r="E115" s="151"/>
      <c r="F115" s="151"/>
      <c r="G115" s="151"/>
      <c r="H115" s="151"/>
      <c r="I115" s="151"/>
    </row>
    <row r="116" spans="1:9" ht="11.25">
      <c r="A116" s="151"/>
      <c r="B116" s="151"/>
      <c r="C116" s="151"/>
      <c r="D116" s="151"/>
      <c r="E116" s="151"/>
      <c r="F116" s="151"/>
      <c r="G116" s="151"/>
      <c r="H116" s="151"/>
      <c r="I116" s="151"/>
    </row>
    <row r="117" spans="1:9" ht="11.25">
      <c r="A117" s="151"/>
      <c r="B117" s="151"/>
      <c r="C117" s="151"/>
      <c r="D117" s="151"/>
      <c r="E117" s="151"/>
      <c r="F117" s="151"/>
      <c r="G117" s="151"/>
      <c r="H117" s="151"/>
      <c r="I117" s="151"/>
    </row>
    <row r="118" spans="1:9" ht="11.25">
      <c r="A118" s="151"/>
      <c r="B118" s="151"/>
      <c r="C118" s="151"/>
      <c r="D118" s="151"/>
      <c r="E118" s="151"/>
      <c r="F118" s="151"/>
      <c r="G118" s="151"/>
      <c r="H118" s="151"/>
      <c r="I118" s="151"/>
    </row>
  </sheetData>
  <printOptions/>
  <pageMargins left="0.5118110236220472" right="0.5118110236220472" top="0.5118110236220472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B3" sqref="B3"/>
    </sheetView>
  </sheetViews>
  <sheetFormatPr defaultColWidth="9.00390625" defaultRowHeight="12"/>
  <cols>
    <col min="1" max="1" width="27.25390625" style="182" customWidth="1"/>
    <col min="2" max="2" width="10.625" style="182" customWidth="1"/>
    <col min="3" max="3" width="11.25390625" style="182" customWidth="1"/>
    <col min="4" max="4" width="10.625" style="182" customWidth="1"/>
    <col min="5" max="5" width="8.875" style="182" customWidth="1"/>
    <col min="6" max="6" width="10.625" style="182" customWidth="1"/>
    <col min="7" max="7" width="11.125" style="182" customWidth="1"/>
    <col min="8" max="8" width="9.75390625" style="182" customWidth="1"/>
    <col min="9" max="9" width="10.625" style="182" customWidth="1"/>
    <col min="10" max="16384" width="8.00390625" style="182" customWidth="1"/>
  </cols>
  <sheetData>
    <row r="1" spans="1:9" ht="12.75">
      <c r="A1" s="180"/>
      <c r="B1" s="180"/>
      <c r="C1" s="180"/>
      <c r="D1" s="180"/>
      <c r="E1" s="181"/>
      <c r="F1" s="181"/>
      <c r="G1" s="180"/>
      <c r="H1" s="180"/>
      <c r="I1" s="180"/>
    </row>
    <row r="2" spans="1:9" ht="12.75">
      <c r="A2" s="180"/>
      <c r="B2" s="180"/>
      <c r="C2" s="180"/>
      <c r="D2" s="180"/>
      <c r="E2" s="181"/>
      <c r="F2" s="181"/>
      <c r="G2" s="180"/>
      <c r="H2" s="180"/>
      <c r="I2" s="180"/>
    </row>
    <row r="3" spans="1:9" ht="12" customHeight="1">
      <c r="A3" s="180"/>
      <c r="B3" s="180"/>
      <c r="C3" s="180"/>
      <c r="D3" s="180"/>
      <c r="E3" s="181"/>
      <c r="F3" s="181"/>
      <c r="G3" s="180"/>
      <c r="H3" s="180"/>
      <c r="I3" s="180"/>
    </row>
    <row r="4" spans="1:9" ht="18.75" customHeight="1">
      <c r="A4" s="180"/>
      <c r="B4" s="181" t="s">
        <v>236</v>
      </c>
      <c r="C4" s="180"/>
      <c r="D4" s="180"/>
      <c r="E4" s="181"/>
      <c r="F4" s="181"/>
      <c r="G4" s="180"/>
      <c r="H4" s="180"/>
      <c r="I4" s="181" t="s">
        <v>237</v>
      </c>
    </row>
    <row r="5" spans="1:9" ht="20.25" customHeight="1">
      <c r="A5" s="183" t="s">
        <v>238</v>
      </c>
      <c r="B5" s="184"/>
      <c r="C5" s="184"/>
      <c r="D5" s="184"/>
      <c r="E5" s="184"/>
      <c r="F5" s="184"/>
      <c r="G5" s="184"/>
      <c r="H5" s="184"/>
      <c r="I5" s="184"/>
    </row>
    <row r="6" spans="1:9" ht="15" customHeight="1">
      <c r="A6" s="183" t="s">
        <v>239</v>
      </c>
      <c r="B6" s="184"/>
      <c r="C6" s="184"/>
      <c r="D6" s="184"/>
      <c r="E6" s="184"/>
      <c r="F6" s="184"/>
      <c r="G6" s="184"/>
      <c r="H6" s="184"/>
      <c r="I6" s="184"/>
    </row>
    <row r="7" spans="1:9" ht="14.25" customHeight="1">
      <c r="A7" s="183"/>
      <c r="B7" s="184"/>
      <c r="C7" s="184"/>
      <c r="D7" s="184"/>
      <c r="E7" s="184"/>
      <c r="F7" s="184"/>
      <c r="G7" s="184"/>
      <c r="H7" s="184"/>
      <c r="I7" s="184"/>
    </row>
    <row r="8" spans="1:9" ht="12.75">
      <c r="A8" s="180"/>
      <c r="B8" s="180"/>
      <c r="C8" s="180"/>
      <c r="D8" s="180"/>
      <c r="E8" s="181"/>
      <c r="F8" s="181"/>
      <c r="G8" s="180"/>
      <c r="H8" s="180"/>
      <c r="I8" s="180" t="s">
        <v>2</v>
      </c>
    </row>
    <row r="9" spans="1:9" ht="54.75" customHeight="1">
      <c r="A9" s="185" t="s">
        <v>3</v>
      </c>
      <c r="B9" s="185" t="s">
        <v>41</v>
      </c>
      <c r="C9" s="185" t="s">
        <v>240</v>
      </c>
      <c r="D9" s="185" t="s">
        <v>43</v>
      </c>
      <c r="E9" s="185" t="s">
        <v>126</v>
      </c>
      <c r="F9" s="185" t="s">
        <v>241</v>
      </c>
      <c r="G9" s="185" t="s">
        <v>242</v>
      </c>
      <c r="H9" s="185" t="s">
        <v>46</v>
      </c>
      <c r="I9" s="185" t="s">
        <v>243</v>
      </c>
    </row>
    <row r="10" spans="1:9" ht="11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 t="s">
        <v>244</v>
      </c>
      <c r="I10" s="185">
        <v>9</v>
      </c>
    </row>
    <row r="11" spans="1:9" ht="25.5">
      <c r="A11" s="186" t="s">
        <v>245</v>
      </c>
      <c r="B11" s="187">
        <f>SUM(B12+B28)</f>
        <v>701983</v>
      </c>
      <c r="C11" s="187">
        <f>SUM(C12+C28)</f>
        <v>492308</v>
      </c>
      <c r="D11" s="187">
        <f>SUM(D12+D28)</f>
        <v>473324</v>
      </c>
      <c r="E11" s="188">
        <f>SUM(D11/B11)</f>
        <v>0.6742670406548307</v>
      </c>
      <c r="F11" s="189" t="s">
        <v>131</v>
      </c>
      <c r="G11" s="187">
        <f>SUM(G12+G28)</f>
        <v>65451</v>
      </c>
      <c r="H11" s="187">
        <f>SUM(H12+H28)</f>
        <v>67062</v>
      </c>
      <c r="I11" s="189" t="s">
        <v>131</v>
      </c>
    </row>
    <row r="12" spans="1:9" ht="12.75">
      <c r="A12" s="190" t="s">
        <v>246</v>
      </c>
      <c r="B12" s="191">
        <f>SUM(B13+B17+B20+B27)</f>
        <v>664639</v>
      </c>
      <c r="C12" s="191">
        <f>SUM(C13+C17+C20+C27)</f>
        <v>466584</v>
      </c>
      <c r="D12" s="191">
        <f>SUM(D13+D17+D20+D27)</f>
        <v>456576</v>
      </c>
      <c r="E12" s="188">
        <f>SUM(D12/B12)</f>
        <v>0.6869533686708122</v>
      </c>
      <c r="F12" s="192">
        <f>SUM(D12/C12)</f>
        <v>0.9785504860861067</v>
      </c>
      <c r="G12" s="191">
        <f>SUM(G13+G17+G20+G27)</f>
        <v>62767</v>
      </c>
      <c r="H12" s="191">
        <f>SUM(H13+H17+H20+H27)</f>
        <v>63760</v>
      </c>
      <c r="I12" s="192">
        <f>SUM(H12/G12)</f>
        <v>1.015820415186324</v>
      </c>
    </row>
    <row r="13" spans="1:9" ht="14.25" customHeight="1">
      <c r="A13" s="193" t="s">
        <v>133</v>
      </c>
      <c r="B13" s="194">
        <v>54690</v>
      </c>
      <c r="C13" s="194">
        <v>41911</v>
      </c>
      <c r="D13" s="194">
        <f>SUM(D14+D15+D16)</f>
        <v>46491</v>
      </c>
      <c r="E13" s="195">
        <f>SUM(D13/B13)</f>
        <v>0.850082281952825</v>
      </c>
      <c r="F13" s="196">
        <f>SUM(D13/C13)</f>
        <v>1.1092791868483214</v>
      </c>
      <c r="G13" s="197">
        <v>4552</v>
      </c>
      <c r="H13" s="194">
        <f>SUM(D13-'[6]Augusts'!D13)</f>
        <v>6918</v>
      </c>
      <c r="I13" s="196">
        <f>SUM(H13/G13)</f>
        <v>1.5197715289982425</v>
      </c>
    </row>
    <row r="14" spans="1:9" ht="15" customHeight="1">
      <c r="A14" s="197" t="s">
        <v>134</v>
      </c>
      <c r="B14" s="194">
        <v>10543</v>
      </c>
      <c r="C14" s="194">
        <v>6458</v>
      </c>
      <c r="D14" s="194">
        <v>7724</v>
      </c>
      <c r="E14" s="195">
        <f>SUM(D14/B14)</f>
        <v>0.7326187992032628</v>
      </c>
      <c r="F14" s="196">
        <f>SUM(D14/C14)</f>
        <v>1.1960359244348095</v>
      </c>
      <c r="G14" s="197">
        <v>704</v>
      </c>
      <c r="H14" s="194">
        <f>SUM(D14-'[6]Augusts'!D14)</f>
        <v>871</v>
      </c>
      <c r="I14" s="196">
        <f>SUM(H14/G14)</f>
        <v>1.2372159090909092</v>
      </c>
    </row>
    <row r="15" spans="1:9" ht="22.5">
      <c r="A15" s="198" t="s">
        <v>135</v>
      </c>
      <c r="B15" s="194"/>
      <c r="C15" s="194"/>
      <c r="D15" s="194">
        <v>2142</v>
      </c>
      <c r="E15" s="195"/>
      <c r="F15" s="196"/>
      <c r="G15" s="197"/>
      <c r="H15" s="194">
        <f>SUM(D15-'[6]Augusts'!D15)</f>
        <v>271</v>
      </c>
      <c r="I15" s="196"/>
    </row>
    <row r="16" spans="1:9" ht="21.75" customHeight="1">
      <c r="A16" s="198" t="s">
        <v>136</v>
      </c>
      <c r="B16" s="194"/>
      <c r="C16" s="194"/>
      <c r="D16" s="194">
        <v>36625</v>
      </c>
      <c r="E16" s="195"/>
      <c r="F16" s="196"/>
      <c r="G16" s="197"/>
      <c r="H16" s="194">
        <f>SUM(D16-'[6]Augusts'!D16)</f>
        <v>5776</v>
      </c>
      <c r="I16" s="196"/>
    </row>
    <row r="17" spans="1:9" ht="22.5">
      <c r="A17" s="198" t="s">
        <v>137</v>
      </c>
      <c r="B17" s="194">
        <v>2692</v>
      </c>
      <c r="C17" s="194">
        <v>2263</v>
      </c>
      <c r="D17" s="194">
        <f>SUM(D18+D19)</f>
        <v>1003</v>
      </c>
      <c r="E17" s="195">
        <f>SUM(D17/B17)</f>
        <v>0.3725854383358098</v>
      </c>
      <c r="F17" s="196">
        <f>SUM(D17/C17)</f>
        <v>0.4432169686257181</v>
      </c>
      <c r="G17" s="197">
        <v>38</v>
      </c>
      <c r="H17" s="194">
        <f>SUM(D17-'[6]Augusts'!D17)</f>
        <v>156</v>
      </c>
      <c r="I17" s="196">
        <f>SUM(H17/G17)</f>
        <v>4.105263157894737</v>
      </c>
    </row>
    <row r="18" spans="1:9" ht="22.5">
      <c r="A18" s="198" t="s">
        <v>138</v>
      </c>
      <c r="B18" s="194"/>
      <c r="C18" s="194"/>
      <c r="D18" s="194">
        <v>331</v>
      </c>
      <c r="E18" s="195"/>
      <c r="F18" s="196"/>
      <c r="G18" s="197"/>
      <c r="H18" s="194">
        <f>SUM(D18-'[6]Augusts'!D18)</f>
        <v>91</v>
      </c>
      <c r="I18" s="196"/>
    </row>
    <row r="19" spans="1:9" ht="22.5">
      <c r="A19" s="198" t="s">
        <v>139</v>
      </c>
      <c r="B19" s="194"/>
      <c r="C19" s="194"/>
      <c r="D19" s="194">
        <v>672</v>
      </c>
      <c r="E19" s="195"/>
      <c r="F19" s="196"/>
      <c r="G19" s="197"/>
      <c r="H19" s="194">
        <f>SUM(D19-'[6]Augusts'!D19)</f>
        <v>65</v>
      </c>
      <c r="I19" s="196"/>
    </row>
    <row r="20" spans="1:9" ht="20.25" customHeight="1">
      <c r="A20" s="197" t="s">
        <v>140</v>
      </c>
      <c r="B20" s="194">
        <v>554677</v>
      </c>
      <c r="C20" s="194">
        <v>401608</v>
      </c>
      <c r="D20" s="194">
        <f>SUM(D21+D22+D23+D24+D25+D26)</f>
        <v>393327</v>
      </c>
      <c r="E20" s="195">
        <f>SUM(D20/B20)</f>
        <v>0.7091099865327029</v>
      </c>
      <c r="F20" s="196">
        <f>SUM(D20/C20)</f>
        <v>0.979380390828868</v>
      </c>
      <c r="G20" s="197">
        <v>50137</v>
      </c>
      <c r="H20" s="194">
        <f>SUM(D20-'[6]Augusts'!D20)</f>
        <v>48848</v>
      </c>
      <c r="I20" s="196">
        <f>SUM(H20/G20)</f>
        <v>0.9742904441829388</v>
      </c>
    </row>
    <row r="21" spans="1:9" ht="15" customHeight="1">
      <c r="A21" s="197" t="s">
        <v>141</v>
      </c>
      <c r="B21" s="194"/>
      <c r="C21" s="194"/>
      <c r="D21" s="194">
        <v>2009</v>
      </c>
      <c r="E21" s="195"/>
      <c r="F21" s="196"/>
      <c r="G21" s="197"/>
      <c r="H21" s="194">
        <f>SUM(D21-'[6]Augusts'!D21)</f>
        <v>346</v>
      </c>
      <c r="I21" s="196"/>
    </row>
    <row r="22" spans="1:9" ht="22.5">
      <c r="A22" s="198" t="s">
        <v>247</v>
      </c>
      <c r="B22" s="194"/>
      <c r="C22" s="194"/>
      <c r="D22" s="194">
        <v>13369</v>
      </c>
      <c r="E22" s="195"/>
      <c r="F22" s="196"/>
      <c r="G22" s="197"/>
      <c r="H22" s="194">
        <f>SUM(D22-'[6]Augusts'!D22)</f>
        <v>1613</v>
      </c>
      <c r="I22" s="196"/>
    </row>
    <row r="23" spans="1:9" ht="22.5">
      <c r="A23" s="198" t="s">
        <v>144</v>
      </c>
      <c r="B23" s="194"/>
      <c r="C23" s="194"/>
      <c r="D23" s="194">
        <v>67949</v>
      </c>
      <c r="E23" s="195"/>
      <c r="F23" s="196"/>
      <c r="G23" s="197"/>
      <c r="H23" s="194">
        <f>SUM(D23-'[6]Augusts'!D23)</f>
        <v>8917</v>
      </c>
      <c r="I23" s="196"/>
    </row>
    <row r="24" spans="1:9" ht="42" customHeight="1">
      <c r="A24" s="199" t="s">
        <v>248</v>
      </c>
      <c r="B24" s="194">
        <v>1300</v>
      </c>
      <c r="C24" s="194"/>
      <c r="D24" s="194">
        <v>1000</v>
      </c>
      <c r="E24" s="195"/>
      <c r="F24" s="196"/>
      <c r="G24" s="197"/>
      <c r="H24" s="194">
        <f>SUM(D24-'[6]Augusts'!D24)</f>
        <v>100</v>
      </c>
      <c r="I24" s="196"/>
    </row>
    <row r="25" spans="1:9" ht="11.25">
      <c r="A25" s="198" t="s">
        <v>146</v>
      </c>
      <c r="B25" s="194"/>
      <c r="C25" s="194"/>
      <c r="D25" s="194">
        <v>309000</v>
      </c>
      <c r="E25" s="195"/>
      <c r="F25" s="196"/>
      <c r="G25" s="197"/>
      <c r="H25" s="194">
        <f>SUM(D25-'[6]Augusts'!D25)</f>
        <v>37872</v>
      </c>
      <c r="I25" s="196"/>
    </row>
    <row r="26" spans="1:9" ht="22.5">
      <c r="A26" s="198" t="s">
        <v>147</v>
      </c>
      <c r="B26" s="194">
        <v>108</v>
      </c>
      <c r="C26" s="194">
        <v>98</v>
      </c>
      <c r="D26" s="194"/>
      <c r="E26" s="195">
        <f>SUM(D26/B26)</f>
        <v>0</v>
      </c>
      <c r="F26" s="196">
        <f>SUM(D26/C26)</f>
        <v>0</v>
      </c>
      <c r="G26" s="197">
        <v>0</v>
      </c>
      <c r="H26" s="194">
        <f>SUM(D26-'[6]Augusts'!D26)</f>
        <v>0</v>
      </c>
      <c r="I26" s="196"/>
    </row>
    <row r="27" spans="1:9" ht="13.5" customHeight="1">
      <c r="A27" s="198" t="s">
        <v>148</v>
      </c>
      <c r="B27" s="194">
        <v>52580</v>
      </c>
      <c r="C27" s="194">
        <v>20802</v>
      </c>
      <c r="D27" s="194">
        <v>15755</v>
      </c>
      <c r="E27" s="195">
        <f>SUM(D27/B27)</f>
        <v>0.2996386458729555</v>
      </c>
      <c r="F27" s="196">
        <f>SUM(D27/C27)</f>
        <v>0.7573790981636381</v>
      </c>
      <c r="G27" s="197">
        <v>8040</v>
      </c>
      <c r="H27" s="194">
        <f>SUM(D27-'[6]Augusts'!D27)</f>
        <v>7838</v>
      </c>
      <c r="I27" s="196">
        <f>SUM(H27/G27)</f>
        <v>0.9748756218905472</v>
      </c>
    </row>
    <row r="28" spans="1:9" ht="25.5">
      <c r="A28" s="200" t="s">
        <v>249</v>
      </c>
      <c r="B28" s="191">
        <v>37344</v>
      </c>
      <c r="C28" s="191">
        <v>25724</v>
      </c>
      <c r="D28" s="191">
        <f>SUM(D29+D30)</f>
        <v>16748</v>
      </c>
      <c r="E28" s="188">
        <f>SUM(D28/B28)</f>
        <v>0.4484790059982862</v>
      </c>
      <c r="F28" s="192">
        <f>SUM(D28/C28)</f>
        <v>0.6510651531643601</v>
      </c>
      <c r="G28" s="201">
        <v>2684</v>
      </c>
      <c r="H28" s="191">
        <f>SUM(H29+H30)</f>
        <v>3302</v>
      </c>
      <c r="I28" s="192">
        <f>SUM(H28/G28)</f>
        <v>1.2302533532041728</v>
      </c>
    </row>
    <row r="29" spans="1:9" ht="22.5">
      <c r="A29" s="199" t="s">
        <v>150</v>
      </c>
      <c r="B29" s="194"/>
      <c r="C29" s="194"/>
      <c r="D29" s="194">
        <v>5181</v>
      </c>
      <c r="E29" s="195"/>
      <c r="F29" s="196"/>
      <c r="G29" s="197"/>
      <c r="H29" s="194">
        <f>SUM(D29-'[6]Augusts'!D29)</f>
        <v>746</v>
      </c>
      <c r="I29" s="196"/>
    </row>
    <row r="30" spans="1:9" ht="11.25">
      <c r="A30" s="198" t="s">
        <v>250</v>
      </c>
      <c r="B30" s="194">
        <v>28633</v>
      </c>
      <c r="C30" s="194">
        <v>19753</v>
      </c>
      <c r="D30" s="194">
        <v>11567</v>
      </c>
      <c r="E30" s="195">
        <f>SUM(D30/B30)</f>
        <v>0.4039744350923759</v>
      </c>
      <c r="F30" s="196">
        <f>SUM(D30/C30)</f>
        <v>0.585581936920974</v>
      </c>
      <c r="G30" s="197">
        <v>1470</v>
      </c>
      <c r="H30" s="194">
        <f>SUM(D30-'[6]Augusts'!D30)</f>
        <v>2556</v>
      </c>
      <c r="I30" s="196">
        <f>SUM(H30/G30)</f>
        <v>1.7387755102040816</v>
      </c>
    </row>
    <row r="31" spans="1:9" ht="25.5">
      <c r="A31" s="200" t="s">
        <v>251</v>
      </c>
      <c r="B31" s="191">
        <f>SUM(B32-B33)</f>
        <v>0</v>
      </c>
      <c r="C31" s="191">
        <f>SUM(C32-C33)</f>
        <v>0</v>
      </c>
      <c r="D31" s="191">
        <f>SUM(D32-D33)</f>
        <v>0</v>
      </c>
      <c r="E31" s="188"/>
      <c r="F31" s="192"/>
      <c r="G31" s="191">
        <f>SUM(G32-G33)</f>
        <v>0</v>
      </c>
      <c r="H31" s="191">
        <f>SUM(H32-H33)</f>
        <v>0</v>
      </c>
      <c r="I31" s="196"/>
    </row>
    <row r="32" spans="1:9" ht="11.25">
      <c r="A32" s="197" t="s">
        <v>252</v>
      </c>
      <c r="B32" s="194"/>
      <c r="C32" s="194"/>
      <c r="D32" s="194"/>
      <c r="E32" s="195"/>
      <c r="F32" s="196"/>
      <c r="G32" s="197"/>
      <c r="H32" s="194"/>
      <c r="I32" s="196"/>
    </row>
    <row r="33" spans="1:9" ht="22.5">
      <c r="A33" s="202" t="s">
        <v>253</v>
      </c>
      <c r="B33" s="194"/>
      <c r="C33" s="194"/>
      <c r="D33" s="194"/>
      <c r="E33" s="195"/>
      <c r="F33" s="196"/>
      <c r="G33" s="197"/>
      <c r="H33" s="194"/>
      <c r="I33" s="196"/>
    </row>
    <row r="34" spans="1:9" ht="12.75">
      <c r="A34" s="203"/>
      <c r="B34" s="204"/>
      <c r="C34" s="204"/>
      <c r="D34" s="204"/>
      <c r="E34" s="205"/>
      <c r="F34" s="206"/>
      <c r="G34" s="207"/>
      <c r="H34" s="207"/>
      <c r="I34" s="207"/>
    </row>
    <row r="35" spans="1:9" ht="12.75">
      <c r="A35" s="180"/>
      <c r="B35" s="204"/>
      <c r="C35" s="204"/>
      <c r="D35" s="204"/>
      <c r="E35" s="205"/>
      <c r="F35" s="206"/>
      <c r="G35" s="207"/>
      <c r="H35" s="207"/>
      <c r="I35" s="207"/>
    </row>
    <row r="36" spans="1:9" ht="12.75">
      <c r="A36" s="180"/>
      <c r="B36" s="204"/>
      <c r="C36" s="204"/>
      <c r="D36" s="204"/>
      <c r="E36" s="205"/>
      <c r="F36" s="206"/>
      <c r="G36" s="207"/>
      <c r="H36" s="207"/>
      <c r="I36" s="207"/>
    </row>
    <row r="37" spans="1:9" ht="12.75">
      <c r="A37" s="180"/>
      <c r="B37" s="204"/>
      <c r="C37" s="204"/>
      <c r="D37" s="204"/>
      <c r="E37" s="205"/>
      <c r="F37" s="206"/>
      <c r="G37" s="207"/>
      <c r="H37" s="207"/>
      <c r="I37" s="207"/>
    </row>
    <row r="38" spans="1:9" ht="12.75">
      <c r="A38" s="180"/>
      <c r="B38" s="204"/>
      <c r="C38" s="204"/>
      <c r="D38" s="204"/>
      <c r="E38" s="205"/>
      <c r="F38" s="206"/>
      <c r="G38" s="207"/>
      <c r="H38" s="207"/>
      <c r="I38" s="207"/>
    </row>
    <row r="39" spans="1:9" ht="14.25">
      <c r="A39" s="208"/>
      <c r="B39" s="204"/>
      <c r="C39" s="204"/>
      <c r="D39" s="204"/>
      <c r="E39" s="205"/>
      <c r="F39" s="206"/>
      <c r="G39" s="207"/>
      <c r="H39" s="207"/>
      <c r="I39" s="207"/>
    </row>
    <row r="40" spans="1:9" ht="14.25">
      <c r="A40" s="208"/>
      <c r="B40" s="204"/>
      <c r="C40" s="204"/>
      <c r="D40" s="204"/>
      <c r="E40" s="205"/>
      <c r="F40" s="206"/>
      <c r="G40" s="207"/>
      <c r="H40" s="207"/>
      <c r="I40" s="207"/>
    </row>
    <row r="41" spans="1:9" ht="12">
      <c r="A41" s="207" t="s">
        <v>76</v>
      </c>
      <c r="B41" s="209"/>
      <c r="C41" s="209"/>
      <c r="D41" s="209" t="s">
        <v>34</v>
      </c>
      <c r="E41" s="210"/>
      <c r="F41" s="211"/>
      <c r="G41" s="180"/>
      <c r="H41" s="180"/>
      <c r="I41" s="180"/>
    </row>
    <row r="42" spans="1:9" ht="12">
      <c r="A42" s="207"/>
      <c r="B42" s="209"/>
      <c r="C42" s="212"/>
      <c r="D42" s="209"/>
      <c r="E42" s="207"/>
      <c r="F42" s="211"/>
      <c r="G42" s="180"/>
      <c r="H42" s="180"/>
      <c r="I42" s="180"/>
    </row>
    <row r="43" spans="1:9" ht="12">
      <c r="A43" s="207"/>
      <c r="B43" s="209"/>
      <c r="C43" s="212"/>
      <c r="D43" s="209"/>
      <c r="E43" s="207"/>
      <c r="F43" s="213"/>
      <c r="G43" s="180"/>
      <c r="H43" s="180"/>
      <c r="I43" s="180"/>
    </row>
    <row r="44" spans="1:9" ht="12">
      <c r="A44" s="180"/>
      <c r="B44" s="207"/>
      <c r="C44" s="212"/>
      <c r="D44" s="180"/>
      <c r="E44" s="180"/>
      <c r="F44" s="180"/>
      <c r="G44" s="180"/>
      <c r="H44" s="180"/>
      <c r="I44" s="180"/>
    </row>
    <row r="45" spans="1:9" ht="12.75">
      <c r="A45" s="181"/>
      <c r="B45" s="180"/>
      <c r="C45" s="180"/>
      <c r="D45" s="181"/>
      <c r="E45" s="180"/>
      <c r="F45" s="180"/>
      <c r="G45" s="180"/>
      <c r="H45" s="180"/>
      <c r="I45" s="180"/>
    </row>
    <row r="46" spans="1:9" ht="12">
      <c r="A46" s="207" t="s">
        <v>35</v>
      </c>
      <c r="B46" s="180"/>
      <c r="C46" s="180"/>
      <c r="D46" s="180"/>
      <c r="E46" s="180"/>
      <c r="F46" s="180"/>
      <c r="G46" s="180"/>
      <c r="H46" s="180"/>
      <c r="I46" s="180"/>
    </row>
    <row r="47" spans="1:9" ht="12">
      <c r="A47" s="207" t="s">
        <v>36</v>
      </c>
      <c r="B47" s="180"/>
      <c r="C47" s="180"/>
      <c r="D47" s="180"/>
      <c r="E47" s="180"/>
      <c r="F47" s="180"/>
      <c r="G47" s="180"/>
      <c r="H47" s="180"/>
      <c r="I47" s="180"/>
    </row>
    <row r="48" spans="1:9" ht="11.25">
      <c r="A48" s="180"/>
      <c r="B48" s="180"/>
      <c r="C48" s="180"/>
      <c r="D48" s="180"/>
      <c r="E48" s="180"/>
      <c r="F48" s="180"/>
      <c r="G48" s="180"/>
      <c r="H48" s="180"/>
      <c r="I48" s="180"/>
    </row>
    <row r="49" spans="1:9" ht="11.25">
      <c r="A49" s="180"/>
      <c r="B49" s="180"/>
      <c r="C49" s="180"/>
      <c r="D49" s="180"/>
      <c r="E49" s="180"/>
      <c r="F49" s="180"/>
      <c r="G49" s="180"/>
      <c r="H49" s="180"/>
      <c r="I49" s="180"/>
    </row>
    <row r="50" spans="1:9" ht="11.25">
      <c r="A50" s="180"/>
      <c r="B50" s="180"/>
      <c r="C50" s="180"/>
      <c r="D50" s="180"/>
      <c r="E50" s="180"/>
      <c r="F50" s="180"/>
      <c r="G50" s="180"/>
      <c r="H50" s="180"/>
      <c r="I50" s="180"/>
    </row>
    <row r="51" spans="1:9" ht="11.25">
      <c r="A51" s="180"/>
      <c r="B51" s="180"/>
      <c r="C51" s="180"/>
      <c r="D51" s="180"/>
      <c r="E51" s="180"/>
      <c r="F51" s="180"/>
      <c r="G51" s="180"/>
      <c r="H51" s="180"/>
      <c r="I51" s="180"/>
    </row>
    <row r="52" spans="1:9" ht="11.25">
      <c r="A52" s="180"/>
      <c r="B52" s="180"/>
      <c r="C52" s="180"/>
      <c r="D52" s="180"/>
      <c r="E52" s="180"/>
      <c r="F52" s="180"/>
      <c r="G52" s="180"/>
      <c r="H52" s="180"/>
      <c r="I52" s="180"/>
    </row>
    <row r="53" spans="1:9" ht="11.25">
      <c r="A53" s="180"/>
      <c r="B53" s="180"/>
      <c r="C53" s="180"/>
      <c r="D53" s="180"/>
      <c r="E53" s="180"/>
      <c r="F53" s="180"/>
      <c r="G53" s="180"/>
      <c r="H53" s="180"/>
      <c r="I53" s="180"/>
    </row>
    <row r="54" spans="1:9" ht="11.25">
      <c r="A54" s="180"/>
      <c r="B54" s="180"/>
      <c r="C54" s="180"/>
      <c r="D54" s="180"/>
      <c r="E54" s="180"/>
      <c r="F54" s="180"/>
      <c r="G54" s="180"/>
      <c r="H54" s="180"/>
      <c r="I54" s="180"/>
    </row>
    <row r="55" spans="1:9" ht="11.25">
      <c r="A55" s="180"/>
      <c r="B55" s="180"/>
      <c r="C55" s="180"/>
      <c r="D55" s="180"/>
      <c r="E55" s="180"/>
      <c r="F55" s="180"/>
      <c r="G55" s="180"/>
      <c r="H55" s="180"/>
      <c r="I55" s="180"/>
    </row>
  </sheetData>
  <printOptions/>
  <pageMargins left="0.4724409448818898" right="0.4724409448818898" top="0.4724409448818898" bottom="0.44" header="0.47" footer="0.4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showGridLines="0" showZeros="0" workbookViewId="0" topLeftCell="B1">
      <selection activeCell="B1" sqref="B1"/>
    </sheetView>
  </sheetViews>
  <sheetFormatPr defaultColWidth="9.00390625" defaultRowHeight="12"/>
  <cols>
    <col min="1" max="1" width="8.25390625" style="226" hidden="1" customWidth="1"/>
    <col min="2" max="2" width="38.00390625" style="227" customWidth="1"/>
    <col min="3" max="3" width="13.125" style="228" customWidth="1"/>
    <col min="4" max="4" width="10.625" style="228" customWidth="1"/>
    <col min="5" max="5" width="10.375" style="228" customWidth="1"/>
    <col min="6" max="6" width="12.25390625" style="228" customWidth="1"/>
    <col min="7" max="16384" width="8.00390625" style="228" customWidth="1"/>
  </cols>
  <sheetData>
    <row r="1" spans="5:6" ht="11.25">
      <c r="E1" s="229"/>
      <c r="F1" s="229"/>
    </row>
    <row r="2" spans="1:8" s="232" customFormat="1" ht="12.75">
      <c r="A2" s="230"/>
      <c r="B2" s="231" t="s">
        <v>287</v>
      </c>
      <c r="C2" s="230"/>
      <c r="F2" s="233" t="s">
        <v>288</v>
      </c>
      <c r="G2" s="234"/>
      <c r="H2" s="231" t="s">
        <v>289</v>
      </c>
    </row>
    <row r="4" spans="1:6" s="238" customFormat="1" ht="15.75">
      <c r="A4" s="235"/>
      <c r="B4" s="236" t="s">
        <v>290</v>
      </c>
      <c r="C4" s="237"/>
      <c r="D4" s="237"/>
      <c r="E4" s="237"/>
      <c r="F4" s="237"/>
    </row>
    <row r="5" spans="1:7" s="238" customFormat="1" ht="15.75">
      <c r="A5" s="235"/>
      <c r="B5" s="236" t="s">
        <v>291</v>
      </c>
      <c r="C5" s="239"/>
      <c r="D5" s="237"/>
      <c r="E5" s="237"/>
      <c r="F5" s="237"/>
      <c r="G5" s="237"/>
    </row>
    <row r="6" spans="3:5" ht="11.25">
      <c r="C6" s="229"/>
      <c r="D6" s="229"/>
      <c r="E6" s="229"/>
    </row>
    <row r="7" spans="4:6" ht="12.75" customHeight="1">
      <c r="D7" s="240"/>
      <c r="E7" s="229"/>
      <c r="F7" s="229"/>
    </row>
    <row r="8" spans="1:7" s="247" customFormat="1" ht="12.75" customHeight="1">
      <c r="A8" s="241"/>
      <c r="B8" s="242"/>
      <c r="C8" s="243"/>
      <c r="D8" s="244" t="s">
        <v>292</v>
      </c>
      <c r="E8" s="245"/>
      <c r="F8" s="246"/>
      <c r="G8" s="228"/>
    </row>
    <row r="9" spans="1:9" s="254" customFormat="1" ht="40.5" customHeight="1">
      <c r="A9" s="248" t="s">
        <v>293</v>
      </c>
      <c r="B9" s="249" t="s">
        <v>294</v>
      </c>
      <c r="C9" s="250" t="s">
        <v>295</v>
      </c>
      <c r="D9" s="250" t="s">
        <v>296</v>
      </c>
      <c r="E9" s="250" t="s">
        <v>297</v>
      </c>
      <c r="F9" s="251" t="s">
        <v>46</v>
      </c>
      <c r="G9" s="252"/>
      <c r="H9" s="252"/>
      <c r="I9" s="253"/>
    </row>
    <row r="10" spans="1:8" s="247" customFormat="1" ht="12.75">
      <c r="A10" s="255"/>
      <c r="B10" s="256" t="s">
        <v>298</v>
      </c>
      <c r="C10" s="257">
        <v>2</v>
      </c>
      <c r="D10" s="257">
        <v>3</v>
      </c>
      <c r="E10" s="257">
        <v>4</v>
      </c>
      <c r="F10" s="258">
        <v>5</v>
      </c>
      <c r="G10" s="252" t="s">
        <v>244</v>
      </c>
      <c r="H10" s="252"/>
    </row>
    <row r="11" spans="1:6" s="252" customFormat="1" ht="12.75">
      <c r="A11" s="259" t="s">
        <v>299</v>
      </c>
      <c r="B11" s="260" t="s">
        <v>300</v>
      </c>
      <c r="C11" s="261">
        <v>348733</v>
      </c>
      <c r="D11" s="261">
        <v>275835</v>
      </c>
      <c r="E11" s="262">
        <f>D11/C11*100</f>
        <v>79.09632870992994</v>
      </c>
      <c r="F11" s="263">
        <v>27516</v>
      </c>
    </row>
    <row r="12" spans="1:6" s="252" customFormat="1" ht="12.75">
      <c r="A12" s="259"/>
      <c r="B12" s="264" t="s">
        <v>301</v>
      </c>
      <c r="C12" s="265"/>
      <c r="D12" s="265"/>
      <c r="E12" s="265"/>
      <c r="F12" s="266"/>
    </row>
    <row r="13" spans="1:6" s="252" customFormat="1" ht="12.75">
      <c r="A13" s="259" t="s">
        <v>299</v>
      </c>
      <c r="B13" s="267" t="s">
        <v>302</v>
      </c>
      <c r="C13" s="268">
        <v>227344</v>
      </c>
      <c r="D13" s="268">
        <v>183344</v>
      </c>
      <c r="E13" s="262">
        <v>80.65</v>
      </c>
      <c r="F13" s="269">
        <v>18590</v>
      </c>
    </row>
    <row r="14" spans="1:6" s="252" customFormat="1" ht="12.75">
      <c r="A14" s="259" t="s">
        <v>299</v>
      </c>
      <c r="B14" s="270" t="s">
        <v>303</v>
      </c>
      <c r="C14" s="261">
        <v>187739</v>
      </c>
      <c r="D14" s="268">
        <v>152188</v>
      </c>
      <c r="E14" s="262">
        <f aca="true" t="shared" si="0" ref="E14:E40">D14/C14*100</f>
        <v>81.0636042591044</v>
      </c>
      <c r="F14" s="271">
        <v>15139</v>
      </c>
    </row>
    <row r="15" spans="1:6" s="252" customFormat="1" ht="12.75">
      <c r="A15" s="259"/>
      <c r="B15" s="270" t="s">
        <v>304</v>
      </c>
      <c r="C15" s="261">
        <v>187109</v>
      </c>
      <c r="D15" s="261">
        <v>151589</v>
      </c>
      <c r="E15" s="262">
        <f t="shared" si="0"/>
        <v>81.01641289301958</v>
      </c>
      <c r="F15" s="271">
        <v>15105</v>
      </c>
    </row>
    <row r="16" spans="1:6" s="253" customFormat="1" ht="12.75">
      <c r="A16" s="272" t="s">
        <v>305</v>
      </c>
      <c r="B16" s="273" t="s">
        <v>306</v>
      </c>
      <c r="C16" s="261">
        <v>140340</v>
      </c>
      <c r="D16" s="261">
        <v>115898</v>
      </c>
      <c r="E16" s="262">
        <f t="shared" si="0"/>
        <v>82.583725238706</v>
      </c>
      <c r="F16" s="271">
        <v>12651</v>
      </c>
    </row>
    <row r="17" spans="1:6" s="247" customFormat="1" ht="12.75">
      <c r="A17" s="274"/>
      <c r="B17" s="273" t="s">
        <v>307</v>
      </c>
      <c r="C17" s="261">
        <v>24710</v>
      </c>
      <c r="D17" s="261">
        <v>13412</v>
      </c>
      <c r="E17" s="262">
        <f t="shared" si="0"/>
        <v>54.27762039660057</v>
      </c>
      <c r="F17" s="271">
        <v>1124</v>
      </c>
    </row>
    <row r="18" spans="1:6" s="247" customFormat="1" ht="12.75">
      <c r="A18" s="274" t="s">
        <v>308</v>
      </c>
      <c r="B18" s="273" t="s">
        <v>309</v>
      </c>
      <c r="C18" s="261">
        <v>21032</v>
      </c>
      <c r="D18" s="261">
        <v>20477</v>
      </c>
      <c r="E18" s="262">
        <f t="shared" si="0"/>
        <v>97.36116394066184</v>
      </c>
      <c r="F18" s="271">
        <v>1257</v>
      </c>
    </row>
    <row r="19" spans="1:6" s="247" customFormat="1" ht="12.75">
      <c r="A19" s="274"/>
      <c r="B19" s="273" t="s">
        <v>310</v>
      </c>
      <c r="C19" s="261">
        <v>1027</v>
      </c>
      <c r="D19" s="261">
        <v>1802</v>
      </c>
      <c r="E19" s="262">
        <f t="shared" si="0"/>
        <v>175.46251217137294</v>
      </c>
      <c r="F19" s="271">
        <v>73</v>
      </c>
    </row>
    <row r="20" spans="1:6" s="252" customFormat="1" ht="12.75">
      <c r="A20" s="259"/>
      <c r="B20" s="270" t="s">
        <v>311</v>
      </c>
      <c r="C20" s="261">
        <v>630</v>
      </c>
      <c r="D20" s="261">
        <v>599</v>
      </c>
      <c r="E20" s="262">
        <f t="shared" si="0"/>
        <v>95.07936507936508</v>
      </c>
      <c r="F20" s="271">
        <v>34</v>
      </c>
    </row>
    <row r="21" spans="1:6" ht="12.75">
      <c r="A21" s="275" t="s">
        <v>312</v>
      </c>
      <c r="B21" s="273" t="s">
        <v>313</v>
      </c>
      <c r="C21" s="261">
        <v>630</v>
      </c>
      <c r="D21" s="261">
        <v>599</v>
      </c>
      <c r="E21" s="262">
        <f t="shared" si="0"/>
        <v>95.07936507936508</v>
      </c>
      <c r="F21" s="271">
        <v>34</v>
      </c>
    </row>
    <row r="22" spans="1:6" s="252" customFormat="1" ht="12.75">
      <c r="A22" s="259" t="s">
        <v>299</v>
      </c>
      <c r="B22" s="270" t="s">
        <v>314</v>
      </c>
      <c r="C22" s="261">
        <v>39605</v>
      </c>
      <c r="D22" s="261">
        <v>31156</v>
      </c>
      <c r="E22" s="262">
        <f t="shared" si="0"/>
        <v>78.66683499558137</v>
      </c>
      <c r="F22" s="271">
        <v>3451</v>
      </c>
    </row>
    <row r="23" spans="1:6" ht="12.75">
      <c r="A23" s="275" t="s">
        <v>315</v>
      </c>
      <c r="B23" s="273" t="s">
        <v>316</v>
      </c>
      <c r="C23" s="261">
        <v>260</v>
      </c>
      <c r="D23" s="261">
        <v>231</v>
      </c>
      <c r="E23" s="262">
        <f t="shared" si="0"/>
        <v>88.84615384615384</v>
      </c>
      <c r="F23" s="271">
        <v>-36</v>
      </c>
    </row>
    <row r="24" spans="1:6" ht="12.75">
      <c r="A24" s="275" t="s">
        <v>317</v>
      </c>
      <c r="B24" s="273" t="s">
        <v>318</v>
      </c>
      <c r="C24" s="261">
        <v>2531</v>
      </c>
      <c r="D24" s="261">
        <v>1861</v>
      </c>
      <c r="E24" s="262">
        <f t="shared" si="0"/>
        <v>73.52824970367445</v>
      </c>
      <c r="F24" s="271">
        <v>101</v>
      </c>
    </row>
    <row r="25" spans="1:6" ht="22.5">
      <c r="A25" s="275" t="s">
        <v>319</v>
      </c>
      <c r="B25" s="276" t="s">
        <v>320</v>
      </c>
      <c r="C25" s="261">
        <v>21635</v>
      </c>
      <c r="D25" s="261">
        <v>16696</v>
      </c>
      <c r="E25" s="262">
        <f t="shared" si="0"/>
        <v>77.17125028888375</v>
      </c>
      <c r="F25" s="271">
        <v>1845</v>
      </c>
    </row>
    <row r="26" spans="1:6" ht="12.75">
      <c r="A26" s="275" t="s">
        <v>321</v>
      </c>
      <c r="B26" s="273" t="s">
        <v>322</v>
      </c>
      <c r="C26" s="261">
        <v>214</v>
      </c>
      <c r="D26" s="261">
        <v>170</v>
      </c>
      <c r="E26" s="262">
        <f t="shared" si="0"/>
        <v>79.43925233644859</v>
      </c>
      <c r="F26" s="271">
        <v>20</v>
      </c>
    </row>
    <row r="27" spans="1:6" ht="12.75">
      <c r="A27" s="275" t="s">
        <v>323</v>
      </c>
      <c r="B27" s="273" t="s">
        <v>324</v>
      </c>
      <c r="C27" s="261">
        <v>14662</v>
      </c>
      <c r="D27" s="277">
        <v>11923</v>
      </c>
      <c r="E27" s="262">
        <f t="shared" si="0"/>
        <v>81.31905606329286</v>
      </c>
      <c r="F27" s="271">
        <v>1494</v>
      </c>
    </row>
    <row r="28" spans="1:6" ht="22.5">
      <c r="A28" s="275" t="s">
        <v>325</v>
      </c>
      <c r="B28" s="276" t="s">
        <v>326</v>
      </c>
      <c r="C28" s="261">
        <v>245</v>
      </c>
      <c r="D28" s="261">
        <v>231</v>
      </c>
      <c r="E28" s="262">
        <f t="shared" si="0"/>
        <v>94.28571428571428</v>
      </c>
      <c r="F28" s="271">
        <v>25</v>
      </c>
    </row>
    <row r="29" spans="1:6" ht="12.75">
      <c r="A29" s="275" t="s">
        <v>327</v>
      </c>
      <c r="B29" s="273" t="s">
        <v>328</v>
      </c>
      <c r="C29" s="261">
        <v>58</v>
      </c>
      <c r="D29" s="261">
        <v>44</v>
      </c>
      <c r="E29" s="262">
        <f t="shared" si="0"/>
        <v>75.86206896551724</v>
      </c>
      <c r="F29" s="271">
        <v>2</v>
      </c>
    </row>
    <row r="30" spans="1:6" ht="12.75">
      <c r="A30" s="275" t="s">
        <v>299</v>
      </c>
      <c r="B30" s="270" t="s">
        <v>329</v>
      </c>
      <c r="C30" s="261">
        <v>121389</v>
      </c>
      <c r="D30" s="261">
        <v>92491</v>
      </c>
      <c r="E30" s="262">
        <f t="shared" si="0"/>
        <v>76.19388906737842</v>
      </c>
      <c r="F30" s="271">
        <v>8926</v>
      </c>
    </row>
    <row r="31" spans="1:6" ht="12.75">
      <c r="A31" s="275" t="s">
        <v>330</v>
      </c>
      <c r="B31" s="278" t="s">
        <v>331</v>
      </c>
      <c r="C31" s="261">
        <v>5537</v>
      </c>
      <c r="D31" s="261">
        <v>3693</v>
      </c>
      <c r="E31" s="262">
        <f t="shared" si="0"/>
        <v>66.69676720245621</v>
      </c>
      <c r="F31" s="271">
        <v>443</v>
      </c>
    </row>
    <row r="32" spans="1:6" ht="22.5">
      <c r="A32" s="279" t="s">
        <v>332</v>
      </c>
      <c r="B32" s="276" t="s">
        <v>333</v>
      </c>
      <c r="C32" s="261">
        <v>4568</v>
      </c>
      <c r="D32" s="261">
        <v>2941</v>
      </c>
      <c r="E32" s="262">
        <f t="shared" si="0"/>
        <v>64.38266199649738</v>
      </c>
      <c r="F32" s="271">
        <v>321</v>
      </c>
    </row>
    <row r="33" spans="1:6" ht="22.5">
      <c r="A33" s="275" t="s">
        <v>334</v>
      </c>
      <c r="B33" s="276" t="s">
        <v>335</v>
      </c>
      <c r="C33" s="261">
        <v>129</v>
      </c>
      <c r="D33" s="261">
        <v>98</v>
      </c>
      <c r="E33" s="262">
        <f t="shared" si="0"/>
        <v>75.96899224806202</v>
      </c>
      <c r="F33" s="271">
        <v>13</v>
      </c>
    </row>
    <row r="34" spans="1:6" ht="12.75">
      <c r="A34" s="274" t="s">
        <v>336</v>
      </c>
      <c r="B34" s="273" t="s">
        <v>337</v>
      </c>
      <c r="C34" s="261">
        <v>840</v>
      </c>
      <c r="D34" s="261">
        <v>654</v>
      </c>
      <c r="E34" s="262">
        <f t="shared" si="0"/>
        <v>77.85714285714286</v>
      </c>
      <c r="F34" s="271">
        <v>109</v>
      </c>
    </row>
    <row r="35" spans="1:6" ht="12.75">
      <c r="A35" s="275" t="s">
        <v>338</v>
      </c>
      <c r="B35" s="278" t="s">
        <v>339</v>
      </c>
      <c r="C35" s="261">
        <v>88768</v>
      </c>
      <c r="D35" s="261">
        <v>68440</v>
      </c>
      <c r="E35" s="262">
        <f t="shared" si="0"/>
        <v>77.09985580389329</v>
      </c>
      <c r="F35" s="271">
        <v>6242</v>
      </c>
    </row>
    <row r="36" spans="1:6" ht="12.75">
      <c r="A36" s="275" t="s">
        <v>340</v>
      </c>
      <c r="B36" s="273" t="s">
        <v>341</v>
      </c>
      <c r="C36" s="261">
        <v>2825</v>
      </c>
      <c r="D36" s="261">
        <v>3489</v>
      </c>
      <c r="E36" s="262">
        <f t="shared" si="0"/>
        <v>123.50442477876106</v>
      </c>
      <c r="F36" s="271">
        <v>26</v>
      </c>
    </row>
    <row r="37" spans="1:6" ht="12.75">
      <c r="A37" s="275"/>
      <c r="B37" s="273" t="s">
        <v>342</v>
      </c>
      <c r="C37" s="261">
        <v>62</v>
      </c>
      <c r="D37" s="261">
        <v>69</v>
      </c>
      <c r="E37" s="262">
        <f t="shared" si="0"/>
        <v>111.29032258064515</v>
      </c>
      <c r="F37" s="271">
        <v>26</v>
      </c>
    </row>
    <row r="38" spans="1:6" ht="12.75">
      <c r="A38" s="275" t="s">
        <v>343</v>
      </c>
      <c r="B38" s="273" t="s">
        <v>344</v>
      </c>
      <c r="C38" s="261">
        <v>85943</v>
      </c>
      <c r="D38" s="261">
        <v>64951</v>
      </c>
      <c r="E38" s="262">
        <f t="shared" si="0"/>
        <v>75.57450868598956</v>
      </c>
      <c r="F38" s="271">
        <v>6216</v>
      </c>
    </row>
    <row r="39" spans="1:6" ht="22.5">
      <c r="A39" s="275" t="s">
        <v>345</v>
      </c>
      <c r="B39" s="256" t="s">
        <v>346</v>
      </c>
      <c r="C39" s="261">
        <v>27065</v>
      </c>
      <c r="D39" s="261">
        <v>20335</v>
      </c>
      <c r="E39" s="262">
        <f t="shared" si="0"/>
        <v>75.13393681876963</v>
      </c>
      <c r="F39" s="271">
        <v>2241</v>
      </c>
    </row>
    <row r="40" spans="1:6" ht="12.75">
      <c r="A40" s="275" t="s">
        <v>347</v>
      </c>
      <c r="B40" s="273" t="s">
        <v>341</v>
      </c>
      <c r="C40" s="261">
        <v>27065</v>
      </c>
      <c r="D40" s="261">
        <v>20335</v>
      </c>
      <c r="E40" s="262">
        <f t="shared" si="0"/>
        <v>75.13393681876963</v>
      </c>
      <c r="F40" s="271">
        <v>2241</v>
      </c>
    </row>
    <row r="41" spans="1:6" ht="12.75">
      <c r="A41" s="275" t="s">
        <v>348</v>
      </c>
      <c r="B41" s="273" t="s">
        <v>349</v>
      </c>
      <c r="C41" s="261">
        <v>0</v>
      </c>
      <c r="D41" s="261">
        <v>0</v>
      </c>
      <c r="E41" s="262"/>
      <c r="F41" s="271">
        <v>0</v>
      </c>
    </row>
    <row r="42" spans="1:6" ht="22.5">
      <c r="A42" s="275"/>
      <c r="B42" s="276" t="s">
        <v>350</v>
      </c>
      <c r="C42" s="261">
        <v>0</v>
      </c>
      <c r="D42" s="261">
        <v>0</v>
      </c>
      <c r="E42" s="262"/>
      <c r="F42" s="271">
        <v>0</v>
      </c>
    </row>
    <row r="43" spans="1:6" ht="12.75">
      <c r="A43" s="275" t="s">
        <v>348</v>
      </c>
      <c r="B43" s="280" t="s">
        <v>351</v>
      </c>
      <c r="C43" s="281">
        <v>19</v>
      </c>
      <c r="D43" s="281">
        <v>23</v>
      </c>
      <c r="E43" s="282">
        <f>D43/C43*100</f>
        <v>121.05263157894737</v>
      </c>
      <c r="F43" s="283">
        <v>0</v>
      </c>
    </row>
    <row r="44" spans="2:5" ht="11.25">
      <c r="B44" s="284" t="s">
        <v>352</v>
      </c>
      <c r="C44" s="285"/>
      <c r="D44" s="285"/>
      <c r="E44" s="286"/>
    </row>
    <row r="45" spans="1:2" ht="10.5">
      <c r="A45" s="228"/>
      <c r="B45" s="228"/>
    </row>
    <row r="46" spans="1:5" s="286" customFormat="1" ht="12">
      <c r="A46" s="287"/>
      <c r="B46" s="288"/>
      <c r="C46" s="289"/>
      <c r="D46" s="290"/>
      <c r="E46" s="291"/>
    </row>
    <row r="47" spans="1:6" s="296" customFormat="1" ht="12">
      <c r="A47" s="292"/>
      <c r="B47" s="293" t="s">
        <v>353</v>
      </c>
      <c r="C47" s="293"/>
      <c r="D47" s="294"/>
      <c r="E47" s="294"/>
      <c r="F47" s="295" t="s">
        <v>34</v>
      </c>
    </row>
    <row r="48" spans="2:5" ht="12.75">
      <c r="B48" s="297"/>
      <c r="C48" s="298"/>
      <c r="D48" s="286"/>
      <c r="E48" s="286"/>
    </row>
    <row r="49" spans="1:5" s="286" customFormat="1" ht="13.5" customHeight="1">
      <c r="A49" s="287"/>
      <c r="B49" s="299"/>
      <c r="D49" s="300"/>
      <c r="E49" s="228"/>
    </row>
    <row r="50" spans="2:5" ht="12.75">
      <c r="B50" s="297"/>
      <c r="C50" s="298"/>
      <c r="D50" s="286"/>
      <c r="E50" s="286"/>
    </row>
    <row r="51" spans="1:5" s="286" customFormat="1" ht="11.25">
      <c r="A51" s="287"/>
      <c r="B51" s="299"/>
      <c r="D51" s="300"/>
      <c r="E51" s="228"/>
    </row>
    <row r="52" spans="2:5" ht="13.5" customHeight="1">
      <c r="B52" s="297"/>
      <c r="C52" s="298"/>
      <c r="D52" s="286"/>
      <c r="E52" s="286"/>
    </row>
    <row r="53" spans="2:4" ht="12">
      <c r="B53" s="301"/>
      <c r="C53" s="302"/>
      <c r="D53" s="300"/>
    </row>
    <row r="54" spans="2:4" ht="12">
      <c r="B54" s="301"/>
      <c r="C54" s="302"/>
      <c r="D54" s="303"/>
    </row>
    <row r="56" spans="2:4" ht="12">
      <c r="B56" s="304"/>
      <c r="C56" s="302"/>
      <c r="D56" s="305"/>
    </row>
    <row r="57" spans="2:4" ht="12">
      <c r="B57" s="301"/>
      <c r="C57" s="302"/>
      <c r="D57" s="305"/>
    </row>
  </sheetData>
  <printOptions/>
  <pageMargins left="0.5511811023622047" right="0.15748031496062992" top="0.49" bottom="0.95" header="0" footer="0.41"/>
  <pageSetup horizontalDpi="600" verticalDpi="600" orientation="portrait" paperSize="9" r:id="rId1"/>
  <headerFooter alignWithMargins="0">
    <oddFooter>&amp;L&amp;"RimHelvetica,Roman"&amp;8Valsts  kase / Pârskatu departaments
15.10.98.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IlzeM</dc:creator>
  <cp:keywords/>
  <dc:description/>
  <cp:lastModifiedBy>VinetaP</cp:lastModifiedBy>
  <dcterms:created xsi:type="dcterms:W3CDTF">2002-12-04T09:01:05Z</dcterms:created>
  <dcterms:modified xsi:type="dcterms:W3CDTF">2002-12-04T11:14:48Z</dcterms:modified>
  <cp:category/>
  <cp:version/>
  <cp:contentType/>
  <cp:contentStatus/>
</cp:coreProperties>
</file>