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</sheets>
  <definedNames>
    <definedName name="_xlnm.Print_Area" localSheetId="12">'12.tabula'!$A$1:$E$59</definedName>
    <definedName name="_xlnm.Print_Area" localSheetId="13">'13.tabula'!$A$1:$F$47</definedName>
    <definedName name="_xlnm.Print_Area" localSheetId="14">'14.tabula'!$A$1:$E$47</definedName>
    <definedName name="_xlnm.Print_Area" localSheetId="15">'15.tabula'!$A$1:$E$33</definedName>
    <definedName name="_xlnm.Print_Area" localSheetId="16">'16.tabula'!$A$1:$E$49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<sst xmlns="http://schemas.openxmlformats.org/spreadsheetml/2006/main" count="2597" uniqueCount="741">
  <si>
    <t xml:space="preserve">Valsts kases oficiālais mēneša pārskats </t>
  </si>
  <si>
    <t>10. tabula</t>
  </si>
  <si>
    <t>10.tabula</t>
  </si>
  <si>
    <t xml:space="preserve">Ārvalstu finansu palīdzības un valsts budžeta līdzdalības maksājumi </t>
  </si>
  <si>
    <t>(2000.gada janvāris - maijs)</t>
  </si>
  <si>
    <t>(latos)</t>
  </si>
  <si>
    <t>(tūkst. latu)</t>
  </si>
  <si>
    <t>Rādītāji</t>
  </si>
  <si>
    <t>Likumā apstiprinātais gada plāns</t>
  </si>
  <si>
    <t xml:space="preserve">Finansēšanas plāns pārskata periodam </t>
  </si>
  <si>
    <t>Izpilde no gada sākuma</t>
  </si>
  <si>
    <t>Izpilde % pret gada plānu (4/2)</t>
  </si>
  <si>
    <t>Izpilde % pret finansēša-nas plānu pārskata periodam 
  (4/3)</t>
  </si>
  <si>
    <t>Maija izpilde</t>
  </si>
  <si>
    <t xml:space="preserve">   1. Ārvalstu finansu palīdzība
un valsts pamatbudžeta 
līdzdalības maksājumi kopā</t>
  </si>
  <si>
    <t>Ārvalstu finansu palīdzība</t>
  </si>
  <si>
    <t xml:space="preserve">     Uzturēšanas izdevumi</t>
  </si>
  <si>
    <t xml:space="preserve">     Izdevumi kapitālieguldījumiem</t>
  </si>
  <si>
    <t>Valsts pamatbudžets</t>
  </si>
  <si>
    <t>Ministru Kabinets</t>
  </si>
  <si>
    <t xml:space="preserve">  Ārvalstu finansu palīdzība</t>
  </si>
  <si>
    <t xml:space="preserve">  Valsts pamatbudžets</t>
  </si>
  <si>
    <t>Ekonomikas ministrija</t>
  </si>
  <si>
    <t>Finansu ministrija</t>
  </si>
  <si>
    <t xml:space="preserve"> 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</si>
  <si>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</si>
  <si>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</si>
  <si>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</si>
  <si>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</si>
  <si>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</si>
  <si>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 xml:space="preserve">Tieslietu ministrija </t>
  </si>
  <si>
    <t>Vides aizsardzības un reģionālās 
attīstības ministrija</t>
  </si>
  <si>
    <t>Īpašu uzdevumu ministra sadarbībai  ar starptautiskajām finansu institūcijām sekretariāts</t>
  </si>
  <si>
    <t>Īpašu uzdevumu ministra valsts pārvaldes  un  pašvaldību  reformas jautājumos 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</si>
  <si>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</si>
  <si>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</si>
  <si>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</si>
  <si>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</si>
  <si>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</si>
  <si>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Valsts kases pārvaldnieks ________________________________________ (A.Veiss)</t>
  </si>
  <si>
    <t>Valsts kase / Pārskatu departaments</t>
  </si>
  <si>
    <t>2000. gada 15.jūnijā</t>
  </si>
  <si>
    <t>Valsts kases oficiālais mēneša pārskats par valsts kopbudžeta izpildi
(2000. gada janvāris - maijs)</t>
  </si>
  <si>
    <t xml:space="preserve">                (tūkst.latu)</t>
  </si>
  <si>
    <t>Konsolidētais
valsts budžets*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</si>
  <si>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</si>
  <si>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</si>
  <si>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</si>
  <si>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</si>
  <si>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</si>
  <si>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</si>
  <si>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</si>
  <si>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</si>
  <si>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</si>
  <si>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</si>
  <si>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</si>
  <si>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</si>
  <si>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</si>
  <si>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</si>
  <si>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</si>
  <si>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</si>
  <si>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</si>
  <si>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</si>
  <si>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</si>
  <si>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</si>
  <si>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</si>
  <si>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</si>
  <si>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</si>
  <si>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</si>
  <si>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</si>
  <si>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</si>
  <si>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</si>
  <si>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</si>
  <si>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</si>
  <si>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</si>
  <si>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</si>
  <si>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</si>
  <si>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</si>
  <si>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</si>
  <si>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</si>
  <si>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</si>
  <si>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pārvaldnieks                                                                            A.Veiss</t>
  </si>
  <si>
    <t>Valsts kase/Pārskatu departaments</t>
  </si>
  <si>
    <t>2000.gada 15.jūnijs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</si>
  <si>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</si>
  <si>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</si>
  <si>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</si>
  <si>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maijs)</t>
  </si>
  <si>
    <t>(tūkst.latu)</t>
  </si>
  <si>
    <t>Izpilde  % pret gada plānu         (3/2)</t>
  </si>
  <si>
    <t xml:space="preserve">Janvāra  izpilde </t>
  </si>
  <si>
    <t xml:space="preserve">Maija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</si>
  <si>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</si>
  <si>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</si>
  <si>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</si>
  <si>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</si>
  <si>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</si>
  <si>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</si>
  <si>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</si>
  <si>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</si>
  <si>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</si>
  <si>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</si>
  <si>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</si>
  <si>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</si>
  <si>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</si>
  <si>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*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</si>
  <si>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</si>
  <si>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</si>
  <si>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</si>
  <si>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</si>
  <si>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</si>
  <si>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</si>
  <si>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</si>
  <si>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</si>
  <si>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</si>
  <si>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</si>
  <si>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</si>
  <si>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</si>
  <si>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</si>
  <si>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</si>
  <si>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</si>
  <si>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</si>
  <si>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</si>
  <si>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</si>
  <si>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</si>
  <si>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</si>
  <si>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</si>
  <si>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</si>
  <si>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</si>
  <si>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</si>
  <si>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</si>
  <si>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</si>
  <si>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</si>
  <si>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</si>
  <si>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</si>
  <si>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</si>
  <si>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</si>
  <si>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</si>
  <si>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</si>
  <si>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</si>
  <si>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</si>
  <si>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</si>
  <si>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</si>
  <si>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</si>
  <si>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</si>
  <si>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</si>
  <si>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</si>
  <si>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</si>
  <si>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</si>
  <si>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</si>
  <si>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</si>
  <si>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</si>
  <si>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</si>
  <si>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</si>
  <si>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</si>
  <si>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</si>
  <si>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</si>
  <si>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</si>
  <si>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* dati mainīti saskaņā ar metodoloģijas izmaiņām</t>
  </si>
  <si>
    <t xml:space="preserve">Valsts kases pārvaldnieks ______________________________  (A.Veiss)                                                                    </t>
  </si>
  <si>
    <t>1999.gada 15.oktobris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</si>
  <si>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</si>
  <si>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</si>
  <si>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</si>
  <si>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</si>
  <si>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</si>
  <si>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(2000.gada janvāris - maijs)</t>
  </si>
  <si>
    <t>Valdības funkcijas kods</t>
  </si>
  <si>
    <t>Izpilde % pret gada plānu          (3/2)</t>
  </si>
  <si>
    <t>Izdevumi no ziedojumiem un dāvinājumiem</t>
  </si>
  <si>
    <t>Izdevumi - kopā</t>
  </si>
  <si>
    <t>Vispārējie valdības dienesti</t>
  </si>
  <si>
    <t>Aizsardzība</t>
  </si>
  <si>
    <t>Sabiedriskā kārtība un drošība, tiesību aizsardzība</t>
  </si>
  <si>
    <t>Izglītība       *</t>
  </si>
  <si>
    <t>Izglītība   *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</si>
  <si>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</si>
  <si>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</si>
  <si>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</si>
  <si>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</si>
  <si>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</si>
  <si>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</si>
  <si>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</si>
  <si>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</si>
  <si>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</si>
  <si>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</si>
  <si>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* -  ieskaitot  tīros  aizdevumus</t>
  </si>
  <si>
    <t>Valsts kases pārvaldnieks_________________________________</t>
  </si>
  <si>
    <t>A.Veiss</t>
  </si>
  <si>
    <t>(A.Veiss)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</si>
  <si>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</si>
  <si>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</si>
  <si>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</si>
  <si>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</si>
  <si>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maijs)</t>
  </si>
  <si>
    <t>Izglītība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</si>
  <si>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</si>
  <si>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</si>
  <si>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</si>
  <si>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</si>
  <si>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Valsts kases pārvaldnieks________________________________</t>
  </si>
  <si>
    <t>Valsts kase /Pārskatu departaments</t>
  </si>
  <si>
    <t>2000.gada 15.jūnijā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</si>
  <si>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</si>
  <si>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</si>
  <si>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</si>
  <si>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</si>
  <si>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 maijs)</t>
  </si>
  <si>
    <t>latos</t>
  </si>
  <si>
    <t>Finansēšanas plāns pārskata periodam</t>
  </si>
  <si>
    <t>Izpilde % pret finansēšanas plānu  (3/2)</t>
  </si>
  <si>
    <t>Maija  izpilde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</si>
  <si>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</si>
  <si>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</si>
  <si>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  *</t>
  </si>
  <si>
    <t xml:space="preserve">   no ārvalstu juridiskajām un fiziskajām personām  *</t>
  </si>
  <si>
    <t>2.Izdevumi - kopā (2.1.+2.2.)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</si>
  <si>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</si>
  <si>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</si>
  <si>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</si>
  <si>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</si>
  <si>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</si>
  <si>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 xml:space="preserve">      preču un pakalpojumu izdevumi</t>
  </si>
  <si>
    <t xml:space="preserve">     t.sk. preču un pakalpojumu izdevumi  </t>
  </si>
  <si>
    <t xml:space="preserve">          pārējie izdevumi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</si>
  <si>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</si>
  <si>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</si>
  <si>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</si>
  <si>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</si>
  <si>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</si>
  <si>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</si>
  <si>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</si>
  <si>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</si>
  <si>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</si>
  <si>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</si>
  <si>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dotācijas iestādēm un organizācijām</t>
  </si>
  <si>
    <t xml:space="preserve">    dotācijas iedzīvotājiem</t>
  </si>
  <si>
    <t xml:space="preserve">     dotācijas iedzīvotājiem</t>
  </si>
  <si>
    <t>2.2.Izdevumi  kapitālieguldījumiem</t>
  </si>
  <si>
    <t>Kapitālie izdevumi</t>
  </si>
  <si>
    <t xml:space="preserve">Kapitālie izdevumi  </t>
  </si>
  <si>
    <t>Investīcijas</t>
  </si>
  <si>
    <t>Fiskālā bilance (1.-2.)</t>
  </si>
  <si>
    <t>Finansēšana</t>
  </si>
  <si>
    <t>Naudas līdzekļu atlikumu izmaiņas palielinājums (-) vai samazinājums (+)</t>
  </si>
  <si>
    <t>t.sk.budžetā neiekļautā  ārvalstu finansu palīdzība   12 136 tūkst.latu</t>
  </si>
  <si>
    <t>Valsts kases pārvaldnieks _______________________________________ (A.Veiss)</t>
  </si>
  <si>
    <t>Valsts kases oficiālais mēneša pārskats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</si>
  <si>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</si>
  <si>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</si>
  <si>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</si>
  <si>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</si>
  <si>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pēc ekonomiskās klasifikācijas</t>
  </si>
  <si>
    <t>Izpilde % pret gada plānu      (4/2)</t>
  </si>
  <si>
    <t>Izpilde % pret finansē-šanas plānu pārskata periodam           (4/3)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</si>
  <si>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</si>
  <si>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</si>
  <si>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</si>
  <si>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</si>
  <si>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2. Izdevumi - kopā (2.1.+2.2.)</t>
  </si>
  <si>
    <t xml:space="preserve">   valsts sociālās apdrošināšanas obligātās iemaksas</t>
  </si>
  <si>
    <t xml:space="preserve">    procentu nomaksa par iekšējiem aizņēmumiem</t>
  </si>
  <si>
    <t xml:space="preserve">    procentu nomaksa par ārvalstu aizņēmumiem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</si>
  <si>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</si>
  <si>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</si>
  <si>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</si>
  <si>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</si>
  <si>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</si>
  <si>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</si>
  <si>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2.2.Izdevumi kapitālieguldījumiem</t>
  </si>
  <si>
    <t>3.Valsts budžeta tīrie aizdevumi (3.1.-3.2.)</t>
  </si>
  <si>
    <t>3.1.Valsts budžeta aizdevumi</t>
  </si>
  <si>
    <t>3.2.Valsts budžeta aizdevumu atmaksas</t>
  </si>
  <si>
    <t>Fiskālā bilance (1.-2.-3.)</t>
  </si>
  <si>
    <t>Aizņēmums no pamatbudžeta</t>
  </si>
  <si>
    <t>Valsts speciālā budžeta naudas līdzekļu atlikumu izmaiņas palielinājums (-) vai samazinājums (+)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</si>
  <si>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</si>
  <si>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</si>
  <si>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</si>
  <si>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-maijs )</t>
  </si>
  <si>
    <t xml:space="preserve"> (tūkst.latu)</t>
  </si>
  <si>
    <t>Izpilde % pret gada plānu 
   (4/2)</t>
  </si>
  <si>
    <t>Finansēšanas plāns</t>
  </si>
  <si>
    <t xml:space="preserve">Ieņēmumi - kopā  </t>
  </si>
  <si>
    <t xml:space="preserve">        Uzturēšanas izdevumi 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</si>
  <si>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</si>
  <si>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</si>
  <si>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</si>
  <si>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</si>
  <si>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</si>
  <si>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</si>
  <si>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</si>
  <si>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</si>
  <si>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</si>
  <si>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</si>
  <si>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</si>
  <si>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</si>
  <si>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</si>
  <si>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</si>
  <si>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</si>
  <si>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</si>
  <si>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</si>
  <si>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</si>
  <si>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</si>
  <si>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</si>
  <si>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</si>
  <si>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</si>
  <si>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</si>
  <si>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</si>
  <si>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</si>
  <si>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</si>
  <si>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</si>
  <si>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</si>
  <si>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</si>
  <si>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</si>
  <si>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Maksas pakalpojumi un citi pašu ieņēmumi</t>
  </si>
  <si>
    <t xml:space="preserve">   Ārvalstu finansu palīdzība</t>
  </si>
  <si>
    <t xml:space="preserve">   Ārvalstu finansu palīdzība </t>
  </si>
  <si>
    <t xml:space="preserve">        Izdevumi kapitālieguldļjumiem</t>
  </si>
  <si>
    <t>Ostu attīstības fonds</t>
  </si>
  <si>
    <t xml:space="preserve">    Ostas un kuģošanas nodeva</t>
  </si>
  <si>
    <t>Izlidošanas nodeva</t>
  </si>
  <si>
    <t xml:space="preserve">        Aizņēmums no pamatbudžeta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</si>
  <si>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</si>
  <si>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</si>
  <si>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</si>
  <si>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</si>
  <si>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</si>
  <si>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</si>
  <si>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</si>
  <si>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</si>
  <si>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</si>
  <si>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</si>
  <si>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</si>
  <si>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</si>
  <si>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</si>
  <si>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</si>
  <si>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</si>
  <si>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</si>
  <si>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un reģionālās attīstības ministrija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</si>
  <si>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</si>
  <si>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</si>
  <si>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</si>
  <si>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</si>
  <si>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Kultūras ministrija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</si>
  <si>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</si>
  <si>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</si>
  <si>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</si>
  <si>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</si>
  <si>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</si>
  <si>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t>* konsolidēts par sociālās apdrošināšanas iekšējiem pārskaitījumiem      12 944  (tūkst.latu)</t>
  </si>
  <si>
    <t>Valsts kases pārvaldnieks _______________________________________  (A.Veiss)</t>
  </si>
  <si>
    <t>4.tabula</t>
  </si>
  <si>
    <t xml:space="preserve">           Valsts kases oficiālais mēneša pārskats</t>
  </si>
  <si>
    <t xml:space="preserve">Valsts pamatbudžeta ieņēmumu un izdevumu atšifrējums </t>
  </si>
  <si>
    <t xml:space="preserve">Valsts pamatbudžeta ieņēmumi un izdevumi  </t>
  </si>
  <si>
    <t>(2000.gada janvāris - maijs )</t>
  </si>
  <si>
    <t>Izpilde % pret finansēšanas plānu pārskata periodam       (4/3)</t>
  </si>
  <si>
    <t>Izpilde % pret finansēša-nas plānu pārskata periodam       (4/3)</t>
  </si>
  <si>
    <t>maijs</t>
  </si>
  <si>
    <t>aprīlis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</si>
  <si>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</si>
  <si>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</si>
  <si>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</si>
  <si>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</si>
  <si>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Ārvalstu finansu palīdzība </t>
  </si>
  <si>
    <t xml:space="preserve"> Ārvalstu finansu palīdzība </t>
  </si>
  <si>
    <t>2.1. Uzturēšanas izdevumi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</si>
  <si>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</si>
  <si>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</si>
  <si>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</si>
  <si>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</si>
  <si>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 xml:space="preserve">        t.sk.        speciālajam budžetam</t>
  </si>
  <si>
    <t xml:space="preserve">                 t.sk.speciālajam budžetam</t>
  </si>
  <si>
    <t xml:space="preserve"> pārējiem</t>
  </si>
  <si>
    <t xml:space="preserve">           pārējiem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</si>
  <si>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</si>
  <si>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</si>
  <si>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</si>
  <si>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</si>
  <si>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</si>
  <si>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</si>
  <si>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</si>
  <si>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</si>
  <si>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</si>
  <si>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Kapitālie izdevumi kopā</t>
  </si>
  <si>
    <t>Investīcijas kopā</t>
  </si>
  <si>
    <t>t.sk. speciālajam budžetam</t>
  </si>
  <si>
    <t>t.sk. pašvaldību budžetam</t>
  </si>
  <si>
    <t>3. Valsts budžeta tīrie aizdevumi (3.1.-3.2.)</t>
  </si>
  <si>
    <t>t.sk.speciālajam budžetam</t>
  </si>
  <si>
    <t>t.sk. no speciālā budžeta</t>
  </si>
  <si>
    <t xml:space="preserve">Fiskālā bilance </t>
  </si>
  <si>
    <t>ieņēmumi no valsts īpašuma privatizācijas</t>
  </si>
  <si>
    <t xml:space="preserve">ieņēmumi no valsts īpašuma pārdošanas </t>
  </si>
  <si>
    <t xml:space="preserve">citi finansēšanas avoti </t>
  </si>
  <si>
    <t>2000.gada 15.martā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</si>
  <si>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</si>
  <si>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</si>
  <si>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</si>
  <si>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janvāris-maijs)</t>
  </si>
  <si>
    <t>kopā ar ārvalstu  finansu palīdzību</t>
  </si>
  <si>
    <t>Izpilde % pret finansēšanas plānu pārskata periodam 
  (4/3)</t>
  </si>
  <si>
    <t>mēneša izpilde</t>
  </si>
  <si>
    <t xml:space="preserve">   Izdevumi - kopā </t>
  </si>
  <si>
    <t>Valsts Prezidenta kanceleja</t>
  </si>
  <si>
    <t>Valsts prezidenta kanceleja</t>
  </si>
  <si>
    <t>Saeima</t>
  </si>
  <si>
    <t>Aizsardzības ministrija</t>
  </si>
  <si>
    <t>Ārlietu ministrija</t>
  </si>
  <si>
    <t>Tieslietu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</si>
  <si>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</si>
  <si>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</si>
  <si>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</si>
  <si>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</si>
  <si>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</si>
  <si>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</si>
  <si>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</si>
  <si>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</si>
  <si>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</si>
  <si>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</si>
  <si>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valsts pārvaldes  un  pašvaldību  reformu lietās  sekretariāts</t>
  </si>
  <si>
    <t>Mērķdotācijas pašvaldībām</t>
  </si>
  <si>
    <t>Dotācija pašvaldībām</t>
  </si>
  <si>
    <t xml:space="preserve">        (paraksts)</t>
  </si>
  <si>
    <t>Valsts kases pārvaldnieks _________________________________________ (A.Veiss)</t>
  </si>
  <si>
    <t>2000. gada 15.aprīlis</t>
  </si>
  <si>
    <t>2000. gada 15.jūnijs</t>
  </si>
  <si>
    <t>2.tabula</t>
  </si>
  <si>
    <t xml:space="preserve">                    Valsts kases oficiālais mēneša pārskats</t>
  </si>
  <si>
    <t>Valsts pamatbudžeta ieņēmumi (2000.gada janvāris- maijs )</t>
  </si>
  <si>
    <t xml:space="preserve">Valsts pamatbudžeta ieņēmumi </t>
  </si>
  <si>
    <t xml:space="preserve">            ( 2000.gada janvāris - maijs )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</si>
  <si>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</si>
  <si>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</si>
  <si>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</si>
  <si>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</si>
  <si>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</si>
  <si>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</si>
  <si>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</si>
  <si>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</si>
  <si>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</si>
  <si>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</si>
  <si>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</si>
  <si>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</si>
  <si>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</si>
  <si>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</si>
  <si>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</si>
  <si>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</si>
  <si>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>Speciāliem mērķiem paredzētās nodevas</t>
  </si>
  <si>
    <t xml:space="preserve">   Speciāliem mērķiem paredzētās nodevas</t>
  </si>
  <si>
    <t xml:space="preserve">   Ienākumi no valsts īpašuma iznomāšanas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</si>
  <si>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</si>
  <si>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</si>
  <si>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</si>
  <si>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</si>
  <si>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</si>
  <si>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</si>
  <si>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</si>
  <si>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</si>
  <si>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</si>
  <si>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</si>
  <si>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>1.4. Ārvalstu finansu palīdzība</t>
  </si>
  <si>
    <t>1.4. Ārvalstu finansu palīdzība ***</t>
  </si>
  <si>
    <t>* - ieskaitot nodokli no īpašuma - 937277 latu</t>
  </si>
  <si>
    <t>* - ieskaitot nodokli no īpašuma - 937 tūkst. latu</t>
  </si>
  <si>
    <t>** - ieskaitot procentus par valsts depozītu - 1599470   latu</t>
  </si>
  <si>
    <t>** - ieskaitot procentus par valsts depozītu - 1 599 tūkst. latu</t>
  </si>
  <si>
    <t>*** - izmaiņas uzskaites metodoloģijā</t>
  </si>
  <si>
    <t xml:space="preserve">                    Valsts kases pārvaldnieks________________________________________(A.Veiss)</t>
  </si>
  <si>
    <t>Valsts kases pārvaldnieks________________________________________(A.Veiss)</t>
  </si>
  <si>
    <t>2000.gada 15. Jūnijā</t>
  </si>
  <si>
    <t>11. tabula</t>
  </si>
  <si>
    <t xml:space="preserve">Pašvaldību konsolidētā budžeta izpilde </t>
  </si>
  <si>
    <t xml:space="preserve">   ( 2000. gada  janvāris - maijs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</si>
  <si>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</si>
  <si>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</si>
  <si>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</si>
  <si>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</si>
  <si>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</si>
  <si>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</si>
  <si>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</si>
  <si>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</si>
  <si>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</si>
  <si>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</si>
  <si>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</si>
  <si>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</si>
  <si>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</si>
  <si>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</si>
  <si>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</si>
  <si>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</si>
  <si>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</si>
  <si>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</si>
  <si>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</si>
  <si>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</si>
  <si>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</si>
  <si>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</si>
  <si>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</si>
  <si>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</si>
  <si>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</si>
  <si>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</si>
  <si>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</si>
  <si>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</si>
  <si>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</si>
  <si>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</si>
  <si>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</si>
  <si>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</si>
  <si>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</si>
  <si>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</si>
  <si>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</si>
  <si>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</si>
  <si>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</si>
  <si>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</si>
  <si>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</si>
  <si>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</si>
  <si>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</si>
  <si>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</si>
  <si>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</si>
  <si>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</si>
  <si>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A. Veiss</t>
  </si>
  <si>
    <t xml:space="preserve">Valsts kase / Pārskatu departaments </t>
  </si>
  <si>
    <t>15.06.00.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</si>
  <si>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</si>
  <si>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</si>
  <si>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</si>
  <si>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</si>
  <si>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maijs ) 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</si>
  <si>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</si>
  <si>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</si>
  <si>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</si>
  <si>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</si>
  <si>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</si>
  <si>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</si>
  <si>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</si>
  <si>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</si>
  <si>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</si>
  <si>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</si>
  <si>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</si>
  <si>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</si>
  <si>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</si>
  <si>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</si>
  <si>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</si>
  <si>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</si>
  <si>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</si>
  <si>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</si>
  <si>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</si>
  <si>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</si>
  <si>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</si>
  <si>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</si>
  <si>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</si>
  <si>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</si>
  <si>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</si>
  <si>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</si>
  <si>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</si>
  <si>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</si>
  <si>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</si>
  <si>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</si>
  <si>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</si>
  <si>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</si>
  <si>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</si>
  <si>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1 726 tūkst.latu</t>
  </si>
  <si>
    <t>Valsts kases pārvaldnieks</t>
  </si>
  <si>
    <t xml:space="preserve">                                           Valsts kases oficiālais mēneša pārskats</t>
  </si>
  <si>
    <t>13. tabula</t>
  </si>
  <si>
    <t xml:space="preserve">Pašvaldību pamatbudžeta izdevumi </t>
  </si>
  <si>
    <t>( 2000. gada  janvāris - maijs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</si>
  <si>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</si>
  <si>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</si>
  <si>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</si>
  <si>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</si>
  <si>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</si>
  <si>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</si>
  <si>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</si>
  <si>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</si>
  <si>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</si>
  <si>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</si>
  <si>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</si>
  <si>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</si>
  <si>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</si>
  <si>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</si>
  <si>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</si>
  <si>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</si>
  <si>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</si>
  <si>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</si>
  <si>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</si>
  <si>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</si>
  <si>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 -82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</si>
  <si>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</si>
  <si>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</si>
  <si>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</si>
  <si>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</si>
  <si>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</si>
  <si>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</si>
  <si>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</si>
  <si>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</si>
  <si>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</si>
  <si>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</si>
  <si>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</si>
  <si>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</si>
  <si>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</si>
  <si>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</si>
  <si>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</si>
  <si>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</si>
  <si>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</si>
  <si>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</si>
  <si>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</si>
  <si>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</si>
  <si>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</si>
  <si>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</si>
  <si>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</si>
  <si>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</si>
  <si>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</si>
  <si>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</si>
  <si>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</si>
  <si>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</si>
  <si>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</si>
  <si>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</si>
  <si>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</si>
  <si>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</si>
  <si>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</si>
  <si>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</si>
  <si>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</si>
  <si>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</si>
  <si>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</si>
  <si>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</si>
  <si>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 +1091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</si>
  <si>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</si>
  <si>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</si>
  <si>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</si>
  <si>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</si>
  <si>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</si>
  <si>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</si>
  <si>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</si>
  <si>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</si>
  <si>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</si>
  <si>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</si>
  <si>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</si>
  <si>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</si>
  <si>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</si>
  <si>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</si>
  <si>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</si>
  <si>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</si>
  <si>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</si>
  <si>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</si>
  <si>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</si>
  <si>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</si>
  <si>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</si>
  <si>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</si>
  <si>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</si>
  <si>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</si>
  <si>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</si>
  <si>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</si>
  <si>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</si>
  <si>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</si>
  <si>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</si>
  <si>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</si>
  <si>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</si>
  <si>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</si>
  <si>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</si>
  <si>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</si>
  <si>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</si>
  <si>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</si>
  <si>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</si>
  <si>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</si>
  <si>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</si>
  <si>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</si>
  <si>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</si>
  <si>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</si>
  <si>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</si>
  <si>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</si>
  <si>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</si>
  <si>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</si>
  <si>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</si>
  <si>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</si>
  <si>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</si>
  <si>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</si>
  <si>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</si>
  <si>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</si>
  <si>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</si>
  <si>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</si>
  <si>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</si>
  <si>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</si>
  <si>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</si>
  <si>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</si>
  <si>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</si>
  <si>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</si>
  <si>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</si>
  <si>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</si>
  <si>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</si>
  <si>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</si>
  <si>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</si>
  <si>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</si>
  <si>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</si>
  <si>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</si>
  <si>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</si>
  <si>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</si>
  <si>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</si>
  <si>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</si>
  <si>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</si>
  <si>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</si>
  <si>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</si>
  <si>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</si>
  <si>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</si>
  <si>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</si>
  <si>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</si>
  <si>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</si>
  <si>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</si>
  <si>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</si>
  <si>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</si>
  <si>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</si>
  <si>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</si>
  <si>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</si>
  <si>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maijs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</si>
  <si>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</si>
  <si>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</si>
  <si>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</si>
  <si>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</si>
  <si>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</si>
  <si>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</si>
  <si>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</si>
  <si>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</si>
  <si>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</si>
  <si>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</si>
  <si>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</si>
  <si>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jūniju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</si>
  <si>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</si>
  <si>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</si>
  <si>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</si>
  <si>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</si>
  <si>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maijs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</si>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</sst>
</file>

<file path=xl/styles.xml><?xml version="1.0" encoding="utf-8"?>
<styleSheet xmlns="http://schemas.openxmlformats.org/spreadsheetml/2006/main">
  <numFmts count="6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0"/>
    <numFmt numFmtId="173" formatCode="#,###%"/>
    <numFmt numFmtId="174" formatCode="##0.0%"/>
    <numFmt numFmtId="175" formatCode="###.0%"/>
    <numFmt numFmtId="176" formatCode="###0"/>
    <numFmt numFmtId="177" formatCode="###,###,###"/>
    <numFmt numFmtId="178" formatCode="0.0%"/>
    <numFmt numFmtId="179" formatCode="###,###,##0"/>
    <numFmt numFmtId="180" formatCode="00.000"/>
    <numFmt numFmtId="181" formatCode="###,###"/>
    <numFmt numFmtId="182" formatCode="#,###.0%"/>
    <numFmt numFmtId="183" formatCode="###%"/>
    <numFmt numFmtId="184" formatCode="#,##0\ &quot;LVR&quot;;\-#,##0\ &quot;LVR&quot;"/>
    <numFmt numFmtId="185" formatCode="#,##0\ &quot;LVR&quot;;[Red]\-#,##0\ &quot;LVR&quot;"/>
    <numFmt numFmtId="186" formatCode="#,##0.00\ &quot;LVR&quot;;\-#,##0.00\ &quot;LVR&quot;"/>
    <numFmt numFmtId="187" formatCode="#,##0.00\ &quot;LVR&quot;;[Red]\-#,##0.00\ &quot;LVR&quot;"/>
    <numFmt numFmtId="188" formatCode="_-* #,##0\ &quot;LVR&quot;_-;\-* #,##0\ &quot;LVR&quot;_-;_-* &quot;-&quot;\ &quot;LVR&quot;_-;_-@_-"/>
    <numFmt numFmtId="189" formatCode="_-* #,##0\ _L_V_R_-;\-* #,##0\ _L_V_R_-;_-* &quot;-&quot;\ _L_V_R_-;_-@_-"/>
    <numFmt numFmtId="190" formatCode="_-* #,##0.00\ &quot;LVR&quot;_-;\-* #,##0.00\ &quot;LVR&quot;_-;_-* &quot;-&quot;??\ &quot;LVR&quot;_-;_-@_-"/>
    <numFmt numFmtId="191" formatCode="_-* #,##0.00\ _L_V_R_-;\-* #,##0.00\ _L_V_R_-;_-* &quot;-&quot;??\ _L_V_R_-;_-@_-"/>
    <numFmt numFmtId="192" formatCode="&quot;Ls&quot;#,##0_);\(&quot;Ls&quot;#,##0\)"/>
    <numFmt numFmtId="193" formatCode="&quot;Ls&quot;#,##0_);[Red]\(&quot;Ls&quot;#,##0\)"/>
    <numFmt numFmtId="194" formatCode="&quot;Ls&quot;#,##0.00_);\(&quot;Ls&quot;#,##0.00\)"/>
    <numFmt numFmtId="195" formatCode="&quot;Ls&quot;#,##0.00_);[Red]\(&quot;Ls&quot;#,##0.00\)"/>
    <numFmt numFmtId="196" formatCode="_(&quot;Ls&quot;* #,##0_);_(&quot;Ls&quot;* \(#,##0\);_(&quot;Ls&quot;* &quot;-&quot;_);_(@_)"/>
    <numFmt numFmtId="197" formatCode="_(&quot;Ls&quot;* #,##0.00_);_(&quot;Ls&quot;* \(#,##0.00\);_(&quot;Ls&quot;* &quot;-&quot;??_);_(@_)"/>
    <numFmt numFmtId="198" formatCode="#,###,##0"/>
    <numFmt numFmtId="199" formatCode="#,000"/>
    <numFmt numFmtId="200" formatCode="#,###,000"/>
    <numFmt numFmtId="201" formatCode="#,"/>
    <numFmt numFmtId="202" formatCode="0,"/>
    <numFmt numFmtId="203" formatCode="##0"/>
    <numFmt numFmtId="204" formatCode="#0,"/>
    <numFmt numFmtId="205" formatCode="#,#00"/>
    <numFmt numFmtId="206" formatCode="#."/>
    <numFmt numFmtId="207" formatCode="##0,"/>
    <numFmt numFmtId="208" formatCode="##0,###"/>
    <numFmt numFmtId="209" formatCode="#,###"/>
    <numFmt numFmtId="210" formatCode="\ #,"/>
    <numFmt numFmtId="211" formatCode="\ #"/>
    <numFmt numFmtId="212" formatCode="#,###,000.0"/>
    <numFmt numFmtId="213" formatCode="_(* #,##0.000_);_(* \(#,##0.000\);_(* &quot;-&quot;??_);_(@_)"/>
    <numFmt numFmtId="214" formatCode="_(* #,##0.0_);_(* \(#,##0.0\);_(* &quot;-&quot;??_);_(@_)"/>
    <numFmt numFmtId="215" formatCode="_(* #,##0_);_(* \(#,##0\);_(* &quot;-&quot;??_);_(@_)"/>
    <numFmt numFmtId="216" formatCode="#\ ###\ ##0"/>
    <numFmt numFmtId="217" formatCode="#\ ###\ \ ##0"/>
    <numFmt numFmtId="218" formatCode="###,##0,"/>
    <numFmt numFmtId="219" formatCode="#,###,"/>
  </numFmts>
  <fonts count="2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73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72" fontId="5" fillId="0" borderId="3" xfId="0" applyNumberFormat="1" applyFont="1" applyBorder="1" applyAlignment="1">
      <alignment horizontal="right"/>
    </xf>
    <xf numFmtId="173" fontId="5" fillId="0" borderId="3" xfId="21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4" fontId="5" fillId="0" borderId="1" xfId="21" applyNumberFormat="1" applyFont="1" applyBorder="1" applyAlignment="1">
      <alignment/>
    </xf>
    <xf numFmtId="175" fontId="5" fillId="0" borderId="1" xfId="21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75" fontId="5" fillId="0" borderId="3" xfId="21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 horizontal="right"/>
    </xf>
    <xf numFmtId="173" fontId="7" fillId="0" borderId="3" xfId="21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4" fontId="6" fillId="0" borderId="1" xfId="21" applyNumberFormat="1" applyFont="1" applyBorder="1" applyAlignment="1">
      <alignment/>
    </xf>
    <xf numFmtId="175" fontId="6" fillId="0" borderId="1" xfId="21" applyNumberFormat="1" applyFont="1" applyBorder="1" applyAlignment="1">
      <alignment/>
    </xf>
    <xf numFmtId="172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3" xfId="21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4" fontId="7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72" fontId="4" fillId="0" borderId="1" xfId="0" applyNumberFormat="1" applyFont="1" applyBorder="1" applyAlignment="1">
      <alignment/>
    </xf>
    <xf numFmtId="174" fontId="4" fillId="0" borderId="1" xfId="21" applyNumberFormat="1" applyFont="1" applyBorder="1" applyAlignment="1">
      <alignment/>
    </xf>
    <xf numFmtId="175" fontId="7" fillId="0" borderId="1" xfId="21" applyNumberFormat="1" applyFont="1" applyBorder="1" applyAlignment="1">
      <alignment/>
    </xf>
    <xf numFmtId="175" fontId="4" fillId="0" borderId="1" xfId="21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6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72" fontId="5" fillId="0" borderId="2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3" fontId="5" fillId="0" borderId="3" xfId="21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72" fontId="5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 horizontal="center" wrapText="1"/>
    </xf>
    <xf numFmtId="172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4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wrapText="1"/>
    </xf>
    <xf numFmtId="172" fontId="4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/>
    </xf>
    <xf numFmtId="173" fontId="7" fillId="0" borderId="1" xfId="21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3" fontId="4" fillId="0" borderId="1" xfId="21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178" fontId="4" fillId="0" borderId="1" xfId="21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77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/>
    </xf>
    <xf numFmtId="178" fontId="9" fillId="0" borderId="1" xfId="21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7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0" fontId="5" fillId="0" borderId="1" xfId="21" applyNumberFormat="1" applyFont="1" applyBorder="1" applyAlignment="1">
      <alignment/>
    </xf>
    <xf numFmtId="177" fontId="5" fillId="0" borderId="1" xfId="0" applyNumberFormat="1" applyFont="1" applyBorder="1" applyAlignment="1">
      <alignment horizontal="right"/>
    </xf>
    <xf numFmtId="178" fontId="5" fillId="0" borderId="1" xfId="21" applyNumberFormat="1" applyFont="1" applyBorder="1" applyAlignment="1">
      <alignment/>
    </xf>
    <xf numFmtId="0" fontId="0" fillId="0" borderId="1" xfId="0" applyFont="1" applyBorder="1" applyAlignment="1">
      <alignment/>
    </xf>
    <xf numFmtId="180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8" fontId="0" fillId="0" borderId="1" xfId="21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0" fontId="5" fillId="0" borderId="0" xfId="21" applyNumberFormat="1" applyFont="1" applyBorder="1" applyAlignment="1">
      <alignment/>
    </xf>
    <xf numFmtId="9" fontId="5" fillId="0" borderId="1" xfId="21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9" fontId="0" fillId="0" borderId="1" xfId="21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80" fontId="0" fillId="0" borderId="1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2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173" fontId="5" fillId="0" borderId="1" xfId="21" applyNumberFormat="1" applyFont="1" applyBorder="1" applyAlignment="1">
      <alignment/>
    </xf>
    <xf numFmtId="0" fontId="5" fillId="0" borderId="4" xfId="0" applyFont="1" applyBorder="1" applyAlignment="1">
      <alignment horizontal="right" wrapText="1"/>
    </xf>
    <xf numFmtId="181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73" fontId="0" fillId="0" borderId="1" xfId="21" applyNumberFormat="1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172" fontId="5" fillId="0" borderId="4" xfId="0" applyNumberFormat="1" applyFont="1" applyBorder="1" applyAlignment="1">
      <alignment/>
    </xf>
    <xf numFmtId="172" fontId="5" fillId="0" borderId="4" xfId="0" applyNumberFormat="1" applyFont="1" applyBorder="1" applyAlignment="1">
      <alignment horizontal="right"/>
    </xf>
    <xf numFmtId="173" fontId="0" fillId="0" borderId="1" xfId="21" applyNumberFormat="1" applyFont="1" applyBorder="1" applyAlignment="1">
      <alignment/>
    </xf>
    <xf numFmtId="172" fontId="0" fillId="0" borderId="4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72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2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72" fontId="11" fillId="0" borderId="0" xfId="0" applyNumberFormat="1" applyFont="1" applyBorder="1" applyAlignment="1">
      <alignment/>
    </xf>
    <xf numFmtId="172" fontId="11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178" fontId="12" fillId="0" borderId="1" xfId="21" applyNumberFormat="1" applyFont="1" applyBorder="1" applyAlignment="1">
      <alignment/>
    </xf>
    <xf numFmtId="0" fontId="12" fillId="0" borderId="4" xfId="0" applyFont="1" applyBorder="1" applyAlignment="1">
      <alignment horizontal="right" wrapText="1"/>
    </xf>
    <xf numFmtId="177" fontId="1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78" fontId="3" fillId="0" borderId="1" xfId="21" applyNumberFormat="1" applyFont="1" applyBorder="1" applyAlignment="1">
      <alignment/>
    </xf>
    <xf numFmtId="0" fontId="3" fillId="0" borderId="4" xfId="0" applyFont="1" applyBorder="1" applyAlignment="1">
      <alignment/>
    </xf>
    <xf numFmtId="177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vertical="center" wrapText="1"/>
    </xf>
    <xf numFmtId="172" fontId="12" fillId="0" borderId="1" xfId="0" applyNumberFormat="1" applyFont="1" applyBorder="1" applyAlignment="1">
      <alignment/>
    </xf>
    <xf numFmtId="172" fontId="12" fillId="0" borderId="4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172" fontId="12" fillId="0" borderId="1" xfId="0" applyNumberFormat="1" applyFont="1" applyBorder="1" applyAlignment="1">
      <alignment/>
    </xf>
    <xf numFmtId="172" fontId="12" fillId="0" borderId="4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wrapText="1"/>
    </xf>
    <xf numFmtId="172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center" wrapText="1"/>
    </xf>
    <xf numFmtId="177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7" fontId="13" fillId="0" borderId="1" xfId="0" applyNumberFormat="1" applyFont="1" applyBorder="1" applyAlignment="1">
      <alignment horizontal="right" wrapText="1"/>
    </xf>
    <xf numFmtId="177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72" fontId="12" fillId="0" borderId="1" xfId="0" applyNumberFormat="1" applyFont="1" applyBorder="1" applyAlignment="1">
      <alignment horizontal="right"/>
    </xf>
    <xf numFmtId="172" fontId="12" fillId="0" borderId="4" xfId="0" applyNumberFormat="1" applyFont="1" applyBorder="1" applyAlignment="1">
      <alignment horizontal="right"/>
    </xf>
    <xf numFmtId="177" fontId="12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72" fontId="1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72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2" fontId="13" fillId="0" borderId="0" xfId="0" applyNumberFormat="1" applyFont="1" applyAlignment="1">
      <alignment horizontal="center"/>
    </xf>
    <xf numFmtId="10" fontId="1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72" fontId="1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2" fontId="5" fillId="0" borderId="1" xfId="21" applyNumberFormat="1" applyFont="1" applyBorder="1" applyAlignment="1">
      <alignment/>
    </xf>
    <xf numFmtId="182" fontId="0" fillId="0" borderId="1" xfId="21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72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/>
    </xf>
    <xf numFmtId="172" fontId="11" fillId="0" borderId="1" xfId="0" applyNumberFormat="1" applyFont="1" applyFill="1" applyBorder="1" applyAlignment="1">
      <alignment/>
    </xf>
    <xf numFmtId="177" fontId="11" fillId="0" borderId="1" xfId="0" applyNumberFormat="1" applyFont="1" applyBorder="1" applyAlignment="1">
      <alignment/>
    </xf>
    <xf numFmtId="178" fontId="11" fillId="0" borderId="1" xfId="21" applyNumberFormat="1" applyFont="1" applyBorder="1" applyAlignment="1">
      <alignment/>
    </xf>
    <xf numFmtId="172" fontId="11" fillId="0" borderId="4" xfId="0" applyNumberFormat="1" applyFont="1" applyBorder="1" applyAlignment="1">
      <alignment/>
    </xf>
    <xf numFmtId="182" fontId="11" fillId="0" borderId="1" xfId="21" applyNumberFormat="1" applyFont="1" applyBorder="1" applyAlignment="1">
      <alignment/>
    </xf>
    <xf numFmtId="0" fontId="16" fillId="0" borderId="0" xfId="0" applyFont="1" applyAlignment="1">
      <alignment/>
    </xf>
    <xf numFmtId="177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73" fontId="6" fillId="0" borderId="1" xfId="21" applyNumberFormat="1" applyFont="1" applyBorder="1" applyAlignment="1">
      <alignment/>
    </xf>
    <xf numFmtId="177" fontId="6" fillId="0" borderId="1" xfId="0" applyNumberFormat="1" applyFont="1" applyBorder="1" applyAlignment="1">
      <alignment horizontal="right" wrapText="1"/>
    </xf>
    <xf numFmtId="183" fontId="6" fillId="0" borderId="1" xfId="21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73" fontId="6" fillId="0" borderId="1" xfId="21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3" fontId="1" fillId="0" borderId="1" xfId="21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right" wrapText="1"/>
    </xf>
    <xf numFmtId="183" fontId="4" fillId="0" borderId="1" xfId="21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172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83" fontId="4" fillId="0" borderId="1" xfId="0" applyNumberFormat="1" applyFont="1" applyBorder="1" applyAlignment="1">
      <alignment horizontal="center" wrapText="1"/>
    </xf>
    <xf numFmtId="183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177" fontId="6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10" fontId="8" fillId="0" borderId="1" xfId="0" applyNumberFormat="1" applyFont="1" applyBorder="1" applyAlignment="1">
      <alignment horizontal="center" wrapText="1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77" fontId="9" fillId="0" borderId="1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right" wrapText="1"/>
    </xf>
    <xf numFmtId="183" fontId="9" fillId="0" borderId="1" xfId="0" applyNumberFormat="1" applyFont="1" applyBorder="1" applyAlignment="1">
      <alignment horizontal="center" wrapText="1"/>
    </xf>
    <xf numFmtId="183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wrapText="1"/>
    </xf>
    <xf numFmtId="173" fontId="1" fillId="0" borderId="1" xfId="21" applyNumberFormat="1" applyFont="1" applyBorder="1" applyAlignment="1">
      <alignment horizontal="center"/>
    </xf>
    <xf numFmtId="183" fontId="4" fillId="0" borderId="1" xfId="2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177" fontId="1" fillId="0" borderId="1" xfId="0" applyNumberFormat="1" applyFont="1" applyBorder="1" applyAlignment="1">
      <alignment horizontal="center"/>
    </xf>
    <xf numFmtId="183" fontId="1" fillId="0" borderId="1" xfId="0" applyNumberFormat="1" applyFont="1" applyBorder="1" applyAlignment="1">
      <alignment horizontal="center" wrapText="1"/>
    </xf>
    <xf numFmtId="18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177" fontId="4" fillId="0" borderId="1" xfId="0" applyNumberFormat="1" applyFont="1" applyBorder="1" applyAlignment="1">
      <alignment horizontal="center" wrapText="1"/>
    </xf>
    <xf numFmtId="18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 horizontal="centerContinuous"/>
    </xf>
    <xf numFmtId="172" fontId="8" fillId="0" borderId="1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72" fontId="4" fillId="2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72" fontId="1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0" fontId="0" fillId="0" borderId="0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10" fontId="5" fillId="0" borderId="0" xfId="19" applyNumberFormat="1" applyFont="1" applyBorder="1" applyAlignment="1">
      <alignment/>
    </xf>
    <xf numFmtId="9" fontId="5" fillId="0" borderId="0" xfId="21" applyFont="1" applyBorder="1" applyAlignment="1">
      <alignment/>
    </xf>
    <xf numFmtId="10" fontId="6" fillId="0" borderId="1" xfId="0" applyNumberFormat="1" applyFont="1" applyBorder="1" applyAlignment="1">
      <alignment horizontal="right"/>
    </xf>
    <xf numFmtId="9" fontId="6" fillId="0" borderId="1" xfId="21" applyFont="1" applyBorder="1" applyAlignment="1">
      <alignment/>
    </xf>
    <xf numFmtId="9" fontId="6" fillId="0" borderId="1" xfId="21" applyFont="1" applyBorder="1" applyAlignment="1">
      <alignment horizontal="right"/>
    </xf>
    <xf numFmtId="9" fontId="5" fillId="0" borderId="0" xfId="21" applyFont="1" applyFill="1" applyBorder="1" applyAlignment="1">
      <alignment/>
    </xf>
    <xf numFmtId="9" fontId="6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0" xfId="21" applyFont="1" applyBorder="1" applyAlignment="1">
      <alignment/>
    </xf>
    <xf numFmtId="9" fontId="4" fillId="0" borderId="1" xfId="0" applyNumberFormat="1" applyFont="1" applyBorder="1" applyAlignment="1">
      <alignment/>
    </xf>
    <xf numFmtId="9" fontId="4" fillId="0" borderId="1" xfId="21" applyFont="1" applyBorder="1" applyAlignment="1">
      <alignment/>
    </xf>
    <xf numFmtId="10" fontId="5" fillId="0" borderId="0" xfId="21" applyNumberFormat="1" applyFont="1" applyFill="1" applyBorder="1" applyAlignment="1">
      <alignment/>
    </xf>
    <xf numFmtId="10" fontId="1" fillId="0" borderId="0" xfId="21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9" fontId="1" fillId="0" borderId="0" xfId="21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9" fontId="5" fillId="0" borderId="0" xfId="2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9" fontId="0" fillId="0" borderId="0" xfId="21" applyFont="1" applyBorder="1" applyAlignment="1">
      <alignment/>
    </xf>
    <xf numFmtId="9" fontId="6" fillId="0" borderId="1" xfId="0" applyNumberFormat="1" applyFont="1" applyBorder="1" applyAlignment="1">
      <alignment horizontal="center"/>
    </xf>
    <xf numFmtId="10" fontId="6" fillId="0" borderId="1" xfId="21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9" fontId="1" fillId="0" borderId="0" xfId="21" applyNumberFormat="1" applyFont="1" applyFill="1" applyBorder="1" applyAlignment="1">
      <alignment horizontal="right"/>
    </xf>
    <xf numFmtId="10" fontId="1" fillId="0" borderId="0" xfId="2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/>
    </xf>
    <xf numFmtId="9" fontId="1" fillId="3" borderId="0" xfId="21" applyFont="1" applyFill="1" applyBorder="1" applyAlignment="1">
      <alignment/>
    </xf>
    <xf numFmtId="9" fontId="9" fillId="0" borderId="1" xfId="0" applyNumberFormat="1" applyFont="1" applyBorder="1" applyAlignment="1">
      <alignment/>
    </xf>
    <xf numFmtId="9" fontId="9" fillId="0" borderId="1" xfId="2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9" fontId="4" fillId="0" borderId="1" xfId="0" applyNumberFormat="1" applyFont="1" applyFill="1" applyBorder="1" applyAlignment="1">
      <alignment/>
    </xf>
    <xf numFmtId="9" fontId="5" fillId="0" borderId="0" xfId="21" applyNumberFormat="1" applyFont="1" applyFill="1" applyBorder="1" applyAlignment="1">
      <alignment horizontal="right"/>
    </xf>
    <xf numFmtId="172" fontId="19" fillId="0" borderId="1" xfId="0" applyNumberFormat="1" applyFont="1" applyBorder="1" applyAlignment="1">
      <alignment/>
    </xf>
    <xf numFmtId="9" fontId="19" fillId="0" borderId="1" xfId="21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72" fontId="0" fillId="0" borderId="0" xfId="0" applyNumberFormat="1" applyFont="1" applyFill="1" applyAlignment="1">
      <alignment horizontal="centerContinuous"/>
    </xf>
    <xf numFmtId="0" fontId="20" fillId="0" borderId="0" xfId="19" applyFont="1" applyFill="1" applyAlignment="1">
      <alignment/>
    </xf>
    <xf numFmtId="0" fontId="21" fillId="0" borderId="0" xfId="19" applyFont="1" applyAlignment="1">
      <alignment/>
    </xf>
    <xf numFmtId="0" fontId="22" fillId="0" borderId="0" xfId="19" applyFont="1" applyAlignment="1">
      <alignment/>
    </xf>
    <xf numFmtId="0" fontId="18" fillId="0" borderId="0" xfId="19" applyFont="1" applyAlignment="1">
      <alignment/>
    </xf>
    <xf numFmtId="0" fontId="4" fillId="0" borderId="0" xfId="0" applyNumberFormat="1" applyFont="1" applyAlignment="1">
      <alignment/>
    </xf>
    <xf numFmtId="0" fontId="23" fillId="0" borderId="0" xfId="19" applyFont="1" applyAlignment="1">
      <alignment/>
    </xf>
    <xf numFmtId="0" fontId="0" fillId="0" borderId="0" xfId="20" applyFont="1" applyAlignment="1">
      <alignment horizontal="centerContinuous"/>
      <protection/>
    </xf>
    <xf numFmtId="0" fontId="0" fillId="0" borderId="0" xfId="20" applyFont="1" applyAlignment="1">
      <alignment horizontal="right"/>
      <protection/>
    </xf>
    <xf numFmtId="0" fontId="25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5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4" fillId="0" borderId="5" xfId="20" applyFont="1" applyBorder="1">
      <alignment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20" applyFont="1" applyAlignment="1">
      <alignment horizontal="center"/>
      <protection/>
    </xf>
    <xf numFmtId="0" fontId="5" fillId="0" borderId="8" xfId="20" applyFont="1" applyBorder="1" applyAlignment="1">
      <alignment wrapText="1"/>
      <protection/>
    </xf>
    <xf numFmtId="172" fontId="1" fillId="0" borderId="1" xfId="20" applyNumberFormat="1" applyFont="1" applyBorder="1">
      <alignment/>
      <protection/>
    </xf>
    <xf numFmtId="2" fontId="1" fillId="0" borderId="1" xfId="20" applyNumberFormat="1" applyFont="1" applyBorder="1">
      <alignment/>
      <protection/>
    </xf>
    <xf numFmtId="172" fontId="1" fillId="0" borderId="9" xfId="20" applyNumberFormat="1" applyFont="1" applyBorder="1">
      <alignment/>
      <protection/>
    </xf>
    <xf numFmtId="0" fontId="1" fillId="0" borderId="8" xfId="20" applyFont="1" applyBorder="1" applyAlignment="1">
      <alignment/>
      <protection/>
    </xf>
    <xf numFmtId="0" fontId="9" fillId="0" borderId="8" xfId="20" applyFont="1" applyBorder="1" applyAlignment="1">
      <alignment horizontal="center" wrapText="1"/>
      <protection/>
    </xf>
    <xf numFmtId="0" fontId="0" fillId="0" borderId="8" xfId="20" applyFont="1" applyBorder="1" applyAlignment="1">
      <alignment wrapText="1"/>
      <protection/>
    </xf>
    <xf numFmtId="0" fontId="6" fillId="0" borderId="8" xfId="20" applyFont="1" applyBorder="1" applyAlignment="1">
      <alignment wrapText="1"/>
      <protection/>
    </xf>
    <xf numFmtId="0" fontId="1" fillId="0" borderId="8" xfId="20" applyFont="1" applyBorder="1" applyAlignment="1">
      <alignment wrapText="1"/>
      <protection/>
    </xf>
    <xf numFmtId="172" fontId="1" fillId="0" borderId="2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172" fontId="1" fillId="0" borderId="3" xfId="20" applyNumberFormat="1" applyFont="1" applyBorder="1">
      <alignment/>
      <protection/>
    </xf>
    <xf numFmtId="0" fontId="25" fillId="0" borderId="10" xfId="20" applyFont="1" applyBorder="1">
      <alignment/>
      <protection/>
    </xf>
    <xf numFmtId="0" fontId="25" fillId="0" borderId="1" xfId="20" applyFont="1" applyBorder="1">
      <alignment/>
      <protection/>
    </xf>
    <xf numFmtId="0" fontId="5" fillId="0" borderId="11" xfId="20" applyFont="1" applyBorder="1" applyAlignment="1">
      <alignment wrapText="1"/>
      <protection/>
    </xf>
    <xf numFmtId="172" fontId="1" fillId="0" borderId="12" xfId="20" applyNumberFormat="1" applyFont="1" applyBorder="1">
      <alignment/>
      <protection/>
    </xf>
    <xf numFmtId="0" fontId="6" fillId="0" borderId="11" xfId="20" applyFont="1" applyBorder="1" applyAlignment="1">
      <alignment wrapText="1"/>
      <protection/>
    </xf>
    <xf numFmtId="0" fontId="5" fillId="0" borderId="13" xfId="20" applyFont="1" applyBorder="1" applyAlignment="1">
      <alignment wrapText="1"/>
      <protection/>
    </xf>
    <xf numFmtId="172" fontId="1" fillId="0" borderId="14" xfId="20" applyNumberFormat="1" applyFont="1" applyBorder="1">
      <alignment/>
      <protection/>
    </xf>
    <xf numFmtId="2" fontId="1" fillId="0" borderId="14" xfId="20" applyNumberFormat="1" applyFont="1" applyBorder="1">
      <alignment/>
      <protection/>
    </xf>
    <xf numFmtId="172" fontId="1" fillId="0" borderId="15" xfId="20" applyNumberFormat="1" applyFont="1" applyBorder="1">
      <alignment/>
      <protection/>
    </xf>
    <xf numFmtId="0" fontId="0" fillId="0" borderId="0" xfId="20" applyFont="1" applyAlignment="1">
      <alignment wrapText="1"/>
      <protection/>
    </xf>
    <xf numFmtId="0" fontId="1" fillId="0" borderId="0" xfId="20" applyFont="1" applyAlignment="1">
      <alignment horizontal="left"/>
      <protection/>
    </xf>
    <xf numFmtId="0" fontId="0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4" fillId="0" borderId="0" xfId="20" applyFont="1" applyAlignment="1">
      <alignment wrapText="1"/>
      <protection/>
    </xf>
    <xf numFmtId="0" fontId="25" fillId="0" borderId="0" xfId="20" applyFont="1" applyAlignment="1">
      <alignment wrapText="1"/>
      <protection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49" fontId="2" fillId="0" borderId="0" xfId="20" applyNumberFormat="1" applyFont="1" applyAlignment="1">
      <alignment horizontal="centerContinuous" vertical="top" wrapText="1"/>
      <protection/>
    </xf>
    <xf numFmtId="49" fontId="17" fillId="0" borderId="0" xfId="20" applyNumberFormat="1" applyFont="1" applyAlignment="1">
      <alignment horizontal="centerContinuous" vertical="top" wrapText="1"/>
      <protection/>
    </xf>
    <xf numFmtId="0" fontId="17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49" fontId="25" fillId="0" borderId="0" xfId="20" applyNumberFormat="1" applyFont="1" applyAlignment="1">
      <alignment vertical="top" wrapText="1"/>
      <protection/>
    </xf>
    <xf numFmtId="0" fontId="25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49" fontId="4" fillId="0" borderId="5" xfId="20" applyNumberFormat="1" applyFont="1" applyBorder="1" applyAlignment="1">
      <alignment vertical="top" wrapText="1"/>
      <protection/>
    </xf>
    <xf numFmtId="0" fontId="4" fillId="0" borderId="5" xfId="20" applyFont="1" applyBorder="1" applyAlignment="1">
      <alignment horizontal="centerContinuous"/>
      <protection/>
    </xf>
    <xf numFmtId="49" fontId="4" fillId="0" borderId="6" xfId="20" applyNumberFormat="1" applyFont="1" applyFill="1" applyBorder="1" applyAlignment="1">
      <alignment horizontal="centerContinuous" vertical="center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49" fontId="4" fillId="0" borderId="16" xfId="20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top" wrapText="1"/>
      <protection/>
    </xf>
    <xf numFmtId="49" fontId="4" fillId="0" borderId="1" xfId="20" applyNumberFormat="1" applyFont="1" applyFill="1" applyBorder="1" applyAlignment="1">
      <alignment horizontal="center" vertical="top" wrapText="1"/>
      <protection/>
    </xf>
    <xf numFmtId="49" fontId="4" fillId="0" borderId="9" xfId="20" applyNumberFormat="1" applyFont="1" applyFill="1" applyBorder="1" applyAlignment="1">
      <alignment horizontal="center" vertical="top" wrapText="1"/>
      <protection/>
    </xf>
    <xf numFmtId="3" fontId="5" fillId="0" borderId="8" xfId="20" applyNumberFormat="1" applyFont="1" applyBorder="1" applyAlignment="1">
      <alignment horizontal="center"/>
      <protection/>
    </xf>
    <xf numFmtId="3" fontId="1" fillId="0" borderId="1" xfId="20" applyNumberFormat="1" applyFont="1" applyBorder="1">
      <alignment/>
      <protection/>
    </xf>
    <xf numFmtId="4" fontId="1" fillId="0" borderId="1" xfId="20" applyNumberFormat="1" applyFont="1" applyBorder="1">
      <alignment/>
      <protection/>
    </xf>
    <xf numFmtId="3" fontId="1" fillId="0" borderId="9" xfId="20" applyNumberFormat="1" applyFont="1" applyBorder="1">
      <alignment/>
      <protection/>
    </xf>
    <xf numFmtId="49" fontId="5" fillId="0" borderId="8" xfId="20" applyNumberFormat="1" applyFont="1" applyFill="1" applyBorder="1" applyAlignment="1">
      <alignment horizontal="center" vertical="top" wrapText="1"/>
      <protection/>
    </xf>
    <xf numFmtId="3" fontId="5" fillId="0" borderId="8" xfId="20" applyNumberFormat="1" applyFont="1" applyBorder="1" applyAlignment="1">
      <alignment horizontal="left"/>
      <protection/>
    </xf>
    <xf numFmtId="3" fontId="7" fillId="0" borderId="8" xfId="20" applyNumberFormat="1" applyFont="1" applyBorder="1" applyAlignment="1">
      <alignment horizontal="left"/>
      <protection/>
    </xf>
    <xf numFmtId="3" fontId="4" fillId="0" borderId="8" xfId="20" applyNumberFormat="1" applyFont="1" applyBorder="1">
      <alignment/>
      <protection/>
    </xf>
    <xf numFmtId="49" fontId="4" fillId="0" borderId="8" xfId="20" applyNumberFormat="1" applyFont="1" applyFill="1" applyBorder="1" applyAlignment="1">
      <alignment vertical="top" wrapText="1"/>
      <protection/>
    </xf>
    <xf numFmtId="49" fontId="5" fillId="0" borderId="8" xfId="20" applyNumberFormat="1" applyFont="1" applyFill="1" applyBorder="1" applyAlignment="1">
      <alignment vertical="top" wrapText="1"/>
      <protection/>
    </xf>
    <xf numFmtId="3" fontId="7" fillId="0" borderId="8" xfId="20" applyNumberFormat="1" applyFont="1" applyBorder="1" applyAlignment="1">
      <alignment horizontal="center"/>
      <protection/>
    </xf>
    <xf numFmtId="3" fontId="4" fillId="0" borderId="8" xfId="20" applyNumberFormat="1" applyFont="1" applyBorder="1" applyAlignment="1">
      <alignment wrapText="1"/>
      <protection/>
    </xf>
    <xf numFmtId="49" fontId="7" fillId="0" borderId="8" xfId="20" applyNumberFormat="1" applyFont="1" applyFill="1" applyBorder="1" applyAlignment="1">
      <alignment horizontal="center" vertical="top" wrapText="1"/>
      <protection/>
    </xf>
    <xf numFmtId="3" fontId="7" fillId="0" borderId="13" xfId="20" applyNumberFormat="1" applyFont="1" applyBorder="1" applyAlignment="1">
      <alignment horizontal="center"/>
      <protection/>
    </xf>
    <xf numFmtId="3" fontId="1" fillId="0" borderId="14" xfId="20" applyNumberFormat="1" applyFont="1" applyBorder="1">
      <alignment/>
      <protection/>
    </xf>
    <xf numFmtId="4" fontId="1" fillId="0" borderId="14" xfId="20" applyNumberFormat="1" applyFont="1" applyBorder="1">
      <alignment/>
      <protection/>
    </xf>
    <xf numFmtId="3" fontId="1" fillId="0" borderId="15" xfId="20" applyNumberFormat="1" applyFont="1" applyBorder="1">
      <alignment/>
      <protection/>
    </xf>
    <xf numFmtId="0" fontId="25" fillId="0" borderId="0" xfId="20" applyFont="1" applyBorder="1" applyAlignment="1">
      <alignment horizontal="left"/>
      <protection/>
    </xf>
    <xf numFmtId="0" fontId="1" fillId="0" borderId="0" xfId="20" applyFont="1" applyAlignment="1">
      <alignment horizontal="center"/>
      <protection/>
    </xf>
    <xf numFmtId="0" fontId="25" fillId="0" borderId="0" xfId="20" applyFont="1" applyAlignment="1">
      <alignment horizontal="left"/>
      <protection/>
    </xf>
    <xf numFmtId="0" fontId="25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1" fillId="0" borderId="0" xfId="20" applyNumberFormat="1" applyFont="1" applyAlignment="1">
      <alignment horizontal="left" vertical="top" wrapText="1"/>
      <protection/>
    </xf>
    <xf numFmtId="49" fontId="1" fillId="0" borderId="0" xfId="20" applyNumberFormat="1" applyFont="1" applyAlignment="1">
      <alignment vertical="top" wrapText="1"/>
      <protection/>
    </xf>
    <xf numFmtId="49" fontId="1" fillId="0" borderId="5" xfId="20" applyNumberFormat="1" applyFont="1" applyBorder="1" applyAlignment="1">
      <alignment horizontal="center"/>
      <protection/>
    </xf>
    <xf numFmtId="0" fontId="1" fillId="0" borderId="0" xfId="20" applyFont="1">
      <alignment/>
      <protection/>
    </xf>
    <xf numFmtId="49" fontId="25" fillId="0" borderId="0" xfId="20" applyNumberFormat="1" applyFont="1" applyAlignment="1">
      <alignment horizontal="left" vertical="top" wrapText="1"/>
      <protection/>
    </xf>
    <xf numFmtId="0" fontId="4" fillId="0" borderId="0" xfId="20" applyFont="1" applyAlignment="1">
      <alignment horizontal="left"/>
      <protection/>
    </xf>
    <xf numFmtId="0" fontId="25" fillId="0" borderId="0" xfId="20" applyFont="1" applyAlignment="1">
      <alignment/>
      <protection/>
    </xf>
    <xf numFmtId="49" fontId="4" fillId="0" borderId="0" xfId="20" applyNumberFormat="1" applyFont="1" applyAlignment="1">
      <alignment vertical="top" wrapText="1"/>
      <protection/>
    </xf>
    <xf numFmtId="49" fontId="4" fillId="0" borderId="0" xfId="20" applyNumberFormat="1" applyFont="1" applyAlignment="1">
      <alignment horizontal="centerContinuous" vertical="top" wrapText="1"/>
      <protection/>
    </xf>
    <xf numFmtId="0" fontId="4" fillId="0" borderId="0" xfId="20" applyFont="1" applyAlignment="1">
      <alignment horizontal="centerContinuous"/>
      <protection/>
    </xf>
    <xf numFmtId="49" fontId="25" fillId="0" borderId="0" xfId="20" applyNumberFormat="1" applyFont="1" applyAlignment="1">
      <alignment horizontal="centerContinuous" vertical="top" wrapText="1"/>
      <protection/>
    </xf>
    <xf numFmtId="49" fontId="4" fillId="0" borderId="0" xfId="20" applyNumberFormat="1" applyFont="1" applyAlignment="1">
      <alignment horizontal="center" vertical="top" wrapText="1"/>
      <protection/>
    </xf>
    <xf numFmtId="0" fontId="4" fillId="0" borderId="0" xfId="20" applyFont="1" applyAlignment="1">
      <alignment/>
      <protection/>
    </xf>
    <xf numFmtId="49" fontId="4" fillId="0" borderId="6" xfId="20" applyNumberFormat="1" applyFont="1" applyFill="1" applyBorder="1" applyAlignment="1">
      <alignment horizontal="center" vertical="center" wrapText="1"/>
      <protection/>
    </xf>
    <xf numFmtId="49" fontId="4" fillId="0" borderId="17" xfId="20" applyNumberFormat="1" applyFont="1" applyFill="1" applyBorder="1" applyAlignment="1">
      <alignment horizontal="center" vertical="center" wrapText="1"/>
      <protection/>
    </xf>
    <xf numFmtId="49" fontId="4" fillId="0" borderId="7" xfId="20" applyNumberFormat="1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>
      <alignment horizontal="left" vertical="top" wrapText="1"/>
      <protection/>
    </xf>
    <xf numFmtId="0" fontId="1" fillId="0" borderId="9" xfId="20" applyFont="1" applyBorder="1">
      <alignment/>
      <protection/>
    </xf>
    <xf numFmtId="49" fontId="7" fillId="0" borderId="8" xfId="20" applyNumberFormat="1" applyFont="1" applyFill="1" applyBorder="1" applyAlignment="1">
      <alignment horizontal="center" vertical="top" wrapText="1"/>
      <protection/>
    </xf>
    <xf numFmtId="49" fontId="4" fillId="0" borderId="8" xfId="20" applyNumberFormat="1" applyFont="1" applyFill="1" applyBorder="1" applyAlignment="1">
      <alignment horizontal="left" vertical="top" wrapText="1"/>
      <protection/>
    </xf>
    <xf numFmtId="4" fontId="1" fillId="0" borderId="10" xfId="20" applyNumberFormat="1" applyFont="1" applyBorder="1">
      <alignment/>
      <protection/>
    </xf>
    <xf numFmtId="49" fontId="4" fillId="0" borderId="11" xfId="20" applyNumberFormat="1" applyFont="1" applyFill="1" applyBorder="1" applyAlignment="1">
      <alignment horizontal="left" vertical="top" wrapText="1"/>
      <protection/>
    </xf>
    <xf numFmtId="49" fontId="4" fillId="0" borderId="13" xfId="20" applyNumberFormat="1" applyFont="1" applyFill="1" applyBorder="1" applyAlignment="1">
      <alignment horizontal="left" vertical="top" wrapText="1"/>
      <protection/>
    </xf>
    <xf numFmtId="0" fontId="1" fillId="0" borderId="15" xfId="20" applyFont="1" applyBorder="1" applyAlignment="1">
      <alignment horizontal="left"/>
      <protection/>
    </xf>
    <xf numFmtId="49" fontId="1" fillId="0" borderId="0" xfId="20" applyNumberFormat="1" applyFont="1" applyAlignment="1">
      <alignment horizontal="center" vertical="top" wrapText="1"/>
      <protection/>
    </xf>
    <xf numFmtId="49" fontId="1" fillId="0" borderId="0" xfId="20" applyNumberFormat="1" applyFont="1" applyFill="1" applyBorder="1" applyAlignment="1">
      <alignment vertical="top" wrapText="1"/>
      <protection/>
    </xf>
    <xf numFmtId="49" fontId="1" fillId="0" borderId="0" xfId="20" applyNumberFormat="1" applyFont="1" applyFill="1" applyBorder="1" applyAlignment="1">
      <alignment horizontal="center" vertical="top" wrapText="1"/>
      <protection/>
    </xf>
    <xf numFmtId="3" fontId="1" fillId="0" borderId="0" xfId="20" applyNumberFormat="1" applyFont="1" applyBorder="1">
      <alignment/>
      <protection/>
    </xf>
    <xf numFmtId="0" fontId="1" fillId="0" borderId="0" xfId="20" applyFont="1" applyAlignment="1">
      <alignment/>
      <protection/>
    </xf>
    <xf numFmtId="49" fontId="25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12" fillId="0" borderId="0" xfId="20" applyNumberFormat="1" applyFont="1" applyAlignment="1">
      <alignment horizontal="centerContinuous" vertical="top" wrapText="1"/>
      <protection/>
    </xf>
    <xf numFmtId="49" fontId="7" fillId="0" borderId="8" xfId="20" applyNumberFormat="1" applyFont="1" applyFill="1" applyBorder="1" applyAlignment="1">
      <alignment horizontal="left" vertical="top" wrapText="1"/>
      <protection/>
    </xf>
    <xf numFmtId="49" fontId="9" fillId="0" borderId="8" xfId="20" applyNumberFormat="1" applyFont="1" applyFill="1" applyBorder="1" applyAlignment="1">
      <alignment horizontal="left" vertical="top" wrapText="1"/>
      <protection/>
    </xf>
    <xf numFmtId="49" fontId="5" fillId="0" borderId="18" xfId="20" applyNumberFormat="1" applyFont="1" applyFill="1" applyBorder="1" applyAlignment="1">
      <alignment horizontal="left" vertical="top" wrapText="1"/>
      <protection/>
    </xf>
    <xf numFmtId="3" fontId="25" fillId="0" borderId="0" xfId="20" applyNumberFormat="1" applyFont="1" applyAlignment="1">
      <alignment horizontal="left"/>
      <protection/>
    </xf>
    <xf numFmtId="49" fontId="5" fillId="0" borderId="19" xfId="20" applyNumberFormat="1" applyFont="1" applyFill="1" applyBorder="1" applyAlignment="1">
      <alignment horizontal="left" vertical="top" wrapText="1"/>
      <protection/>
    </xf>
    <xf numFmtId="3" fontId="1" fillId="0" borderId="20" xfId="20" applyNumberFormat="1" applyFont="1" applyBorder="1">
      <alignment/>
      <protection/>
    </xf>
    <xf numFmtId="4" fontId="1" fillId="0" borderId="21" xfId="20" applyNumberFormat="1" applyFont="1" applyBorder="1">
      <alignment/>
      <protection/>
    </xf>
    <xf numFmtId="3" fontId="1" fillId="0" borderId="22" xfId="20" applyNumberFormat="1" applyFont="1" applyBorder="1">
      <alignment/>
      <protection/>
    </xf>
    <xf numFmtId="49" fontId="4" fillId="0" borderId="0" xfId="20" applyNumberFormat="1" applyFont="1" applyAlignment="1">
      <alignment horizontal="left" vertical="top" wrapText="1"/>
      <protection/>
    </xf>
    <xf numFmtId="0" fontId="4" fillId="0" borderId="8" xfId="20" applyFont="1" applyBorder="1" applyAlignment="1">
      <alignment horizontal="center"/>
      <protection/>
    </xf>
    <xf numFmtId="3" fontId="4" fillId="0" borderId="1" xfId="20" applyNumberFormat="1" applyFont="1" applyBorder="1" applyAlignment="1">
      <alignment horizontal="center"/>
      <protection/>
    </xf>
    <xf numFmtId="0" fontId="4" fillId="0" borderId="1" xfId="20" applyNumberFormat="1" applyFont="1" applyBorder="1" applyAlignment="1">
      <alignment horizontal="center"/>
      <protection/>
    </xf>
    <xf numFmtId="0" fontId="4" fillId="0" borderId="9" xfId="20" applyNumberFormat="1" applyFont="1" applyBorder="1" applyAlignment="1">
      <alignment horizontal="center"/>
      <protection/>
    </xf>
    <xf numFmtId="0" fontId="5" fillId="0" borderId="8" xfId="20" applyFont="1" applyBorder="1" applyAlignment="1">
      <alignment horizontal="left" vertical="top" wrapText="1"/>
      <protection/>
    </xf>
    <xf numFmtId="0" fontId="4" fillId="0" borderId="8" xfId="20" applyFont="1" applyBorder="1" applyAlignment="1">
      <alignment vertical="top" wrapText="1"/>
      <protection/>
    </xf>
    <xf numFmtId="0" fontId="5" fillId="0" borderId="8" xfId="20" applyFont="1" applyBorder="1" applyAlignment="1">
      <alignment vertical="top" wrapText="1"/>
      <protection/>
    </xf>
    <xf numFmtId="0" fontId="5" fillId="0" borderId="13" xfId="20" applyFont="1" applyBorder="1" applyAlignment="1">
      <alignment vertical="top" wrapText="1"/>
      <protection/>
    </xf>
    <xf numFmtId="49" fontId="1" fillId="0" borderId="0" xfId="20" applyNumberFormat="1" applyFont="1" applyBorder="1">
      <alignment/>
      <protection/>
    </xf>
    <xf numFmtId="49" fontId="4" fillId="0" borderId="23" xfId="20" applyNumberFormat="1" applyFont="1" applyFill="1" applyBorder="1" applyAlignment="1">
      <alignment horizontal="left" vertical="top" wrapText="1"/>
      <protection/>
    </xf>
    <xf numFmtId="49" fontId="5" fillId="0" borderId="13" xfId="20" applyNumberFormat="1" applyFont="1" applyFill="1" applyBorder="1" applyAlignment="1">
      <alignment horizontal="left" vertical="top" wrapText="1"/>
      <protection/>
    </xf>
    <xf numFmtId="3" fontId="1" fillId="0" borderId="24" xfId="20" applyNumberFormat="1" applyFont="1" applyBorder="1">
      <alignment/>
      <protection/>
    </xf>
    <xf numFmtId="2" fontId="1" fillId="0" borderId="25" xfId="20" applyNumberFormat="1" applyFont="1" applyBorder="1">
      <alignment/>
      <protection/>
    </xf>
    <xf numFmtId="3" fontId="1" fillId="0" borderId="26" xfId="20" applyNumberFormat="1" applyFont="1" applyBorder="1">
      <alignment/>
      <protection/>
    </xf>
    <xf numFmtId="4" fontId="1" fillId="0" borderId="0" xfId="20" applyNumberFormat="1" applyFont="1" applyBorder="1">
      <alignment/>
      <protection/>
    </xf>
    <xf numFmtId="0" fontId="25" fillId="0" borderId="5" xfId="20" applyFont="1" applyBorder="1">
      <alignment/>
      <protection/>
    </xf>
    <xf numFmtId="0" fontId="1" fillId="0" borderId="0" xfId="20" applyFont="1" applyBorder="1" applyAlignment="1">
      <alignment/>
      <protection/>
    </xf>
    <xf numFmtId="49" fontId="1" fillId="0" borderId="0" xfId="20" applyNumberFormat="1" applyFont="1">
      <alignment/>
      <protection/>
    </xf>
    <xf numFmtId="0" fontId="1" fillId="0" borderId="5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1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 wrapText="1"/>
      <protection/>
    </xf>
    <xf numFmtId="0" fontId="26" fillId="0" borderId="0" xfId="20" applyFont="1" applyAlignment="1">
      <alignment horizontal="centerContinuous"/>
      <protection/>
    </xf>
    <xf numFmtId="0" fontId="2" fillId="0" borderId="0" xfId="20" applyFont="1">
      <alignment/>
      <protection/>
    </xf>
    <xf numFmtId="0" fontId="7" fillId="0" borderId="0" xfId="20" applyFont="1" applyAlignment="1">
      <alignment horizontal="centerContinuous" wrapText="1"/>
      <protection/>
    </xf>
    <xf numFmtId="0" fontId="0" fillId="0" borderId="27" xfId="20" applyFont="1" applyBorder="1" applyAlignment="1">
      <alignment wrapText="1"/>
      <protection/>
    </xf>
    <xf numFmtId="0" fontId="4" fillId="0" borderId="28" xfId="20" applyFont="1" applyBorder="1" applyAlignment="1">
      <alignment horizontal="centerContinuous"/>
      <protection/>
    </xf>
    <xf numFmtId="0" fontId="4" fillId="0" borderId="29" xfId="20" applyFont="1" applyBorder="1" applyAlignment="1">
      <alignment horizontal="centerContinuous"/>
      <protection/>
    </xf>
    <xf numFmtId="0" fontId="0" fillId="0" borderId="30" xfId="20" applyFont="1" applyBorder="1" applyAlignment="1">
      <alignment/>
      <protection/>
    </xf>
    <xf numFmtId="0" fontId="4" fillId="0" borderId="29" xfId="20" applyFont="1" applyBorder="1" applyAlignment="1">
      <alignment horizontal="centerContinuous" vertical="center"/>
      <protection/>
    </xf>
    <xf numFmtId="0" fontId="4" fillId="0" borderId="28" xfId="20" applyFont="1" applyBorder="1" applyAlignment="1">
      <alignment horizontal="centerContinuous" vertical="center" wrapText="1"/>
      <protection/>
    </xf>
    <xf numFmtId="0" fontId="0" fillId="0" borderId="28" xfId="20" applyFont="1" applyBorder="1" applyAlignment="1">
      <alignment horizontal="centerContinuous"/>
      <protection/>
    </xf>
    <xf numFmtId="0" fontId="0" fillId="0" borderId="31" xfId="20" applyFont="1" applyBorder="1" applyAlignment="1">
      <alignment horizontal="center"/>
      <protection/>
    </xf>
    <xf numFmtId="0" fontId="4" fillId="0" borderId="32" xfId="20" applyFont="1" applyBorder="1" applyAlignment="1">
      <alignment wrapText="1"/>
      <protection/>
    </xf>
    <xf numFmtId="0" fontId="4" fillId="0" borderId="33" xfId="20" applyFont="1" applyBorder="1" applyAlignment="1">
      <alignment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34" xfId="20" applyFont="1" applyBorder="1" applyAlignment="1">
      <alignment horizontal="center"/>
      <protection/>
    </xf>
    <xf numFmtId="49" fontId="4" fillId="0" borderId="32" xfId="20" applyNumberFormat="1" applyFont="1" applyBorder="1" applyAlignment="1">
      <alignment horizontal="center" vertical="top" wrapText="1"/>
      <protection/>
    </xf>
    <xf numFmtId="49" fontId="4" fillId="0" borderId="35" xfId="20" applyNumberFormat="1" applyFont="1" applyBorder="1" applyAlignment="1">
      <alignment horizontal="center" vertical="center" wrapText="1"/>
      <protection/>
    </xf>
    <xf numFmtId="49" fontId="4" fillId="0" borderId="0" xfId="20" applyNumberFormat="1" applyFont="1" applyAlignment="1">
      <alignment horizontal="center" vertical="center" wrapText="1"/>
      <protection/>
    </xf>
    <xf numFmtId="49" fontId="4" fillId="0" borderId="33" xfId="20" applyNumberFormat="1" applyFont="1" applyBorder="1" applyAlignment="1">
      <alignment horizontal="center" vertical="center" wrapText="1"/>
      <protection/>
    </xf>
    <xf numFmtId="0" fontId="4" fillId="0" borderId="33" xfId="20" applyFont="1" applyBorder="1" applyAlignment="1">
      <alignment horizontal="center" vertical="center" wrapText="1"/>
      <protection/>
    </xf>
    <xf numFmtId="49" fontId="4" fillId="0" borderId="34" xfId="20" applyNumberFormat="1" applyFont="1" applyBorder="1" applyAlignment="1">
      <alignment horizontal="center" vertical="center" wrapText="1"/>
      <protection/>
    </xf>
    <xf numFmtId="49" fontId="4" fillId="0" borderId="0" xfId="20" applyNumberFormat="1" applyFont="1">
      <alignment/>
      <protection/>
    </xf>
    <xf numFmtId="0" fontId="4" fillId="0" borderId="8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3" fontId="5" fillId="0" borderId="36" xfId="20" applyNumberFormat="1" applyFont="1" applyBorder="1">
      <alignment/>
      <protection/>
    </xf>
    <xf numFmtId="218" fontId="1" fillId="0" borderId="1" xfId="20" applyNumberFormat="1" applyFont="1" applyBorder="1">
      <alignment/>
      <protection/>
    </xf>
    <xf numFmtId="207" fontId="25" fillId="0" borderId="1" xfId="20" applyNumberFormat="1" applyFont="1" applyBorder="1">
      <alignment/>
      <protection/>
    </xf>
    <xf numFmtId="207" fontId="25" fillId="0" borderId="9" xfId="20" applyNumberFormat="1" applyFont="1" applyBorder="1">
      <alignment/>
      <protection/>
    </xf>
    <xf numFmtId="3" fontId="4" fillId="0" borderId="36" xfId="20" applyNumberFormat="1" applyFont="1" applyBorder="1">
      <alignment/>
      <protection/>
    </xf>
    <xf numFmtId="218" fontId="1" fillId="0" borderId="9" xfId="20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37" xfId="20" applyFont="1" applyBorder="1" applyAlignment="1">
      <alignment horizontal="right" wrapText="1"/>
      <protection/>
    </xf>
    <xf numFmtId="218" fontId="1" fillId="0" borderId="14" xfId="20" applyNumberFormat="1" applyFont="1" applyBorder="1">
      <alignment/>
      <protection/>
    </xf>
    <xf numFmtId="218" fontId="1" fillId="0" borderId="15" xfId="20" applyNumberFormat="1" applyFont="1" applyBorder="1">
      <alignment/>
      <protection/>
    </xf>
    <xf numFmtId="0" fontId="4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49" fontId="1" fillId="0" borderId="0" xfId="20" applyNumberFormat="1" applyFont="1" applyBorder="1" applyAlignment="1">
      <alignment/>
      <protection/>
    </xf>
    <xf numFmtId="49" fontId="1" fillId="0" borderId="0" xfId="20" applyNumberFormat="1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wrapText="1"/>
      <protection/>
    </xf>
    <xf numFmtId="0" fontId="25" fillId="0" borderId="0" xfId="20" applyFont="1" applyBorder="1">
      <alignment/>
      <protection/>
    </xf>
    <xf numFmtId="0" fontId="1" fillId="0" borderId="0" xfId="20" applyFont="1" applyBorder="1" applyAlignment="1">
      <alignment horizontal="left"/>
      <protection/>
    </xf>
    <xf numFmtId="0" fontId="2" fillId="0" borderId="0" xfId="20" applyFont="1" applyAlignme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38" xfId="20" applyFont="1" applyBorder="1" applyAlignment="1">
      <alignment horizontal="center" vertical="top" wrapText="1"/>
      <protection/>
    </xf>
    <xf numFmtId="0" fontId="0" fillId="0" borderId="30" xfId="20" applyFont="1" applyBorder="1" applyAlignment="1">
      <alignment horizontal="center" vertical="top"/>
      <protection/>
    </xf>
    <xf numFmtId="0" fontId="0" fillId="0" borderId="30" xfId="20" applyFont="1" applyBorder="1" applyAlignment="1">
      <alignment horizontal="centerContinuous"/>
      <protection/>
    </xf>
    <xf numFmtId="0" fontId="0" fillId="0" borderId="29" xfId="20" applyFont="1" applyBorder="1" applyAlignment="1">
      <alignment horizontal="centerContinuous" vertical="center"/>
      <protection/>
    </xf>
    <xf numFmtId="0" fontId="0" fillId="0" borderId="28" xfId="20" applyFont="1" applyBorder="1" applyAlignment="1">
      <alignment horizontal="centerContinuous" vertical="center" wrapText="1"/>
      <protection/>
    </xf>
    <xf numFmtId="0" fontId="0" fillId="0" borderId="31" xfId="20" applyFont="1" applyBorder="1" applyAlignment="1">
      <alignment horizontal="center" vertical="top" wrapText="1"/>
      <protection/>
    </xf>
    <xf numFmtId="0" fontId="4" fillId="0" borderId="39" xfId="20" applyFont="1" applyBorder="1" applyAlignment="1">
      <alignment horizontal="center" vertical="top" wrapText="1"/>
      <protection/>
    </xf>
    <xf numFmtId="0" fontId="4" fillId="0" borderId="33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Continuous"/>
      <protection/>
    </xf>
    <xf numFmtId="0" fontId="4" fillId="0" borderId="34" xfId="20" applyFont="1" applyBorder="1" applyAlignment="1">
      <alignment/>
      <protection/>
    </xf>
    <xf numFmtId="0" fontId="4" fillId="0" borderId="33" xfId="20" applyFont="1" applyBorder="1" applyAlignment="1">
      <alignment horizontal="center" vertical="top" wrapText="1"/>
      <protection/>
    </xf>
    <xf numFmtId="0" fontId="4" fillId="0" borderId="34" xfId="20" applyFont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wrapText="1"/>
      <protection/>
    </xf>
    <xf numFmtId="0" fontId="25" fillId="0" borderId="39" xfId="20" applyFont="1" applyBorder="1">
      <alignment/>
      <protection/>
    </xf>
    <xf numFmtId="0" fontId="5" fillId="0" borderId="8" xfId="20" applyFont="1" applyBorder="1" applyAlignment="1">
      <alignment horizontal="right" wrapText="1"/>
      <protection/>
    </xf>
    <xf numFmtId="3" fontId="26" fillId="0" borderId="0" xfId="20" applyNumberFormat="1" applyFont="1">
      <alignment/>
      <protection/>
    </xf>
    <xf numFmtId="0" fontId="26" fillId="0" borderId="0" xfId="20" applyFont="1">
      <alignment/>
      <protection/>
    </xf>
    <xf numFmtId="0" fontId="5" fillId="0" borderId="13" xfId="20" applyFont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218" fontId="1" fillId="0" borderId="0" xfId="20" applyNumberFormat="1" applyFont="1" applyBorder="1">
      <alignment/>
      <protection/>
    </xf>
    <xf numFmtId="0" fontId="1" fillId="0" borderId="0" xfId="20" applyFont="1" applyAlignment="1">
      <alignment wrapText="1"/>
      <protection/>
    </xf>
    <xf numFmtId="49" fontId="4" fillId="0" borderId="0" xfId="20" applyNumberFormat="1" applyFont="1" applyBorder="1" applyAlignment="1">
      <alignment vertical="top" wrapText="1"/>
      <protection/>
    </xf>
    <xf numFmtId="49" fontId="4" fillId="0" borderId="0" xfId="20" applyNumberFormat="1" applyFont="1" applyBorder="1" applyAlignment="1">
      <alignment horizontal="center" vertical="top" wrapText="1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5" fillId="0" borderId="0" xfId="20" applyNumberFormat="1" applyFont="1" applyBorder="1">
      <alignment/>
      <protection/>
    </xf>
    <xf numFmtId="0" fontId="2" fillId="0" borderId="0" xfId="20" applyFont="1" applyAlignment="1">
      <alignment horizontal="center"/>
      <protection/>
    </xf>
    <xf numFmtId="0" fontId="1" fillId="0" borderId="5" xfId="20" applyFont="1" applyBorder="1">
      <alignment/>
      <protection/>
    </xf>
    <xf numFmtId="0" fontId="4" fillId="0" borderId="5" xfId="20" applyFont="1" applyBorder="1" applyAlignment="1">
      <alignment horizontal="right"/>
      <protection/>
    </xf>
    <xf numFmtId="0" fontId="0" fillId="0" borderId="6" xfId="20" applyFont="1" applyBorder="1" applyAlignment="1">
      <alignment horizontal="center" wrapText="1"/>
      <protection/>
    </xf>
    <xf numFmtId="3" fontId="1" fillId="0" borderId="7" xfId="20" applyNumberFormat="1" applyFont="1" applyBorder="1" applyAlignment="1">
      <alignment horizontal="center"/>
      <protection/>
    </xf>
    <xf numFmtId="0" fontId="0" fillId="0" borderId="8" xfId="20" applyFont="1" applyBorder="1" applyAlignment="1">
      <alignment horizontal="center" wrapText="1"/>
      <protection/>
    </xf>
    <xf numFmtId="3" fontId="1" fillId="0" borderId="9" xfId="20" applyNumberFormat="1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3" fontId="6" fillId="0" borderId="9" xfId="20" applyNumberFormat="1" applyFont="1" applyBorder="1" applyAlignment="1">
      <alignment horizontal="right"/>
      <protection/>
    </xf>
    <xf numFmtId="3" fontId="1" fillId="0" borderId="9" xfId="20" applyNumberFormat="1" applyFont="1" applyBorder="1" applyAlignment="1">
      <alignment horizontal="right"/>
      <protection/>
    </xf>
    <xf numFmtId="0" fontId="0" fillId="0" borderId="18" xfId="20" applyFont="1" applyBorder="1" applyAlignment="1">
      <alignment wrapText="1"/>
      <protection/>
    </xf>
    <xf numFmtId="3" fontId="1" fillId="0" borderId="40" xfId="20" applyNumberFormat="1" applyFont="1" applyBorder="1" applyAlignment="1">
      <alignment horizontal="right"/>
      <protection/>
    </xf>
    <xf numFmtId="0" fontId="0" fillId="0" borderId="23" xfId="20" applyFont="1" applyBorder="1" applyAlignment="1">
      <alignment wrapText="1"/>
      <protection/>
    </xf>
    <xf numFmtId="3" fontId="1" fillId="0" borderId="16" xfId="20" applyNumberFormat="1" applyFont="1" applyBorder="1" applyAlignment="1">
      <alignment horizontal="right"/>
      <protection/>
    </xf>
    <xf numFmtId="0" fontId="5" fillId="0" borderId="8" xfId="20" applyFont="1" applyBorder="1" applyAlignment="1">
      <alignment horizontal="left"/>
      <protection/>
    </xf>
    <xf numFmtId="0" fontId="5" fillId="0" borderId="13" xfId="20" applyFont="1" applyBorder="1" applyAlignment="1">
      <alignment horizontal="left"/>
      <protection/>
    </xf>
    <xf numFmtId="3" fontId="6" fillId="0" borderId="15" xfId="20" applyNumberFormat="1" applyFont="1" applyBorder="1" applyAlignment="1">
      <alignment horizontal="right"/>
      <protection/>
    </xf>
    <xf numFmtId="0" fontId="3" fillId="0" borderId="0" xfId="20" applyFont="1">
      <alignment/>
      <protection/>
    </xf>
    <xf numFmtId="3" fontId="1" fillId="0" borderId="0" xfId="20" applyNumberFormat="1" applyFont="1">
      <alignment/>
      <protection/>
    </xf>
    <xf numFmtId="3" fontId="1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Continuous" vertical="center" wrapText="1"/>
      <protection/>
    </xf>
    <xf numFmtId="0" fontId="25" fillId="0" borderId="3" xfId="20" applyFont="1" applyBorder="1" applyAlignment="1">
      <alignment horizontal="centerContinuous"/>
      <protection/>
    </xf>
    <xf numFmtId="172" fontId="4" fillId="0" borderId="8" xfId="20" applyNumberFormat="1" applyFont="1" applyBorder="1" applyAlignment="1">
      <alignment horizontal="center"/>
      <protection/>
    </xf>
    <xf numFmtId="172" fontId="4" fillId="0" borderId="1" xfId="20" applyNumberFormat="1" applyFont="1" applyBorder="1" applyAlignment="1">
      <alignment horizontal="center"/>
      <protection/>
    </xf>
    <xf numFmtId="172" fontId="4" fillId="0" borderId="9" xfId="20" applyNumberFormat="1" applyFont="1" applyBorder="1" applyAlignment="1">
      <alignment horizontal="center"/>
      <protection/>
    </xf>
    <xf numFmtId="3" fontId="1" fillId="0" borderId="1" xfId="20" applyNumberFormat="1" applyFont="1" applyBorder="1" applyAlignment="1">
      <alignment horizontal="right"/>
      <protection/>
    </xf>
    <xf numFmtId="0" fontId="4" fillId="0" borderId="13" xfId="20" applyFont="1" applyBorder="1" applyAlignment="1">
      <alignment wrapText="1"/>
      <protection/>
    </xf>
    <xf numFmtId="3" fontId="1" fillId="0" borderId="14" xfId="20" applyNumberFormat="1" applyFont="1" applyBorder="1" applyAlignment="1">
      <alignment horizontal="right"/>
      <protection/>
    </xf>
    <xf numFmtId="3" fontId="1" fillId="0" borderId="15" xfId="20" applyNumberFormat="1" applyFont="1" applyBorder="1" applyAlignment="1">
      <alignment horizontal="right"/>
      <protection/>
    </xf>
    <xf numFmtId="0" fontId="5" fillId="0" borderId="19" xfId="20" applyFont="1" applyBorder="1" applyAlignment="1">
      <alignment horizontal="right" wrapText="1"/>
      <protection/>
    </xf>
    <xf numFmtId="3" fontId="1" fillId="0" borderId="21" xfId="20" applyNumberFormat="1" applyFont="1" applyBorder="1" applyAlignment="1">
      <alignment horizontal="right"/>
      <protection/>
    </xf>
    <xf numFmtId="3" fontId="1" fillId="0" borderId="41" xfId="20" applyNumberFormat="1" applyFont="1" applyBorder="1" applyAlignment="1">
      <alignment horizontal="right"/>
      <protection/>
    </xf>
    <xf numFmtId="4" fontId="6" fillId="0" borderId="0" xfId="20" applyNumberFormat="1" applyFont="1" applyBorder="1">
      <alignment/>
      <protection/>
    </xf>
    <xf numFmtId="3" fontId="1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4" fontId="5" fillId="0" borderId="0" xfId="20" applyNumberFormat="1" applyFont="1" applyBorder="1">
      <alignment/>
      <protection/>
    </xf>
    <xf numFmtId="216" fontId="5" fillId="0" borderId="0" xfId="20" applyNumberFormat="1" applyFont="1" applyBorder="1">
      <alignment/>
      <protection/>
    </xf>
    <xf numFmtId="217" fontId="5" fillId="0" borderId="0" xfId="20" applyNumberFormat="1" applyFont="1" applyBorder="1">
      <alignment/>
      <protection/>
    </xf>
    <xf numFmtId="172" fontId="5" fillId="0" borderId="0" xfId="20" applyNumberFormat="1" applyFont="1" applyBorder="1">
      <alignment/>
      <protection/>
    </xf>
    <xf numFmtId="217" fontId="1" fillId="0" borderId="0" xfId="20" applyNumberFormat="1" applyFont="1" applyBorder="1">
      <alignment/>
      <protection/>
    </xf>
    <xf numFmtId="4" fontId="6" fillId="0" borderId="0" xfId="20" applyNumberFormat="1" applyFont="1">
      <alignment/>
      <protection/>
    </xf>
    <xf numFmtId="172" fontId="1" fillId="0" borderId="0" xfId="20" applyNumberFormat="1" applyFont="1">
      <alignment/>
      <protection/>
    </xf>
    <xf numFmtId="0" fontId="25" fillId="0" borderId="0" xfId="20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_05_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2.57421875" style="4" customWidth="1"/>
    <col min="2" max="2" width="11.8515625" style="4" customWidth="1"/>
    <col min="3" max="4" width="12.57421875" style="4" customWidth="1"/>
    <col min="5" max="5" width="11.28125" style="4" customWidth="1"/>
  </cols>
  <sheetData>
    <row r="1" spans="1:5" ht="12.75">
      <c r="A1" s="733" t="s">
        <v>42</v>
      </c>
      <c r="B1" s="733"/>
      <c r="C1" s="733"/>
      <c r="D1" s="733"/>
      <c r="E1" s="733"/>
    </row>
    <row r="2" spans="1:5" ht="18.75" customHeight="1">
      <c r="A2" s="733"/>
      <c r="B2" s="733"/>
      <c r="C2" s="733"/>
      <c r="D2" s="733"/>
      <c r="E2" s="733"/>
    </row>
    <row r="3" spans="1:5" ht="12.75">
      <c r="A3" s="68"/>
      <c r="E3" s="8" t="s">
        <v>43</v>
      </c>
    </row>
    <row r="4" spans="1:5" ht="33.75">
      <c r="A4" s="69" t="s">
        <v>7</v>
      </c>
      <c r="B4" s="9" t="s">
        <v>44</v>
      </c>
      <c r="C4" s="9" t="s">
        <v>45</v>
      </c>
      <c r="D4" s="9" t="s">
        <v>46</v>
      </c>
      <c r="E4" s="9" t="s">
        <v>13</v>
      </c>
    </row>
    <row r="5" spans="1:5" ht="12.75">
      <c r="A5" s="70" t="s">
        <v>47</v>
      </c>
      <c r="B5" s="22">
        <v>539896</v>
      </c>
      <c r="C5" s="71">
        <v>182993</v>
      </c>
      <c r="D5" s="22">
        <v>722889</v>
      </c>
      <c r="E5" s="22">
        <v>154876</v>
      </c>
    </row>
    <row r="6" spans="1:5" ht="22.5">
      <c r="A6" s="72" t="s">
        <v>48</v>
      </c>
      <c r="B6" s="73" t="s">
        <v>49</v>
      </c>
      <c r="C6" s="73" t="s">
        <v>49</v>
      </c>
      <c r="D6" s="74">
        <v>40210</v>
      </c>
      <c r="E6" s="74">
        <v>7327</v>
      </c>
    </row>
    <row r="7" spans="1:5" ht="22.5">
      <c r="A7" s="72" t="s">
        <v>50</v>
      </c>
      <c r="B7" s="73" t="s">
        <v>49</v>
      </c>
      <c r="C7" s="73" t="s">
        <v>49</v>
      </c>
      <c r="D7" s="74">
        <v>6666</v>
      </c>
      <c r="E7" s="74">
        <v>1308</v>
      </c>
    </row>
    <row r="8" spans="1:5" ht="12.75">
      <c r="A8" s="75" t="s">
        <v>51</v>
      </c>
      <c r="B8" s="76" t="s">
        <v>49</v>
      </c>
      <c r="C8" s="76" t="s">
        <v>49</v>
      </c>
      <c r="D8" s="22">
        <v>676013</v>
      </c>
      <c r="E8" s="22">
        <v>146241</v>
      </c>
    </row>
    <row r="9" spans="1:5" ht="12.75">
      <c r="A9" s="70" t="s">
        <v>52</v>
      </c>
      <c r="B9" s="22">
        <v>568959</v>
      </c>
      <c r="C9" s="71">
        <v>169714</v>
      </c>
      <c r="D9" s="22">
        <v>738673</v>
      </c>
      <c r="E9" s="22">
        <v>167847</v>
      </c>
    </row>
    <row r="10" spans="1:5" ht="22.5">
      <c r="A10" s="72" t="s">
        <v>53</v>
      </c>
      <c r="B10" s="73" t="s">
        <v>49</v>
      </c>
      <c r="C10" s="73" t="s">
        <v>49</v>
      </c>
      <c r="D10" s="74">
        <v>40210</v>
      </c>
      <c r="E10" s="74">
        <v>7327</v>
      </c>
    </row>
    <row r="11" spans="1:5" ht="22.5">
      <c r="A11" s="72" t="s">
        <v>54</v>
      </c>
      <c r="B11" s="73" t="s">
        <v>49</v>
      </c>
      <c r="C11" s="73" t="s">
        <v>49</v>
      </c>
      <c r="D11" s="74">
        <v>6666</v>
      </c>
      <c r="E11" s="74">
        <v>1308</v>
      </c>
    </row>
    <row r="12" spans="1:5" ht="12.75">
      <c r="A12" s="75" t="s">
        <v>55</v>
      </c>
      <c r="B12" s="76" t="s">
        <v>49</v>
      </c>
      <c r="C12" s="76" t="s">
        <v>49</v>
      </c>
      <c r="D12" s="22">
        <v>691797</v>
      </c>
      <c r="E12" s="22">
        <v>159212</v>
      </c>
    </row>
    <row r="13" spans="1:5" ht="25.5">
      <c r="A13" s="75" t="s">
        <v>56</v>
      </c>
      <c r="B13" s="22">
        <v>-29063</v>
      </c>
      <c r="C13" s="71">
        <v>13279</v>
      </c>
      <c r="D13" s="22">
        <v>-15784</v>
      </c>
      <c r="E13" s="22">
        <v>-12971</v>
      </c>
    </row>
    <row r="14" spans="1:5" ht="12.75">
      <c r="A14" s="77" t="s">
        <v>57</v>
      </c>
      <c r="B14" s="71">
        <v>-3320</v>
      </c>
      <c r="C14" s="71">
        <v>1009</v>
      </c>
      <c r="D14" s="71">
        <v>1192</v>
      </c>
      <c r="E14" s="71">
        <v>523</v>
      </c>
    </row>
    <row r="15" spans="1:5" ht="12.75">
      <c r="A15" s="78" t="s">
        <v>58</v>
      </c>
      <c r="B15" s="79">
        <v>8647</v>
      </c>
      <c r="C15" s="80">
        <v>1820</v>
      </c>
      <c r="D15" s="79">
        <v>10467</v>
      </c>
      <c r="E15" s="79">
        <v>1783</v>
      </c>
    </row>
    <row r="16" spans="1:5" ht="22.5">
      <c r="A16" s="72" t="s">
        <v>59</v>
      </c>
      <c r="B16" s="73" t="s">
        <v>49</v>
      </c>
      <c r="C16" s="73" t="s">
        <v>49</v>
      </c>
      <c r="D16" s="74">
        <v>5449</v>
      </c>
      <c r="E16" s="74">
        <v>904</v>
      </c>
    </row>
    <row r="17" spans="1:5" ht="12.75">
      <c r="A17" s="77" t="s">
        <v>60</v>
      </c>
      <c r="B17" s="76" t="s">
        <v>49</v>
      </c>
      <c r="C17" s="76" t="s">
        <v>49</v>
      </c>
      <c r="D17" s="22">
        <v>5018</v>
      </c>
      <c r="E17" s="22">
        <v>879</v>
      </c>
    </row>
    <row r="18" spans="1:5" ht="12.75">
      <c r="A18" s="78" t="s">
        <v>61</v>
      </c>
      <c r="B18" s="79">
        <v>11967</v>
      </c>
      <c r="C18" s="80">
        <v>811</v>
      </c>
      <c r="D18" s="79">
        <v>12778</v>
      </c>
      <c r="E18" s="79">
        <v>1352</v>
      </c>
    </row>
    <row r="19" spans="1:5" ht="22.5">
      <c r="A19" s="72" t="s">
        <v>62</v>
      </c>
      <c r="B19" s="81" t="s">
        <v>49</v>
      </c>
      <c r="C19" s="81" t="s">
        <v>49</v>
      </c>
      <c r="D19" s="74">
        <v>8952</v>
      </c>
      <c r="E19" s="74">
        <v>996</v>
      </c>
    </row>
    <row r="20" spans="1:5" ht="12.75">
      <c r="A20" s="77" t="s">
        <v>63</v>
      </c>
      <c r="B20" s="76" t="s">
        <v>49</v>
      </c>
      <c r="C20" s="76" t="s">
        <v>49</v>
      </c>
      <c r="D20" s="22">
        <v>3826</v>
      </c>
      <c r="E20" s="22">
        <v>356</v>
      </c>
    </row>
    <row r="21" spans="1:5" ht="25.5">
      <c r="A21" s="75" t="s">
        <v>64</v>
      </c>
      <c r="B21" s="71">
        <v>-25743</v>
      </c>
      <c r="C21" s="71">
        <v>12270</v>
      </c>
      <c r="D21" s="22">
        <v>-16976</v>
      </c>
      <c r="E21" s="22">
        <v>-13494</v>
      </c>
    </row>
    <row r="22" spans="1:5" ht="12.75">
      <c r="A22" s="70" t="s">
        <v>65</v>
      </c>
      <c r="B22" s="22">
        <v>25743</v>
      </c>
      <c r="C22" s="71">
        <v>-12270</v>
      </c>
      <c r="D22" s="22">
        <v>16976</v>
      </c>
      <c r="E22" s="22">
        <v>13494</v>
      </c>
    </row>
    <row r="23" spans="1:5" ht="12.75">
      <c r="A23" s="70" t="s">
        <v>66</v>
      </c>
      <c r="B23" s="22">
        <v>30638</v>
      </c>
      <c r="C23" s="71">
        <v>-12270</v>
      </c>
      <c r="D23" s="71">
        <v>21871</v>
      </c>
      <c r="E23" s="71">
        <v>10227</v>
      </c>
    </row>
    <row r="24" spans="1:5" ht="12.75">
      <c r="A24" s="82" t="s">
        <v>67</v>
      </c>
      <c r="B24" s="83">
        <v>0</v>
      </c>
      <c r="C24" s="83">
        <v>-2557</v>
      </c>
      <c r="D24" s="83">
        <v>946</v>
      </c>
      <c r="E24" s="83">
        <v>-193</v>
      </c>
    </row>
    <row r="25" spans="1:5" ht="22.5">
      <c r="A25" s="72" t="s">
        <v>68</v>
      </c>
      <c r="B25" s="74"/>
      <c r="C25" s="84">
        <v>946</v>
      </c>
      <c r="D25" s="74">
        <v>946</v>
      </c>
      <c r="E25" s="74">
        <v>-193</v>
      </c>
    </row>
    <row r="26" spans="1:5" ht="22.5">
      <c r="A26" s="72" t="s">
        <v>69</v>
      </c>
      <c r="B26" s="74"/>
      <c r="C26" s="84">
        <v>-3503</v>
      </c>
      <c r="D26" s="74">
        <v>-3503</v>
      </c>
      <c r="E26" s="74">
        <v>-92</v>
      </c>
    </row>
    <row r="27" spans="1:5" ht="22.5">
      <c r="A27" s="85" t="s">
        <v>70</v>
      </c>
      <c r="B27" s="81" t="s">
        <v>49</v>
      </c>
      <c r="C27" s="81" t="s">
        <v>49</v>
      </c>
      <c r="D27" s="86">
        <v>3503</v>
      </c>
      <c r="E27" s="86">
        <v>92</v>
      </c>
    </row>
    <row r="28" spans="1:5" ht="22.5">
      <c r="A28" s="72" t="s">
        <v>71</v>
      </c>
      <c r="B28" s="81" t="s">
        <v>49</v>
      </c>
      <c r="C28" s="81" t="s">
        <v>49</v>
      </c>
      <c r="D28" s="86"/>
      <c r="E28" s="86"/>
    </row>
    <row r="29" spans="1:5" ht="12.75">
      <c r="A29" s="87" t="s">
        <v>72</v>
      </c>
      <c r="B29" s="86">
        <v>37688</v>
      </c>
      <c r="C29" s="83">
        <v>0</v>
      </c>
      <c r="D29" s="86">
        <v>37688</v>
      </c>
      <c r="E29" s="86">
        <v>21072</v>
      </c>
    </row>
    <row r="30" spans="1:5" ht="12.75">
      <c r="A30" s="72" t="s">
        <v>73</v>
      </c>
      <c r="B30" s="74">
        <v>-25410</v>
      </c>
      <c r="C30" s="84"/>
      <c r="D30" s="74">
        <v>-25410</v>
      </c>
      <c r="E30" s="74">
        <v>31651</v>
      </c>
    </row>
    <row r="31" spans="1:5" ht="22.5">
      <c r="A31" s="72" t="s">
        <v>74</v>
      </c>
      <c r="B31" s="74">
        <v>-26269</v>
      </c>
      <c r="C31" s="84"/>
      <c r="D31" s="74">
        <v>-26269</v>
      </c>
      <c r="E31" s="74">
        <v>-3853</v>
      </c>
    </row>
    <row r="32" spans="1:5" ht="12.75">
      <c r="A32" s="72" t="s">
        <v>75</v>
      </c>
      <c r="B32" s="74">
        <v>89367</v>
      </c>
      <c r="C32" s="84"/>
      <c r="D32" s="74">
        <v>89367</v>
      </c>
      <c r="E32" s="74">
        <v>-6726</v>
      </c>
    </row>
    <row r="33" spans="1:5" ht="12.75">
      <c r="A33" s="88" t="s">
        <v>76</v>
      </c>
      <c r="B33" s="86">
        <v>-25926</v>
      </c>
      <c r="C33" s="84">
        <v>-16785</v>
      </c>
      <c r="D33" s="86">
        <v>-42711</v>
      </c>
      <c r="E33" s="86">
        <v>-12347</v>
      </c>
    </row>
    <row r="34" spans="1:5" ht="12.75">
      <c r="A34" s="73" t="s">
        <v>77</v>
      </c>
      <c r="B34" s="74"/>
      <c r="C34" s="84">
        <v>-4368</v>
      </c>
      <c r="D34" s="74">
        <v>-4368</v>
      </c>
      <c r="E34" s="74">
        <v>-140</v>
      </c>
    </row>
    <row r="35" spans="1:5" ht="12.75">
      <c r="A35" s="73" t="s">
        <v>73</v>
      </c>
      <c r="B35" s="74">
        <v>-26711</v>
      </c>
      <c r="C35" s="84"/>
      <c r="D35" s="74">
        <v>-26711</v>
      </c>
      <c r="E35" s="74">
        <v>-10113</v>
      </c>
    </row>
    <row r="36" spans="1:5" ht="22.5">
      <c r="A36" s="72" t="s">
        <v>74</v>
      </c>
      <c r="B36" s="74">
        <v>785</v>
      </c>
      <c r="C36" s="84">
        <v>-12417</v>
      </c>
      <c r="D36" s="74">
        <v>-11632</v>
      </c>
      <c r="E36" s="74">
        <v>-2094</v>
      </c>
    </row>
    <row r="37" spans="1:5" ht="12.75">
      <c r="A37" s="88" t="s">
        <v>78</v>
      </c>
      <c r="B37" s="86">
        <v>18876</v>
      </c>
      <c r="C37" s="83">
        <v>7072</v>
      </c>
      <c r="D37" s="74">
        <v>25948</v>
      </c>
      <c r="E37" s="74">
        <v>1695</v>
      </c>
    </row>
    <row r="38" spans="1:5" ht="12.75">
      <c r="A38" s="89" t="s">
        <v>79</v>
      </c>
      <c r="B38" s="22">
        <v>-4895</v>
      </c>
      <c r="C38" s="71"/>
      <c r="D38" s="22">
        <v>-4895</v>
      </c>
      <c r="E38" s="22">
        <v>3267</v>
      </c>
    </row>
    <row r="39" spans="1:5" ht="12.75">
      <c r="A39" s="90" t="s">
        <v>80</v>
      </c>
      <c r="B39" s="91"/>
      <c r="C39" s="92"/>
      <c r="D39" s="93"/>
      <c r="E39" s="94"/>
    </row>
    <row r="40" spans="1:5" ht="12.75">
      <c r="A40" s="90"/>
      <c r="B40" s="91"/>
      <c r="C40" s="92"/>
      <c r="D40" s="93"/>
      <c r="E40" s="94"/>
    </row>
    <row r="41" spans="1:5" ht="12.75">
      <c r="A41" s="1"/>
      <c r="B41" s="95"/>
      <c r="C41" s="92"/>
      <c r="D41" s="96"/>
      <c r="E41" s="97"/>
    </row>
    <row r="42" spans="1:5" ht="12.75">
      <c r="A42" s="734"/>
      <c r="B42" s="734"/>
      <c r="C42" s="734"/>
      <c r="D42" s="734"/>
      <c r="E42" s="94"/>
    </row>
    <row r="43" spans="1:5" ht="12.75">
      <c r="A43" s="98" t="s">
        <v>81</v>
      </c>
      <c r="B43" s="7"/>
      <c r="C43" s="7"/>
      <c r="D43" s="7"/>
      <c r="E43" s="99"/>
    </row>
    <row r="44" spans="1:5" ht="12.75">
      <c r="A44" s="7"/>
      <c r="B44" s="7"/>
      <c r="C44" s="7"/>
      <c r="D44" s="7"/>
      <c r="E44" s="94"/>
    </row>
    <row r="45" spans="1:5" ht="12.75">
      <c r="A45" s="63"/>
      <c r="B45" s="63"/>
      <c r="C45" s="100"/>
      <c r="D45" s="101"/>
      <c r="E45" s="102"/>
    </row>
    <row r="46" spans="1:5" ht="12.75">
      <c r="A46" s="63" t="s">
        <v>82</v>
      </c>
      <c r="B46" s="91"/>
      <c r="C46" s="92"/>
      <c r="D46" s="93"/>
      <c r="E46" s="94"/>
    </row>
    <row r="47" spans="1:5" ht="12.75">
      <c r="A47" s="63" t="s">
        <v>83</v>
      </c>
      <c r="B47" s="91"/>
      <c r="C47" s="92"/>
      <c r="D47" s="93"/>
      <c r="E47" s="94"/>
    </row>
  </sheetData>
  <mergeCells count="2">
    <mergeCell ref="A1:E2"/>
    <mergeCell ref="A42:D42"/>
  </mergeCells>
  <printOptions/>
  <pageMargins left="1.26" right="0.19" top="1" bottom="0.16" header="0.5" footer="0.1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C14" sqref="C14"/>
    </sheetView>
  </sheetViews>
  <sheetFormatPr defaultColWidth="9.140625" defaultRowHeight="12.75"/>
  <cols>
    <col min="1" max="1" width="40.421875" style="45" hidden="1" customWidth="1"/>
    <col min="2" max="2" width="8.7109375" style="45" hidden="1" customWidth="1"/>
    <col min="3" max="3" width="11.7109375" style="45" hidden="1" customWidth="1"/>
    <col min="4" max="4" width="13.140625" style="45" hidden="1" customWidth="1"/>
    <col min="5" max="5" width="9.140625" style="45" hidden="1" customWidth="1"/>
    <col min="6" max="6" width="13.140625" style="45" hidden="1" customWidth="1"/>
    <col min="7" max="7" width="42.421875" style="45" customWidth="1"/>
    <col min="8" max="8" width="8.421875" style="45" customWidth="1"/>
    <col min="9" max="9" width="12.421875" style="45" customWidth="1"/>
    <col min="10" max="10" width="9.57421875" style="45" customWidth="1"/>
    <col min="11" max="11" width="8.421875" style="45" customWidth="1"/>
    <col min="12" max="12" width="12.421875" style="45" customWidth="1"/>
    <col min="13" max="16384" width="9.140625" style="45" customWidth="1"/>
  </cols>
  <sheetData>
    <row r="2" spans="1:12" ht="12.75">
      <c r="A2" s="45" t="s">
        <v>161</v>
      </c>
      <c r="F2" s="134" t="s">
        <v>162</v>
      </c>
      <c r="G2" s="45" t="s">
        <v>163</v>
      </c>
      <c r="L2" s="135" t="s">
        <v>162</v>
      </c>
    </row>
    <row r="4" spans="1:12" ht="15.75">
      <c r="A4" s="44" t="s">
        <v>164</v>
      </c>
      <c r="G4" s="481" t="s">
        <v>165</v>
      </c>
      <c r="H4" s="481"/>
      <c r="I4" s="481"/>
      <c r="J4" s="481"/>
      <c r="K4" s="481"/>
      <c r="L4" s="481"/>
    </row>
    <row r="5" spans="1:12" ht="15.75">
      <c r="A5" s="44" t="s">
        <v>166</v>
      </c>
      <c r="G5" s="481" t="s">
        <v>4</v>
      </c>
      <c r="H5" s="481"/>
      <c r="I5" s="481"/>
      <c r="J5" s="481"/>
      <c r="K5" s="481"/>
      <c r="L5" s="481"/>
    </row>
    <row r="7" spans="6:12" ht="12.75">
      <c r="F7" s="51"/>
      <c r="L7" s="51"/>
    </row>
    <row r="8" spans="6:12" ht="12.75">
      <c r="F8" s="134" t="s">
        <v>5</v>
      </c>
      <c r="L8" s="135" t="s">
        <v>88</v>
      </c>
    </row>
    <row r="9" spans="1:12" ht="60" customHeight="1">
      <c r="A9" s="136" t="s">
        <v>7</v>
      </c>
      <c r="B9" s="137" t="s">
        <v>167</v>
      </c>
      <c r="C9" s="137" t="s">
        <v>8</v>
      </c>
      <c r="D9" s="137" t="s">
        <v>10</v>
      </c>
      <c r="E9" s="137" t="s">
        <v>168</v>
      </c>
      <c r="F9" s="137" t="s">
        <v>169</v>
      </c>
      <c r="G9" s="136" t="s">
        <v>7</v>
      </c>
      <c r="H9" s="137" t="s">
        <v>167</v>
      </c>
      <c r="I9" s="137" t="s">
        <v>8</v>
      </c>
      <c r="J9" s="137" t="s">
        <v>10</v>
      </c>
      <c r="K9" s="137" t="s">
        <v>168</v>
      </c>
      <c r="L9" s="137" t="s">
        <v>169</v>
      </c>
    </row>
    <row r="10" spans="1:12" ht="12" customHeight="1">
      <c r="A10" s="136">
        <v>1</v>
      </c>
      <c r="B10" s="136">
        <v>2</v>
      </c>
      <c r="C10" s="137">
        <v>3</v>
      </c>
      <c r="D10" s="137">
        <v>4</v>
      </c>
      <c r="E10" s="137">
        <v>5</v>
      </c>
      <c r="F10" s="138">
        <v>6</v>
      </c>
      <c r="G10" s="136">
        <v>1</v>
      </c>
      <c r="H10" s="136">
        <v>2</v>
      </c>
      <c r="I10" s="137">
        <v>3</v>
      </c>
      <c r="J10" s="137">
        <v>4</v>
      </c>
      <c r="K10" s="137">
        <v>5</v>
      </c>
      <c r="L10" s="138">
        <v>6</v>
      </c>
    </row>
    <row r="11" spans="1:12" ht="18" customHeight="1">
      <c r="A11" s="139" t="s">
        <v>170</v>
      </c>
      <c r="B11" s="140"/>
      <c r="C11" s="15">
        <v>750186398</v>
      </c>
      <c r="D11" s="15">
        <v>301384472</v>
      </c>
      <c r="E11" s="141">
        <v>0.401746116436518</v>
      </c>
      <c r="F11" s="15">
        <v>6200955</v>
      </c>
      <c r="G11" s="139" t="s">
        <v>170</v>
      </c>
      <c r="H11" s="140"/>
      <c r="I11" s="142">
        <v>750186</v>
      </c>
      <c r="J11" s="142">
        <v>301384</v>
      </c>
      <c r="K11" s="143">
        <v>0.4017457003996342</v>
      </c>
      <c r="L11" s="142">
        <v>6201</v>
      </c>
    </row>
    <row r="12" spans="1:12" ht="18" customHeight="1">
      <c r="A12" s="144" t="s">
        <v>171</v>
      </c>
      <c r="B12" s="145">
        <v>1</v>
      </c>
      <c r="C12" s="146">
        <v>200829</v>
      </c>
      <c r="D12" s="146">
        <v>82541</v>
      </c>
      <c r="E12" s="147">
        <v>0.4110013992003147</v>
      </c>
      <c r="F12" s="148">
        <v>231589</v>
      </c>
      <c r="G12" s="144" t="s">
        <v>171</v>
      </c>
      <c r="H12" s="145">
        <v>1</v>
      </c>
      <c r="I12" s="149">
        <v>201</v>
      </c>
      <c r="J12" s="149">
        <v>83</v>
      </c>
      <c r="K12" s="150">
        <v>0.4129353233830846</v>
      </c>
      <c r="L12" s="149">
        <v>232</v>
      </c>
    </row>
    <row r="13" spans="1:12" ht="18.75" customHeight="1">
      <c r="A13" s="31" t="s">
        <v>172</v>
      </c>
      <c r="B13" s="145">
        <v>2</v>
      </c>
      <c r="C13" s="146"/>
      <c r="D13" s="146"/>
      <c r="E13" s="147" t="s">
        <v>24</v>
      </c>
      <c r="F13" s="31">
        <v>54474</v>
      </c>
      <c r="G13" s="31" t="s">
        <v>172</v>
      </c>
      <c r="H13" s="145">
        <v>2</v>
      </c>
      <c r="I13" s="149">
        <v>0</v>
      </c>
      <c r="J13" s="149">
        <v>0</v>
      </c>
      <c r="K13" s="150" t="s">
        <v>24</v>
      </c>
      <c r="L13" s="149">
        <v>54</v>
      </c>
    </row>
    <row r="14" spans="1:12" ht="17.25" customHeight="1">
      <c r="A14" s="31" t="s">
        <v>173</v>
      </c>
      <c r="B14" s="145">
        <v>3</v>
      </c>
      <c r="C14" s="146"/>
      <c r="D14" s="146"/>
      <c r="E14" s="147" t="s">
        <v>24</v>
      </c>
      <c r="F14" s="31">
        <v>324474</v>
      </c>
      <c r="G14" s="31" t="s">
        <v>173</v>
      </c>
      <c r="H14" s="145">
        <v>3</v>
      </c>
      <c r="I14" s="149">
        <v>0</v>
      </c>
      <c r="J14" s="149">
        <v>0</v>
      </c>
      <c r="K14" s="150" t="s">
        <v>24</v>
      </c>
      <c r="L14" s="149">
        <v>324</v>
      </c>
    </row>
    <row r="15" spans="1:12" ht="16.5" customHeight="1">
      <c r="A15" s="31" t="s">
        <v>174</v>
      </c>
      <c r="B15" s="145">
        <v>4</v>
      </c>
      <c r="C15" s="146">
        <v>7937629</v>
      </c>
      <c r="D15" s="146">
        <v>2345660</v>
      </c>
      <c r="E15" s="147">
        <v>0.2955114178301858</v>
      </c>
      <c r="F15" s="31">
        <v>676858</v>
      </c>
      <c r="G15" s="31" t="s">
        <v>175</v>
      </c>
      <c r="H15" s="145">
        <v>4</v>
      </c>
      <c r="I15" s="149">
        <v>7938</v>
      </c>
      <c r="J15" s="149">
        <v>2346</v>
      </c>
      <c r="K15" s="150">
        <v>0.29554043839758126</v>
      </c>
      <c r="L15" s="149">
        <v>677</v>
      </c>
    </row>
    <row r="16" spans="1:12" ht="18.75" customHeight="1">
      <c r="A16" s="31" t="s">
        <v>176</v>
      </c>
      <c r="B16" s="145">
        <v>5</v>
      </c>
      <c r="C16" s="146">
        <v>135680628</v>
      </c>
      <c r="D16" s="146">
        <v>53338260</v>
      </c>
      <c r="E16" s="147">
        <v>0.39311625238055353</v>
      </c>
      <c r="F16" s="31">
        <v>200012</v>
      </c>
      <c r="G16" s="31" t="s">
        <v>176</v>
      </c>
      <c r="H16" s="145">
        <v>5</v>
      </c>
      <c r="I16" s="149">
        <v>135681</v>
      </c>
      <c r="J16" s="149">
        <v>53338</v>
      </c>
      <c r="K16" s="150">
        <v>0.3931132583044052</v>
      </c>
      <c r="L16" s="149">
        <v>200</v>
      </c>
    </row>
    <row r="17" spans="1:12" ht="18" customHeight="1">
      <c r="A17" s="31" t="s">
        <v>177</v>
      </c>
      <c r="B17" s="145">
        <v>6</v>
      </c>
      <c r="C17" s="146">
        <v>516531015</v>
      </c>
      <c r="D17" s="146">
        <v>212684260</v>
      </c>
      <c r="E17" s="147">
        <v>0.4117550617943048</v>
      </c>
      <c r="F17" s="31">
        <v>10087</v>
      </c>
      <c r="G17" s="31" t="s">
        <v>177</v>
      </c>
      <c r="H17" s="145">
        <v>6</v>
      </c>
      <c r="I17" s="149">
        <v>516531</v>
      </c>
      <c r="J17" s="149">
        <v>212684</v>
      </c>
      <c r="K17" s="150">
        <v>0.4117545703936453</v>
      </c>
      <c r="L17" s="149">
        <v>10</v>
      </c>
    </row>
    <row r="18" spans="1:12" ht="24" customHeight="1">
      <c r="A18" s="119" t="s">
        <v>178</v>
      </c>
      <c r="B18" s="145">
        <v>7</v>
      </c>
      <c r="C18" s="146">
        <v>8600980</v>
      </c>
      <c r="D18" s="146">
        <v>2838755</v>
      </c>
      <c r="E18" s="147">
        <v>0.33005018032828815</v>
      </c>
      <c r="F18" s="31">
        <v>1451025</v>
      </c>
      <c r="G18" s="119" t="s">
        <v>178</v>
      </c>
      <c r="H18" s="145">
        <v>7</v>
      </c>
      <c r="I18" s="149">
        <v>8601</v>
      </c>
      <c r="J18" s="149">
        <v>2839</v>
      </c>
      <c r="K18" s="150">
        <v>0.3300778979188466</v>
      </c>
      <c r="L18" s="149">
        <v>1451</v>
      </c>
    </row>
    <row r="19" spans="1:12" ht="15.75" customHeight="1">
      <c r="A19" s="31" t="s">
        <v>179</v>
      </c>
      <c r="B19" s="145">
        <v>8</v>
      </c>
      <c r="C19" s="146">
        <v>4140265</v>
      </c>
      <c r="D19" s="146">
        <v>1882492</v>
      </c>
      <c r="E19" s="147">
        <v>0.45467910870439454</v>
      </c>
      <c r="F19" s="31">
        <v>231958</v>
      </c>
      <c r="G19" s="31" t="s">
        <v>179</v>
      </c>
      <c r="H19" s="145">
        <v>8</v>
      </c>
      <c r="I19" s="149">
        <v>4140</v>
      </c>
      <c r="J19" s="149">
        <v>1882</v>
      </c>
      <c r="K19" s="150">
        <v>0.45458937198067634</v>
      </c>
      <c r="L19" s="149">
        <v>232</v>
      </c>
    </row>
    <row r="20" spans="1:12" ht="20.25" customHeight="1">
      <c r="A20" s="31" t="s">
        <v>180</v>
      </c>
      <c r="B20" s="145">
        <v>9</v>
      </c>
      <c r="C20" s="146"/>
      <c r="D20" s="146"/>
      <c r="E20" s="147" t="s">
        <v>24</v>
      </c>
      <c r="F20" s="31"/>
      <c r="G20" s="31" t="s">
        <v>180</v>
      </c>
      <c r="H20" s="145">
        <v>9</v>
      </c>
      <c r="I20" s="149">
        <v>0</v>
      </c>
      <c r="J20" s="149">
        <v>0</v>
      </c>
      <c r="K20" s="150" t="s">
        <v>24</v>
      </c>
      <c r="L20" s="149">
        <v>0</v>
      </c>
    </row>
    <row r="21" spans="1:12" ht="24.75" customHeight="1">
      <c r="A21" s="119" t="s">
        <v>181</v>
      </c>
      <c r="B21" s="145">
        <v>10</v>
      </c>
      <c r="C21" s="146">
        <v>500000</v>
      </c>
      <c r="D21" s="146">
        <v>194708</v>
      </c>
      <c r="E21" s="147">
        <v>0.389416</v>
      </c>
      <c r="F21" s="31">
        <v>70536</v>
      </c>
      <c r="G21" s="119" t="s">
        <v>181</v>
      </c>
      <c r="H21" s="145">
        <v>10</v>
      </c>
      <c r="I21" s="149">
        <v>499</v>
      </c>
      <c r="J21" s="149">
        <v>195</v>
      </c>
      <c r="K21" s="150">
        <v>0.3907815631262525</v>
      </c>
      <c r="L21" s="149">
        <v>71</v>
      </c>
    </row>
    <row r="22" spans="1:12" ht="27.75" customHeight="1">
      <c r="A22" s="119" t="s">
        <v>182</v>
      </c>
      <c r="B22" s="145">
        <v>11</v>
      </c>
      <c r="C22" s="146"/>
      <c r="D22" s="146"/>
      <c r="E22" s="147" t="s">
        <v>24</v>
      </c>
      <c r="F22" s="31"/>
      <c r="G22" s="119" t="s">
        <v>182</v>
      </c>
      <c r="H22" s="145">
        <v>11</v>
      </c>
      <c r="I22" s="149">
        <v>0</v>
      </c>
      <c r="J22" s="149">
        <v>0</v>
      </c>
      <c r="K22" s="150" t="s">
        <v>24</v>
      </c>
      <c r="L22" s="149">
        <v>0</v>
      </c>
    </row>
    <row r="23" spans="1:12" ht="18" customHeight="1">
      <c r="A23" s="31" t="s">
        <v>183</v>
      </c>
      <c r="B23" s="145">
        <v>12</v>
      </c>
      <c r="C23" s="146">
        <v>73121252</v>
      </c>
      <c r="D23" s="146">
        <v>26722414</v>
      </c>
      <c r="E23" s="147">
        <v>0.3654534525749094</v>
      </c>
      <c r="F23" s="31">
        <v>1810976</v>
      </c>
      <c r="G23" s="31" t="s">
        <v>183</v>
      </c>
      <c r="H23" s="145">
        <v>12</v>
      </c>
      <c r="I23" s="149">
        <v>73121</v>
      </c>
      <c r="J23" s="149">
        <v>26722</v>
      </c>
      <c r="K23" s="150">
        <v>0.3654490502044556</v>
      </c>
      <c r="L23" s="149">
        <v>1811</v>
      </c>
    </row>
    <row r="24" spans="1:12" ht="18.75" customHeight="1">
      <c r="A24" s="31" t="s">
        <v>184</v>
      </c>
      <c r="B24" s="145">
        <v>13</v>
      </c>
      <c r="C24" s="146">
        <v>3473800</v>
      </c>
      <c r="D24" s="146">
        <v>1295382</v>
      </c>
      <c r="E24" s="147">
        <v>0.37290056998100063</v>
      </c>
      <c r="F24" s="31">
        <v>1138966</v>
      </c>
      <c r="G24" s="31" t="s">
        <v>184</v>
      </c>
      <c r="H24" s="145">
        <v>13</v>
      </c>
      <c r="I24" s="149">
        <v>3474</v>
      </c>
      <c r="J24" s="149">
        <v>1295</v>
      </c>
      <c r="K24" s="150">
        <v>0.372769142199194</v>
      </c>
      <c r="L24" s="149">
        <v>1139</v>
      </c>
    </row>
    <row r="25" spans="1:12" ht="24" customHeight="1">
      <c r="A25" s="119" t="s">
        <v>185</v>
      </c>
      <c r="B25" s="145">
        <v>14</v>
      </c>
      <c r="C25" s="146"/>
      <c r="D25" s="146"/>
      <c r="E25" s="147" t="s">
        <v>24</v>
      </c>
      <c r="F25" s="31"/>
      <c r="G25" s="119" t="s">
        <v>185</v>
      </c>
      <c r="H25" s="145">
        <v>14</v>
      </c>
      <c r="I25" s="149">
        <v>0</v>
      </c>
      <c r="J25" s="149">
        <v>0</v>
      </c>
      <c r="K25" s="150" t="s">
        <v>24</v>
      </c>
      <c r="L25" s="149">
        <v>0</v>
      </c>
    </row>
    <row r="26" spans="2:11" ht="12.75">
      <c r="B26" s="51"/>
      <c r="C26" s="151"/>
      <c r="D26" s="151"/>
      <c r="E26" s="152"/>
      <c r="H26" s="51"/>
      <c r="I26" s="151"/>
      <c r="J26" s="151"/>
      <c r="K26" s="152"/>
    </row>
    <row r="27" spans="1:11" ht="12.75">
      <c r="A27" s="45" t="s">
        <v>186</v>
      </c>
      <c r="B27" s="51"/>
      <c r="C27" s="151"/>
      <c r="D27" s="151"/>
      <c r="E27" s="152"/>
      <c r="G27" s="45" t="s">
        <v>186</v>
      </c>
      <c r="H27" s="51"/>
      <c r="I27" s="151"/>
      <c r="J27" s="151"/>
      <c r="K27" s="152"/>
    </row>
    <row r="28" spans="2:11" ht="12.75">
      <c r="B28" s="51"/>
      <c r="C28" s="151"/>
      <c r="D28" s="151"/>
      <c r="E28" s="152"/>
      <c r="H28" s="51"/>
      <c r="I28" s="151"/>
      <c r="J28" s="151"/>
      <c r="K28" s="152"/>
    </row>
    <row r="29" spans="2:11" ht="12.75">
      <c r="B29" s="51"/>
      <c r="C29" s="151"/>
      <c r="D29" s="151"/>
      <c r="E29" s="152"/>
      <c r="H29" s="51"/>
      <c r="I29" s="151"/>
      <c r="J29" s="151"/>
      <c r="K29" s="152"/>
    </row>
    <row r="30" spans="2:11" ht="12.75">
      <c r="B30" s="51"/>
      <c r="C30" s="151"/>
      <c r="D30" s="151"/>
      <c r="E30" s="152"/>
      <c r="H30" s="51"/>
      <c r="I30" s="151"/>
      <c r="J30" s="151"/>
      <c r="K30" s="152"/>
    </row>
    <row r="31" spans="2:11" ht="12.75">
      <c r="B31" s="51"/>
      <c r="C31" s="151"/>
      <c r="D31" s="151"/>
      <c r="E31" s="152"/>
      <c r="H31" s="51"/>
      <c r="I31" s="151"/>
      <c r="J31" s="151"/>
      <c r="K31" s="152"/>
    </row>
    <row r="32" spans="2:11" ht="12.75">
      <c r="B32" s="51"/>
      <c r="C32" s="151"/>
      <c r="D32" s="151"/>
      <c r="E32" s="152"/>
      <c r="J32" s="151"/>
      <c r="K32" s="152"/>
    </row>
    <row r="33" spans="2:11" ht="12.75">
      <c r="B33" s="51"/>
      <c r="C33" s="151"/>
      <c r="D33" s="151"/>
      <c r="E33" s="152"/>
      <c r="H33" s="51"/>
      <c r="I33" s="151"/>
      <c r="J33" s="151"/>
      <c r="K33" s="152"/>
    </row>
    <row r="34" spans="1:11" ht="15.75" customHeight="1">
      <c r="A34" s="45" t="s">
        <v>187</v>
      </c>
      <c r="B34" s="51"/>
      <c r="C34" s="151" t="s">
        <v>188</v>
      </c>
      <c r="D34" s="151"/>
      <c r="E34" s="152"/>
      <c r="H34" s="51"/>
      <c r="I34" s="151"/>
      <c r="J34" s="151"/>
      <c r="K34" s="152"/>
    </row>
    <row r="35" spans="2:11" ht="12.75">
      <c r="B35" s="51"/>
      <c r="C35" s="151"/>
      <c r="D35" s="151"/>
      <c r="E35" s="152"/>
      <c r="H35" s="51"/>
      <c r="I35" s="151"/>
      <c r="J35" s="151"/>
      <c r="K35" s="152"/>
    </row>
    <row r="36" spans="3:11" ht="15.75" customHeight="1">
      <c r="C36" s="151"/>
      <c r="D36" s="151"/>
      <c r="E36" s="152"/>
      <c r="I36" s="151"/>
      <c r="J36" s="151"/>
      <c r="K36" s="152"/>
    </row>
    <row r="37" spans="3:11" ht="12.75">
      <c r="C37" s="151"/>
      <c r="D37" s="151"/>
      <c r="E37" s="152"/>
      <c r="G37" s="45" t="s">
        <v>187</v>
      </c>
      <c r="H37" s="51"/>
      <c r="I37" s="151" t="s">
        <v>189</v>
      </c>
      <c r="J37" s="151"/>
      <c r="K37" s="152"/>
    </row>
    <row r="38" spans="3:11" ht="12.75">
      <c r="C38" s="151"/>
      <c r="D38" s="151"/>
      <c r="E38" s="152"/>
      <c r="I38" s="151"/>
      <c r="J38" s="151"/>
      <c r="K38" s="152"/>
    </row>
    <row r="39" spans="3:11" ht="12.75">
      <c r="C39" s="151"/>
      <c r="D39" s="151"/>
      <c r="E39" s="152"/>
      <c r="I39" s="151"/>
      <c r="J39" s="151"/>
      <c r="K39" s="152"/>
    </row>
    <row r="40" spans="3:11" ht="12.75">
      <c r="C40" s="151"/>
      <c r="D40" s="151"/>
      <c r="E40" s="152"/>
      <c r="I40" s="151"/>
      <c r="J40" s="151"/>
      <c r="K40" s="152"/>
    </row>
    <row r="41" spans="3:11" ht="12.75">
      <c r="C41" s="151"/>
      <c r="D41" s="151"/>
      <c r="E41" s="152"/>
      <c r="I41" s="151"/>
      <c r="J41" s="151"/>
      <c r="K41" s="152"/>
    </row>
    <row r="42" spans="3:11" ht="12.75">
      <c r="C42" s="151"/>
      <c r="D42" s="151"/>
      <c r="E42" s="152"/>
      <c r="I42" s="151"/>
      <c r="J42" s="151"/>
      <c r="K42" s="152"/>
    </row>
    <row r="43" spans="3:11" ht="12.75">
      <c r="C43" s="151"/>
      <c r="D43" s="151"/>
      <c r="E43" s="152"/>
      <c r="I43" s="151"/>
      <c r="J43" s="151"/>
      <c r="K43" s="152"/>
    </row>
    <row r="44" spans="3:11" ht="12.75">
      <c r="C44" s="151"/>
      <c r="D44" s="151"/>
      <c r="E44" s="152"/>
      <c r="I44" s="151"/>
      <c r="J44" s="151"/>
      <c r="K44" s="152"/>
    </row>
    <row r="45" spans="1:11" ht="12.75">
      <c r="A45" s="3" t="s">
        <v>40</v>
      </c>
      <c r="C45" s="151"/>
      <c r="D45" s="151"/>
      <c r="E45" s="152"/>
      <c r="G45" s="3" t="s">
        <v>40</v>
      </c>
      <c r="I45" s="151"/>
      <c r="J45" s="151"/>
      <c r="K45" s="152"/>
    </row>
    <row r="46" spans="1:11" ht="12.75">
      <c r="A46" s="3" t="s">
        <v>83</v>
      </c>
      <c r="C46" s="151"/>
      <c r="D46" s="151"/>
      <c r="E46" s="152"/>
      <c r="G46" s="3" t="s">
        <v>83</v>
      </c>
      <c r="I46" s="151"/>
      <c r="J46" s="151"/>
      <c r="K46" s="152"/>
    </row>
    <row r="47" spans="3:11" ht="12.75">
      <c r="C47" s="151"/>
      <c r="D47" s="151"/>
      <c r="E47" s="152"/>
      <c r="I47" s="151"/>
      <c r="J47" s="151"/>
      <c r="K47" s="152"/>
    </row>
    <row r="48" spans="3:11" ht="12.75">
      <c r="C48" s="151"/>
      <c r="D48" s="151"/>
      <c r="E48" s="152"/>
      <c r="I48" s="151"/>
      <c r="J48" s="151"/>
      <c r="K48" s="152"/>
    </row>
    <row r="49" spans="3:11" ht="12.75">
      <c r="C49" s="151"/>
      <c r="D49" s="151"/>
      <c r="E49" s="152"/>
      <c r="I49" s="151"/>
      <c r="J49" s="151"/>
      <c r="K49" s="152"/>
    </row>
    <row r="50" spans="3:11" ht="12.75">
      <c r="C50" s="151"/>
      <c r="D50" s="151"/>
      <c r="E50" s="152"/>
      <c r="I50" s="151"/>
      <c r="J50" s="151"/>
      <c r="K50" s="152"/>
    </row>
    <row r="51" spans="3:11" ht="12.75">
      <c r="C51" s="151"/>
      <c r="D51" s="151"/>
      <c r="E51" s="152"/>
      <c r="I51" s="151"/>
      <c r="J51" s="151"/>
      <c r="K51" s="152"/>
    </row>
    <row r="52" spans="3:11" ht="12.75">
      <c r="C52" s="151"/>
      <c r="D52" s="151"/>
      <c r="E52" s="152"/>
      <c r="I52" s="151"/>
      <c r="J52" s="151"/>
      <c r="K52" s="152"/>
    </row>
    <row r="53" spans="3:11" ht="12.75">
      <c r="C53" s="151"/>
      <c r="D53" s="151"/>
      <c r="E53" s="152"/>
      <c r="I53" s="151"/>
      <c r="J53" s="151"/>
      <c r="K53" s="152"/>
    </row>
    <row r="54" spans="3:11" ht="12.75">
      <c r="C54" s="151"/>
      <c r="E54" s="152"/>
      <c r="I54" s="151"/>
      <c r="K54" s="152"/>
    </row>
    <row r="55" spans="3:11" ht="12.75">
      <c r="C55" s="151"/>
      <c r="E55" s="152"/>
      <c r="I55" s="151"/>
      <c r="K55" s="152"/>
    </row>
    <row r="56" spans="3:11" ht="12.75">
      <c r="C56" s="151"/>
      <c r="E56" s="152"/>
      <c r="I56" s="151"/>
      <c r="K56" s="152"/>
    </row>
    <row r="57" spans="3:11" ht="12.75">
      <c r="C57" s="151"/>
      <c r="E57" s="152"/>
      <c r="I57" s="151"/>
      <c r="K57" s="152"/>
    </row>
    <row r="58" spans="3:11" ht="12.75">
      <c r="C58" s="151"/>
      <c r="E58" s="152"/>
      <c r="I58" s="151"/>
      <c r="K58" s="152"/>
    </row>
    <row r="59" spans="3:11" ht="12.75">
      <c r="C59" s="151"/>
      <c r="E59" s="152"/>
      <c r="I59" s="151"/>
      <c r="K59" s="152"/>
    </row>
    <row r="60" spans="3:11" ht="12.75">
      <c r="C60" s="151"/>
      <c r="E60" s="152"/>
      <c r="I60" s="151"/>
      <c r="K60" s="152"/>
    </row>
    <row r="61" spans="3:11" ht="12.75">
      <c r="C61" s="151"/>
      <c r="E61" s="152"/>
      <c r="I61" s="151"/>
      <c r="K61" s="152"/>
    </row>
    <row r="62" spans="3:11" ht="12.75">
      <c r="C62" s="151"/>
      <c r="E62" s="152"/>
      <c r="I62" s="151"/>
      <c r="K62" s="152"/>
    </row>
    <row r="63" spans="3:11" ht="12.75">
      <c r="C63" s="151"/>
      <c r="E63" s="152"/>
      <c r="I63" s="151"/>
      <c r="K63" s="152"/>
    </row>
    <row r="64" spans="3:11" ht="12.75">
      <c r="C64" s="151"/>
      <c r="E64" s="152"/>
      <c r="I64" s="151"/>
      <c r="K64" s="152"/>
    </row>
    <row r="65" spans="3:11" ht="12.75">
      <c r="C65" s="151"/>
      <c r="E65" s="152"/>
      <c r="I65" s="151"/>
      <c r="K65" s="152"/>
    </row>
    <row r="66" spans="3:11" ht="12.75">
      <c r="C66" s="151"/>
      <c r="E66" s="152"/>
      <c r="I66" s="151"/>
      <c r="K66" s="152"/>
    </row>
    <row r="67" spans="3:11" ht="12.75">
      <c r="C67" s="151"/>
      <c r="E67" s="152"/>
      <c r="I67" s="151"/>
      <c r="K67" s="152"/>
    </row>
    <row r="68" spans="3:11" ht="12.75">
      <c r="C68" s="151"/>
      <c r="E68" s="152"/>
      <c r="I68" s="151"/>
      <c r="K68" s="152"/>
    </row>
    <row r="69" spans="3:11" ht="12.75">
      <c r="C69" s="151"/>
      <c r="E69" s="152"/>
      <c r="I69" s="151"/>
      <c r="K69" s="152"/>
    </row>
    <row r="70" spans="3:11" ht="12.75">
      <c r="C70" s="151"/>
      <c r="E70" s="152"/>
      <c r="I70" s="151"/>
      <c r="K70" s="152"/>
    </row>
    <row r="71" spans="3:11" ht="12.75">
      <c r="C71" s="151"/>
      <c r="E71" s="152"/>
      <c r="I71" s="151"/>
      <c r="K71" s="152"/>
    </row>
    <row r="72" spans="3:11" ht="12.75">
      <c r="C72" s="151"/>
      <c r="E72" s="152"/>
      <c r="I72" s="151"/>
      <c r="K72" s="152"/>
    </row>
    <row r="73" spans="3:11" ht="12.75">
      <c r="C73" s="151"/>
      <c r="E73" s="152"/>
      <c r="I73" s="151"/>
      <c r="K73" s="152"/>
    </row>
    <row r="74" spans="3:11" ht="12.75">
      <c r="C74" s="151"/>
      <c r="E74" s="152"/>
      <c r="I74" s="151"/>
      <c r="K74" s="152"/>
    </row>
    <row r="75" spans="3:11" ht="12.75">
      <c r="C75" s="151"/>
      <c r="E75" s="152"/>
      <c r="I75" s="151"/>
      <c r="K75" s="152"/>
    </row>
    <row r="76" spans="3:11" ht="12.75">
      <c r="C76" s="151"/>
      <c r="E76" s="152"/>
      <c r="I76" s="151"/>
      <c r="K76" s="152"/>
    </row>
    <row r="77" spans="3:11" ht="12.75">
      <c r="C77" s="151"/>
      <c r="E77" s="152"/>
      <c r="I77" s="151"/>
      <c r="K77" s="152"/>
    </row>
    <row r="78" spans="3:11" ht="12.75">
      <c r="C78" s="151"/>
      <c r="E78" s="152"/>
      <c r="I78" s="151"/>
      <c r="K78" s="152"/>
    </row>
    <row r="79" spans="3:11" ht="12.75">
      <c r="C79" s="151"/>
      <c r="E79" s="152"/>
      <c r="I79" s="151"/>
      <c r="K79" s="152"/>
    </row>
    <row r="80" spans="3:11" ht="12.75">
      <c r="C80" s="151"/>
      <c r="E80" s="152"/>
      <c r="I80" s="151"/>
      <c r="K80" s="152"/>
    </row>
    <row r="81" spans="2:10" ht="12.75">
      <c r="B81" s="151"/>
      <c r="D81" s="152"/>
      <c r="H81" s="151"/>
      <c r="J81" s="152"/>
    </row>
    <row r="82" spans="2:10" ht="12.75">
      <c r="B82" s="151"/>
      <c r="D82" s="152"/>
      <c r="H82" s="151"/>
      <c r="J82" s="152"/>
    </row>
    <row r="83" spans="2:10" ht="12.75">
      <c r="B83" s="151"/>
      <c r="D83" s="152"/>
      <c r="H83" s="151"/>
      <c r="J83" s="152"/>
    </row>
    <row r="84" spans="2:10" ht="12.75">
      <c r="B84" s="151"/>
      <c r="D84" s="152"/>
      <c r="H84" s="151"/>
      <c r="J84" s="152"/>
    </row>
    <row r="85" spans="2:10" ht="12.75">
      <c r="B85" s="151"/>
      <c r="D85" s="152"/>
      <c r="H85" s="151"/>
      <c r="J85" s="152"/>
    </row>
    <row r="86" spans="2:10" ht="12.75">
      <c r="B86" s="151"/>
      <c r="D86" s="152"/>
      <c r="H86" s="151"/>
      <c r="J86" s="152"/>
    </row>
    <row r="87" spans="2:10" ht="12.75">
      <c r="B87" s="151"/>
      <c r="D87" s="152"/>
      <c r="H87" s="151"/>
      <c r="J87" s="152"/>
    </row>
    <row r="88" spans="2:10" ht="12.75">
      <c r="B88" s="151"/>
      <c r="D88" s="152"/>
      <c r="H88" s="151"/>
      <c r="J88" s="152"/>
    </row>
    <row r="89" spans="2:10" ht="12.75">
      <c r="B89" s="151"/>
      <c r="D89" s="152"/>
      <c r="H89" s="151"/>
      <c r="J89" s="152"/>
    </row>
    <row r="90" spans="2:10" ht="12.75">
      <c r="B90" s="151"/>
      <c r="D90" s="152"/>
      <c r="H90" s="151"/>
      <c r="J90" s="152"/>
    </row>
    <row r="91" spans="2:10" ht="12.75">
      <c r="B91" s="151"/>
      <c r="D91" s="152"/>
      <c r="H91" s="151"/>
      <c r="J91" s="152"/>
    </row>
    <row r="92" spans="2:10" ht="12.75">
      <c r="B92" s="151"/>
      <c r="D92" s="152"/>
      <c r="H92" s="151"/>
      <c r="J92" s="152"/>
    </row>
    <row r="93" spans="2:10" ht="12.75">
      <c r="B93" s="151"/>
      <c r="D93" s="152"/>
      <c r="H93" s="151"/>
      <c r="J93" s="152"/>
    </row>
    <row r="94" spans="2:10" ht="12.75">
      <c r="B94" s="151"/>
      <c r="D94" s="152"/>
      <c r="H94" s="151"/>
      <c r="J94" s="152"/>
    </row>
    <row r="95" spans="2:10" ht="12.75">
      <c r="B95" s="151"/>
      <c r="D95" s="152"/>
      <c r="H95" s="151"/>
      <c r="J95" s="152"/>
    </row>
    <row r="96" spans="2:10" ht="12.75">
      <c r="B96" s="151"/>
      <c r="D96" s="152"/>
      <c r="H96" s="151"/>
      <c r="J96" s="152"/>
    </row>
    <row r="97" spans="2:10" ht="12.75">
      <c r="B97" s="151"/>
      <c r="D97" s="152"/>
      <c r="H97" s="151"/>
      <c r="J97" s="152"/>
    </row>
    <row r="98" spans="2:10" ht="12.75">
      <c r="B98" s="151"/>
      <c r="D98" s="152"/>
      <c r="H98" s="151"/>
      <c r="J98" s="152"/>
    </row>
    <row r="99" spans="2:10" ht="12.75">
      <c r="B99" s="151"/>
      <c r="D99" s="152"/>
      <c r="H99" s="151"/>
      <c r="J99" s="152"/>
    </row>
    <row r="100" spans="2:10" ht="12.75">
      <c r="B100" s="151"/>
      <c r="D100" s="152"/>
      <c r="H100" s="151"/>
      <c r="J100" s="152"/>
    </row>
    <row r="101" spans="2:8" ht="12.75">
      <c r="B101" s="151"/>
      <c r="H101" s="151"/>
    </row>
    <row r="102" spans="2:8" ht="12.75">
      <c r="B102" s="151"/>
      <c r="H102" s="151"/>
    </row>
    <row r="103" spans="2:8" ht="12.75">
      <c r="B103" s="151"/>
      <c r="H103" s="151"/>
    </row>
    <row r="104" spans="2:8" ht="12.75">
      <c r="B104" s="151"/>
      <c r="H104" s="151"/>
    </row>
    <row r="105" spans="2:8" ht="12.75">
      <c r="B105" s="151"/>
      <c r="H105" s="151"/>
    </row>
    <row r="106" spans="2:8" ht="12.75">
      <c r="B106" s="151"/>
      <c r="H106" s="151"/>
    </row>
    <row r="107" spans="2:8" ht="12.75">
      <c r="B107" s="151"/>
      <c r="H107" s="151"/>
    </row>
    <row r="108" spans="2:8" ht="12.75">
      <c r="B108" s="151"/>
      <c r="H108" s="151"/>
    </row>
    <row r="109" spans="2:8" ht="12.75">
      <c r="B109" s="151"/>
      <c r="H109" s="151"/>
    </row>
  </sheetData>
  <mergeCells count="2">
    <mergeCell ref="G4:L4"/>
    <mergeCell ref="G5:L5"/>
  </mergeCells>
  <printOptions/>
  <pageMargins left="0.75" right="0.19" top="1" bottom="0.16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45"/>
  <sheetViews>
    <sheetView workbookViewId="0" topLeftCell="H1">
      <selection activeCell="C8" sqref="C8"/>
    </sheetView>
  </sheetViews>
  <sheetFormatPr defaultColWidth="9.140625" defaultRowHeight="12.75"/>
  <cols>
    <col min="1" max="1" width="36.00390625" style="3" hidden="1" customWidth="1"/>
    <col min="2" max="3" width="11.421875" style="3" hidden="1" customWidth="1"/>
    <col min="4" max="4" width="10.57421875" style="3" hidden="1" customWidth="1"/>
    <col min="5" max="5" width="6.421875" style="3" hidden="1" customWidth="1"/>
    <col min="6" max="7" width="9.140625" style="3" hidden="1" customWidth="1"/>
    <col min="8" max="8" width="32.421875" style="3" customWidth="1"/>
    <col min="9" max="9" width="10.8515625" style="3" customWidth="1"/>
    <col min="10" max="10" width="10.57421875" style="3" customWidth="1"/>
    <col min="11" max="11" width="8.140625" style="3" customWidth="1"/>
    <col min="12" max="12" width="7.421875" style="3" customWidth="1"/>
    <col min="13" max="13" width="9.00390625" style="3" customWidth="1"/>
    <col min="14" max="14" width="9.7109375" style="3" customWidth="1"/>
    <col min="15" max="104" width="11.421875" style="0" customWidth="1"/>
    <col min="105" max="16384" width="11.421875" style="3" customWidth="1"/>
  </cols>
  <sheetData>
    <row r="1" spans="1:14" ht="17.25" customHeight="1">
      <c r="A1" s="1" t="s">
        <v>0</v>
      </c>
      <c r="B1" s="1"/>
      <c r="C1" s="2"/>
      <c r="D1" s="1"/>
      <c r="E1" s="1"/>
      <c r="F1" s="2"/>
      <c r="G1" s="3" t="s">
        <v>1</v>
      </c>
      <c r="H1" s="1" t="s">
        <v>0</v>
      </c>
      <c r="I1" s="1"/>
      <c r="J1" s="2"/>
      <c r="K1" s="1"/>
      <c r="L1" s="1"/>
      <c r="M1" s="2"/>
      <c r="N1" s="3" t="s">
        <v>2</v>
      </c>
    </row>
    <row r="2" spans="1:14" ht="12.75">
      <c r="A2" s="1"/>
      <c r="B2" s="1"/>
      <c r="C2" s="2"/>
      <c r="D2" s="1"/>
      <c r="E2" s="1"/>
      <c r="F2" s="2"/>
      <c r="G2" s="4"/>
      <c r="H2" s="1"/>
      <c r="I2" s="1"/>
      <c r="J2" s="2"/>
      <c r="K2" s="1"/>
      <c r="L2" s="1"/>
      <c r="M2" s="2"/>
      <c r="N2" s="4"/>
    </row>
    <row r="3" spans="1:14" ht="18.75" customHeight="1">
      <c r="A3" s="5" t="s">
        <v>3</v>
      </c>
      <c r="B3" s="2"/>
      <c r="C3" s="2"/>
      <c r="D3" s="2"/>
      <c r="E3" s="2"/>
      <c r="F3" s="2"/>
      <c r="G3" s="4"/>
      <c r="H3" s="5" t="s">
        <v>3</v>
      </c>
      <c r="I3" s="2"/>
      <c r="J3" s="2"/>
      <c r="K3" s="2"/>
      <c r="L3" s="2"/>
      <c r="M3" s="2"/>
      <c r="N3" s="4"/>
    </row>
    <row r="4" spans="1:14" ht="19.5" customHeight="1">
      <c r="A4" s="5" t="s">
        <v>4</v>
      </c>
      <c r="B4" s="2"/>
      <c r="C4" s="2"/>
      <c r="D4" s="2"/>
      <c r="E4" s="2"/>
      <c r="F4" s="2"/>
      <c r="G4" s="4"/>
      <c r="H4" s="5" t="s">
        <v>4</v>
      </c>
      <c r="I4" s="2"/>
      <c r="J4" s="2"/>
      <c r="K4" s="2"/>
      <c r="L4" s="2"/>
      <c r="M4" s="2"/>
      <c r="N4" s="4"/>
    </row>
    <row r="5" spans="1:14" ht="11.25" customHeight="1">
      <c r="A5" s="4"/>
      <c r="B5" s="4"/>
      <c r="C5" s="4"/>
      <c r="D5" s="6"/>
      <c r="E5" s="7"/>
      <c r="F5" s="4"/>
      <c r="G5" s="8" t="s">
        <v>5</v>
      </c>
      <c r="H5" s="4"/>
      <c r="I5" s="4"/>
      <c r="J5" s="4"/>
      <c r="K5" s="6"/>
      <c r="L5" s="7"/>
      <c r="M5" s="4"/>
      <c r="N5" s="8" t="s">
        <v>6</v>
      </c>
    </row>
    <row r="6" spans="1:14" ht="79.5" customHeigh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11">
        <v>7</v>
      </c>
    </row>
    <row r="8" spans="1:104" ht="38.25">
      <c r="A8" s="12" t="s">
        <v>14</v>
      </c>
      <c r="B8" s="13">
        <v>39782537</v>
      </c>
      <c r="C8" s="13">
        <v>8413864</v>
      </c>
      <c r="D8" s="13">
        <v>2093818</v>
      </c>
      <c r="E8" s="14">
        <v>0.05</v>
      </c>
      <c r="F8" s="14">
        <v>0</v>
      </c>
      <c r="G8" s="13">
        <v>427237</v>
      </c>
      <c r="H8" s="12" t="s">
        <v>14</v>
      </c>
      <c r="I8" s="15">
        <v>39782</v>
      </c>
      <c r="J8" s="15">
        <v>8414</v>
      </c>
      <c r="K8" s="15">
        <v>2094</v>
      </c>
      <c r="L8" s="16">
        <v>0.053</v>
      </c>
      <c r="M8" s="17">
        <v>0.249</v>
      </c>
      <c r="N8" s="13">
        <v>427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20" customFormat="1" ht="15" customHeight="1">
      <c r="A9" s="18" t="s">
        <v>15</v>
      </c>
      <c r="B9" s="13">
        <v>31643057</v>
      </c>
      <c r="C9" s="13">
        <v>7249962</v>
      </c>
      <c r="D9" s="13">
        <v>1183245</v>
      </c>
      <c r="E9" s="14">
        <v>0.04</v>
      </c>
      <c r="F9" s="14">
        <v>0.16</v>
      </c>
      <c r="G9" s="13">
        <v>313476</v>
      </c>
      <c r="H9" s="18" t="s">
        <v>15</v>
      </c>
      <c r="I9" s="13">
        <v>31643</v>
      </c>
      <c r="J9" s="13">
        <v>7250</v>
      </c>
      <c r="K9" s="13">
        <v>1183</v>
      </c>
      <c r="L9" s="16">
        <v>0.037</v>
      </c>
      <c r="M9" s="19">
        <v>0.163</v>
      </c>
      <c r="N9" s="13">
        <v>313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29" customFormat="1" ht="13.5" customHeight="1">
      <c r="A10" s="21" t="s">
        <v>16</v>
      </c>
      <c r="B10" s="22">
        <v>24233753</v>
      </c>
      <c r="C10" s="22">
        <v>5060838</v>
      </c>
      <c r="D10" s="22">
        <v>1183245</v>
      </c>
      <c r="E10" s="23">
        <v>0.05</v>
      </c>
      <c r="F10" s="23">
        <v>0.23</v>
      </c>
      <c r="G10" s="13">
        <v>313476</v>
      </c>
      <c r="H10" s="21" t="s">
        <v>16</v>
      </c>
      <c r="I10" s="24">
        <v>24234</v>
      </c>
      <c r="J10" s="24">
        <v>5061</v>
      </c>
      <c r="K10" s="24">
        <v>1183</v>
      </c>
      <c r="L10" s="25">
        <v>0.049</v>
      </c>
      <c r="M10" s="26">
        <v>0.234</v>
      </c>
      <c r="N10" s="27">
        <v>313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</row>
    <row r="11" spans="1:104" s="29" customFormat="1" ht="14.25" customHeight="1">
      <c r="A11" s="21" t="s">
        <v>17</v>
      </c>
      <c r="B11" s="22">
        <v>7409304</v>
      </c>
      <c r="C11" s="22">
        <v>2189124</v>
      </c>
      <c r="D11" s="22">
        <v>0</v>
      </c>
      <c r="E11" s="23">
        <v>0</v>
      </c>
      <c r="F11" s="23">
        <v>0</v>
      </c>
      <c r="G11" s="13">
        <v>0</v>
      </c>
      <c r="H11" s="21" t="s">
        <v>17</v>
      </c>
      <c r="I11" s="24">
        <v>7409</v>
      </c>
      <c r="J11" s="24">
        <v>2189</v>
      </c>
      <c r="K11" s="24">
        <v>0</v>
      </c>
      <c r="L11" s="25">
        <v>0</v>
      </c>
      <c r="M11" s="26"/>
      <c r="N11" s="27">
        <v>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</row>
    <row r="12" spans="1:104" s="31" customFormat="1" ht="14.25" customHeight="1">
      <c r="A12" s="18" t="s">
        <v>18</v>
      </c>
      <c r="B12" s="13">
        <v>8139480</v>
      </c>
      <c r="C12" s="13">
        <v>1163902</v>
      </c>
      <c r="D12" s="13">
        <v>910573</v>
      </c>
      <c r="E12" s="14">
        <v>0.11</v>
      </c>
      <c r="F12" s="14">
        <v>0.78</v>
      </c>
      <c r="G12" s="13">
        <v>113761</v>
      </c>
      <c r="H12" s="18" t="s">
        <v>18</v>
      </c>
      <c r="I12" s="15">
        <v>8139</v>
      </c>
      <c r="J12" s="15">
        <v>1164</v>
      </c>
      <c r="K12" s="15">
        <v>911</v>
      </c>
      <c r="L12" s="16">
        <v>0.112</v>
      </c>
      <c r="M12" s="17">
        <v>0.783</v>
      </c>
      <c r="N12" s="30">
        <v>114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29" customFormat="1" ht="13.5" customHeight="1">
      <c r="A13" s="21" t="s">
        <v>16</v>
      </c>
      <c r="B13" s="22">
        <v>5519205</v>
      </c>
      <c r="C13" s="22">
        <v>649802</v>
      </c>
      <c r="D13" s="22">
        <v>506857</v>
      </c>
      <c r="E13" s="23">
        <v>0.09</v>
      </c>
      <c r="F13" s="23">
        <v>0.78</v>
      </c>
      <c r="G13" s="13">
        <v>34993</v>
      </c>
      <c r="H13" s="21" t="s">
        <v>16</v>
      </c>
      <c r="I13" s="24">
        <v>5519</v>
      </c>
      <c r="J13" s="24">
        <v>650</v>
      </c>
      <c r="K13" s="24">
        <v>507</v>
      </c>
      <c r="L13" s="25">
        <v>0.092</v>
      </c>
      <c r="M13" s="25">
        <v>0.78</v>
      </c>
      <c r="N13" s="27">
        <v>35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</row>
    <row r="14" spans="1:104" s="29" customFormat="1" ht="14.25" customHeight="1">
      <c r="A14" s="21" t="s">
        <v>17</v>
      </c>
      <c r="B14" s="22">
        <v>2620275</v>
      </c>
      <c r="C14" s="22">
        <v>514100</v>
      </c>
      <c r="D14" s="22">
        <v>403716</v>
      </c>
      <c r="E14" s="23">
        <v>0.15</v>
      </c>
      <c r="F14" s="23">
        <v>0.79</v>
      </c>
      <c r="G14" s="13">
        <v>78768</v>
      </c>
      <c r="H14" s="21" t="s">
        <v>17</v>
      </c>
      <c r="I14" s="27">
        <v>2620</v>
      </c>
      <c r="J14" s="27">
        <v>514</v>
      </c>
      <c r="K14" s="27">
        <v>404</v>
      </c>
      <c r="L14" s="25">
        <v>0.154</v>
      </c>
      <c r="M14" s="25">
        <v>0.786</v>
      </c>
      <c r="N14" s="27">
        <v>79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</row>
    <row r="15" spans="1:104" s="34" customFormat="1" ht="13.5" customHeight="1">
      <c r="A15" s="32" t="s">
        <v>19</v>
      </c>
      <c r="B15" s="24">
        <v>158127</v>
      </c>
      <c r="C15" s="24">
        <v>114890</v>
      </c>
      <c r="D15" s="24">
        <v>66416</v>
      </c>
      <c r="E15" s="33">
        <v>0.42</v>
      </c>
      <c r="F15" s="33">
        <v>0.58</v>
      </c>
      <c r="G15" s="13">
        <v>22852</v>
      </c>
      <c r="H15" s="32" t="s">
        <v>19</v>
      </c>
      <c r="I15" s="24">
        <v>158</v>
      </c>
      <c r="J15" s="24">
        <v>115</v>
      </c>
      <c r="K15" s="24">
        <v>67</v>
      </c>
      <c r="L15" s="25">
        <v>0.424</v>
      </c>
      <c r="M15" s="25">
        <v>0.583</v>
      </c>
      <c r="N15" s="24">
        <v>23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29" customFormat="1" ht="12.75">
      <c r="A16" s="35" t="s">
        <v>20</v>
      </c>
      <c r="B16" s="36">
        <v>146740</v>
      </c>
      <c r="C16" s="36">
        <v>110145</v>
      </c>
      <c r="D16" s="36">
        <v>61729</v>
      </c>
      <c r="E16" s="23">
        <v>0.42</v>
      </c>
      <c r="F16" s="23">
        <v>0.56</v>
      </c>
      <c r="G16" s="13">
        <v>21749</v>
      </c>
      <c r="H16" s="35" t="s">
        <v>20</v>
      </c>
      <c r="I16" s="36">
        <v>147</v>
      </c>
      <c r="J16" s="36">
        <v>110</v>
      </c>
      <c r="K16" s="36">
        <v>62</v>
      </c>
      <c r="L16" s="37">
        <v>0.422</v>
      </c>
      <c r="M16" s="37">
        <v>0.564</v>
      </c>
      <c r="N16" s="36">
        <v>22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</row>
    <row r="17" spans="1:104" s="31" customFormat="1" ht="12.75">
      <c r="A17" s="38" t="s">
        <v>16</v>
      </c>
      <c r="B17" s="39">
        <v>146740</v>
      </c>
      <c r="C17" s="39">
        <v>110145</v>
      </c>
      <c r="D17" s="39">
        <v>61729</v>
      </c>
      <c r="E17" s="23">
        <v>0.42</v>
      </c>
      <c r="F17" s="23">
        <v>0.56</v>
      </c>
      <c r="G17" s="13">
        <v>21749</v>
      </c>
      <c r="H17" s="38" t="s">
        <v>16</v>
      </c>
      <c r="I17" s="39">
        <v>147</v>
      </c>
      <c r="J17" s="39">
        <v>110</v>
      </c>
      <c r="K17" s="39">
        <v>62</v>
      </c>
      <c r="L17" s="40">
        <v>0.422</v>
      </c>
      <c r="M17" s="40">
        <v>0.564</v>
      </c>
      <c r="N17" s="39">
        <v>22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29" customFormat="1" ht="12.75">
      <c r="A18" s="35" t="s">
        <v>21</v>
      </c>
      <c r="B18" s="36">
        <v>11387</v>
      </c>
      <c r="C18" s="36">
        <v>4745</v>
      </c>
      <c r="D18" s="36">
        <v>4687</v>
      </c>
      <c r="E18" s="23">
        <v>0.41</v>
      </c>
      <c r="F18" s="23">
        <v>0.99</v>
      </c>
      <c r="G18" s="13">
        <v>1103</v>
      </c>
      <c r="H18" s="35" t="s">
        <v>21</v>
      </c>
      <c r="I18" s="36">
        <v>11</v>
      </c>
      <c r="J18" s="36">
        <v>5</v>
      </c>
      <c r="K18" s="36">
        <v>5</v>
      </c>
      <c r="L18" s="37">
        <v>0.455</v>
      </c>
      <c r="M18" s="37">
        <v>1</v>
      </c>
      <c r="N18" s="36">
        <v>1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</row>
    <row r="19" spans="1:104" s="31" customFormat="1" ht="12.75">
      <c r="A19" s="38" t="s">
        <v>16</v>
      </c>
      <c r="B19" s="39">
        <v>11387</v>
      </c>
      <c r="C19" s="39">
        <v>4745</v>
      </c>
      <c r="D19" s="39">
        <v>4687</v>
      </c>
      <c r="E19" s="23">
        <v>0.41</v>
      </c>
      <c r="F19" s="23">
        <v>0.99</v>
      </c>
      <c r="G19" s="13">
        <v>1103</v>
      </c>
      <c r="H19" s="38" t="s">
        <v>16</v>
      </c>
      <c r="I19" s="39">
        <v>11</v>
      </c>
      <c r="J19" s="39">
        <v>5</v>
      </c>
      <c r="K19" s="39">
        <v>5</v>
      </c>
      <c r="L19" s="40">
        <v>0.455</v>
      </c>
      <c r="M19" s="40">
        <v>1</v>
      </c>
      <c r="N19" s="39">
        <v>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34" customFormat="1" ht="12.75">
      <c r="A20" s="32" t="s">
        <v>22</v>
      </c>
      <c r="B20" s="24">
        <v>3204168</v>
      </c>
      <c r="C20" s="24">
        <v>1536451</v>
      </c>
      <c r="D20" s="24">
        <v>71461</v>
      </c>
      <c r="E20" s="33">
        <v>0.02</v>
      </c>
      <c r="F20" s="33">
        <v>0.05</v>
      </c>
      <c r="G20" s="13">
        <v>9611</v>
      </c>
      <c r="H20" s="32" t="s">
        <v>22</v>
      </c>
      <c r="I20" s="24">
        <v>3204</v>
      </c>
      <c r="J20" s="24">
        <v>1536</v>
      </c>
      <c r="K20" s="24">
        <v>72</v>
      </c>
      <c r="L20" s="25">
        <v>0.022</v>
      </c>
      <c r="M20" s="25">
        <v>0.047</v>
      </c>
      <c r="N20" s="24">
        <v>10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29" customFormat="1" ht="12.75">
      <c r="A21" s="35" t="s">
        <v>20</v>
      </c>
      <c r="B21" s="36">
        <v>3144168</v>
      </c>
      <c r="C21" s="36">
        <v>1518451</v>
      </c>
      <c r="D21" s="36">
        <v>56718</v>
      </c>
      <c r="E21" s="23">
        <v>0.02</v>
      </c>
      <c r="F21" s="23">
        <v>0.04</v>
      </c>
      <c r="G21" s="13">
        <v>6868</v>
      </c>
      <c r="H21" s="35" t="s">
        <v>20</v>
      </c>
      <c r="I21" s="36">
        <v>3144</v>
      </c>
      <c r="J21" s="36">
        <v>1518</v>
      </c>
      <c r="K21" s="36">
        <v>57</v>
      </c>
      <c r="L21" s="37">
        <v>0.018</v>
      </c>
      <c r="M21" s="37">
        <v>0.038</v>
      </c>
      <c r="N21" s="36">
        <v>7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</row>
    <row r="22" spans="1:104" s="31" customFormat="1" ht="12.75">
      <c r="A22" s="38" t="s">
        <v>16</v>
      </c>
      <c r="B22" s="39">
        <v>1532168</v>
      </c>
      <c r="C22" s="39">
        <v>712451</v>
      </c>
      <c r="D22" s="39">
        <v>56718</v>
      </c>
      <c r="E22" s="23">
        <v>0.04</v>
      </c>
      <c r="F22" s="23">
        <v>0.08</v>
      </c>
      <c r="G22" s="13">
        <v>6868</v>
      </c>
      <c r="H22" s="38" t="s">
        <v>16</v>
      </c>
      <c r="I22" s="39">
        <v>1532</v>
      </c>
      <c r="J22" s="39">
        <v>712</v>
      </c>
      <c r="K22" s="39">
        <v>57</v>
      </c>
      <c r="L22" s="40">
        <v>0.037</v>
      </c>
      <c r="M22" s="40">
        <v>0.08</v>
      </c>
      <c r="N22" s="39">
        <v>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31" customFormat="1" ht="12.75">
      <c r="A23" s="38" t="s">
        <v>17</v>
      </c>
      <c r="B23" s="39">
        <v>1612000</v>
      </c>
      <c r="C23" s="39">
        <v>806000</v>
      </c>
      <c r="D23" s="39"/>
      <c r="E23" s="23">
        <v>0</v>
      </c>
      <c r="F23" s="23">
        <v>0</v>
      </c>
      <c r="G23" s="13">
        <v>0</v>
      </c>
      <c r="H23" s="38" t="s">
        <v>17</v>
      </c>
      <c r="I23" s="39">
        <v>1612</v>
      </c>
      <c r="J23" s="39">
        <v>806</v>
      </c>
      <c r="K23" s="39">
        <v>0</v>
      </c>
      <c r="L23" s="40">
        <v>0</v>
      </c>
      <c r="M23" s="40"/>
      <c r="N23" s="39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29" customFormat="1" ht="12.75">
      <c r="A24" s="35" t="s">
        <v>21</v>
      </c>
      <c r="B24" s="36">
        <v>60000</v>
      </c>
      <c r="C24" s="36">
        <v>18000</v>
      </c>
      <c r="D24" s="36">
        <v>14743</v>
      </c>
      <c r="E24" s="23">
        <v>0.25</v>
      </c>
      <c r="F24" s="23">
        <v>0.82</v>
      </c>
      <c r="G24" s="13">
        <v>2743</v>
      </c>
      <c r="H24" s="35" t="s">
        <v>21</v>
      </c>
      <c r="I24" s="36">
        <v>60</v>
      </c>
      <c r="J24" s="36">
        <v>18</v>
      </c>
      <c r="K24" s="36">
        <v>15</v>
      </c>
      <c r="L24" s="37">
        <v>0.25</v>
      </c>
      <c r="M24" s="37">
        <v>0.833</v>
      </c>
      <c r="N24" s="36">
        <v>3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</row>
    <row r="25" spans="1:104" s="31" customFormat="1" ht="12.75">
      <c r="A25" s="38" t="s">
        <v>16</v>
      </c>
      <c r="B25" s="39">
        <v>60000</v>
      </c>
      <c r="C25" s="39">
        <v>18000</v>
      </c>
      <c r="D25" s="39">
        <v>14743</v>
      </c>
      <c r="E25" s="23">
        <v>0.25</v>
      </c>
      <c r="F25" s="23">
        <v>0.82</v>
      </c>
      <c r="G25" s="13">
        <v>2743</v>
      </c>
      <c r="H25" s="38" t="s">
        <v>16</v>
      </c>
      <c r="I25" s="39">
        <v>60</v>
      </c>
      <c r="J25" s="39">
        <v>18</v>
      </c>
      <c r="K25" s="39">
        <v>15</v>
      </c>
      <c r="L25" s="40">
        <v>0.25</v>
      </c>
      <c r="M25" s="40">
        <v>0.833</v>
      </c>
      <c r="N25" s="39">
        <v>3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34" customFormat="1" ht="12.75">
      <c r="A26" s="32" t="s">
        <v>23</v>
      </c>
      <c r="B26" s="24">
        <v>2477675</v>
      </c>
      <c r="C26" s="24">
        <v>482398</v>
      </c>
      <c r="D26" s="24">
        <v>157172</v>
      </c>
      <c r="E26" s="33">
        <v>0.06</v>
      </c>
      <c r="F26" s="33">
        <v>0.33</v>
      </c>
      <c r="G26" s="13">
        <v>0</v>
      </c>
      <c r="H26" s="32" t="s">
        <v>23</v>
      </c>
      <c r="I26" s="24">
        <v>2478</v>
      </c>
      <c r="J26" s="24">
        <v>482</v>
      </c>
      <c r="K26" s="24">
        <v>157</v>
      </c>
      <c r="L26" s="25">
        <v>0.063</v>
      </c>
      <c r="M26" s="25">
        <v>0.326</v>
      </c>
      <c r="N26" s="2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29" customFormat="1" ht="12.75">
      <c r="A27" s="35" t="s">
        <v>20</v>
      </c>
      <c r="B27" s="36">
        <v>2258675</v>
      </c>
      <c r="C27" s="36">
        <v>466148</v>
      </c>
      <c r="D27" s="36">
        <v>156750</v>
      </c>
      <c r="E27" s="23">
        <v>0.07</v>
      </c>
      <c r="F27" s="23">
        <v>0.34</v>
      </c>
      <c r="G27" s="13">
        <v>0</v>
      </c>
      <c r="H27" s="35" t="s">
        <v>20</v>
      </c>
      <c r="I27" s="36">
        <v>2259</v>
      </c>
      <c r="J27" s="36">
        <v>466</v>
      </c>
      <c r="K27" s="36">
        <v>157</v>
      </c>
      <c r="L27" s="37">
        <v>0.069</v>
      </c>
      <c r="M27" s="41">
        <v>0.337</v>
      </c>
      <c r="N27" s="36">
        <v>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</row>
    <row r="28" spans="1:104" s="31" customFormat="1" ht="12.75">
      <c r="A28" s="38" t="s">
        <v>16</v>
      </c>
      <c r="B28" s="39">
        <v>1201775</v>
      </c>
      <c r="C28" s="39">
        <v>386948</v>
      </c>
      <c r="D28" s="39">
        <v>156750</v>
      </c>
      <c r="E28" s="23">
        <v>0.13</v>
      </c>
      <c r="F28" s="23">
        <v>0.41</v>
      </c>
      <c r="G28" s="13">
        <v>0</v>
      </c>
      <c r="H28" s="38" t="s">
        <v>16</v>
      </c>
      <c r="I28" s="39">
        <v>1202</v>
      </c>
      <c r="J28" s="39">
        <v>387</v>
      </c>
      <c r="K28" s="39">
        <v>157</v>
      </c>
      <c r="L28" s="40">
        <v>0.131</v>
      </c>
      <c r="M28" s="42">
        <v>0.406</v>
      </c>
      <c r="N28" s="39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31" customFormat="1" ht="12.75">
      <c r="A29" s="38" t="s">
        <v>17</v>
      </c>
      <c r="B29" s="39">
        <v>1056900</v>
      </c>
      <c r="C29" s="39">
        <v>79200</v>
      </c>
      <c r="D29" s="39"/>
      <c r="E29" s="23">
        <v>0</v>
      </c>
      <c r="F29" s="23">
        <v>0</v>
      </c>
      <c r="G29" s="13">
        <v>0</v>
      </c>
      <c r="H29" s="38" t="s">
        <v>17</v>
      </c>
      <c r="I29" s="39">
        <v>1057</v>
      </c>
      <c r="J29" s="39">
        <v>79</v>
      </c>
      <c r="K29" s="39">
        <v>0</v>
      </c>
      <c r="L29" s="40">
        <v>0</v>
      </c>
      <c r="M29" s="42"/>
      <c r="N29" s="39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29" customFormat="1" ht="12.75">
      <c r="A30" s="35" t="s">
        <v>21</v>
      </c>
      <c r="B30" s="36">
        <v>219000</v>
      </c>
      <c r="C30" s="36">
        <v>16250</v>
      </c>
      <c r="D30" s="36">
        <v>422</v>
      </c>
      <c r="E30" s="23">
        <v>0</v>
      </c>
      <c r="F30" s="23">
        <v>0.03</v>
      </c>
      <c r="G30" s="13">
        <v>0</v>
      </c>
      <c r="H30" s="35" t="s">
        <v>21</v>
      </c>
      <c r="I30" s="36">
        <v>219</v>
      </c>
      <c r="J30" s="36">
        <v>16</v>
      </c>
      <c r="K30" s="36">
        <v>0</v>
      </c>
      <c r="L30" s="37">
        <v>0</v>
      </c>
      <c r="M30" s="42"/>
      <c r="N30" s="36">
        <v>0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</row>
    <row r="31" spans="1:104" s="31" customFormat="1" ht="12.75">
      <c r="A31" s="38" t="s">
        <v>16</v>
      </c>
      <c r="B31" s="39">
        <v>39000</v>
      </c>
      <c r="C31" s="39">
        <v>16250</v>
      </c>
      <c r="D31" s="39">
        <v>422</v>
      </c>
      <c r="E31" s="23">
        <v>0.01</v>
      </c>
      <c r="F31" s="23">
        <v>0.03</v>
      </c>
      <c r="G31" s="13">
        <v>0</v>
      </c>
      <c r="H31" s="38" t="s">
        <v>16</v>
      </c>
      <c r="I31" s="39">
        <v>39</v>
      </c>
      <c r="J31" s="39">
        <v>16</v>
      </c>
      <c r="K31" s="39">
        <v>0</v>
      </c>
      <c r="L31" s="40">
        <v>0</v>
      </c>
      <c r="M31" s="42"/>
      <c r="N31" s="39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31" customFormat="1" ht="12.75">
      <c r="A32" s="38" t="s">
        <v>17</v>
      </c>
      <c r="B32" s="39">
        <v>180000</v>
      </c>
      <c r="C32" s="39"/>
      <c r="D32" s="39"/>
      <c r="E32" s="23">
        <v>0</v>
      </c>
      <c r="F32" s="23" t="s">
        <v>24</v>
      </c>
      <c r="G32" s="13">
        <v>0</v>
      </c>
      <c r="H32" s="38" t="s">
        <v>17</v>
      </c>
      <c r="I32" s="39">
        <v>180</v>
      </c>
      <c r="J32" s="39">
        <v>0</v>
      </c>
      <c r="K32" s="39">
        <v>0</v>
      </c>
      <c r="L32" s="40">
        <v>0</v>
      </c>
      <c r="M32" s="42" t="s">
        <v>24</v>
      </c>
      <c r="N32" s="39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34" customFormat="1" ht="12.75">
      <c r="A33" s="32" t="s">
        <v>25</v>
      </c>
      <c r="B33" s="24">
        <v>2944018</v>
      </c>
      <c r="C33" s="24">
        <v>286680</v>
      </c>
      <c r="D33" s="24">
        <v>84460</v>
      </c>
      <c r="E33" s="33">
        <v>0.03</v>
      </c>
      <c r="F33" s="33">
        <v>0.29</v>
      </c>
      <c r="G33" s="13">
        <v>65232</v>
      </c>
      <c r="H33" s="32" t="s">
        <v>25</v>
      </c>
      <c r="I33" s="24">
        <v>2944</v>
      </c>
      <c r="J33" s="24">
        <v>287</v>
      </c>
      <c r="K33" s="24">
        <v>84</v>
      </c>
      <c r="L33" s="25">
        <v>0.029</v>
      </c>
      <c r="M33" s="25">
        <v>0.293</v>
      </c>
      <c r="N33" s="24">
        <v>65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</row>
    <row r="34" spans="1:104" s="29" customFormat="1" ht="12.75">
      <c r="A34" s="35" t="s">
        <v>20</v>
      </c>
      <c r="B34" s="36">
        <v>2421983</v>
      </c>
      <c r="C34" s="36">
        <v>266503</v>
      </c>
      <c r="D34" s="36">
        <v>69270</v>
      </c>
      <c r="E34" s="23">
        <v>0.03</v>
      </c>
      <c r="F34" s="23">
        <v>0.26</v>
      </c>
      <c r="G34" s="13">
        <v>59184</v>
      </c>
      <c r="H34" s="35" t="s">
        <v>20</v>
      </c>
      <c r="I34" s="36">
        <v>2422</v>
      </c>
      <c r="J34" s="36">
        <v>267</v>
      </c>
      <c r="K34" s="36">
        <v>69</v>
      </c>
      <c r="L34" s="37">
        <v>0.028</v>
      </c>
      <c r="M34" s="37">
        <v>0.258</v>
      </c>
      <c r="N34" s="36">
        <v>59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</row>
    <row r="35" spans="1:104" s="31" customFormat="1" ht="12.75">
      <c r="A35" s="38" t="s">
        <v>16</v>
      </c>
      <c r="B35" s="39">
        <v>513003</v>
      </c>
      <c r="C35" s="39">
        <v>266503</v>
      </c>
      <c r="D35" s="39">
        <v>69270</v>
      </c>
      <c r="E35" s="23">
        <v>0.14</v>
      </c>
      <c r="F35" s="23">
        <v>0.26</v>
      </c>
      <c r="G35" s="13">
        <v>59184</v>
      </c>
      <c r="H35" s="38" t="s">
        <v>16</v>
      </c>
      <c r="I35" s="39">
        <v>513</v>
      </c>
      <c r="J35" s="39">
        <v>267</v>
      </c>
      <c r="K35" s="39">
        <v>69</v>
      </c>
      <c r="L35" s="40">
        <v>0.135</v>
      </c>
      <c r="M35" s="40">
        <v>0.258</v>
      </c>
      <c r="N35" s="39">
        <v>59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31" customFormat="1" ht="12.75">
      <c r="A36" s="38" t="s">
        <v>17</v>
      </c>
      <c r="B36" s="39">
        <v>1908980</v>
      </c>
      <c r="C36" s="39"/>
      <c r="D36" s="39"/>
      <c r="E36" s="23">
        <v>0</v>
      </c>
      <c r="F36" s="23" t="s">
        <v>24</v>
      </c>
      <c r="G36" s="13">
        <v>0</v>
      </c>
      <c r="H36" s="38" t="s">
        <v>17</v>
      </c>
      <c r="I36" s="39">
        <v>1909</v>
      </c>
      <c r="J36" s="39">
        <v>0</v>
      </c>
      <c r="K36" s="39">
        <v>0</v>
      </c>
      <c r="L36" s="40">
        <v>0</v>
      </c>
      <c r="M36" s="42"/>
      <c r="N36" s="39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29" customFormat="1" ht="12.75">
      <c r="A37" s="35" t="s">
        <v>21</v>
      </c>
      <c r="B37" s="36">
        <v>522035</v>
      </c>
      <c r="C37" s="36">
        <v>20177</v>
      </c>
      <c r="D37" s="36">
        <v>15190</v>
      </c>
      <c r="E37" s="23">
        <v>0.03</v>
      </c>
      <c r="F37" s="23">
        <v>0.75</v>
      </c>
      <c r="G37" s="13">
        <v>6048</v>
      </c>
      <c r="H37" s="35" t="s">
        <v>21</v>
      </c>
      <c r="I37" s="36">
        <v>522</v>
      </c>
      <c r="J37" s="36">
        <v>20</v>
      </c>
      <c r="K37" s="36">
        <v>15</v>
      </c>
      <c r="L37" s="37">
        <v>0.029</v>
      </c>
      <c r="M37" s="41">
        <v>0.75</v>
      </c>
      <c r="N37" s="36">
        <v>6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</row>
    <row r="38" spans="1:104" s="31" customFormat="1" ht="12.75">
      <c r="A38" s="38" t="s">
        <v>16</v>
      </c>
      <c r="B38" s="39">
        <v>44790</v>
      </c>
      <c r="C38" s="39">
        <v>20177</v>
      </c>
      <c r="D38" s="39">
        <v>15190</v>
      </c>
      <c r="E38" s="23">
        <v>0.34</v>
      </c>
      <c r="F38" s="23">
        <v>0.75</v>
      </c>
      <c r="G38" s="13">
        <v>6048</v>
      </c>
      <c r="H38" s="38" t="s">
        <v>16</v>
      </c>
      <c r="I38" s="39">
        <v>45</v>
      </c>
      <c r="J38" s="39">
        <v>20</v>
      </c>
      <c r="K38" s="39">
        <v>15</v>
      </c>
      <c r="L38" s="40">
        <v>0.333</v>
      </c>
      <c r="M38" s="42">
        <v>0.75</v>
      </c>
      <c r="N38" s="39">
        <v>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31" customFormat="1" ht="12.75">
      <c r="A39" s="38" t="s">
        <v>17</v>
      </c>
      <c r="B39" s="39">
        <v>477245</v>
      </c>
      <c r="C39" s="39"/>
      <c r="D39" s="39"/>
      <c r="E39" s="23">
        <v>0</v>
      </c>
      <c r="F39" s="23" t="s">
        <v>24</v>
      </c>
      <c r="G39" s="13">
        <v>0</v>
      </c>
      <c r="H39" s="38" t="s">
        <v>17</v>
      </c>
      <c r="I39" s="39">
        <v>477</v>
      </c>
      <c r="J39" s="39">
        <v>0</v>
      </c>
      <c r="K39" s="39">
        <v>0</v>
      </c>
      <c r="L39" s="40">
        <v>0</v>
      </c>
      <c r="M39" s="42" t="s">
        <v>24</v>
      </c>
      <c r="N39" s="39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34" customFormat="1" ht="12.75" customHeight="1">
      <c r="A40" s="43" t="s">
        <v>26</v>
      </c>
      <c r="B40" s="24">
        <v>1822420</v>
      </c>
      <c r="C40" s="24">
        <v>1307398</v>
      </c>
      <c r="D40" s="24">
        <v>535024</v>
      </c>
      <c r="E40" s="33">
        <v>0.29</v>
      </c>
      <c r="F40" s="33">
        <v>0.41</v>
      </c>
      <c r="G40" s="13">
        <v>13373</v>
      </c>
      <c r="H40" s="43" t="s">
        <v>26</v>
      </c>
      <c r="I40" s="24">
        <v>1822</v>
      </c>
      <c r="J40" s="24">
        <v>1307</v>
      </c>
      <c r="K40" s="24">
        <v>534</v>
      </c>
      <c r="L40" s="25">
        <v>0.293</v>
      </c>
      <c r="M40" s="25">
        <v>0.409</v>
      </c>
      <c r="N40" s="24">
        <v>12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spans="1:104" s="29" customFormat="1" ht="12.75" customHeight="1">
      <c r="A41" s="35" t="s">
        <v>20</v>
      </c>
      <c r="B41" s="36">
        <v>1327420</v>
      </c>
      <c r="C41" s="36">
        <v>862000</v>
      </c>
      <c r="D41" s="36">
        <v>136512</v>
      </c>
      <c r="E41" s="23">
        <v>0.1</v>
      </c>
      <c r="F41" s="23">
        <v>0.16</v>
      </c>
      <c r="G41" s="13">
        <v>6556</v>
      </c>
      <c r="H41" s="35" t="s">
        <v>20</v>
      </c>
      <c r="I41" s="36">
        <v>1327</v>
      </c>
      <c r="J41" s="36">
        <v>862</v>
      </c>
      <c r="K41" s="36">
        <v>136</v>
      </c>
      <c r="L41" s="37">
        <v>0.102</v>
      </c>
      <c r="M41" s="37">
        <v>0.158</v>
      </c>
      <c r="N41" s="36">
        <v>6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</row>
    <row r="42" spans="1:104" s="31" customFormat="1" ht="12.75">
      <c r="A42" s="38" t="s">
        <v>16</v>
      </c>
      <c r="B42" s="39">
        <v>1327420</v>
      </c>
      <c r="C42" s="39">
        <v>862000</v>
      </c>
      <c r="D42" s="39">
        <v>136512</v>
      </c>
      <c r="E42" s="23">
        <v>0.1</v>
      </c>
      <c r="F42" s="23">
        <v>0.16</v>
      </c>
      <c r="G42" s="13">
        <v>6556</v>
      </c>
      <c r="H42" s="38" t="s">
        <v>16</v>
      </c>
      <c r="I42" s="39">
        <v>1327</v>
      </c>
      <c r="J42" s="39">
        <v>862</v>
      </c>
      <c r="K42" s="39">
        <v>136</v>
      </c>
      <c r="L42" s="40">
        <v>0.102</v>
      </c>
      <c r="M42" s="40">
        <v>0.158</v>
      </c>
      <c r="N42" s="39">
        <v>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4" customFormat="1" ht="12.75">
      <c r="A43" s="35" t="s">
        <v>21</v>
      </c>
      <c r="B43" s="36">
        <v>495000</v>
      </c>
      <c r="C43" s="36">
        <v>445398</v>
      </c>
      <c r="D43" s="36">
        <v>398512</v>
      </c>
      <c r="E43" s="23">
        <v>0.81</v>
      </c>
      <c r="F43" s="23">
        <v>0.89</v>
      </c>
      <c r="G43" s="13">
        <v>6817</v>
      </c>
      <c r="H43" s="35" t="s">
        <v>21</v>
      </c>
      <c r="I43" s="36">
        <v>495</v>
      </c>
      <c r="J43" s="36">
        <v>445</v>
      </c>
      <c r="K43" s="36">
        <v>398</v>
      </c>
      <c r="L43" s="37">
        <v>0.804</v>
      </c>
      <c r="M43" s="37">
        <v>0.894</v>
      </c>
      <c r="N43" s="36">
        <v>6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</row>
    <row r="44" spans="1:104" s="45" customFormat="1" ht="12.75">
      <c r="A44" s="38" t="s">
        <v>16</v>
      </c>
      <c r="B44" s="39">
        <v>495000</v>
      </c>
      <c r="C44" s="39">
        <v>445398</v>
      </c>
      <c r="D44" s="39">
        <v>398512</v>
      </c>
      <c r="E44" s="23">
        <v>0.81</v>
      </c>
      <c r="F44" s="23">
        <v>0.89</v>
      </c>
      <c r="G44" s="13">
        <v>6817</v>
      </c>
      <c r="H44" s="38" t="s">
        <v>16</v>
      </c>
      <c r="I44" s="39">
        <v>495</v>
      </c>
      <c r="J44" s="39">
        <v>445</v>
      </c>
      <c r="K44" s="39">
        <v>398</v>
      </c>
      <c r="L44" s="40">
        <v>0.804</v>
      </c>
      <c r="M44" s="40">
        <v>0.894</v>
      </c>
      <c r="N44" s="39">
        <v>6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4" s="4" customFormat="1" ht="12.75">
      <c r="A45" s="32" t="s">
        <v>27</v>
      </c>
      <c r="B45" s="46">
        <v>20232297</v>
      </c>
      <c r="C45" s="46">
        <v>1401100</v>
      </c>
      <c r="D45" s="46">
        <v>288799</v>
      </c>
      <c r="E45" s="33">
        <v>0.01</v>
      </c>
      <c r="F45" s="33">
        <v>0.21</v>
      </c>
      <c r="G45" s="13">
        <v>71534</v>
      </c>
      <c r="H45" s="32" t="s">
        <v>27</v>
      </c>
      <c r="I45" s="24">
        <v>20231</v>
      </c>
      <c r="J45" s="24">
        <v>1402</v>
      </c>
      <c r="K45" s="24">
        <v>289</v>
      </c>
      <c r="L45" s="25">
        <v>0.014</v>
      </c>
      <c r="M45" s="25">
        <v>0.206</v>
      </c>
      <c r="N45" s="24">
        <v>72</v>
      </c>
    </row>
    <row r="46" spans="1:14" s="28" customFormat="1" ht="12.75">
      <c r="A46" s="35" t="s">
        <v>20</v>
      </c>
      <c r="B46" s="36">
        <v>15652677</v>
      </c>
      <c r="C46" s="36">
        <v>1257600</v>
      </c>
      <c r="D46" s="36">
        <v>176213</v>
      </c>
      <c r="E46" s="23">
        <v>0.01</v>
      </c>
      <c r="F46" s="23">
        <v>0.14</v>
      </c>
      <c r="G46" s="13">
        <v>41543</v>
      </c>
      <c r="H46" s="35" t="s">
        <v>20</v>
      </c>
      <c r="I46" s="36">
        <v>15652</v>
      </c>
      <c r="J46" s="36">
        <v>1258</v>
      </c>
      <c r="K46" s="36">
        <v>176</v>
      </c>
      <c r="L46" s="37">
        <v>0.011</v>
      </c>
      <c r="M46" s="37">
        <v>0.14</v>
      </c>
      <c r="N46" s="36">
        <v>42</v>
      </c>
    </row>
    <row r="47" spans="1:14" ht="12.75">
      <c r="A47" s="38" t="s">
        <v>16</v>
      </c>
      <c r="B47" s="39">
        <v>14120267</v>
      </c>
      <c r="C47" s="39">
        <v>458700</v>
      </c>
      <c r="D47" s="39">
        <v>176213</v>
      </c>
      <c r="E47" s="23">
        <v>0.01</v>
      </c>
      <c r="F47" s="23">
        <v>0.38</v>
      </c>
      <c r="G47" s="13">
        <v>41543</v>
      </c>
      <c r="H47" s="38" t="s">
        <v>16</v>
      </c>
      <c r="I47" s="39">
        <v>14120</v>
      </c>
      <c r="J47" s="39">
        <v>459</v>
      </c>
      <c r="K47" s="39">
        <v>176</v>
      </c>
      <c r="L47" s="40">
        <v>0.012</v>
      </c>
      <c r="M47" s="40">
        <v>0.383</v>
      </c>
      <c r="N47" s="39">
        <v>42</v>
      </c>
    </row>
    <row r="48" spans="1:14" ht="12.75">
      <c r="A48" s="38" t="s">
        <v>17</v>
      </c>
      <c r="B48" s="39">
        <v>1532410</v>
      </c>
      <c r="C48" s="39">
        <v>798900</v>
      </c>
      <c r="D48" s="39"/>
      <c r="E48" s="23">
        <v>0</v>
      </c>
      <c r="F48" s="23">
        <v>0</v>
      </c>
      <c r="G48" s="13">
        <v>0</v>
      </c>
      <c r="H48" s="38" t="s">
        <v>17</v>
      </c>
      <c r="I48" s="39">
        <v>1532</v>
      </c>
      <c r="J48" s="39">
        <v>799</v>
      </c>
      <c r="K48" s="39">
        <v>0</v>
      </c>
      <c r="L48" s="40">
        <v>0</v>
      </c>
      <c r="M48" s="42"/>
      <c r="N48" s="39">
        <v>0</v>
      </c>
    </row>
    <row r="49" spans="1:14" s="28" customFormat="1" ht="12.75">
      <c r="A49" s="35" t="s">
        <v>21</v>
      </c>
      <c r="B49" s="36">
        <v>4579620</v>
      </c>
      <c r="C49" s="36">
        <v>143500</v>
      </c>
      <c r="D49" s="36">
        <v>112586</v>
      </c>
      <c r="E49" s="23">
        <v>0.02</v>
      </c>
      <c r="F49" s="23">
        <v>0.78</v>
      </c>
      <c r="G49" s="13">
        <v>29991</v>
      </c>
      <c r="H49" s="35" t="s">
        <v>21</v>
      </c>
      <c r="I49" s="36">
        <v>4579</v>
      </c>
      <c r="J49" s="36">
        <v>144</v>
      </c>
      <c r="K49" s="36">
        <v>113</v>
      </c>
      <c r="L49" s="37">
        <v>0.025</v>
      </c>
      <c r="M49" s="41">
        <v>0.785</v>
      </c>
      <c r="N49" s="36">
        <v>30</v>
      </c>
    </row>
    <row r="50" spans="1:14" ht="12.75">
      <c r="A50" s="38" t="s">
        <v>16</v>
      </c>
      <c r="B50" s="39">
        <v>4475620</v>
      </c>
      <c r="C50" s="39">
        <v>39500</v>
      </c>
      <c r="D50" s="39">
        <v>17586</v>
      </c>
      <c r="E50" s="23">
        <v>0</v>
      </c>
      <c r="F50" s="23">
        <v>0.45</v>
      </c>
      <c r="G50" s="13">
        <v>3650</v>
      </c>
      <c r="H50" s="38" t="s">
        <v>16</v>
      </c>
      <c r="I50" s="39">
        <v>4475</v>
      </c>
      <c r="J50" s="39">
        <v>40</v>
      </c>
      <c r="K50" s="39">
        <v>18</v>
      </c>
      <c r="L50" s="40">
        <v>0.004</v>
      </c>
      <c r="M50" s="42">
        <v>0.45</v>
      </c>
      <c r="N50" s="39">
        <v>4</v>
      </c>
    </row>
    <row r="51" spans="1:14" ht="12.75">
      <c r="A51" s="38" t="s">
        <v>17</v>
      </c>
      <c r="B51" s="39">
        <v>104000</v>
      </c>
      <c r="C51" s="39">
        <v>104000</v>
      </c>
      <c r="D51" s="39">
        <v>95000</v>
      </c>
      <c r="E51" s="23">
        <v>0.91</v>
      </c>
      <c r="F51" s="23">
        <v>0.91</v>
      </c>
      <c r="G51" s="13">
        <v>26341</v>
      </c>
      <c r="H51" s="38" t="s">
        <v>17</v>
      </c>
      <c r="I51" s="39">
        <v>104</v>
      </c>
      <c r="J51" s="39">
        <v>104</v>
      </c>
      <c r="K51" s="39">
        <v>95</v>
      </c>
      <c r="L51" s="40">
        <v>0.913</v>
      </c>
      <c r="M51" s="42">
        <v>0.913</v>
      </c>
      <c r="N51" s="39">
        <v>26</v>
      </c>
    </row>
    <row r="52" spans="1:14" s="4" customFormat="1" ht="12.75" customHeight="1">
      <c r="A52" s="32" t="s">
        <v>28</v>
      </c>
      <c r="B52" s="46">
        <v>1222000</v>
      </c>
      <c r="C52" s="46">
        <v>296600</v>
      </c>
      <c r="D52" s="46">
        <v>212784</v>
      </c>
      <c r="E52" s="33">
        <v>0.17</v>
      </c>
      <c r="F52" s="33">
        <v>0.72</v>
      </c>
      <c r="G52" s="13">
        <v>50998</v>
      </c>
      <c r="H52" s="32" t="s">
        <v>28</v>
      </c>
      <c r="I52" s="24">
        <v>1222</v>
      </c>
      <c r="J52" s="24">
        <v>297</v>
      </c>
      <c r="K52" s="24">
        <v>213</v>
      </c>
      <c r="L52" s="25">
        <v>0.174</v>
      </c>
      <c r="M52" s="26">
        <v>0.717</v>
      </c>
      <c r="N52" s="24">
        <v>51</v>
      </c>
    </row>
    <row r="53" spans="1:14" s="28" customFormat="1" ht="12.75" customHeight="1">
      <c r="A53" s="35" t="s">
        <v>20</v>
      </c>
      <c r="B53" s="36">
        <v>222000</v>
      </c>
      <c r="C53" s="36">
        <v>0</v>
      </c>
      <c r="D53" s="36">
        <v>0</v>
      </c>
      <c r="E53" s="23">
        <v>0</v>
      </c>
      <c r="F53" s="23" t="s">
        <v>24</v>
      </c>
      <c r="G53" s="13">
        <v>0</v>
      </c>
      <c r="H53" s="35" t="s">
        <v>20</v>
      </c>
      <c r="I53" s="36">
        <v>222</v>
      </c>
      <c r="J53" s="36">
        <v>0</v>
      </c>
      <c r="K53" s="36">
        <v>0</v>
      </c>
      <c r="L53" s="37">
        <v>0</v>
      </c>
      <c r="M53" s="41"/>
      <c r="N53" s="36">
        <v>0</v>
      </c>
    </row>
    <row r="54" spans="1:14" ht="12.75">
      <c r="A54" s="38" t="s">
        <v>17</v>
      </c>
      <c r="B54" s="39">
        <v>222000</v>
      </c>
      <c r="C54" s="39">
        <v>0</v>
      </c>
      <c r="D54" s="39"/>
      <c r="E54" s="23">
        <v>0</v>
      </c>
      <c r="F54" s="23" t="s">
        <v>24</v>
      </c>
      <c r="G54" s="13">
        <v>0</v>
      </c>
      <c r="H54" s="38" t="s">
        <v>17</v>
      </c>
      <c r="I54" s="39">
        <v>222</v>
      </c>
      <c r="J54" s="39">
        <v>0</v>
      </c>
      <c r="K54" s="39">
        <v>0</v>
      </c>
      <c r="L54" s="40">
        <v>0</v>
      </c>
      <c r="M54" s="42"/>
      <c r="N54" s="39">
        <v>0</v>
      </c>
    </row>
    <row r="55" spans="1:14" s="28" customFormat="1" ht="12.75">
      <c r="A55" s="35" t="s">
        <v>21</v>
      </c>
      <c r="B55" s="36">
        <v>1000000</v>
      </c>
      <c r="C55" s="36">
        <v>296600</v>
      </c>
      <c r="D55" s="36">
        <v>212784</v>
      </c>
      <c r="E55" s="23">
        <v>0.21</v>
      </c>
      <c r="F55" s="23">
        <v>0.72</v>
      </c>
      <c r="G55" s="13">
        <v>50998</v>
      </c>
      <c r="H55" s="35" t="s">
        <v>21</v>
      </c>
      <c r="I55" s="36">
        <v>1000</v>
      </c>
      <c r="J55" s="36">
        <v>297</v>
      </c>
      <c r="K55" s="36">
        <v>213</v>
      </c>
      <c r="L55" s="37">
        <v>0.213</v>
      </c>
      <c r="M55" s="41">
        <v>0.717</v>
      </c>
      <c r="N55" s="36">
        <v>51</v>
      </c>
    </row>
    <row r="56" spans="1:14" ht="12.75">
      <c r="A56" s="38" t="s">
        <v>17</v>
      </c>
      <c r="B56" s="39">
        <v>1000000</v>
      </c>
      <c r="C56" s="39">
        <v>296600</v>
      </c>
      <c r="D56" s="39">
        <v>212784</v>
      </c>
      <c r="E56" s="23">
        <v>0.21</v>
      </c>
      <c r="F56" s="23">
        <v>0.72</v>
      </c>
      <c r="G56" s="13">
        <v>50998</v>
      </c>
      <c r="H56" s="38" t="s">
        <v>17</v>
      </c>
      <c r="I56" s="39">
        <v>1000</v>
      </c>
      <c r="J56" s="39">
        <v>297</v>
      </c>
      <c r="K56" s="39">
        <v>213</v>
      </c>
      <c r="L56" s="40">
        <v>0.213</v>
      </c>
      <c r="M56" s="42">
        <v>0.717</v>
      </c>
      <c r="N56" s="39">
        <v>51</v>
      </c>
    </row>
    <row r="57" spans="1:14" s="4" customFormat="1" ht="12.75">
      <c r="A57" s="32" t="s">
        <v>29</v>
      </c>
      <c r="B57" s="46">
        <v>1898720</v>
      </c>
      <c r="C57" s="46">
        <v>360859</v>
      </c>
      <c r="D57" s="46">
        <v>14419</v>
      </c>
      <c r="E57" s="33">
        <v>0.01</v>
      </c>
      <c r="F57" s="33">
        <v>0.04</v>
      </c>
      <c r="G57" s="13">
        <v>6242</v>
      </c>
      <c r="H57" s="32" t="s">
        <v>29</v>
      </c>
      <c r="I57" s="24">
        <v>1900</v>
      </c>
      <c r="J57" s="24">
        <v>360</v>
      </c>
      <c r="K57" s="24">
        <v>15</v>
      </c>
      <c r="L57" s="25">
        <v>0.008</v>
      </c>
      <c r="M57" s="42"/>
      <c r="N57" s="24">
        <v>7</v>
      </c>
    </row>
    <row r="58" spans="1:14" s="28" customFormat="1" ht="12.75">
      <c r="A58" s="35" t="s">
        <v>20</v>
      </c>
      <c r="B58" s="36">
        <v>1604180</v>
      </c>
      <c r="C58" s="36">
        <v>295909</v>
      </c>
      <c r="D58" s="36">
        <v>0</v>
      </c>
      <c r="E58" s="23">
        <v>0</v>
      </c>
      <c r="F58" s="23">
        <v>0</v>
      </c>
      <c r="G58" s="13">
        <v>0</v>
      </c>
      <c r="H58" s="35" t="s">
        <v>20</v>
      </c>
      <c r="I58" s="36">
        <v>1605</v>
      </c>
      <c r="J58" s="36">
        <v>296</v>
      </c>
      <c r="K58" s="36">
        <v>0</v>
      </c>
      <c r="L58" s="37">
        <v>0</v>
      </c>
      <c r="M58" s="42"/>
      <c r="N58" s="36">
        <v>0</v>
      </c>
    </row>
    <row r="59" spans="1:14" ht="12.75">
      <c r="A59" s="38" t="s">
        <v>16</v>
      </c>
      <c r="B59" s="39">
        <v>1130660</v>
      </c>
      <c r="C59" s="39">
        <v>217035</v>
      </c>
      <c r="D59" s="39"/>
      <c r="E59" s="23">
        <v>0</v>
      </c>
      <c r="F59" s="23">
        <v>0</v>
      </c>
      <c r="G59" s="13">
        <v>0</v>
      </c>
      <c r="H59" s="38" t="s">
        <v>16</v>
      </c>
      <c r="I59" s="39">
        <v>1131</v>
      </c>
      <c r="J59" s="39">
        <v>217</v>
      </c>
      <c r="K59" s="39">
        <v>0</v>
      </c>
      <c r="L59" s="40">
        <v>0</v>
      </c>
      <c r="M59" s="42"/>
      <c r="N59" s="39">
        <v>0</v>
      </c>
    </row>
    <row r="60" spans="1:14" ht="12.75">
      <c r="A60" s="38" t="s">
        <v>17</v>
      </c>
      <c r="B60" s="39">
        <v>473520</v>
      </c>
      <c r="C60" s="39">
        <v>78874</v>
      </c>
      <c r="D60" s="39"/>
      <c r="E60" s="23">
        <v>0</v>
      </c>
      <c r="F60" s="23">
        <v>0</v>
      </c>
      <c r="G60" s="13">
        <v>0</v>
      </c>
      <c r="H60" s="38" t="s">
        <v>17</v>
      </c>
      <c r="I60" s="39">
        <v>474</v>
      </c>
      <c r="J60" s="39">
        <v>79</v>
      </c>
      <c r="K60" s="39">
        <v>0</v>
      </c>
      <c r="L60" s="40">
        <v>0</v>
      </c>
      <c r="M60" s="42"/>
      <c r="N60" s="39">
        <v>0</v>
      </c>
    </row>
    <row r="61" spans="1:14" s="28" customFormat="1" ht="12.75">
      <c r="A61" s="35" t="s">
        <v>21</v>
      </c>
      <c r="B61" s="36">
        <v>294540</v>
      </c>
      <c r="C61" s="36">
        <v>64950</v>
      </c>
      <c r="D61" s="36">
        <v>14419</v>
      </c>
      <c r="E61" s="23">
        <v>0.05</v>
      </c>
      <c r="F61" s="23">
        <v>0.22</v>
      </c>
      <c r="G61" s="13">
        <v>6242</v>
      </c>
      <c r="H61" s="35" t="s">
        <v>21</v>
      </c>
      <c r="I61" s="36">
        <v>295</v>
      </c>
      <c r="J61" s="36">
        <v>64</v>
      </c>
      <c r="K61" s="36">
        <v>15</v>
      </c>
      <c r="L61" s="37">
        <v>0.051</v>
      </c>
      <c r="M61" s="42"/>
      <c r="N61" s="36">
        <v>7</v>
      </c>
    </row>
    <row r="62" spans="1:14" ht="12.75">
      <c r="A62" s="38" t="s">
        <v>16</v>
      </c>
      <c r="B62" s="39">
        <v>185510</v>
      </c>
      <c r="C62" s="39">
        <v>40450</v>
      </c>
      <c r="D62" s="39">
        <v>6872</v>
      </c>
      <c r="E62" s="23">
        <v>0.04</v>
      </c>
      <c r="F62" s="23">
        <v>0.17</v>
      </c>
      <c r="G62" s="13">
        <v>4813</v>
      </c>
      <c r="H62" s="38" t="s">
        <v>16</v>
      </c>
      <c r="I62" s="39">
        <v>186</v>
      </c>
      <c r="J62" s="39">
        <v>40</v>
      </c>
      <c r="K62" s="39">
        <v>7</v>
      </c>
      <c r="L62" s="40">
        <v>0.038</v>
      </c>
      <c r="M62" s="42"/>
      <c r="N62" s="39">
        <v>5</v>
      </c>
    </row>
    <row r="63" spans="1:14" ht="12.75">
      <c r="A63" s="38" t="s">
        <v>17</v>
      </c>
      <c r="B63" s="39">
        <v>109030</v>
      </c>
      <c r="C63" s="39">
        <v>24500</v>
      </c>
      <c r="D63" s="39">
        <v>7547</v>
      </c>
      <c r="E63" s="23">
        <v>0.07</v>
      </c>
      <c r="F63" s="23">
        <v>0.31</v>
      </c>
      <c r="G63" s="13">
        <v>1429</v>
      </c>
      <c r="H63" s="38" t="s">
        <v>17</v>
      </c>
      <c r="I63" s="39">
        <v>109</v>
      </c>
      <c r="J63" s="39">
        <v>24</v>
      </c>
      <c r="K63" s="39">
        <v>8</v>
      </c>
      <c r="L63" s="40">
        <v>0.073</v>
      </c>
      <c r="M63" s="42"/>
      <c r="N63" s="39">
        <v>2</v>
      </c>
    </row>
    <row r="64" spans="1:14" s="4" customFormat="1" ht="12.75">
      <c r="A64" s="32" t="s">
        <v>30</v>
      </c>
      <c r="B64" s="46">
        <v>1063700</v>
      </c>
      <c r="C64" s="46">
        <v>560703</v>
      </c>
      <c r="D64" s="46">
        <v>101021</v>
      </c>
      <c r="E64" s="33">
        <v>0.09</v>
      </c>
      <c r="F64" s="33">
        <v>0.18</v>
      </c>
      <c r="G64" s="13">
        <v>2594</v>
      </c>
      <c r="H64" s="32" t="s">
        <v>30</v>
      </c>
      <c r="I64" s="24">
        <v>1064</v>
      </c>
      <c r="J64" s="24">
        <v>561</v>
      </c>
      <c r="K64" s="24">
        <v>101</v>
      </c>
      <c r="L64" s="25">
        <v>0.095</v>
      </c>
      <c r="M64" s="25">
        <v>0.18</v>
      </c>
      <c r="N64" s="24">
        <v>3</v>
      </c>
    </row>
    <row r="65" spans="1:14" s="28" customFormat="1" ht="12.75">
      <c r="A65" s="35" t="s">
        <v>20</v>
      </c>
      <c r="B65" s="36">
        <v>683000</v>
      </c>
      <c r="C65" s="36">
        <v>459000</v>
      </c>
      <c r="D65" s="36">
        <v>0</v>
      </c>
      <c r="E65" s="23">
        <v>0</v>
      </c>
      <c r="F65" s="23">
        <v>0</v>
      </c>
      <c r="G65" s="13">
        <v>0</v>
      </c>
      <c r="H65" s="35" t="s">
        <v>20</v>
      </c>
      <c r="I65" s="36">
        <v>683</v>
      </c>
      <c r="J65" s="36">
        <v>459</v>
      </c>
      <c r="K65" s="36">
        <v>0</v>
      </c>
      <c r="L65" s="37">
        <v>0</v>
      </c>
      <c r="M65" s="41"/>
      <c r="N65" s="36">
        <v>0</v>
      </c>
    </row>
    <row r="66" spans="1:14" ht="12.75">
      <c r="A66" s="38" t="s">
        <v>16</v>
      </c>
      <c r="B66" s="39">
        <v>186000</v>
      </c>
      <c r="C66" s="39">
        <v>86000</v>
      </c>
      <c r="D66" s="39"/>
      <c r="E66" s="23">
        <v>0</v>
      </c>
      <c r="F66" s="23">
        <v>0</v>
      </c>
      <c r="G66" s="13">
        <v>0</v>
      </c>
      <c r="H66" s="38" t="s">
        <v>16</v>
      </c>
      <c r="I66" s="39">
        <v>186</v>
      </c>
      <c r="J66" s="39">
        <v>86</v>
      </c>
      <c r="K66" s="39">
        <v>0</v>
      </c>
      <c r="L66" s="40">
        <v>0</v>
      </c>
      <c r="M66" s="42"/>
      <c r="N66" s="39">
        <v>0</v>
      </c>
    </row>
    <row r="67" spans="1:14" ht="12.75">
      <c r="A67" s="38" t="s">
        <v>17</v>
      </c>
      <c r="B67" s="39">
        <v>497000</v>
      </c>
      <c r="C67" s="39">
        <v>373000</v>
      </c>
      <c r="D67" s="39"/>
      <c r="E67" s="23">
        <v>0</v>
      </c>
      <c r="F67" s="23">
        <v>0</v>
      </c>
      <c r="G67" s="13">
        <v>0</v>
      </c>
      <c r="H67" s="38" t="s">
        <v>17</v>
      </c>
      <c r="I67" s="39">
        <v>497</v>
      </c>
      <c r="J67" s="39">
        <v>373</v>
      </c>
      <c r="K67" s="39">
        <v>0</v>
      </c>
      <c r="L67" s="40">
        <v>0</v>
      </c>
      <c r="M67" s="42"/>
      <c r="N67" s="39">
        <v>0</v>
      </c>
    </row>
    <row r="68" spans="1:14" s="28" customFormat="1" ht="12.75">
      <c r="A68" s="35" t="s">
        <v>21</v>
      </c>
      <c r="B68" s="36">
        <v>380700</v>
      </c>
      <c r="C68" s="36">
        <v>101703</v>
      </c>
      <c r="D68" s="36">
        <v>101021</v>
      </c>
      <c r="E68" s="23">
        <v>0.27</v>
      </c>
      <c r="F68" s="23">
        <v>0.99</v>
      </c>
      <c r="G68" s="13">
        <v>2594</v>
      </c>
      <c r="H68" s="35" t="s">
        <v>21</v>
      </c>
      <c r="I68" s="36">
        <v>381</v>
      </c>
      <c r="J68" s="36">
        <v>102</v>
      </c>
      <c r="K68" s="36">
        <v>101</v>
      </c>
      <c r="L68" s="37">
        <v>0.265</v>
      </c>
      <c r="M68" s="41">
        <v>0.99</v>
      </c>
      <c r="N68" s="36">
        <v>3</v>
      </c>
    </row>
    <row r="69" spans="1:14" ht="12.75">
      <c r="A69" s="38" t="s">
        <v>16</v>
      </c>
      <c r="B69" s="39">
        <v>30700</v>
      </c>
      <c r="C69" s="39">
        <v>12703</v>
      </c>
      <c r="D69" s="39">
        <v>12636</v>
      </c>
      <c r="E69" s="23">
        <v>0.41</v>
      </c>
      <c r="F69" s="23">
        <v>0.99</v>
      </c>
      <c r="G69" s="13">
        <v>2594</v>
      </c>
      <c r="H69" s="38" t="s">
        <v>16</v>
      </c>
      <c r="I69" s="39">
        <v>31</v>
      </c>
      <c r="J69" s="39">
        <v>13</v>
      </c>
      <c r="K69" s="39">
        <v>13</v>
      </c>
      <c r="L69" s="40">
        <v>0.419</v>
      </c>
      <c r="M69" s="42">
        <v>1</v>
      </c>
      <c r="N69" s="39">
        <v>3</v>
      </c>
    </row>
    <row r="70" spans="1:14" ht="12.75">
      <c r="A70" s="38" t="s">
        <v>17</v>
      </c>
      <c r="B70" s="39">
        <v>350000</v>
      </c>
      <c r="C70" s="39">
        <v>89000</v>
      </c>
      <c r="D70" s="39">
        <v>88385</v>
      </c>
      <c r="E70" s="23">
        <v>0.25</v>
      </c>
      <c r="F70" s="23">
        <v>0.99</v>
      </c>
      <c r="G70" s="13">
        <v>0</v>
      </c>
      <c r="H70" s="38" t="s">
        <v>17</v>
      </c>
      <c r="I70" s="39">
        <v>350</v>
      </c>
      <c r="J70" s="39">
        <v>89</v>
      </c>
      <c r="K70" s="39">
        <v>88</v>
      </c>
      <c r="L70" s="40">
        <v>0.251</v>
      </c>
      <c r="M70" s="42">
        <v>0.989</v>
      </c>
      <c r="N70" s="39">
        <v>0</v>
      </c>
    </row>
    <row r="71" spans="1:14" s="4" customFormat="1" ht="24">
      <c r="A71" s="43" t="s">
        <v>31</v>
      </c>
      <c r="B71" s="46">
        <v>1445796</v>
      </c>
      <c r="C71" s="46">
        <v>349210</v>
      </c>
      <c r="D71" s="46">
        <v>157791</v>
      </c>
      <c r="E71" s="33">
        <v>0.11</v>
      </c>
      <c r="F71" s="33">
        <v>0.45</v>
      </c>
      <c r="G71" s="13">
        <v>0</v>
      </c>
      <c r="H71" s="43" t="s">
        <v>31</v>
      </c>
      <c r="I71" s="24">
        <v>1446</v>
      </c>
      <c r="J71" s="24">
        <v>349</v>
      </c>
      <c r="K71" s="24">
        <v>158</v>
      </c>
      <c r="L71" s="25">
        <v>0.109</v>
      </c>
      <c r="M71" s="26">
        <v>0.453</v>
      </c>
      <c r="N71" s="24">
        <v>0</v>
      </c>
    </row>
    <row r="72" spans="1:14" s="28" customFormat="1" ht="12.75">
      <c r="A72" s="35" t="s">
        <v>20</v>
      </c>
      <c r="B72" s="36">
        <v>997196</v>
      </c>
      <c r="C72" s="36">
        <v>349210</v>
      </c>
      <c r="D72" s="36">
        <v>157791</v>
      </c>
      <c r="E72" s="23">
        <v>0.16</v>
      </c>
      <c r="F72" s="23">
        <v>0.45</v>
      </c>
      <c r="G72" s="13">
        <v>0</v>
      </c>
      <c r="H72" s="35" t="s">
        <v>20</v>
      </c>
      <c r="I72" s="36">
        <v>997</v>
      </c>
      <c r="J72" s="36">
        <v>349</v>
      </c>
      <c r="K72" s="36">
        <v>158</v>
      </c>
      <c r="L72" s="37">
        <v>0.158</v>
      </c>
      <c r="M72" s="41">
        <v>0.453</v>
      </c>
      <c r="N72" s="36">
        <v>0</v>
      </c>
    </row>
    <row r="73" spans="1:14" ht="12.75">
      <c r="A73" s="38" t="s">
        <v>16</v>
      </c>
      <c r="B73" s="39">
        <v>890702</v>
      </c>
      <c r="C73" s="39">
        <v>296060</v>
      </c>
      <c r="D73" s="39">
        <v>157791</v>
      </c>
      <c r="E73" s="23">
        <v>0.18</v>
      </c>
      <c r="F73" s="23">
        <v>0.53</v>
      </c>
      <c r="G73" s="13">
        <v>0</v>
      </c>
      <c r="H73" s="38" t="s">
        <v>16</v>
      </c>
      <c r="I73" s="39">
        <v>891</v>
      </c>
      <c r="J73" s="39">
        <v>296</v>
      </c>
      <c r="K73" s="39">
        <v>158</v>
      </c>
      <c r="L73" s="40">
        <v>0.177</v>
      </c>
      <c r="M73" s="42">
        <v>0.534</v>
      </c>
      <c r="N73" s="39">
        <v>0</v>
      </c>
    </row>
    <row r="74" spans="1:14" ht="12.75">
      <c r="A74" s="47" t="s">
        <v>17</v>
      </c>
      <c r="B74" s="39">
        <v>106494</v>
      </c>
      <c r="C74" s="39">
        <v>53150</v>
      </c>
      <c r="D74" s="39"/>
      <c r="E74" s="23">
        <v>0</v>
      </c>
      <c r="F74" s="23">
        <v>0</v>
      </c>
      <c r="G74" s="13">
        <v>0</v>
      </c>
      <c r="H74" s="47" t="s">
        <v>17</v>
      </c>
      <c r="I74" s="39">
        <v>106</v>
      </c>
      <c r="J74" s="39">
        <v>53</v>
      </c>
      <c r="K74" s="39">
        <v>0</v>
      </c>
      <c r="L74" s="40">
        <v>0</v>
      </c>
      <c r="M74" s="42"/>
      <c r="N74" s="39">
        <v>0</v>
      </c>
    </row>
    <row r="75" spans="1:14" s="28" customFormat="1" ht="12.75">
      <c r="A75" s="35" t="s">
        <v>21</v>
      </c>
      <c r="B75" s="36">
        <v>448600</v>
      </c>
      <c r="C75" s="36">
        <v>0</v>
      </c>
      <c r="D75" s="36">
        <v>0</v>
      </c>
      <c r="E75" s="23">
        <v>0</v>
      </c>
      <c r="F75" s="23" t="s">
        <v>24</v>
      </c>
      <c r="G75" s="13">
        <v>0</v>
      </c>
      <c r="H75" s="35" t="s">
        <v>21</v>
      </c>
      <c r="I75" s="36">
        <v>449</v>
      </c>
      <c r="J75" s="36">
        <v>0</v>
      </c>
      <c r="K75" s="36">
        <v>0</v>
      </c>
      <c r="L75" s="37">
        <v>0</v>
      </c>
      <c r="M75" s="41"/>
      <c r="N75" s="36">
        <v>0</v>
      </c>
    </row>
    <row r="76" spans="1:14" ht="12.75">
      <c r="A76" s="38" t="s">
        <v>16</v>
      </c>
      <c r="B76" s="39">
        <v>48600</v>
      </c>
      <c r="C76" s="39"/>
      <c r="D76" s="39"/>
      <c r="E76" s="23">
        <v>0</v>
      </c>
      <c r="F76" s="23" t="s">
        <v>24</v>
      </c>
      <c r="G76" s="13">
        <v>0</v>
      </c>
      <c r="H76" s="38" t="s">
        <v>16</v>
      </c>
      <c r="I76" s="39">
        <v>49</v>
      </c>
      <c r="J76" s="39">
        <v>0</v>
      </c>
      <c r="K76" s="39">
        <v>0</v>
      </c>
      <c r="L76" s="40">
        <v>0</v>
      </c>
      <c r="M76" s="42"/>
      <c r="N76" s="39">
        <v>0</v>
      </c>
    </row>
    <row r="77" spans="1:14" ht="12.75">
      <c r="A77" s="38" t="s">
        <v>17</v>
      </c>
      <c r="B77" s="39">
        <v>400000</v>
      </c>
      <c r="C77" s="39"/>
      <c r="D77" s="39"/>
      <c r="E77" s="23">
        <v>0</v>
      </c>
      <c r="F77" s="23" t="s">
        <v>24</v>
      </c>
      <c r="G77" s="13">
        <v>0</v>
      </c>
      <c r="H77" s="38" t="s">
        <v>17</v>
      </c>
      <c r="I77" s="39">
        <v>400</v>
      </c>
      <c r="J77" s="39">
        <v>0</v>
      </c>
      <c r="K77" s="39">
        <v>0</v>
      </c>
      <c r="L77" s="40">
        <v>0</v>
      </c>
      <c r="M77" s="42"/>
      <c r="N77" s="39">
        <v>0</v>
      </c>
    </row>
    <row r="78" spans="1:14" s="4" customFormat="1" ht="36">
      <c r="A78" s="48" t="s">
        <v>32</v>
      </c>
      <c r="B78" s="46">
        <v>1485236</v>
      </c>
      <c r="C78" s="46">
        <v>705323</v>
      </c>
      <c r="D78" s="46">
        <v>237413</v>
      </c>
      <c r="E78" s="33">
        <v>0.16</v>
      </c>
      <c r="F78" s="33">
        <v>0.34</v>
      </c>
      <c r="G78" s="13">
        <v>17743</v>
      </c>
      <c r="H78" s="48" t="s">
        <v>32</v>
      </c>
      <c r="I78" s="24">
        <v>1485</v>
      </c>
      <c r="J78" s="24">
        <v>706</v>
      </c>
      <c r="K78" s="24">
        <v>237</v>
      </c>
      <c r="L78" s="25">
        <v>0.16</v>
      </c>
      <c r="M78" s="26">
        <v>0.336</v>
      </c>
      <c r="N78" s="24">
        <v>17</v>
      </c>
    </row>
    <row r="79" spans="1:14" s="28" customFormat="1" ht="12.75">
      <c r="A79" s="35" t="s">
        <v>20</v>
      </c>
      <c r="B79" s="36">
        <v>1356638</v>
      </c>
      <c r="C79" s="36">
        <v>652744</v>
      </c>
      <c r="D79" s="36">
        <v>201204</v>
      </c>
      <c r="E79" s="23">
        <v>0.15</v>
      </c>
      <c r="F79" s="23">
        <v>0.31</v>
      </c>
      <c r="G79" s="13">
        <v>10518</v>
      </c>
      <c r="H79" s="35" t="s">
        <v>20</v>
      </c>
      <c r="I79" s="36">
        <v>1357</v>
      </c>
      <c r="J79" s="36">
        <v>653</v>
      </c>
      <c r="K79" s="36">
        <v>201</v>
      </c>
      <c r="L79" s="37">
        <v>0.148</v>
      </c>
      <c r="M79" s="37">
        <v>0.308</v>
      </c>
      <c r="N79" s="36">
        <v>10</v>
      </c>
    </row>
    <row r="80" spans="1:14" ht="12.75">
      <c r="A80" s="38" t="s">
        <v>16</v>
      </c>
      <c r="B80" s="39">
        <v>1356638</v>
      </c>
      <c r="C80" s="39">
        <v>652744</v>
      </c>
      <c r="D80" s="39">
        <v>201204</v>
      </c>
      <c r="E80" s="23">
        <v>0.15</v>
      </c>
      <c r="F80" s="23">
        <v>0.31</v>
      </c>
      <c r="G80" s="13">
        <v>10518</v>
      </c>
      <c r="H80" s="38" t="s">
        <v>16</v>
      </c>
      <c r="I80" s="39">
        <v>1357</v>
      </c>
      <c r="J80" s="39">
        <v>653</v>
      </c>
      <c r="K80" s="39">
        <v>201</v>
      </c>
      <c r="L80" s="40">
        <v>0.148</v>
      </c>
      <c r="M80" s="40">
        <v>0.308</v>
      </c>
      <c r="N80" s="39">
        <v>10</v>
      </c>
    </row>
    <row r="81" spans="1:14" s="28" customFormat="1" ht="12.75">
      <c r="A81" s="35" t="s">
        <v>21</v>
      </c>
      <c r="B81" s="36">
        <v>128598</v>
      </c>
      <c r="C81" s="36">
        <v>52579</v>
      </c>
      <c r="D81" s="36">
        <v>36209</v>
      </c>
      <c r="E81" s="23">
        <v>0.28</v>
      </c>
      <c r="F81" s="23">
        <v>0.69</v>
      </c>
      <c r="G81" s="13">
        <v>7225</v>
      </c>
      <c r="H81" s="35" t="s">
        <v>21</v>
      </c>
      <c r="I81" s="36">
        <v>128</v>
      </c>
      <c r="J81" s="36">
        <v>53</v>
      </c>
      <c r="K81" s="36">
        <v>36</v>
      </c>
      <c r="L81" s="37">
        <v>0.281</v>
      </c>
      <c r="M81" s="41">
        <v>0.679</v>
      </c>
      <c r="N81" s="36">
        <v>7</v>
      </c>
    </row>
    <row r="82" spans="1:14" ht="12.75">
      <c r="A82" s="38" t="s">
        <v>16</v>
      </c>
      <c r="B82" s="39">
        <v>128598</v>
      </c>
      <c r="C82" s="39">
        <v>52579</v>
      </c>
      <c r="D82" s="39">
        <v>36209</v>
      </c>
      <c r="E82" s="23">
        <v>0.28</v>
      </c>
      <c r="F82" s="23">
        <v>0.69</v>
      </c>
      <c r="G82" s="13">
        <v>7225</v>
      </c>
      <c r="H82" s="38" t="s">
        <v>16</v>
      </c>
      <c r="I82" s="39">
        <v>128</v>
      </c>
      <c r="J82" s="39">
        <v>53</v>
      </c>
      <c r="K82" s="39">
        <v>36</v>
      </c>
      <c r="L82" s="40">
        <v>0.281</v>
      </c>
      <c r="M82" s="42">
        <v>0.679</v>
      </c>
      <c r="N82" s="39">
        <v>7</v>
      </c>
    </row>
    <row r="83" spans="1:14" s="4" customFormat="1" ht="36">
      <c r="A83" s="48" t="s">
        <v>33</v>
      </c>
      <c r="B83" s="24">
        <v>1828380</v>
      </c>
      <c r="C83" s="24">
        <v>1012252</v>
      </c>
      <c r="D83" s="24">
        <v>167058</v>
      </c>
      <c r="E83" s="33">
        <v>0.09</v>
      </c>
      <c r="F83" s="33">
        <v>0.17</v>
      </c>
      <c r="G83" s="13">
        <v>167058</v>
      </c>
      <c r="H83" s="48" t="s">
        <v>33</v>
      </c>
      <c r="I83" s="24">
        <v>1828</v>
      </c>
      <c r="J83" s="24">
        <v>1012</v>
      </c>
      <c r="K83" s="24">
        <v>167</v>
      </c>
      <c r="L83" s="25">
        <v>0.091</v>
      </c>
      <c r="M83" s="42"/>
      <c r="N83" s="24">
        <v>167</v>
      </c>
    </row>
    <row r="84" spans="1:14" s="28" customFormat="1" ht="12.75">
      <c r="A84" s="35" t="s">
        <v>20</v>
      </c>
      <c r="B84" s="36">
        <v>1828380</v>
      </c>
      <c r="C84" s="36">
        <v>1012252</v>
      </c>
      <c r="D84" s="36">
        <v>167058</v>
      </c>
      <c r="E84" s="23">
        <v>0.09</v>
      </c>
      <c r="F84" s="23">
        <v>0.17</v>
      </c>
      <c r="G84" s="13">
        <v>167058</v>
      </c>
      <c r="H84" s="35" t="s">
        <v>20</v>
      </c>
      <c r="I84" s="36">
        <v>1828</v>
      </c>
      <c r="J84" s="36">
        <v>1012</v>
      </c>
      <c r="K84" s="36">
        <v>167</v>
      </c>
      <c r="L84" s="37">
        <v>0.091</v>
      </c>
      <c r="M84" s="42"/>
      <c r="N84" s="36">
        <v>167</v>
      </c>
    </row>
    <row r="85" spans="1:14" ht="12.75">
      <c r="A85" s="38" t="s">
        <v>16</v>
      </c>
      <c r="B85" s="39">
        <v>1828380</v>
      </c>
      <c r="C85" s="39">
        <v>1012252</v>
      </c>
      <c r="D85" s="39">
        <v>167058</v>
      </c>
      <c r="E85" s="23">
        <v>0.09</v>
      </c>
      <c r="F85" s="23">
        <v>0.17</v>
      </c>
      <c r="G85" s="13">
        <v>167058</v>
      </c>
      <c r="H85" s="38" t="s">
        <v>16</v>
      </c>
      <c r="I85" s="39">
        <v>1828</v>
      </c>
      <c r="J85" s="39">
        <v>1012</v>
      </c>
      <c r="K85" s="39">
        <v>167</v>
      </c>
      <c r="L85" s="40">
        <v>0.091</v>
      </c>
      <c r="M85" s="42"/>
      <c r="N85" s="39">
        <v>167</v>
      </c>
    </row>
    <row r="86" spans="1:104" ht="38.25">
      <c r="A86" s="12" t="s">
        <v>34</v>
      </c>
      <c r="B86" s="49">
        <v>7653852</v>
      </c>
      <c r="C86" s="49">
        <v>1121734</v>
      </c>
      <c r="D86" s="49">
        <v>475890</v>
      </c>
      <c r="E86" s="14">
        <v>0.06</v>
      </c>
      <c r="F86" s="14">
        <v>0.42</v>
      </c>
      <c r="G86" s="13">
        <v>171685</v>
      </c>
      <c r="H86" s="12" t="s">
        <v>34</v>
      </c>
      <c r="I86" s="15">
        <v>7654</v>
      </c>
      <c r="J86" s="15">
        <v>1122</v>
      </c>
      <c r="K86" s="15">
        <v>475</v>
      </c>
      <c r="L86" s="16">
        <v>0.062</v>
      </c>
      <c r="M86" s="16">
        <v>0.423</v>
      </c>
      <c r="N86" s="15">
        <v>171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s="51" customFormat="1" ht="15" customHeight="1">
      <c r="A87" s="18" t="s">
        <v>15</v>
      </c>
      <c r="B87" s="13">
        <v>3371252</v>
      </c>
      <c r="C87" s="13">
        <v>589734</v>
      </c>
      <c r="D87" s="13">
        <v>280453</v>
      </c>
      <c r="E87" s="14">
        <v>0.08</v>
      </c>
      <c r="F87" s="14">
        <v>0.48</v>
      </c>
      <c r="G87" s="13">
        <v>90396</v>
      </c>
      <c r="H87" s="18" t="s">
        <v>15</v>
      </c>
      <c r="I87" s="50">
        <v>3371</v>
      </c>
      <c r="J87" s="50">
        <v>590</v>
      </c>
      <c r="K87" s="50">
        <v>280</v>
      </c>
      <c r="L87" s="16">
        <v>0.083</v>
      </c>
      <c r="M87" s="16">
        <v>0.475</v>
      </c>
      <c r="N87" s="50">
        <v>90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4" ht="12.75">
      <c r="A88" s="21" t="s">
        <v>17</v>
      </c>
      <c r="B88" s="46">
        <v>3371252</v>
      </c>
      <c r="C88" s="46">
        <v>589734</v>
      </c>
      <c r="D88" s="46">
        <v>280453</v>
      </c>
      <c r="E88" s="23">
        <v>0.08</v>
      </c>
      <c r="F88" s="23">
        <v>0.48</v>
      </c>
      <c r="G88" s="13">
        <v>90396</v>
      </c>
      <c r="H88" s="21" t="s">
        <v>17</v>
      </c>
      <c r="I88" s="24">
        <v>3371</v>
      </c>
      <c r="J88" s="32">
        <v>590</v>
      </c>
      <c r="K88" s="32">
        <v>280</v>
      </c>
      <c r="L88" s="25">
        <v>0.083</v>
      </c>
      <c r="M88" s="25">
        <v>0.475</v>
      </c>
      <c r="N88" s="32">
        <v>90</v>
      </c>
    </row>
    <row r="89" spans="1:104" s="51" customFormat="1" ht="15" customHeight="1">
      <c r="A89" s="18" t="s">
        <v>35</v>
      </c>
      <c r="B89" s="13">
        <v>4282600</v>
      </c>
      <c r="C89" s="13">
        <v>532000</v>
      </c>
      <c r="D89" s="13">
        <v>195437</v>
      </c>
      <c r="E89" s="14">
        <v>0.05</v>
      </c>
      <c r="F89" s="14">
        <v>0.37</v>
      </c>
      <c r="G89" s="13">
        <v>81289</v>
      </c>
      <c r="H89" s="18" t="s">
        <v>35</v>
      </c>
      <c r="I89" s="15">
        <v>4283</v>
      </c>
      <c r="J89" s="15">
        <v>532</v>
      </c>
      <c r="K89" s="15">
        <v>195</v>
      </c>
      <c r="L89" s="16">
        <v>0.046</v>
      </c>
      <c r="M89" s="16">
        <v>0.367</v>
      </c>
      <c r="N89" s="15">
        <v>81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4" ht="12.75">
      <c r="A90" s="21" t="s">
        <v>17</v>
      </c>
      <c r="B90" s="46">
        <v>4282600</v>
      </c>
      <c r="C90" s="46">
        <v>532000</v>
      </c>
      <c r="D90" s="46">
        <v>195437</v>
      </c>
      <c r="E90" s="23">
        <v>0.05</v>
      </c>
      <c r="F90" s="23">
        <v>0.37</v>
      </c>
      <c r="G90" s="13">
        <v>81289</v>
      </c>
      <c r="H90" s="21" t="s">
        <v>17</v>
      </c>
      <c r="I90" s="24">
        <v>4283</v>
      </c>
      <c r="J90" s="32">
        <v>532</v>
      </c>
      <c r="K90" s="32">
        <v>195</v>
      </c>
      <c r="L90" s="25">
        <v>0.046</v>
      </c>
      <c r="M90" s="25">
        <v>0.367</v>
      </c>
      <c r="N90" s="32">
        <v>81</v>
      </c>
    </row>
    <row r="91" spans="1:14" s="4" customFormat="1" ht="12.75">
      <c r="A91" s="48" t="s">
        <v>28</v>
      </c>
      <c r="B91" s="24">
        <v>7653852</v>
      </c>
      <c r="C91" s="24">
        <v>1121734</v>
      </c>
      <c r="D91" s="24">
        <v>475890</v>
      </c>
      <c r="E91" s="33">
        <v>0.06</v>
      </c>
      <c r="F91" s="33">
        <v>0.42</v>
      </c>
      <c r="G91" s="13">
        <v>171685</v>
      </c>
      <c r="H91" s="48" t="s">
        <v>28</v>
      </c>
      <c r="I91" s="24">
        <v>7654</v>
      </c>
      <c r="J91" s="24">
        <v>1122</v>
      </c>
      <c r="K91" s="24">
        <v>475</v>
      </c>
      <c r="L91" s="25">
        <v>0.062</v>
      </c>
      <c r="M91" s="25">
        <v>0.423</v>
      </c>
      <c r="N91" s="24">
        <v>171</v>
      </c>
    </row>
    <row r="92" spans="1:14" s="28" customFormat="1" ht="12.75">
      <c r="A92" s="35" t="s">
        <v>20</v>
      </c>
      <c r="B92" s="36">
        <v>3371252</v>
      </c>
      <c r="C92" s="36">
        <v>589734</v>
      </c>
      <c r="D92" s="36">
        <v>280453</v>
      </c>
      <c r="E92" s="23">
        <v>0.08</v>
      </c>
      <c r="F92" s="23">
        <v>0.48</v>
      </c>
      <c r="G92" s="13">
        <v>90396</v>
      </c>
      <c r="H92" s="35" t="s">
        <v>20</v>
      </c>
      <c r="I92" s="36">
        <v>3371</v>
      </c>
      <c r="J92" s="36">
        <v>590</v>
      </c>
      <c r="K92" s="36">
        <v>280</v>
      </c>
      <c r="L92" s="37">
        <v>0.083</v>
      </c>
      <c r="M92" s="37">
        <v>0.475</v>
      </c>
      <c r="N92" s="36">
        <v>90</v>
      </c>
    </row>
    <row r="93" spans="1:104" s="31" customFormat="1" ht="12.75">
      <c r="A93" s="38" t="s">
        <v>17</v>
      </c>
      <c r="B93" s="39">
        <v>3371252</v>
      </c>
      <c r="C93" s="39">
        <v>589734</v>
      </c>
      <c r="D93" s="39">
        <v>280453</v>
      </c>
      <c r="E93" s="23">
        <v>0.08</v>
      </c>
      <c r="F93" s="23">
        <v>0.48</v>
      </c>
      <c r="G93" s="13">
        <v>90396</v>
      </c>
      <c r="H93" s="38" t="s">
        <v>17</v>
      </c>
      <c r="I93" s="39">
        <v>3371</v>
      </c>
      <c r="J93" s="39">
        <v>590</v>
      </c>
      <c r="K93" s="39">
        <v>280</v>
      </c>
      <c r="L93" s="40">
        <v>0.083</v>
      </c>
      <c r="M93" s="40">
        <v>0.475</v>
      </c>
      <c r="N93" s="39">
        <v>90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4" s="28" customFormat="1" ht="12.75">
      <c r="A94" s="35" t="s">
        <v>36</v>
      </c>
      <c r="B94" s="36">
        <v>4282600</v>
      </c>
      <c r="C94" s="36">
        <v>532000</v>
      </c>
      <c r="D94" s="36">
        <v>195437</v>
      </c>
      <c r="E94" s="23">
        <v>0.05</v>
      </c>
      <c r="F94" s="23">
        <v>0.37</v>
      </c>
      <c r="G94" s="13">
        <v>81289</v>
      </c>
      <c r="H94" s="35" t="s">
        <v>36</v>
      </c>
      <c r="I94" s="36">
        <v>4283</v>
      </c>
      <c r="J94" s="36">
        <v>532</v>
      </c>
      <c r="K94" s="36">
        <v>195</v>
      </c>
      <c r="L94" s="37">
        <v>0.046</v>
      </c>
      <c r="M94" s="37">
        <v>0.367</v>
      </c>
      <c r="N94" s="36">
        <v>81</v>
      </c>
    </row>
    <row r="95" spans="1:104" s="31" customFormat="1" ht="12.75">
      <c r="A95" s="38" t="s">
        <v>17</v>
      </c>
      <c r="B95" s="39">
        <v>4282600</v>
      </c>
      <c r="C95" s="39">
        <v>532000</v>
      </c>
      <c r="D95" s="39">
        <v>195437</v>
      </c>
      <c r="E95" s="23">
        <v>0.05</v>
      </c>
      <c r="F95" s="23">
        <v>0.37</v>
      </c>
      <c r="G95" s="13">
        <v>81289</v>
      </c>
      <c r="H95" s="38" t="s">
        <v>17</v>
      </c>
      <c r="I95" s="39">
        <v>4283</v>
      </c>
      <c r="J95" s="39">
        <v>532</v>
      </c>
      <c r="K95" s="39">
        <v>195</v>
      </c>
      <c r="L95" s="40">
        <v>0.046</v>
      </c>
      <c r="M95" s="40">
        <v>0.367</v>
      </c>
      <c r="N95" s="39">
        <v>81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s="51" customFormat="1" ht="15" customHeight="1">
      <c r="A96" s="18" t="s">
        <v>37</v>
      </c>
      <c r="B96" s="52" t="s">
        <v>38</v>
      </c>
      <c r="C96" s="52" t="s">
        <v>38</v>
      </c>
      <c r="D96" s="13">
        <v>3782063</v>
      </c>
      <c r="E96" s="53" t="s">
        <v>38</v>
      </c>
      <c r="F96" s="53" t="s">
        <v>38</v>
      </c>
      <c r="G96" s="13">
        <v>726403</v>
      </c>
      <c r="H96" s="18" t="s">
        <v>37</v>
      </c>
      <c r="I96" s="52" t="s">
        <v>38</v>
      </c>
      <c r="J96" s="52" t="s">
        <v>38</v>
      </c>
      <c r="K96" s="15">
        <v>3782</v>
      </c>
      <c r="L96" s="52" t="s">
        <v>38</v>
      </c>
      <c r="M96" s="52" t="s">
        <v>38</v>
      </c>
      <c r="N96" s="15">
        <v>727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</row>
    <row r="97" spans="1:104" s="31" customFormat="1" ht="12.75">
      <c r="A97" s="38" t="s">
        <v>16</v>
      </c>
      <c r="B97" s="39"/>
      <c r="C97" s="39"/>
      <c r="D97" s="39">
        <v>2196801</v>
      </c>
      <c r="E97" s="23"/>
      <c r="F97" s="23"/>
      <c r="G97" s="13">
        <v>518521</v>
      </c>
      <c r="H97" s="38" t="s">
        <v>16</v>
      </c>
      <c r="I97" s="54" t="s">
        <v>38</v>
      </c>
      <c r="J97" s="54" t="s">
        <v>38</v>
      </c>
      <c r="K97" s="39">
        <v>2197</v>
      </c>
      <c r="L97" s="54" t="s">
        <v>38</v>
      </c>
      <c r="M97" s="54" t="s">
        <v>38</v>
      </c>
      <c r="N97" s="39">
        <v>519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s="31" customFormat="1" ht="12.75">
      <c r="A98" s="38" t="s">
        <v>17</v>
      </c>
      <c r="B98" s="39"/>
      <c r="C98" s="39"/>
      <c r="D98" s="39">
        <v>1585262</v>
      </c>
      <c r="E98" s="23"/>
      <c r="F98" s="23"/>
      <c r="G98" s="13">
        <v>207882</v>
      </c>
      <c r="H98" s="38" t="s">
        <v>17</v>
      </c>
      <c r="I98" s="54" t="s">
        <v>38</v>
      </c>
      <c r="J98" s="54" t="s">
        <v>38</v>
      </c>
      <c r="K98" s="39">
        <v>1585</v>
      </c>
      <c r="L98" s="54" t="s">
        <v>38</v>
      </c>
      <c r="M98" s="54" t="s">
        <v>38</v>
      </c>
      <c r="N98" s="39">
        <v>208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7:14" ht="12.75">
      <c r="G99" s="4"/>
      <c r="H99" s="4"/>
      <c r="I99" s="4"/>
      <c r="J99" s="4"/>
      <c r="K99" s="4"/>
      <c r="L99" s="4"/>
      <c r="M99" s="4"/>
      <c r="N99" s="4"/>
    </row>
    <row r="100" spans="7:14" ht="12.75">
      <c r="G100" s="4"/>
      <c r="H100" s="4"/>
      <c r="I100" s="4"/>
      <c r="J100" s="4"/>
      <c r="K100" s="4"/>
      <c r="L100" s="4"/>
      <c r="M100" s="4"/>
      <c r="N100" s="4"/>
    </row>
    <row r="101" spans="7:14" ht="12.75"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2"/>
      <c r="B102" s="55"/>
      <c r="C102" s="56"/>
      <c r="D102" s="57"/>
      <c r="E102" s="57"/>
      <c r="F102" s="58"/>
      <c r="G102" s="4"/>
      <c r="H102" s="2"/>
      <c r="I102" s="55"/>
      <c r="J102" s="56"/>
      <c r="K102" s="57"/>
      <c r="L102" s="57"/>
      <c r="M102" s="58"/>
      <c r="N102" s="4"/>
    </row>
    <row r="104" spans="1:14" ht="12.75">
      <c r="A104" s="4"/>
      <c r="B104" s="59"/>
      <c r="C104" s="60"/>
      <c r="D104" s="60"/>
      <c r="E104" s="61"/>
      <c r="F104" s="62"/>
      <c r="G104" s="4"/>
      <c r="H104" s="4"/>
      <c r="M104" s="58"/>
      <c r="N104" s="4"/>
    </row>
    <row r="105" spans="1:14" ht="12.75">
      <c r="A105" s="4"/>
      <c r="B105" s="59"/>
      <c r="C105" s="60"/>
      <c r="D105" s="60"/>
      <c r="E105" s="61"/>
      <c r="F105" s="62"/>
      <c r="G105" s="4"/>
      <c r="H105" s="4"/>
      <c r="I105" s="59"/>
      <c r="J105" s="60"/>
      <c r="K105" s="60"/>
      <c r="L105" s="61"/>
      <c r="M105" s="62"/>
      <c r="N105" s="4"/>
    </row>
    <row r="106" spans="1:14" ht="12.75">
      <c r="A106" s="63"/>
      <c r="B106" s="64"/>
      <c r="C106" s="60"/>
      <c r="D106" s="65"/>
      <c r="E106" s="66"/>
      <c r="F106" s="67"/>
      <c r="G106" s="4"/>
      <c r="H106" s="1" t="s">
        <v>39</v>
      </c>
      <c r="I106" s="55"/>
      <c r="J106" s="56"/>
      <c r="K106" s="57"/>
      <c r="L106" s="57"/>
      <c r="M106" s="67"/>
      <c r="N106" s="4"/>
    </row>
    <row r="108" spans="7:14" ht="12.75">
      <c r="G108" s="4"/>
      <c r="H108" s="4"/>
      <c r="I108" s="4"/>
      <c r="J108" s="4"/>
      <c r="K108" s="4"/>
      <c r="L108" s="4"/>
      <c r="M108" s="4"/>
      <c r="N108" s="4"/>
    </row>
    <row r="109" spans="7:14" ht="12.75">
      <c r="G109" s="4"/>
      <c r="H109" s="4"/>
      <c r="I109" s="4"/>
      <c r="J109" s="4"/>
      <c r="K109" s="4"/>
      <c r="L109" s="4"/>
      <c r="M109" s="4"/>
      <c r="N109" s="4"/>
    </row>
    <row r="110" spans="7:14" ht="12.75">
      <c r="G110" s="4"/>
      <c r="H110" s="4"/>
      <c r="I110" s="4"/>
      <c r="J110" s="4"/>
      <c r="K110" s="4"/>
      <c r="L110" s="4"/>
      <c r="M110" s="4"/>
      <c r="N110" s="4"/>
    </row>
    <row r="111" spans="7:14" ht="12.75">
      <c r="G111" s="4"/>
      <c r="H111" s="4"/>
      <c r="I111" s="4"/>
      <c r="J111" s="4"/>
      <c r="K111" s="4"/>
      <c r="L111" s="4"/>
      <c r="M111" s="4"/>
      <c r="N111" s="4"/>
    </row>
    <row r="112" spans="7:14" ht="12.75">
      <c r="G112" s="4"/>
      <c r="I112" s="4"/>
      <c r="J112" s="4"/>
      <c r="K112" s="4"/>
      <c r="L112" s="4"/>
      <c r="M112" s="4"/>
      <c r="N112" s="4"/>
    </row>
    <row r="113" spans="7:14" ht="12.75">
      <c r="G113" s="4"/>
      <c r="I113" s="4"/>
      <c r="J113" s="4"/>
      <c r="K113" s="4"/>
      <c r="L113" s="4"/>
      <c r="M113" s="4"/>
      <c r="N113" s="4"/>
    </row>
    <row r="114" spans="7:14" ht="12.75">
      <c r="G114" s="4"/>
      <c r="H114" s="4"/>
      <c r="I114" s="4"/>
      <c r="J114" s="4"/>
      <c r="K114" s="4"/>
      <c r="L114" s="4"/>
      <c r="M114" s="4"/>
      <c r="N114" s="4"/>
    </row>
    <row r="115" spans="7:14" ht="12.75">
      <c r="G115" s="4"/>
      <c r="H115" s="4"/>
      <c r="I115" s="4"/>
      <c r="J115" s="4"/>
      <c r="K115" s="4"/>
      <c r="L115" s="4"/>
      <c r="M115" s="4"/>
      <c r="N115" s="4"/>
    </row>
    <row r="116" spans="7:14" ht="12.75">
      <c r="G116" s="4"/>
      <c r="H116" s="4"/>
      <c r="I116" s="4"/>
      <c r="J116" s="4"/>
      <c r="K116" s="4"/>
      <c r="L116" s="4"/>
      <c r="M116" s="4"/>
      <c r="N116" s="4"/>
    </row>
    <row r="117" spans="7:14" ht="12.75">
      <c r="G117" s="4"/>
      <c r="I117" s="4"/>
      <c r="J117" s="4"/>
      <c r="K117" s="4"/>
      <c r="L117" s="4"/>
      <c r="M117" s="4"/>
      <c r="N117" s="4"/>
    </row>
    <row r="118" spans="7:14" ht="12.75">
      <c r="G118" s="4"/>
      <c r="I118" s="4"/>
      <c r="J118" s="4"/>
      <c r="K118" s="4"/>
      <c r="L118" s="4"/>
      <c r="M118" s="4"/>
      <c r="N118" s="4"/>
    </row>
    <row r="119" spans="7:14" ht="12.75">
      <c r="G119" s="4"/>
      <c r="I119" s="4"/>
      <c r="J119" s="4"/>
      <c r="K119" s="4"/>
      <c r="L119" s="4"/>
      <c r="M119" s="4"/>
      <c r="N119" s="4"/>
    </row>
    <row r="120" spans="7:14" ht="12.75">
      <c r="G120" s="4"/>
      <c r="I120" s="4"/>
      <c r="J120" s="4"/>
      <c r="K120" s="4"/>
      <c r="L120" s="4"/>
      <c r="M120" s="4"/>
      <c r="N120" s="4"/>
    </row>
    <row r="121" spans="7:14" ht="12.75">
      <c r="G121" s="4"/>
      <c r="H121" s="4"/>
      <c r="I121" s="4"/>
      <c r="J121" s="4"/>
      <c r="K121" s="4"/>
      <c r="L121" s="4"/>
      <c r="M121" s="4"/>
      <c r="N121" s="4"/>
    </row>
    <row r="122" spans="7:14" ht="12.75">
      <c r="G122" s="4"/>
      <c r="H122" s="4"/>
      <c r="I122" s="4"/>
      <c r="J122" s="4"/>
      <c r="K122" s="4"/>
      <c r="L122" s="4"/>
      <c r="M122" s="4"/>
      <c r="N122" s="4"/>
    </row>
    <row r="123" spans="7:14" ht="12.75">
      <c r="G123" s="4"/>
      <c r="H123" s="4"/>
      <c r="I123" s="4"/>
      <c r="J123" s="4"/>
      <c r="K123" s="4"/>
      <c r="L123" s="4"/>
      <c r="M123" s="4"/>
      <c r="N123" s="4"/>
    </row>
    <row r="124" spans="7:14" ht="12.75">
      <c r="G124" s="4"/>
      <c r="H124" s="4"/>
      <c r="I124" s="4"/>
      <c r="J124" s="4"/>
      <c r="K124" s="4"/>
      <c r="L124" s="4"/>
      <c r="M124" s="4"/>
      <c r="N124" s="4"/>
    </row>
    <row r="125" spans="7:14" ht="12.75">
      <c r="G125" s="4"/>
      <c r="H125" s="4"/>
      <c r="I125" s="4"/>
      <c r="J125" s="4"/>
      <c r="K125" s="4"/>
      <c r="L125" s="4"/>
      <c r="M125" s="4"/>
      <c r="N125" s="4"/>
    </row>
    <row r="126" spans="7:14" ht="12.75">
      <c r="G126" s="4"/>
      <c r="H126" s="4"/>
      <c r="I126" s="4"/>
      <c r="J126" s="4"/>
      <c r="K126" s="4"/>
      <c r="L126" s="4"/>
      <c r="M126" s="4"/>
      <c r="N126" s="4"/>
    </row>
    <row r="127" spans="7:14" ht="12.75">
      <c r="G127" s="4"/>
      <c r="H127" s="4" t="s">
        <v>40</v>
      </c>
      <c r="I127" s="4"/>
      <c r="J127" s="4"/>
      <c r="K127" s="4"/>
      <c r="L127" s="4"/>
      <c r="M127" s="4"/>
      <c r="N127" s="4"/>
    </row>
    <row r="128" spans="7:14" ht="12.75">
      <c r="G128" s="4"/>
      <c r="H128" s="4" t="s">
        <v>41</v>
      </c>
      <c r="I128" s="4"/>
      <c r="J128" s="4"/>
      <c r="K128" s="4"/>
      <c r="L128" s="4"/>
      <c r="M128" s="4"/>
      <c r="N128" s="4"/>
    </row>
    <row r="129" spans="7:14" ht="12.75">
      <c r="G129" s="4"/>
      <c r="H129" s="4"/>
      <c r="I129" s="4"/>
      <c r="J129" s="4"/>
      <c r="K129" s="4"/>
      <c r="L129" s="4"/>
      <c r="M129" s="4"/>
      <c r="N129" s="4"/>
    </row>
    <row r="130" spans="7:14" ht="12.75">
      <c r="G130" s="4"/>
      <c r="H130" s="4"/>
      <c r="I130" s="4"/>
      <c r="J130" s="4"/>
      <c r="K130" s="4"/>
      <c r="L130" s="4"/>
      <c r="M130" s="4"/>
      <c r="N130" s="4"/>
    </row>
    <row r="131" spans="7:14" ht="12.75">
      <c r="G131" s="4"/>
      <c r="H131" s="4"/>
      <c r="I131" s="4"/>
      <c r="J131" s="4"/>
      <c r="K131" s="4"/>
      <c r="L131" s="4"/>
      <c r="M131" s="4"/>
      <c r="N131" s="4"/>
    </row>
    <row r="132" spans="7:14" ht="12.75">
      <c r="G132" s="4"/>
      <c r="H132" s="4"/>
      <c r="I132" s="4"/>
      <c r="J132" s="4"/>
      <c r="K132" s="4"/>
      <c r="L132" s="4"/>
      <c r="M132" s="4"/>
      <c r="N132" s="4"/>
    </row>
    <row r="133" spans="7:14" ht="12.75">
      <c r="G133" s="4"/>
      <c r="H133" s="4"/>
      <c r="I133" s="4"/>
      <c r="J133" s="4"/>
      <c r="K133" s="4"/>
      <c r="L133" s="4"/>
      <c r="M133" s="4"/>
      <c r="N133" s="4"/>
    </row>
    <row r="134" spans="7:14" ht="12.75">
      <c r="G134" s="4"/>
      <c r="H134" s="4"/>
      <c r="I134" s="4"/>
      <c r="J134" s="4"/>
      <c r="K134" s="4"/>
      <c r="L134" s="4"/>
      <c r="M134" s="4"/>
      <c r="N134" s="4"/>
    </row>
    <row r="135" spans="7:14" ht="12.75">
      <c r="G135" s="4"/>
      <c r="H135" s="4"/>
      <c r="I135" s="4"/>
      <c r="J135" s="4"/>
      <c r="K135" s="4"/>
      <c r="L135" s="4"/>
      <c r="M135" s="4"/>
      <c r="N135" s="4"/>
    </row>
    <row r="136" spans="7:14" ht="12.75">
      <c r="G136" s="4"/>
      <c r="H136" s="4"/>
      <c r="I136" s="4"/>
      <c r="J136" s="4"/>
      <c r="K136" s="4"/>
      <c r="L136" s="4"/>
      <c r="M136" s="4"/>
      <c r="N136" s="4"/>
    </row>
    <row r="137" spans="7:14" ht="12.75">
      <c r="G137" s="4"/>
      <c r="H137" s="4"/>
      <c r="I137" s="4"/>
      <c r="J137" s="4"/>
      <c r="K137" s="4"/>
      <c r="L137" s="4"/>
      <c r="M137" s="4"/>
      <c r="N137" s="4"/>
    </row>
    <row r="138" spans="7:14" ht="12.75">
      <c r="G138" s="4"/>
      <c r="H138" s="4"/>
      <c r="I138" s="4"/>
      <c r="J138" s="4"/>
      <c r="K138" s="4"/>
      <c r="L138" s="4"/>
      <c r="M138" s="4"/>
      <c r="N138" s="4"/>
    </row>
    <row r="139" spans="7:14" ht="12.75">
      <c r="G139" s="4"/>
      <c r="H139" s="4"/>
      <c r="I139" s="4"/>
      <c r="J139" s="4"/>
      <c r="K139" s="4"/>
      <c r="L139" s="4"/>
      <c r="M139" s="4"/>
      <c r="N139" s="4"/>
    </row>
    <row r="140" spans="7:14" ht="12.75">
      <c r="G140" s="4"/>
      <c r="H140" s="4"/>
      <c r="I140" s="4"/>
      <c r="J140" s="4"/>
      <c r="K140" s="4"/>
      <c r="L140" s="4"/>
      <c r="M140" s="4"/>
      <c r="N140" s="4"/>
    </row>
    <row r="141" spans="7:14" ht="12.75">
      <c r="G141" s="4"/>
      <c r="H141" s="4"/>
      <c r="I141" s="4"/>
      <c r="J141" s="4"/>
      <c r="K141" s="4"/>
      <c r="L141" s="4"/>
      <c r="M141" s="4"/>
      <c r="N141" s="4"/>
    </row>
    <row r="142" spans="7:14" ht="12.75">
      <c r="G142" s="4"/>
      <c r="H142" s="4"/>
      <c r="I142" s="4"/>
      <c r="J142" s="4"/>
      <c r="K142" s="4"/>
      <c r="L142" s="4"/>
      <c r="M142" s="4"/>
      <c r="N142" s="4"/>
    </row>
    <row r="143" spans="7:14" ht="12.75">
      <c r="G143" s="4"/>
      <c r="H143" s="4"/>
      <c r="I143" s="4"/>
      <c r="J143" s="4"/>
      <c r="K143" s="4"/>
      <c r="L143" s="4"/>
      <c r="M143" s="4"/>
      <c r="N143" s="4"/>
    </row>
    <row r="144" spans="7:14" ht="12.75">
      <c r="G144" s="4"/>
      <c r="H144" s="4"/>
      <c r="I144" s="4"/>
      <c r="J144" s="4"/>
      <c r="K144" s="4"/>
      <c r="L144" s="4"/>
      <c r="M144" s="4"/>
      <c r="N144" s="4"/>
    </row>
    <row r="145" spans="7:14" ht="12.75">
      <c r="G145" s="4"/>
      <c r="H145" s="4"/>
      <c r="I145" s="4"/>
      <c r="J145" s="4"/>
      <c r="K145" s="4"/>
      <c r="L145" s="4"/>
      <c r="M145" s="4"/>
      <c r="N145" s="4"/>
    </row>
    <row r="146" spans="7:14" ht="12.75">
      <c r="G146" s="4"/>
      <c r="H146" s="4"/>
      <c r="I146" s="4"/>
      <c r="J146" s="4"/>
      <c r="K146" s="4"/>
      <c r="L146" s="4"/>
      <c r="M146" s="4"/>
      <c r="N146" s="4"/>
    </row>
    <row r="147" spans="7:14" ht="12.75">
      <c r="G147" s="4"/>
      <c r="H147" s="4"/>
      <c r="I147" s="4"/>
      <c r="J147" s="4"/>
      <c r="K147" s="4"/>
      <c r="L147" s="4"/>
      <c r="M147" s="4"/>
      <c r="N147" s="4"/>
    </row>
    <row r="148" spans="7:14" ht="12.75">
      <c r="G148" s="4"/>
      <c r="H148" s="4"/>
      <c r="I148" s="4"/>
      <c r="J148" s="4"/>
      <c r="K148" s="4"/>
      <c r="L148" s="4"/>
      <c r="M148" s="4"/>
      <c r="N148" s="4"/>
    </row>
    <row r="149" spans="7:14" ht="12.75">
      <c r="G149" s="4"/>
      <c r="H149" s="4"/>
      <c r="I149" s="4"/>
      <c r="J149" s="4"/>
      <c r="K149" s="4"/>
      <c r="L149" s="4"/>
      <c r="M149" s="4"/>
      <c r="N149" s="4"/>
    </row>
    <row r="150" spans="7:14" ht="12.75">
      <c r="G150" s="4"/>
      <c r="H150" s="4"/>
      <c r="I150" s="4"/>
      <c r="J150" s="4"/>
      <c r="K150" s="4"/>
      <c r="L150" s="4"/>
      <c r="M150" s="4"/>
      <c r="N150" s="4"/>
    </row>
    <row r="151" spans="7:14" ht="12.75">
      <c r="G151" s="4"/>
      <c r="H151" s="4"/>
      <c r="I151" s="4"/>
      <c r="J151" s="4"/>
      <c r="K151" s="4"/>
      <c r="L151" s="4"/>
      <c r="M151" s="4"/>
      <c r="N151" s="4"/>
    </row>
    <row r="152" spans="7:14" ht="12.75">
      <c r="G152" s="4"/>
      <c r="H152" s="4"/>
      <c r="I152" s="4"/>
      <c r="J152" s="4"/>
      <c r="K152" s="4"/>
      <c r="L152" s="4"/>
      <c r="M152" s="4"/>
      <c r="N152" s="4"/>
    </row>
    <row r="153" spans="7:14" ht="12.75">
      <c r="G153" s="4"/>
      <c r="H153" s="4"/>
      <c r="I153" s="4"/>
      <c r="J153" s="4"/>
      <c r="K153" s="4"/>
      <c r="L153" s="4"/>
      <c r="M153" s="4"/>
      <c r="N153" s="4"/>
    </row>
    <row r="154" spans="7:14" ht="12.75">
      <c r="G154" s="4"/>
      <c r="H154" s="4"/>
      <c r="I154" s="4"/>
      <c r="J154" s="4"/>
      <c r="K154" s="4"/>
      <c r="L154" s="4"/>
      <c r="M154" s="4"/>
      <c r="N154" s="4"/>
    </row>
    <row r="155" spans="7:14" ht="12.75">
      <c r="G155" s="4"/>
      <c r="H155" s="4"/>
      <c r="I155" s="4"/>
      <c r="J155" s="4"/>
      <c r="K155" s="4"/>
      <c r="L155" s="4"/>
      <c r="M155" s="4"/>
      <c r="N155" s="4"/>
    </row>
    <row r="156" spans="7:14" ht="12.75">
      <c r="G156" s="4"/>
      <c r="H156" s="4"/>
      <c r="I156" s="4"/>
      <c r="J156" s="4"/>
      <c r="K156" s="4"/>
      <c r="L156" s="4"/>
      <c r="M156" s="4"/>
      <c r="N156" s="4"/>
    </row>
    <row r="157" spans="7:14" ht="12.75">
      <c r="G157" s="4"/>
      <c r="H157" s="4"/>
      <c r="I157" s="4"/>
      <c r="J157" s="4"/>
      <c r="K157" s="4"/>
      <c r="L157" s="4"/>
      <c r="M157" s="4"/>
      <c r="N157" s="4"/>
    </row>
    <row r="158" spans="7:14" ht="12.75">
      <c r="G158" s="4"/>
      <c r="H158" s="4"/>
      <c r="I158" s="4"/>
      <c r="J158" s="4"/>
      <c r="K158" s="4"/>
      <c r="L158" s="4"/>
      <c r="M158" s="4"/>
      <c r="N158" s="4"/>
    </row>
    <row r="159" spans="7:14" ht="12.75">
      <c r="G159" s="4"/>
      <c r="H159" s="4"/>
      <c r="I159" s="4"/>
      <c r="J159" s="4"/>
      <c r="K159" s="4"/>
      <c r="L159" s="4"/>
      <c r="M159" s="4"/>
      <c r="N159" s="4"/>
    </row>
    <row r="160" spans="7:14" ht="12.75">
      <c r="G160" s="4"/>
      <c r="H160" s="4"/>
      <c r="I160" s="4"/>
      <c r="J160" s="4"/>
      <c r="K160" s="4"/>
      <c r="L160" s="4"/>
      <c r="M160" s="4"/>
      <c r="N160" s="4"/>
    </row>
    <row r="161" spans="7:14" ht="12.75">
      <c r="G161" s="4"/>
      <c r="H161" s="4"/>
      <c r="I161" s="4"/>
      <c r="J161" s="4"/>
      <c r="K161" s="4"/>
      <c r="L161" s="4"/>
      <c r="M161" s="4"/>
      <c r="N161" s="4"/>
    </row>
    <row r="162" spans="7:14" ht="12.75">
      <c r="G162" s="4"/>
      <c r="H162" s="4"/>
      <c r="I162" s="4"/>
      <c r="J162" s="4"/>
      <c r="K162" s="4"/>
      <c r="L162" s="4"/>
      <c r="M162" s="4"/>
      <c r="N162" s="4"/>
    </row>
    <row r="163" spans="7:14" ht="12.75">
      <c r="G163" s="4"/>
      <c r="H163" s="4"/>
      <c r="I163" s="4"/>
      <c r="J163" s="4"/>
      <c r="K163" s="4"/>
      <c r="L163" s="4"/>
      <c r="M163" s="4"/>
      <c r="N163" s="4"/>
    </row>
    <row r="164" spans="7:14" ht="12.75">
      <c r="G164" s="4"/>
      <c r="H164" s="4"/>
      <c r="I164" s="4"/>
      <c r="J164" s="4"/>
      <c r="K164" s="4"/>
      <c r="L164" s="4"/>
      <c r="M164" s="4"/>
      <c r="N164" s="4"/>
    </row>
    <row r="165" spans="7:14" ht="12.75">
      <c r="G165" s="4"/>
      <c r="H165" s="4"/>
      <c r="I165" s="4"/>
      <c r="J165" s="4"/>
      <c r="K165" s="4"/>
      <c r="L165" s="4"/>
      <c r="M165" s="4"/>
      <c r="N165" s="4"/>
    </row>
    <row r="166" spans="7:14" ht="12.75">
      <c r="G166" s="4"/>
      <c r="H166" s="4"/>
      <c r="I166" s="4"/>
      <c r="J166" s="4"/>
      <c r="K166" s="4"/>
      <c r="L166" s="4"/>
      <c r="M166" s="4"/>
      <c r="N166" s="4"/>
    </row>
    <row r="167" spans="7:14" ht="12.75">
      <c r="G167" s="4"/>
      <c r="H167" s="4"/>
      <c r="I167" s="4"/>
      <c r="J167" s="4"/>
      <c r="K167" s="4"/>
      <c r="L167" s="4"/>
      <c r="M167" s="4"/>
      <c r="N167" s="4"/>
    </row>
    <row r="168" spans="7:14" ht="12.75">
      <c r="G168" s="4"/>
      <c r="H168" s="4"/>
      <c r="I168" s="4"/>
      <c r="J168" s="4"/>
      <c r="K168" s="4"/>
      <c r="L168" s="4"/>
      <c r="M168" s="4"/>
      <c r="N168" s="4"/>
    </row>
    <row r="169" spans="7:14" ht="12.75">
      <c r="G169" s="4"/>
      <c r="H169" s="4"/>
      <c r="I169" s="4"/>
      <c r="J169" s="4"/>
      <c r="K169" s="4"/>
      <c r="L169" s="4"/>
      <c r="M169" s="4"/>
      <c r="N169" s="4"/>
    </row>
    <row r="170" spans="7:14" ht="12.75">
      <c r="G170" s="4"/>
      <c r="H170" s="4"/>
      <c r="I170" s="4"/>
      <c r="J170" s="4"/>
      <c r="K170" s="4"/>
      <c r="L170" s="4"/>
      <c r="M170" s="4"/>
      <c r="N170" s="4"/>
    </row>
    <row r="171" spans="7:14" ht="12.75">
      <c r="G171" s="4"/>
      <c r="H171" s="4"/>
      <c r="I171" s="4"/>
      <c r="J171" s="4"/>
      <c r="K171" s="4"/>
      <c r="L171" s="4"/>
      <c r="M171" s="4"/>
      <c r="N171" s="4"/>
    </row>
    <row r="172" spans="7:14" ht="12.75">
      <c r="G172" s="4"/>
      <c r="H172" s="4"/>
      <c r="I172" s="4"/>
      <c r="J172" s="4"/>
      <c r="K172" s="4"/>
      <c r="L172" s="4"/>
      <c r="M172" s="4"/>
      <c r="N172" s="4"/>
    </row>
    <row r="173" spans="7:14" ht="12.75">
      <c r="G173" s="4"/>
      <c r="H173" s="4"/>
      <c r="I173" s="4"/>
      <c r="J173" s="4"/>
      <c r="K173" s="4"/>
      <c r="L173" s="4"/>
      <c r="M173" s="4"/>
      <c r="N173" s="4"/>
    </row>
    <row r="174" spans="7:14" ht="12.75">
      <c r="G174" s="4"/>
      <c r="H174" s="4"/>
      <c r="I174" s="4"/>
      <c r="J174" s="4"/>
      <c r="K174" s="4"/>
      <c r="L174" s="4"/>
      <c r="M174" s="4"/>
      <c r="N174" s="4"/>
    </row>
    <row r="175" spans="7:14" ht="12.75">
      <c r="G175" s="4"/>
      <c r="H175" s="4"/>
      <c r="I175" s="4"/>
      <c r="J175" s="4"/>
      <c r="K175" s="4"/>
      <c r="L175" s="4"/>
      <c r="M175" s="4"/>
      <c r="N175" s="4"/>
    </row>
    <row r="176" spans="7:14" ht="12.75">
      <c r="G176" s="4"/>
      <c r="H176" s="4"/>
      <c r="I176" s="4"/>
      <c r="J176" s="4"/>
      <c r="K176" s="4"/>
      <c r="L176" s="4"/>
      <c r="M176" s="4"/>
      <c r="N176" s="4"/>
    </row>
    <row r="177" spans="7:14" ht="12.75">
      <c r="G177" s="4"/>
      <c r="H177" s="4"/>
      <c r="I177" s="4"/>
      <c r="J177" s="4"/>
      <c r="K177" s="4"/>
      <c r="L177" s="4"/>
      <c r="M177" s="4"/>
      <c r="N177" s="4"/>
    </row>
    <row r="178" spans="7:14" ht="12.75">
      <c r="G178" s="4"/>
      <c r="H178" s="4"/>
      <c r="I178" s="4"/>
      <c r="J178" s="4"/>
      <c r="K178" s="4"/>
      <c r="L178" s="4"/>
      <c r="M178" s="4"/>
      <c r="N178" s="4"/>
    </row>
    <row r="179" spans="7:14" ht="12.75">
      <c r="G179" s="4"/>
      <c r="H179" s="4"/>
      <c r="I179" s="4"/>
      <c r="J179" s="4"/>
      <c r="K179" s="4"/>
      <c r="L179" s="4"/>
      <c r="M179" s="4"/>
      <c r="N179" s="4"/>
    </row>
    <row r="180" spans="7:14" ht="12.75">
      <c r="G180" s="4"/>
      <c r="H180" s="4"/>
      <c r="I180" s="4"/>
      <c r="J180" s="4"/>
      <c r="K180" s="4"/>
      <c r="L180" s="4"/>
      <c r="M180" s="4"/>
      <c r="N180" s="4"/>
    </row>
    <row r="181" spans="7:14" ht="12.75">
      <c r="G181" s="4"/>
      <c r="H181" s="4"/>
      <c r="I181" s="4"/>
      <c r="J181" s="4"/>
      <c r="K181" s="4"/>
      <c r="L181" s="4"/>
      <c r="M181" s="4"/>
      <c r="N181" s="4"/>
    </row>
    <row r="182" spans="7:14" ht="12.75">
      <c r="G182" s="4"/>
      <c r="H182" s="4"/>
      <c r="I182" s="4"/>
      <c r="J182" s="4"/>
      <c r="K182" s="4"/>
      <c r="L182" s="4"/>
      <c r="M182" s="4"/>
      <c r="N182" s="4"/>
    </row>
    <row r="183" spans="7:14" ht="12.75">
      <c r="G183" s="4"/>
      <c r="H183" s="4"/>
      <c r="I183" s="4"/>
      <c r="J183" s="4"/>
      <c r="K183" s="4"/>
      <c r="L183" s="4"/>
      <c r="M183" s="4"/>
      <c r="N183" s="4"/>
    </row>
    <row r="184" spans="7:14" ht="12.75">
      <c r="G184" s="4"/>
      <c r="H184" s="4"/>
      <c r="I184" s="4"/>
      <c r="J184" s="4"/>
      <c r="K184" s="4"/>
      <c r="L184" s="4"/>
      <c r="M184" s="4"/>
      <c r="N184" s="4"/>
    </row>
    <row r="185" spans="7:14" ht="12.75">
      <c r="G185" s="4"/>
      <c r="H185" s="4"/>
      <c r="I185" s="4"/>
      <c r="J185" s="4"/>
      <c r="K185" s="4"/>
      <c r="L185" s="4"/>
      <c r="M185" s="4"/>
      <c r="N185" s="4"/>
    </row>
    <row r="186" spans="7:14" ht="12.75">
      <c r="G186" s="4"/>
      <c r="H186" s="4"/>
      <c r="I186" s="4"/>
      <c r="J186" s="4"/>
      <c r="K186" s="4"/>
      <c r="L186" s="4"/>
      <c r="M186" s="4"/>
      <c r="N186" s="4"/>
    </row>
    <row r="187" spans="7:14" ht="12.75">
      <c r="G187" s="4"/>
      <c r="H187" s="4"/>
      <c r="I187" s="4"/>
      <c r="J187" s="4"/>
      <c r="K187" s="4"/>
      <c r="L187" s="4"/>
      <c r="M187" s="4"/>
      <c r="N187" s="4"/>
    </row>
    <row r="188" spans="7:14" ht="12.75">
      <c r="G188" s="4"/>
      <c r="H188" s="4"/>
      <c r="I188" s="4"/>
      <c r="J188" s="4"/>
      <c r="K188" s="4"/>
      <c r="L188" s="4"/>
      <c r="M188" s="4"/>
      <c r="N188" s="4"/>
    </row>
    <row r="189" spans="7:14" ht="12.75">
      <c r="G189" s="4"/>
      <c r="H189" s="4"/>
      <c r="I189" s="4"/>
      <c r="J189" s="4"/>
      <c r="K189" s="4"/>
      <c r="L189" s="4"/>
      <c r="M189" s="4"/>
      <c r="N189" s="4"/>
    </row>
    <row r="190" spans="7:14" ht="12.75"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E16" sqref="E16"/>
    </sheetView>
  </sheetViews>
  <sheetFormatPr defaultColWidth="9.140625" defaultRowHeight="12.75"/>
  <cols>
    <col min="1" max="1" width="58.57421875" style="465" customWidth="1"/>
    <col min="2" max="2" width="9.8515625" style="465" customWidth="1"/>
    <col min="3" max="3" width="11.00390625" style="465" customWidth="1"/>
    <col min="4" max="4" width="10.421875" style="465" customWidth="1"/>
    <col min="5" max="5" width="11.140625" style="465" customWidth="1"/>
    <col min="6" max="16384" width="8.00390625" style="465" customWidth="1"/>
  </cols>
  <sheetData>
    <row r="1" spans="1:5" ht="12.75">
      <c r="A1" s="463" t="s">
        <v>85</v>
      </c>
      <c r="B1" s="463"/>
      <c r="C1" s="463"/>
      <c r="D1" s="463"/>
      <c r="E1" s="464" t="s">
        <v>472</v>
      </c>
    </row>
    <row r="2" spans="1:5" ht="12.75">
      <c r="A2" s="466"/>
      <c r="B2" s="466"/>
      <c r="C2" s="466"/>
      <c r="D2" s="466"/>
      <c r="E2" s="466"/>
    </row>
    <row r="3" spans="1:5" ht="18">
      <c r="A3" s="467" t="s">
        <v>473</v>
      </c>
      <c r="B3" s="468"/>
      <c r="C3" s="463"/>
      <c r="D3" s="463"/>
      <c r="E3" s="463"/>
    </row>
    <row r="4" spans="1:5" ht="18">
      <c r="A4" s="467" t="s">
        <v>474</v>
      </c>
      <c r="B4" s="468"/>
      <c r="C4" s="463"/>
      <c r="D4" s="463"/>
      <c r="E4" s="463"/>
    </row>
    <row r="5" spans="1:5" ht="18">
      <c r="A5" s="469"/>
      <c r="B5" s="469"/>
      <c r="C5" s="470"/>
      <c r="D5" s="471"/>
      <c r="E5" s="471" t="s">
        <v>6</v>
      </c>
    </row>
    <row r="6" spans="1:5" ht="35.25" customHeight="1">
      <c r="A6" s="472" t="s">
        <v>7</v>
      </c>
      <c r="B6" s="473" t="s">
        <v>475</v>
      </c>
      <c r="C6" s="473" t="s">
        <v>10</v>
      </c>
      <c r="D6" s="473" t="s">
        <v>89</v>
      </c>
      <c r="E6" s="474" t="s">
        <v>211</v>
      </c>
    </row>
    <row r="7" spans="1:5" s="482" customFormat="1" ht="12.75" customHeight="1">
      <c r="A7" s="475">
        <v>1</v>
      </c>
      <c r="B7" s="476">
        <v>2</v>
      </c>
      <c r="C7" s="476">
        <v>3</v>
      </c>
      <c r="D7" s="476">
        <v>4</v>
      </c>
      <c r="E7" s="477">
        <v>5</v>
      </c>
    </row>
    <row r="8" spans="1:5" ht="16.5" customHeight="1">
      <c r="A8" s="483" t="s">
        <v>476</v>
      </c>
      <c r="B8" s="484">
        <f>B16+B20</f>
        <v>409491</v>
      </c>
      <c r="C8" s="484">
        <f>C16+C20</f>
        <v>182993</v>
      </c>
      <c r="D8" s="485">
        <f aca="true" t="shared" si="0" ref="D8:D50">C8/B8*100</f>
        <v>44.68791743896691</v>
      </c>
      <c r="E8" s="486">
        <f>E16+E20</f>
        <v>40851</v>
      </c>
    </row>
    <row r="9" spans="1:5" ht="12">
      <c r="A9" s="487" t="s">
        <v>477</v>
      </c>
      <c r="B9" s="484">
        <f>SUM(B10:B13)</f>
        <v>400152</v>
      </c>
      <c r="C9" s="484">
        <f>SUM(C10:C13)</f>
        <v>171958</v>
      </c>
      <c r="D9" s="485">
        <f t="shared" si="0"/>
        <v>42.97317019532578</v>
      </c>
      <c r="E9" s="486">
        <f>SUM(E10:E13)</f>
        <v>37828</v>
      </c>
    </row>
    <row r="10" spans="1:5" ht="12">
      <c r="A10" s="487" t="s">
        <v>478</v>
      </c>
      <c r="B10" s="484">
        <v>223402</v>
      </c>
      <c r="C10" s="484">
        <v>96315</v>
      </c>
      <c r="D10" s="485">
        <f t="shared" si="0"/>
        <v>43.11286380605366</v>
      </c>
      <c r="E10" s="486">
        <v>21633</v>
      </c>
    </row>
    <row r="11" spans="1:5" ht="12">
      <c r="A11" s="487" t="s">
        <v>479</v>
      </c>
      <c r="B11" s="484">
        <v>17596</v>
      </c>
      <c r="C11" s="484">
        <v>7570</v>
      </c>
      <c r="D11" s="485">
        <f t="shared" si="0"/>
        <v>43.02114116844737</v>
      </c>
      <c r="E11" s="486">
        <v>1697</v>
      </c>
    </row>
    <row r="12" spans="1:5" ht="12">
      <c r="A12" s="487" t="s">
        <v>480</v>
      </c>
      <c r="B12" s="484">
        <v>23622</v>
      </c>
      <c r="C12" s="484">
        <v>11109</v>
      </c>
      <c r="D12" s="485">
        <f t="shared" si="0"/>
        <v>47.02819405638811</v>
      </c>
      <c r="E12" s="486">
        <v>2071</v>
      </c>
    </row>
    <row r="13" spans="1:5" ht="12">
      <c r="A13" s="487" t="s">
        <v>481</v>
      </c>
      <c r="B13" s="484">
        <v>135532</v>
      </c>
      <c r="C13" s="484">
        <v>56964</v>
      </c>
      <c r="D13" s="485">
        <f t="shared" si="0"/>
        <v>42.029926511820086</v>
      </c>
      <c r="E13" s="486">
        <v>12427</v>
      </c>
    </row>
    <row r="14" spans="1:5" ht="12">
      <c r="A14" s="488" t="s">
        <v>482</v>
      </c>
      <c r="B14" s="484">
        <v>8161</v>
      </c>
      <c r="C14" s="484">
        <v>3175</v>
      </c>
      <c r="D14" s="485">
        <f t="shared" si="0"/>
        <v>38.9045460115182</v>
      </c>
      <c r="E14" s="486">
        <v>804</v>
      </c>
    </row>
    <row r="15" spans="1:5" ht="22.5">
      <c r="A15" s="488" t="s">
        <v>483</v>
      </c>
      <c r="B15" s="484">
        <v>24575</v>
      </c>
      <c r="C15" s="484">
        <v>10129</v>
      </c>
      <c r="D15" s="485">
        <f t="shared" si="0"/>
        <v>41.21668362156664</v>
      </c>
      <c r="E15" s="486">
        <v>2034</v>
      </c>
    </row>
    <row r="16" spans="1:5" ht="19.5" customHeight="1">
      <c r="A16" s="483" t="s">
        <v>484</v>
      </c>
      <c r="B16" s="484">
        <f>B9-B14-B15</f>
        <v>367416</v>
      </c>
      <c r="C16" s="484">
        <f>C9-C14-C15</f>
        <v>158654</v>
      </c>
      <c r="D16" s="485">
        <f t="shared" si="0"/>
        <v>43.18102641147908</v>
      </c>
      <c r="E16" s="486">
        <f>E9-E14-E15</f>
        <v>34990</v>
      </c>
    </row>
    <row r="17" spans="1:5" ht="12">
      <c r="A17" s="487" t="s">
        <v>485</v>
      </c>
      <c r="B17" s="484">
        <f>SUM(B18:B19)</f>
        <v>42075</v>
      </c>
      <c r="C17" s="484">
        <f>SUM(C18:C19)</f>
        <v>24339</v>
      </c>
      <c r="D17" s="485">
        <f t="shared" si="0"/>
        <v>57.84670231729056</v>
      </c>
      <c r="E17" s="486">
        <f>SUM(E18:E19)</f>
        <v>5861</v>
      </c>
    </row>
    <row r="18" spans="1:5" ht="12">
      <c r="A18" s="487" t="s">
        <v>486</v>
      </c>
      <c r="B18" s="484">
        <v>38596</v>
      </c>
      <c r="C18" s="484">
        <v>22058</v>
      </c>
      <c r="D18" s="485">
        <f t="shared" si="0"/>
        <v>57.151000103637685</v>
      </c>
      <c r="E18" s="486">
        <v>4532</v>
      </c>
    </row>
    <row r="19" spans="1:5" ht="12">
      <c r="A19" s="487" t="s">
        <v>487</v>
      </c>
      <c r="B19" s="484">
        <v>3479</v>
      </c>
      <c r="C19" s="484">
        <v>2281</v>
      </c>
      <c r="D19" s="485">
        <f t="shared" si="0"/>
        <v>65.56481747628628</v>
      </c>
      <c r="E19" s="486">
        <v>1329</v>
      </c>
    </row>
    <row r="20" spans="1:5" ht="23.25" customHeight="1">
      <c r="A20" s="483" t="s">
        <v>488</v>
      </c>
      <c r="B20" s="484">
        <v>42075</v>
      </c>
      <c r="C20" s="484">
        <v>24339</v>
      </c>
      <c r="D20" s="485">
        <f t="shared" si="0"/>
        <v>57.84670231729056</v>
      </c>
      <c r="E20" s="486">
        <v>5861</v>
      </c>
    </row>
    <row r="21" spans="1:5" ht="35.25" customHeight="1">
      <c r="A21" s="483" t="s">
        <v>489</v>
      </c>
      <c r="B21" s="484">
        <f>SUM(B22:B24)</f>
        <v>409016</v>
      </c>
      <c r="C21" s="484">
        <f>SUM(C22:C24)</f>
        <v>169714</v>
      </c>
      <c r="D21" s="485">
        <f t="shared" si="0"/>
        <v>41.49324231814892</v>
      </c>
      <c r="E21" s="486">
        <f>SUM(E22:E24)</f>
        <v>38798</v>
      </c>
    </row>
    <row r="22" spans="1:5" ht="34.5" customHeight="1">
      <c r="A22" s="489" t="s">
        <v>490</v>
      </c>
      <c r="B22" s="484">
        <f aca="true" t="shared" si="1" ref="B22:C24">B34+B43</f>
        <v>361065</v>
      </c>
      <c r="C22" s="484">
        <f t="shared" si="1"/>
        <v>146650</v>
      </c>
      <c r="D22" s="485">
        <f t="shared" si="0"/>
        <v>40.61595557586584</v>
      </c>
      <c r="E22" s="486">
        <f>E34+E43</f>
        <v>30998</v>
      </c>
    </row>
    <row r="23" spans="1:5" ht="30.75" customHeight="1">
      <c r="A23" s="489" t="s">
        <v>491</v>
      </c>
      <c r="B23" s="484">
        <f t="shared" si="1"/>
        <v>30453</v>
      </c>
      <c r="C23" s="484">
        <f t="shared" si="1"/>
        <v>10178</v>
      </c>
      <c r="D23" s="485">
        <f t="shared" si="0"/>
        <v>33.42199454897711</v>
      </c>
      <c r="E23" s="486">
        <f>E35+E44</f>
        <v>2352</v>
      </c>
    </row>
    <row r="24" spans="1:5" ht="31.5" customHeight="1">
      <c r="A24" s="489" t="s">
        <v>492</v>
      </c>
      <c r="B24" s="484">
        <f t="shared" si="1"/>
        <v>17498</v>
      </c>
      <c r="C24" s="484">
        <f t="shared" si="1"/>
        <v>12886</v>
      </c>
      <c r="D24" s="485">
        <f t="shared" si="0"/>
        <v>73.64270202308836</v>
      </c>
      <c r="E24" s="486">
        <f>E36+E45</f>
        <v>5448</v>
      </c>
    </row>
    <row r="25" spans="1:5" ht="59.25" customHeight="1">
      <c r="A25" s="483" t="s">
        <v>493</v>
      </c>
      <c r="B25" s="484">
        <f>B8-B21</f>
        <v>475</v>
      </c>
      <c r="C25" s="484">
        <f>C8-C21</f>
        <v>13279</v>
      </c>
      <c r="D25" s="485">
        <f t="shared" si="0"/>
        <v>2795.578947368421</v>
      </c>
      <c r="E25" s="486">
        <f>E8-E21</f>
        <v>2053</v>
      </c>
    </row>
    <row r="26" spans="1:5" ht="30" customHeight="1">
      <c r="A26" s="483" t="s">
        <v>494</v>
      </c>
      <c r="B26" s="484">
        <f>B38+B47</f>
        <v>-3139</v>
      </c>
      <c r="C26" s="484">
        <f>C38+C47</f>
        <v>1009</v>
      </c>
      <c r="D26" s="485">
        <f t="shared" si="0"/>
        <v>-32.143994902835296</v>
      </c>
      <c r="E26" s="486">
        <f>E38+E47</f>
        <v>271</v>
      </c>
    </row>
    <row r="27" spans="1:5" ht="38.25" customHeight="1">
      <c r="A27" s="483" t="s">
        <v>495</v>
      </c>
      <c r="B27" s="484">
        <f>B21+B26</f>
        <v>405877</v>
      </c>
      <c r="C27" s="484">
        <f>C21+C26</f>
        <v>170723</v>
      </c>
      <c r="D27" s="485">
        <f t="shared" si="0"/>
        <v>42.06274314632266</v>
      </c>
      <c r="E27" s="486">
        <f>E21+E26</f>
        <v>39069</v>
      </c>
    </row>
    <row r="28" spans="1:5" ht="41.25" customHeight="1">
      <c r="A28" s="483" t="s">
        <v>496</v>
      </c>
      <c r="B28" s="484">
        <f>B25-B26</f>
        <v>3614</v>
      </c>
      <c r="C28" s="484">
        <f>C25-C26</f>
        <v>12270</v>
      </c>
      <c r="D28" s="485">
        <f t="shared" si="0"/>
        <v>339.5130049806309</v>
      </c>
      <c r="E28" s="486">
        <f>E25-E26</f>
        <v>1782</v>
      </c>
    </row>
    <row r="29" spans="1:5" ht="18.75" customHeight="1">
      <c r="A29" s="490" t="s">
        <v>497</v>
      </c>
      <c r="B29" s="484">
        <v>391833</v>
      </c>
      <c r="C29" s="484">
        <v>166166</v>
      </c>
      <c r="D29" s="485">
        <f t="shared" si="0"/>
        <v>42.40735211174148</v>
      </c>
      <c r="E29" s="486">
        <v>37960</v>
      </c>
    </row>
    <row r="30" spans="1:5" ht="12">
      <c r="A30" s="488" t="s">
        <v>498</v>
      </c>
      <c r="B30" s="484">
        <v>32736</v>
      </c>
      <c r="C30" s="484">
        <v>13304</v>
      </c>
      <c r="D30" s="485">
        <f t="shared" si="0"/>
        <v>40.640273704789834</v>
      </c>
      <c r="E30" s="486">
        <v>2838</v>
      </c>
    </row>
    <row r="31" spans="1:5" ht="17.25" customHeight="1">
      <c r="A31" s="490" t="s">
        <v>499</v>
      </c>
      <c r="B31" s="484">
        <f>B29-B30</f>
        <v>359097</v>
      </c>
      <c r="C31" s="484">
        <f>C29-C30</f>
        <v>152862</v>
      </c>
      <c r="D31" s="485">
        <f t="shared" si="0"/>
        <v>42.56844250996249</v>
      </c>
      <c r="E31" s="486">
        <f>E29-E30</f>
        <v>35122</v>
      </c>
    </row>
    <row r="32" spans="1:5" ht="15.75" customHeight="1">
      <c r="A32" s="491" t="s">
        <v>500</v>
      </c>
      <c r="B32" s="484">
        <v>359294</v>
      </c>
      <c r="C32" s="484">
        <v>146991</v>
      </c>
      <c r="D32" s="485">
        <f t="shared" si="0"/>
        <v>40.911064476445475</v>
      </c>
      <c r="E32" s="486">
        <v>31101</v>
      </c>
    </row>
    <row r="33" spans="1:5" ht="12">
      <c r="A33" s="488" t="s">
        <v>498</v>
      </c>
      <c r="B33" s="492">
        <v>32736</v>
      </c>
      <c r="C33" s="484">
        <v>13304</v>
      </c>
      <c r="D33" s="485">
        <f t="shared" si="0"/>
        <v>40.640273704789834</v>
      </c>
      <c r="E33" s="486">
        <v>2838</v>
      </c>
    </row>
    <row r="34" spans="1:5" ht="12">
      <c r="A34" s="491" t="s">
        <v>501</v>
      </c>
      <c r="B34" s="493">
        <f>B32-B33</f>
        <v>326558</v>
      </c>
      <c r="C34" s="493">
        <f>C32-C33</f>
        <v>133687</v>
      </c>
      <c r="D34" s="485">
        <f t="shared" si="0"/>
        <v>40.938210057631416</v>
      </c>
      <c r="E34" s="486">
        <f>E32-E33</f>
        <v>28263</v>
      </c>
    </row>
    <row r="35" spans="1:5" ht="12">
      <c r="A35" s="491" t="s">
        <v>502</v>
      </c>
      <c r="B35" s="494">
        <v>16278</v>
      </c>
      <c r="C35" s="484">
        <v>6516</v>
      </c>
      <c r="D35" s="485">
        <f t="shared" si="0"/>
        <v>40.0294876520457</v>
      </c>
      <c r="E35" s="486">
        <v>1494</v>
      </c>
    </row>
    <row r="36" spans="1:5" ht="12">
      <c r="A36" s="491" t="s">
        <v>503</v>
      </c>
      <c r="B36" s="484">
        <v>16261</v>
      </c>
      <c r="C36" s="484">
        <v>12659</v>
      </c>
      <c r="D36" s="485">
        <f t="shared" si="0"/>
        <v>77.84884078469959</v>
      </c>
      <c r="E36" s="486">
        <v>5365</v>
      </c>
    </row>
    <row r="37" spans="1:6" s="496" customFormat="1" ht="42" customHeight="1">
      <c r="A37" s="483" t="s">
        <v>504</v>
      </c>
      <c r="B37" s="484">
        <f>B16-B31</f>
        <v>8319</v>
      </c>
      <c r="C37" s="484">
        <f>C16-C31</f>
        <v>5792</v>
      </c>
      <c r="D37" s="485">
        <f t="shared" si="0"/>
        <v>69.62375285491045</v>
      </c>
      <c r="E37" s="486">
        <f>E16-E31</f>
        <v>-132</v>
      </c>
      <c r="F37" s="495"/>
    </row>
    <row r="38" spans="1:6" s="496" customFormat="1" ht="27" customHeight="1">
      <c r="A38" s="490" t="s">
        <v>505</v>
      </c>
      <c r="B38" s="484">
        <f>B39-B40</f>
        <v>-525</v>
      </c>
      <c r="C38" s="484">
        <f>C39-C40</f>
        <v>-82</v>
      </c>
      <c r="D38" s="485">
        <f t="shared" si="0"/>
        <v>15.619047619047619</v>
      </c>
      <c r="E38" s="486">
        <f>E39-E40</f>
        <v>-1</v>
      </c>
      <c r="F38" s="495"/>
    </row>
    <row r="39" spans="1:6" s="496" customFormat="1" ht="15.75" customHeight="1">
      <c r="A39" s="491" t="s">
        <v>506</v>
      </c>
      <c r="B39" s="484">
        <v>48</v>
      </c>
      <c r="C39" s="484">
        <v>176</v>
      </c>
      <c r="D39" s="485">
        <f t="shared" si="0"/>
        <v>366.66666666666663</v>
      </c>
      <c r="E39" s="486">
        <v>25</v>
      </c>
      <c r="F39" s="495"/>
    </row>
    <row r="40" spans="1:6" s="496" customFormat="1" ht="18" customHeight="1">
      <c r="A40" s="491" t="s">
        <v>507</v>
      </c>
      <c r="B40" s="484">
        <v>573</v>
      </c>
      <c r="C40" s="484">
        <v>258</v>
      </c>
      <c r="D40" s="485">
        <f t="shared" si="0"/>
        <v>45.0261780104712</v>
      </c>
      <c r="E40" s="486">
        <v>26</v>
      </c>
      <c r="F40" s="495"/>
    </row>
    <row r="41" spans="1:6" s="496" customFormat="1" ht="38.25" customHeight="1">
      <c r="A41" s="483" t="s">
        <v>508</v>
      </c>
      <c r="B41" s="484">
        <f>B37-B38</f>
        <v>8844</v>
      </c>
      <c r="C41" s="484">
        <f>C37-C38</f>
        <v>5874</v>
      </c>
      <c r="D41" s="485">
        <f t="shared" si="0"/>
        <v>66.4179104477612</v>
      </c>
      <c r="E41" s="486">
        <f>E37-E38</f>
        <v>-131</v>
      </c>
      <c r="F41" s="495"/>
    </row>
    <row r="42" spans="1:6" s="496" customFormat="1" ht="23.25" customHeight="1">
      <c r="A42" s="490" t="s">
        <v>509</v>
      </c>
      <c r="B42" s="484">
        <f>SUM(B43:B45)</f>
        <v>49919</v>
      </c>
      <c r="C42" s="484">
        <f>SUM(C43:C45)</f>
        <v>16852</v>
      </c>
      <c r="D42" s="485">
        <f t="shared" si="0"/>
        <v>33.75868907630361</v>
      </c>
      <c r="E42" s="486">
        <f>SUM(E43:E45)</f>
        <v>3676</v>
      </c>
      <c r="F42" s="495"/>
    </row>
    <row r="43" spans="1:6" s="496" customFormat="1" ht="12">
      <c r="A43" s="491" t="s">
        <v>510</v>
      </c>
      <c r="B43" s="484">
        <v>34507</v>
      </c>
      <c r="C43" s="484">
        <v>12963</v>
      </c>
      <c r="D43" s="485">
        <f t="shared" si="0"/>
        <v>37.56629089749906</v>
      </c>
      <c r="E43" s="486">
        <v>2735</v>
      </c>
      <c r="F43" s="495"/>
    </row>
    <row r="44" spans="1:6" s="496" customFormat="1" ht="12">
      <c r="A44" s="491" t="s">
        <v>511</v>
      </c>
      <c r="B44" s="484">
        <v>14175</v>
      </c>
      <c r="C44" s="484">
        <v>3662</v>
      </c>
      <c r="D44" s="485">
        <f t="shared" si="0"/>
        <v>25.834215167548503</v>
      </c>
      <c r="E44" s="486">
        <v>858</v>
      </c>
      <c r="F44" s="495"/>
    </row>
    <row r="45" spans="1:6" s="496" customFormat="1" ht="12">
      <c r="A45" s="491" t="s">
        <v>512</v>
      </c>
      <c r="B45" s="492">
        <v>1237</v>
      </c>
      <c r="C45" s="484">
        <v>227</v>
      </c>
      <c r="D45" s="485">
        <f t="shared" si="0"/>
        <v>18.350848827809216</v>
      </c>
      <c r="E45" s="486">
        <v>83</v>
      </c>
      <c r="F45" s="495"/>
    </row>
    <row r="46" spans="1:14" s="496" customFormat="1" ht="46.5" customHeight="1">
      <c r="A46" s="497" t="s">
        <v>513</v>
      </c>
      <c r="B46" s="493">
        <f>SUM(B20-B42)</f>
        <v>-7844</v>
      </c>
      <c r="C46" s="498">
        <f>SUM(C20-C42)</f>
        <v>7487</v>
      </c>
      <c r="D46" s="485">
        <f t="shared" si="0"/>
        <v>-95.44875063742988</v>
      </c>
      <c r="E46" s="486">
        <f>SUM(E20-E42)</f>
        <v>2185</v>
      </c>
      <c r="F46" s="495"/>
      <c r="N46" s="466"/>
    </row>
    <row r="47" spans="1:6" s="496" customFormat="1" ht="18.75" customHeight="1">
      <c r="A47" s="499" t="s">
        <v>514</v>
      </c>
      <c r="B47" s="493">
        <f>B48-B49</f>
        <v>-2614</v>
      </c>
      <c r="C47" s="493">
        <f>C48-C49</f>
        <v>1091</v>
      </c>
      <c r="D47" s="485">
        <f t="shared" si="0"/>
        <v>-41.73680183626626</v>
      </c>
      <c r="E47" s="486">
        <f>E48-E49</f>
        <v>272</v>
      </c>
      <c r="F47" s="495"/>
    </row>
    <row r="48" spans="1:6" s="496" customFormat="1" ht="12">
      <c r="A48" s="491" t="s">
        <v>515</v>
      </c>
      <c r="B48" s="494">
        <v>3600</v>
      </c>
      <c r="C48" s="494">
        <v>1644</v>
      </c>
      <c r="D48" s="485">
        <f t="shared" si="0"/>
        <v>45.666666666666664</v>
      </c>
      <c r="E48" s="486">
        <v>355</v>
      </c>
      <c r="F48" s="495"/>
    </row>
    <row r="49" spans="1:6" s="496" customFormat="1" ht="12">
      <c r="A49" s="491" t="s">
        <v>516</v>
      </c>
      <c r="B49" s="484">
        <v>6214</v>
      </c>
      <c r="C49" s="484">
        <v>553</v>
      </c>
      <c r="D49" s="485">
        <f t="shared" si="0"/>
        <v>8.89925973607982</v>
      </c>
      <c r="E49" s="486">
        <v>83</v>
      </c>
      <c r="F49" s="495"/>
    </row>
    <row r="50" spans="1:6" s="496" customFormat="1" ht="46.5" customHeight="1">
      <c r="A50" s="500" t="s">
        <v>517</v>
      </c>
      <c r="B50" s="501">
        <f>SUM(B46-B47)</f>
        <v>-5230</v>
      </c>
      <c r="C50" s="501">
        <f>SUM(C46-C47)</f>
        <v>6396</v>
      </c>
      <c r="D50" s="502">
        <f t="shared" si="0"/>
        <v>-122.2944550669216</v>
      </c>
      <c r="E50" s="503">
        <f>SUM(E46-E47)</f>
        <v>1913</v>
      </c>
      <c r="F50" s="495"/>
    </row>
    <row r="51" s="466" customFormat="1" ht="12.75">
      <c r="A51" s="504"/>
    </row>
    <row r="52" s="466" customFormat="1" ht="12.75">
      <c r="A52" s="504"/>
    </row>
    <row r="53" s="466" customFormat="1" ht="12.75">
      <c r="A53" s="504"/>
    </row>
    <row r="54" s="466" customFormat="1" ht="12.75">
      <c r="A54" s="504"/>
    </row>
    <row r="55" s="466" customFormat="1" ht="12.75">
      <c r="A55" s="504"/>
    </row>
    <row r="56" s="466" customFormat="1" ht="12.75">
      <c r="A56" s="504"/>
    </row>
    <row r="57" spans="1:4" s="466" customFormat="1" ht="12.75">
      <c r="A57" s="505" t="s">
        <v>518</v>
      </c>
      <c r="B57" s="506"/>
      <c r="C57" s="507"/>
      <c r="D57" s="507" t="s">
        <v>519</v>
      </c>
    </row>
    <row r="58" s="466" customFormat="1" ht="12.75">
      <c r="A58" s="504"/>
    </row>
    <row r="59" s="466" customFormat="1" ht="12.75">
      <c r="A59" s="504"/>
    </row>
    <row r="60" s="466" customFormat="1" ht="12.75">
      <c r="A60" s="504"/>
    </row>
    <row r="61" s="466" customFormat="1" ht="12.75">
      <c r="A61" s="504"/>
    </row>
    <row r="62" s="466" customFormat="1" ht="12.75">
      <c r="A62" s="504"/>
    </row>
    <row r="63" s="466" customFormat="1" ht="12.75">
      <c r="A63" s="504"/>
    </row>
    <row r="64" s="466" customFormat="1" ht="12.75">
      <c r="A64" s="504"/>
    </row>
    <row r="65" s="466" customFormat="1" ht="12.75">
      <c r="A65" s="508" t="s">
        <v>520</v>
      </c>
    </row>
    <row r="66" s="466" customFormat="1" ht="12.75">
      <c r="A66" s="508" t="s">
        <v>521</v>
      </c>
    </row>
    <row r="67" s="466" customFormat="1" ht="12.75">
      <c r="A67" s="504"/>
    </row>
    <row r="68" s="466" customFormat="1" ht="12.75">
      <c r="A68" s="504"/>
    </row>
    <row r="69" s="466" customFormat="1" ht="12.75">
      <c r="A69" s="508"/>
    </row>
    <row r="72" s="466" customFormat="1" ht="12.75">
      <c r="A72" s="504"/>
    </row>
    <row r="73" s="466" customFormat="1" ht="12.75">
      <c r="A73" s="504"/>
    </row>
    <row r="74" s="466" customFormat="1" ht="12.75">
      <c r="A74" s="504"/>
    </row>
    <row r="75" s="466" customFormat="1" ht="12.75">
      <c r="A75" s="504"/>
    </row>
    <row r="76" s="466" customFormat="1" ht="12.75">
      <c r="A76" s="504"/>
    </row>
    <row r="77" s="466" customFormat="1" ht="12.75">
      <c r="A77" s="504"/>
    </row>
    <row r="78" s="466" customFormat="1" ht="12.75">
      <c r="A78" s="504"/>
    </row>
    <row r="79" ht="11.25">
      <c r="A79" s="509"/>
    </row>
    <row r="80" ht="11.25">
      <c r="A80" s="509"/>
    </row>
    <row r="81" ht="11.25">
      <c r="A81" s="509"/>
    </row>
    <row r="82" ht="11.25">
      <c r="A82" s="509"/>
    </row>
    <row r="83" ht="11.25">
      <c r="A83" s="509"/>
    </row>
    <row r="84" ht="11.25">
      <c r="A84" s="509"/>
    </row>
    <row r="85" ht="11.25">
      <c r="A85" s="509"/>
    </row>
    <row r="86" ht="11.25">
      <c r="A86" s="509"/>
    </row>
    <row r="87" ht="11.25">
      <c r="A87" s="509"/>
    </row>
    <row r="88" ht="11.25">
      <c r="A88" s="509"/>
    </row>
    <row r="89" ht="11.25">
      <c r="A89" s="509"/>
    </row>
    <row r="90" ht="11.25">
      <c r="A90" s="509"/>
    </row>
    <row r="91" ht="11.25">
      <c r="A91" s="509"/>
    </row>
    <row r="92" ht="11.25">
      <c r="A92" s="509"/>
    </row>
    <row r="93" ht="11.25">
      <c r="A93" s="509"/>
    </row>
    <row r="94" ht="11.25">
      <c r="A94" s="509"/>
    </row>
    <row r="95" ht="11.25">
      <c r="A95" s="509"/>
    </row>
    <row r="96" ht="11.25">
      <c r="A96" s="509"/>
    </row>
    <row r="97" ht="11.25">
      <c r="A97" s="509"/>
    </row>
    <row r="98" ht="11.25">
      <c r="A98" s="509"/>
    </row>
    <row r="99" ht="11.25">
      <c r="A99" s="509"/>
    </row>
    <row r="100" ht="11.25">
      <c r="A100" s="509"/>
    </row>
    <row r="101" ht="11.25">
      <c r="A101" s="509"/>
    </row>
    <row r="102" ht="11.25">
      <c r="A102" s="509"/>
    </row>
    <row r="103" ht="11.25">
      <c r="A103" s="509"/>
    </row>
    <row r="104" ht="11.25">
      <c r="A104" s="509"/>
    </row>
    <row r="105" ht="11.25">
      <c r="A105" s="509"/>
    </row>
    <row r="106" ht="11.25">
      <c r="A106" s="509"/>
    </row>
    <row r="107" ht="11.25">
      <c r="A107" s="509"/>
    </row>
    <row r="108" ht="11.25">
      <c r="A108" s="509"/>
    </row>
    <row r="109" ht="11.25">
      <c r="A109" s="509"/>
    </row>
    <row r="110" ht="11.25">
      <c r="A110" s="509"/>
    </row>
    <row r="111" ht="11.25">
      <c r="A111" s="509"/>
    </row>
    <row r="112" ht="11.25">
      <c r="A112" s="509"/>
    </row>
    <row r="113" ht="11.25">
      <c r="A113" s="509"/>
    </row>
    <row r="114" ht="11.25">
      <c r="A114" s="509"/>
    </row>
    <row r="115" ht="11.25">
      <c r="A115" s="509"/>
    </row>
    <row r="116" ht="11.25">
      <c r="A116" s="509"/>
    </row>
    <row r="117" ht="11.25">
      <c r="A117" s="509"/>
    </row>
    <row r="118" ht="11.25">
      <c r="A118" s="509"/>
    </row>
    <row r="119" ht="11.25">
      <c r="A119" s="509"/>
    </row>
    <row r="120" ht="11.25">
      <c r="A120" s="509"/>
    </row>
    <row r="121" ht="11.25">
      <c r="A121" s="509"/>
    </row>
    <row r="122" ht="11.25">
      <c r="A122" s="509"/>
    </row>
    <row r="123" ht="11.25">
      <c r="A123" s="509"/>
    </row>
    <row r="124" ht="11.25">
      <c r="A124" s="509"/>
    </row>
    <row r="125" ht="11.25">
      <c r="A125" s="50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E16" sqref="E16"/>
    </sheetView>
  </sheetViews>
  <sheetFormatPr defaultColWidth="9.140625" defaultRowHeight="12.75"/>
  <cols>
    <col min="1" max="1" width="37.57421875" style="516" customWidth="1"/>
    <col min="2" max="5" width="12.7109375" style="465" customWidth="1"/>
    <col min="6" max="16384" width="7.421875" style="465" customWidth="1"/>
  </cols>
  <sheetData>
    <row r="1" spans="1:5" ht="12.75">
      <c r="A1" s="510" t="s">
        <v>522</v>
      </c>
      <c r="B1" s="510"/>
      <c r="C1" s="463"/>
      <c r="D1" s="463"/>
      <c r="E1" s="463" t="s">
        <v>523</v>
      </c>
    </row>
    <row r="2" spans="1:7" s="463" customFormat="1" ht="12.75">
      <c r="A2" s="510"/>
      <c r="B2" s="510"/>
      <c r="E2" s="511"/>
      <c r="G2" s="510" t="s">
        <v>524</v>
      </c>
    </row>
    <row r="4" spans="1:6" s="515" customFormat="1" ht="15.75">
      <c r="A4" s="512" t="s">
        <v>525</v>
      </c>
      <c r="B4" s="513"/>
      <c r="C4" s="514"/>
      <c r="D4" s="514"/>
      <c r="E4" s="514"/>
      <c r="F4" s="514"/>
    </row>
    <row r="5" spans="1:6" s="515" customFormat="1" ht="15.75">
      <c r="A5" s="512" t="s">
        <v>526</v>
      </c>
      <c r="B5" s="513"/>
      <c r="C5" s="514"/>
      <c r="D5" s="514"/>
      <c r="E5" s="514"/>
      <c r="F5" s="514"/>
    </row>
    <row r="6" spans="2:4" ht="11.25">
      <c r="B6" s="517"/>
      <c r="C6" s="517"/>
      <c r="D6" s="517"/>
    </row>
    <row r="7" spans="3:9" ht="12.75" customHeight="1">
      <c r="C7" s="517"/>
      <c r="D7" s="517"/>
      <c r="E7" s="517"/>
      <c r="F7" s="518"/>
      <c r="G7" s="518"/>
      <c r="H7" s="518"/>
      <c r="I7" s="518"/>
    </row>
    <row r="8" spans="1:5" s="518" customFormat="1" ht="12.75" customHeight="1">
      <c r="A8" s="519"/>
      <c r="B8" s="519"/>
      <c r="C8" s="520"/>
      <c r="D8" s="520"/>
      <c r="E8" s="520" t="s">
        <v>88</v>
      </c>
    </row>
    <row r="9" spans="1:8" s="518" customFormat="1" ht="40.5" customHeight="1">
      <c r="A9" s="521" t="s">
        <v>7</v>
      </c>
      <c r="B9" s="522" t="s">
        <v>475</v>
      </c>
      <c r="C9" s="522" t="s">
        <v>10</v>
      </c>
      <c r="D9" s="522" t="s">
        <v>527</v>
      </c>
      <c r="E9" s="523" t="s">
        <v>211</v>
      </c>
      <c r="F9" s="466"/>
      <c r="G9" s="466"/>
      <c r="H9" s="466"/>
    </row>
    <row r="10" spans="1:8" s="518" customFormat="1" ht="12.75">
      <c r="A10" s="524" t="s">
        <v>528</v>
      </c>
      <c r="B10" s="525">
        <v>2</v>
      </c>
      <c r="C10" s="525">
        <v>3</v>
      </c>
      <c r="D10" s="525">
        <v>4</v>
      </c>
      <c r="E10" s="526" t="s">
        <v>529</v>
      </c>
      <c r="F10" s="466"/>
      <c r="G10" s="466"/>
      <c r="H10" s="466"/>
    </row>
    <row r="11" spans="1:6" s="466" customFormat="1" ht="12.75">
      <c r="A11" s="527" t="s">
        <v>530</v>
      </c>
      <c r="B11" s="528">
        <v>400152</v>
      </c>
      <c r="C11" s="528">
        <v>171958</v>
      </c>
      <c r="D11" s="529">
        <f aca="true" t="shared" si="0" ref="D11:D34">C11/B11*100</f>
        <v>42.97317019532578</v>
      </c>
      <c r="E11" s="530">
        <v>37828</v>
      </c>
      <c r="F11" s="465"/>
    </row>
    <row r="12" spans="1:7" ht="25.5">
      <c r="A12" s="531" t="s">
        <v>531</v>
      </c>
      <c r="B12" s="528">
        <v>264620</v>
      </c>
      <c r="C12" s="528">
        <v>114994</v>
      </c>
      <c r="D12" s="529">
        <f t="shared" si="0"/>
        <v>43.45627692540246</v>
      </c>
      <c r="E12" s="530">
        <v>25401</v>
      </c>
      <c r="F12" s="466"/>
      <c r="G12" s="466"/>
    </row>
    <row r="13" spans="1:5" s="466" customFormat="1" ht="12.75">
      <c r="A13" s="532" t="s">
        <v>532</v>
      </c>
      <c r="B13" s="528">
        <v>223402</v>
      </c>
      <c r="C13" s="528">
        <v>96315</v>
      </c>
      <c r="D13" s="529">
        <f t="shared" si="0"/>
        <v>43.11286380605366</v>
      </c>
      <c r="E13" s="530">
        <v>21633</v>
      </c>
    </row>
    <row r="14" spans="1:6" s="466" customFormat="1" ht="12.75">
      <c r="A14" s="533" t="s">
        <v>437</v>
      </c>
      <c r="B14" s="528">
        <v>222407</v>
      </c>
      <c r="C14" s="528">
        <v>95833</v>
      </c>
      <c r="D14" s="529">
        <f t="shared" si="0"/>
        <v>43.08902147864051</v>
      </c>
      <c r="E14" s="530">
        <v>21533</v>
      </c>
      <c r="F14" s="465"/>
    </row>
    <row r="15" spans="1:6" s="518" customFormat="1" ht="12">
      <c r="A15" s="534" t="s">
        <v>533</v>
      </c>
      <c r="B15" s="528">
        <v>186604</v>
      </c>
      <c r="C15" s="528">
        <v>75455</v>
      </c>
      <c r="D15" s="529">
        <f t="shared" si="0"/>
        <v>40.435896336627295</v>
      </c>
      <c r="E15" s="530">
        <v>16093</v>
      </c>
      <c r="F15" s="465"/>
    </row>
    <row r="16" spans="1:6" s="518" customFormat="1" ht="12">
      <c r="A16" s="534" t="s">
        <v>534</v>
      </c>
      <c r="B16" s="528">
        <v>30514</v>
      </c>
      <c r="C16" s="528">
        <v>15487</v>
      </c>
      <c r="D16" s="529">
        <f t="shared" si="0"/>
        <v>50.75375237595857</v>
      </c>
      <c r="E16" s="530">
        <v>4757</v>
      </c>
      <c r="F16" s="465"/>
    </row>
    <row r="17" spans="1:6" s="518" customFormat="1" ht="12">
      <c r="A17" s="534" t="s">
        <v>535</v>
      </c>
      <c r="B17" s="528">
        <v>4402</v>
      </c>
      <c r="C17" s="528">
        <v>4334</v>
      </c>
      <c r="D17" s="529">
        <f t="shared" si="0"/>
        <v>98.45524761472059</v>
      </c>
      <c r="E17" s="530">
        <v>589</v>
      </c>
      <c r="F17" s="465"/>
    </row>
    <row r="18" spans="1:6" s="518" customFormat="1" ht="12">
      <c r="A18" s="534" t="s">
        <v>536</v>
      </c>
      <c r="B18" s="528">
        <v>887</v>
      </c>
      <c r="C18" s="528">
        <v>557</v>
      </c>
      <c r="D18" s="529">
        <f t="shared" si="0"/>
        <v>62.79594137542277</v>
      </c>
      <c r="E18" s="530">
        <v>94</v>
      </c>
      <c r="F18" s="465"/>
    </row>
    <row r="19" spans="1:6" s="466" customFormat="1" ht="12.75">
      <c r="A19" s="533" t="s">
        <v>439</v>
      </c>
      <c r="B19" s="528">
        <v>995</v>
      </c>
      <c r="C19" s="528">
        <v>482</v>
      </c>
      <c r="D19" s="529">
        <f t="shared" si="0"/>
        <v>48.44221105527638</v>
      </c>
      <c r="E19" s="530">
        <v>100</v>
      </c>
      <c r="F19" s="465"/>
    </row>
    <row r="20" spans="1:5" ht="12">
      <c r="A20" s="534" t="s">
        <v>537</v>
      </c>
      <c r="B20" s="528">
        <v>995</v>
      </c>
      <c r="C20" s="528">
        <v>482</v>
      </c>
      <c r="D20" s="529">
        <f t="shared" si="0"/>
        <v>48.44221105527638</v>
      </c>
      <c r="E20" s="530">
        <v>100</v>
      </c>
    </row>
    <row r="21" spans="1:5" s="466" customFormat="1" ht="12.75">
      <c r="A21" s="532" t="s">
        <v>538</v>
      </c>
      <c r="B21" s="528">
        <v>17596</v>
      </c>
      <c r="C21" s="528">
        <v>7570</v>
      </c>
      <c r="D21" s="529">
        <f t="shared" si="0"/>
        <v>43.02114116844737</v>
      </c>
      <c r="E21" s="530">
        <v>1697</v>
      </c>
    </row>
    <row r="22" spans="1:7" ht="12.75">
      <c r="A22" s="534" t="s">
        <v>539</v>
      </c>
      <c r="B22" s="528">
        <v>379</v>
      </c>
      <c r="C22" s="528">
        <v>172</v>
      </c>
      <c r="D22" s="529">
        <f t="shared" si="0"/>
        <v>45.382585751978894</v>
      </c>
      <c r="E22" s="530">
        <v>39</v>
      </c>
      <c r="F22" s="466"/>
      <c r="G22" s="466"/>
    </row>
    <row r="23" spans="1:7" ht="12.75">
      <c r="A23" s="534" t="s">
        <v>540</v>
      </c>
      <c r="B23" s="528">
        <v>3163</v>
      </c>
      <c r="C23" s="528">
        <v>1345</v>
      </c>
      <c r="D23" s="529">
        <f t="shared" si="0"/>
        <v>42.522921277268416</v>
      </c>
      <c r="E23" s="530">
        <v>528</v>
      </c>
      <c r="F23" s="466"/>
      <c r="G23" s="466"/>
    </row>
    <row r="24" spans="1:7" ht="12.75">
      <c r="A24" s="534" t="s">
        <v>541</v>
      </c>
      <c r="B24" s="528">
        <v>248</v>
      </c>
      <c r="C24" s="528">
        <v>103</v>
      </c>
      <c r="D24" s="529">
        <f t="shared" si="0"/>
        <v>41.53225806451613</v>
      </c>
      <c r="E24" s="530">
        <v>25</v>
      </c>
      <c r="F24" s="466"/>
      <c r="G24" s="466"/>
    </row>
    <row r="25" spans="1:7" ht="12.75">
      <c r="A25" s="534" t="s">
        <v>542</v>
      </c>
      <c r="B25" s="528">
        <v>13205</v>
      </c>
      <c r="C25" s="528">
        <v>5758</v>
      </c>
      <c r="D25" s="529">
        <f t="shared" si="0"/>
        <v>43.60469519121545</v>
      </c>
      <c r="E25" s="530">
        <v>1045</v>
      </c>
      <c r="F25" s="466"/>
      <c r="G25" s="466"/>
    </row>
    <row r="26" spans="1:7" ht="22.5">
      <c r="A26" s="535" t="s">
        <v>543</v>
      </c>
      <c r="B26" s="528">
        <v>465</v>
      </c>
      <c r="C26" s="528">
        <v>179</v>
      </c>
      <c r="D26" s="529">
        <f t="shared" si="0"/>
        <v>38.494623655913976</v>
      </c>
      <c r="E26" s="530">
        <v>62</v>
      </c>
      <c r="F26" s="466"/>
      <c r="G26" s="466"/>
    </row>
    <row r="27" spans="1:7" ht="12.75">
      <c r="A27" s="534" t="s">
        <v>544</v>
      </c>
      <c r="B27" s="528">
        <v>136</v>
      </c>
      <c r="C27" s="528">
        <v>13</v>
      </c>
      <c r="D27" s="529">
        <f t="shared" si="0"/>
        <v>9.558823529411764</v>
      </c>
      <c r="E27" s="530">
        <v>-2</v>
      </c>
      <c r="F27" s="466"/>
      <c r="G27" s="466"/>
    </row>
    <row r="28" spans="1:7" ht="38.25">
      <c r="A28" s="536" t="s">
        <v>545</v>
      </c>
      <c r="B28" s="528">
        <v>23622</v>
      </c>
      <c r="C28" s="528">
        <v>11109</v>
      </c>
      <c r="D28" s="529">
        <f t="shared" si="0"/>
        <v>47.02819405638811</v>
      </c>
      <c r="E28" s="530">
        <v>2071</v>
      </c>
      <c r="F28" s="466"/>
      <c r="G28" s="466"/>
    </row>
    <row r="29" spans="1:7" ht="12.75">
      <c r="A29" s="532" t="s">
        <v>546</v>
      </c>
      <c r="B29" s="528">
        <v>135532</v>
      </c>
      <c r="C29" s="528">
        <v>56964</v>
      </c>
      <c r="D29" s="529">
        <f t="shared" si="0"/>
        <v>42.029926511820086</v>
      </c>
      <c r="E29" s="530">
        <v>12427</v>
      </c>
      <c r="F29" s="466"/>
      <c r="G29" s="466"/>
    </row>
    <row r="30" spans="1:7" ht="12.75">
      <c r="A30" s="537" t="s">
        <v>547</v>
      </c>
      <c r="B30" s="528">
        <v>8161</v>
      </c>
      <c r="C30" s="528">
        <v>3175</v>
      </c>
      <c r="D30" s="529">
        <f t="shared" si="0"/>
        <v>38.9045460115182</v>
      </c>
      <c r="E30" s="530">
        <v>804</v>
      </c>
      <c r="F30" s="466"/>
      <c r="G30" s="466"/>
    </row>
    <row r="31" spans="1:7" ht="22.5">
      <c r="A31" s="535" t="s">
        <v>548</v>
      </c>
      <c r="B31" s="528">
        <v>6482</v>
      </c>
      <c r="C31" s="528">
        <v>2431</v>
      </c>
      <c r="D31" s="529">
        <f t="shared" si="0"/>
        <v>37.5038568343104</v>
      </c>
      <c r="E31" s="530">
        <v>622</v>
      </c>
      <c r="F31" s="466"/>
      <c r="G31" s="466"/>
    </row>
    <row r="32" spans="1:7" ht="22.5">
      <c r="A32" s="535" t="s">
        <v>549</v>
      </c>
      <c r="B32" s="528">
        <v>348</v>
      </c>
      <c r="C32" s="528">
        <v>132</v>
      </c>
      <c r="D32" s="529">
        <f t="shared" si="0"/>
        <v>37.93103448275862</v>
      </c>
      <c r="E32" s="530">
        <v>36</v>
      </c>
      <c r="F32" s="466"/>
      <c r="G32" s="466"/>
    </row>
    <row r="33" spans="1:7" ht="12.75">
      <c r="A33" s="534" t="s">
        <v>550</v>
      </c>
      <c r="B33" s="528">
        <v>1331</v>
      </c>
      <c r="C33" s="528">
        <v>612</v>
      </c>
      <c r="D33" s="529">
        <f t="shared" si="0"/>
        <v>45.98046581517656</v>
      </c>
      <c r="E33" s="530">
        <v>146</v>
      </c>
      <c r="F33" s="466"/>
      <c r="G33" s="466"/>
    </row>
    <row r="34" spans="1:7" ht="12.75">
      <c r="A34" s="537" t="s">
        <v>551</v>
      </c>
      <c r="B34" s="528">
        <v>95796</v>
      </c>
      <c r="C34" s="528">
        <v>40208</v>
      </c>
      <c r="D34" s="529">
        <f t="shared" si="0"/>
        <v>41.97252494884964</v>
      </c>
      <c r="E34" s="530">
        <v>8927</v>
      </c>
      <c r="F34" s="466"/>
      <c r="G34" s="466"/>
    </row>
    <row r="35" spans="1:7" ht="12.75">
      <c r="A35" s="534" t="s">
        <v>552</v>
      </c>
      <c r="B35" s="528">
        <v>0</v>
      </c>
      <c r="C35" s="528">
        <v>13</v>
      </c>
      <c r="D35" s="529"/>
      <c r="E35" s="530">
        <v>13</v>
      </c>
      <c r="F35" s="466"/>
      <c r="G35" s="466"/>
    </row>
    <row r="36" spans="1:5" ht="12">
      <c r="A36" s="534" t="s">
        <v>553</v>
      </c>
      <c r="B36" s="528">
        <v>0</v>
      </c>
      <c r="C36" s="528">
        <v>0</v>
      </c>
      <c r="D36" s="529"/>
      <c r="E36" s="530">
        <v>0</v>
      </c>
    </row>
    <row r="37" spans="1:5" ht="12">
      <c r="A37" s="534" t="s">
        <v>554</v>
      </c>
      <c r="B37" s="528">
        <v>95796</v>
      </c>
      <c r="C37" s="528">
        <v>40195</v>
      </c>
      <c r="D37" s="529">
        <f>C37/B37*100</f>
        <v>41.958954444862</v>
      </c>
      <c r="E37" s="530">
        <v>8914</v>
      </c>
    </row>
    <row r="38" spans="1:5" ht="33.75">
      <c r="A38" s="538" t="s">
        <v>555</v>
      </c>
      <c r="B38" s="528">
        <v>0</v>
      </c>
      <c r="C38" s="528">
        <v>0</v>
      </c>
      <c r="D38" s="529"/>
      <c r="E38" s="530">
        <v>0</v>
      </c>
    </row>
    <row r="39" spans="1:5" ht="22.5">
      <c r="A39" s="539" t="s">
        <v>556</v>
      </c>
      <c r="B39" s="528">
        <v>30771</v>
      </c>
      <c r="C39" s="528">
        <v>13116</v>
      </c>
      <c r="D39" s="529">
        <f>C39/B39*100</f>
        <v>42.624549088427415</v>
      </c>
      <c r="E39" s="530">
        <v>2623</v>
      </c>
    </row>
    <row r="40" spans="1:5" ht="12">
      <c r="A40" s="534" t="s">
        <v>552</v>
      </c>
      <c r="B40" s="528">
        <v>30771</v>
      </c>
      <c r="C40" s="528">
        <v>13116</v>
      </c>
      <c r="D40" s="529">
        <f>C40/B40*100</f>
        <v>42.624549088427415</v>
      </c>
      <c r="E40" s="530">
        <v>2623</v>
      </c>
    </row>
    <row r="41" spans="1:5" ht="12">
      <c r="A41" s="534" t="s">
        <v>557</v>
      </c>
      <c r="B41" s="528">
        <v>0</v>
      </c>
      <c r="C41" s="528">
        <v>0</v>
      </c>
      <c r="D41" s="529"/>
      <c r="E41" s="530">
        <v>0</v>
      </c>
    </row>
    <row r="42" spans="1:5" ht="22.5">
      <c r="A42" s="535" t="s">
        <v>558</v>
      </c>
      <c r="B42" s="528">
        <v>0</v>
      </c>
      <c r="C42" s="528">
        <v>0</v>
      </c>
      <c r="D42" s="529"/>
      <c r="E42" s="530"/>
    </row>
    <row r="43" spans="1:5" ht="12">
      <c r="A43" s="540" t="s">
        <v>559</v>
      </c>
      <c r="B43" s="541">
        <v>804</v>
      </c>
      <c r="C43" s="541">
        <v>465</v>
      </c>
      <c r="D43" s="542">
        <f>C43/B43*100</f>
        <v>57.83582089552238</v>
      </c>
      <c r="E43" s="543">
        <v>73</v>
      </c>
    </row>
    <row r="44" spans="1:5" ht="12">
      <c r="A44" s="544" t="s">
        <v>560</v>
      </c>
      <c r="B44" s="545"/>
      <c r="C44" s="545"/>
      <c r="D44" s="546"/>
      <c r="E44" s="547"/>
    </row>
    <row r="45" spans="1:5" ht="12.75">
      <c r="A45" s="544"/>
      <c r="B45" s="548"/>
      <c r="C45" s="548"/>
      <c r="D45" s="548"/>
      <c r="E45" s="547"/>
    </row>
    <row r="46" spans="1:5" ht="12.75">
      <c r="A46" s="544"/>
      <c r="B46" s="548"/>
      <c r="C46" s="548"/>
      <c r="D46" s="548"/>
      <c r="E46" s="547"/>
    </row>
    <row r="47" spans="1:5" ht="12.75">
      <c r="A47" s="544"/>
      <c r="B47" s="548"/>
      <c r="C47" s="548"/>
      <c r="D47" s="548"/>
      <c r="E47" s="547"/>
    </row>
    <row r="48" spans="1:4" s="546" customFormat="1" ht="12" hidden="1">
      <c r="A48" s="549"/>
      <c r="B48" s="547"/>
      <c r="C48" s="545"/>
      <c r="D48" s="545"/>
    </row>
    <row r="49" spans="1:5" s="552" customFormat="1" ht="15.75" customHeight="1">
      <c r="A49" s="550" t="s">
        <v>561</v>
      </c>
      <c r="B49" s="550"/>
      <c r="C49" s="551"/>
      <c r="D49" s="551"/>
      <c r="E49" s="507" t="s">
        <v>519</v>
      </c>
    </row>
    <row r="50" spans="1:4" ht="12.75">
      <c r="A50" s="548"/>
      <c r="B50" s="546"/>
      <c r="C50" s="546"/>
      <c r="D50" s="546"/>
    </row>
    <row r="51" spans="1:4" s="546" customFormat="1" ht="13.5" customHeight="1">
      <c r="A51" s="553"/>
      <c r="C51" s="554"/>
      <c r="D51" s="465"/>
    </row>
    <row r="52" spans="1:4" ht="12.75">
      <c r="A52" s="548"/>
      <c r="B52" s="546"/>
      <c r="C52" s="546"/>
      <c r="D52" s="546"/>
    </row>
    <row r="53" spans="1:4" s="546" customFormat="1" ht="11.25">
      <c r="A53" s="553"/>
      <c r="C53" s="554"/>
      <c r="D53" s="465"/>
    </row>
    <row r="54" spans="1:4" ht="13.5" customHeight="1">
      <c r="A54" s="548"/>
      <c r="B54" s="546"/>
      <c r="C54" s="546"/>
      <c r="D54" s="546"/>
    </row>
    <row r="55" spans="1:3" ht="12">
      <c r="A55" s="550"/>
      <c r="B55" s="555"/>
      <c r="C55" s="554"/>
    </row>
    <row r="56" spans="1:3" ht="12">
      <c r="A56" s="550"/>
      <c r="B56" s="555"/>
      <c r="C56" s="518"/>
    </row>
    <row r="58" spans="1:3" ht="12">
      <c r="A58" s="556"/>
      <c r="B58" s="555"/>
      <c r="C58" s="552"/>
    </row>
    <row r="59" spans="1:3" ht="12">
      <c r="A59" s="550"/>
      <c r="B59" s="555"/>
      <c r="C59" s="552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15.06.00.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1">
      <selection activeCell="E16" sqref="E16"/>
    </sheetView>
  </sheetViews>
  <sheetFormatPr defaultColWidth="9.140625" defaultRowHeight="12.75"/>
  <cols>
    <col min="1" max="1" width="41.00390625" style="516" customWidth="1"/>
    <col min="2" max="2" width="13.140625" style="578" customWidth="1"/>
    <col min="3" max="5" width="13.140625" style="465" customWidth="1"/>
    <col min="6" max="6" width="11.28125" style="465" customWidth="1"/>
    <col min="7" max="16384" width="8.00390625" style="465" customWidth="1"/>
  </cols>
  <sheetData>
    <row r="1" spans="1:6" ht="12.75">
      <c r="A1" s="510" t="s">
        <v>562</v>
      </c>
      <c r="B1" s="510"/>
      <c r="C1" s="463"/>
      <c r="D1" s="463"/>
      <c r="E1" s="463" t="s">
        <v>563</v>
      </c>
      <c r="F1" s="548" t="s">
        <v>24</v>
      </c>
    </row>
    <row r="2" spans="1:6" ht="12.75">
      <c r="A2" s="510"/>
      <c r="B2" s="510"/>
      <c r="C2" s="463"/>
      <c r="D2" s="463"/>
      <c r="E2" s="463"/>
      <c r="F2" s="548"/>
    </row>
    <row r="3" spans="1:6" ht="12.75">
      <c r="A3" s="510"/>
      <c r="B3" s="510"/>
      <c r="C3" s="463"/>
      <c r="D3" s="463"/>
      <c r="E3" s="463"/>
      <c r="F3" s="548"/>
    </row>
    <row r="4" spans="1:5" s="518" customFormat="1" ht="11.25">
      <c r="A4" s="557"/>
      <c r="B4" s="557"/>
      <c r="C4" s="558"/>
      <c r="D4" s="558"/>
      <c r="E4" s="558"/>
    </row>
    <row r="5" spans="1:6" ht="15.75">
      <c r="A5" s="512" t="s">
        <v>564</v>
      </c>
      <c r="B5" s="513"/>
      <c r="C5" s="514"/>
      <c r="D5" s="514"/>
      <c r="E5" s="514"/>
      <c r="F5" s="514"/>
    </row>
    <row r="6" spans="1:6" s="515" customFormat="1" ht="15.75">
      <c r="A6" s="512" t="s">
        <v>565</v>
      </c>
      <c r="B6" s="513"/>
      <c r="C6" s="514"/>
      <c r="D6" s="514"/>
      <c r="E6" s="514"/>
      <c r="F6" s="514"/>
    </row>
    <row r="7" spans="1:6" s="515" customFormat="1" ht="15">
      <c r="A7" s="516"/>
      <c r="B7" s="559"/>
      <c r="C7" s="517"/>
      <c r="D7" s="517"/>
      <c r="E7" s="517"/>
      <c r="F7" s="465"/>
    </row>
    <row r="8" spans="1:6" ht="11.25">
      <c r="A8" s="556"/>
      <c r="B8" s="560"/>
      <c r="C8" s="518"/>
      <c r="D8" s="558" t="s">
        <v>566</v>
      </c>
      <c r="E8" s="558"/>
      <c r="F8" s="561"/>
    </row>
    <row r="9" spans="1:5" s="518" customFormat="1" ht="43.5" customHeight="1">
      <c r="A9" s="562" t="s">
        <v>7</v>
      </c>
      <c r="B9" s="563" t="s">
        <v>475</v>
      </c>
      <c r="C9" s="563" t="s">
        <v>10</v>
      </c>
      <c r="D9" s="563" t="s">
        <v>527</v>
      </c>
      <c r="E9" s="564" t="s">
        <v>211</v>
      </c>
    </row>
    <row r="10" spans="1:5" ht="11.25">
      <c r="A10" s="524" t="s">
        <v>528</v>
      </c>
      <c r="B10" s="525" t="s">
        <v>567</v>
      </c>
      <c r="C10" s="525" t="s">
        <v>568</v>
      </c>
      <c r="D10" s="525" t="s">
        <v>569</v>
      </c>
      <c r="E10" s="526" t="s">
        <v>529</v>
      </c>
    </row>
    <row r="11" spans="1:5" ht="12.75">
      <c r="A11" s="531" t="s">
        <v>570</v>
      </c>
      <c r="B11" s="528">
        <f>SUM(B12+B30)</f>
        <v>391308</v>
      </c>
      <c r="C11" s="528">
        <f>SUM(C12+C30)</f>
        <v>166084</v>
      </c>
      <c r="D11" s="529">
        <f aca="true" t="shared" si="0" ref="D11:D36">C11/B11*100</f>
        <v>42.44329275148988</v>
      </c>
      <c r="E11" s="530">
        <f>SUM(E12+E30)</f>
        <v>37959</v>
      </c>
    </row>
    <row r="12" spans="1:5" s="466" customFormat="1" ht="12.75">
      <c r="A12" s="565" t="s">
        <v>571</v>
      </c>
      <c r="B12" s="528">
        <v>358309</v>
      </c>
      <c r="C12" s="528">
        <v>152758</v>
      </c>
      <c r="D12" s="529">
        <f t="shared" si="0"/>
        <v>42.63303461537388</v>
      </c>
      <c r="E12" s="530">
        <v>35161</v>
      </c>
    </row>
    <row r="13" spans="1:5" s="552" customFormat="1" ht="12">
      <c r="A13" s="535" t="s">
        <v>572</v>
      </c>
      <c r="B13" s="528">
        <v>41362</v>
      </c>
      <c r="C13" s="528">
        <v>16942</v>
      </c>
      <c r="D13" s="529">
        <f t="shared" si="0"/>
        <v>40.960301726222134</v>
      </c>
      <c r="E13" s="530">
        <v>3449</v>
      </c>
    </row>
    <row r="14" spans="1:5" s="552" customFormat="1" ht="12">
      <c r="A14" s="535" t="s">
        <v>172</v>
      </c>
      <c r="B14" s="528">
        <v>126</v>
      </c>
      <c r="C14" s="528">
        <v>52</v>
      </c>
      <c r="D14" s="529">
        <f t="shared" si="0"/>
        <v>41.269841269841265</v>
      </c>
      <c r="E14" s="530">
        <v>8</v>
      </c>
    </row>
    <row r="15" spans="1:5" s="552" customFormat="1" ht="12">
      <c r="A15" s="535" t="s">
        <v>173</v>
      </c>
      <c r="B15" s="528">
        <v>5937</v>
      </c>
      <c r="C15" s="528">
        <v>2361</v>
      </c>
      <c r="D15" s="529">
        <f t="shared" si="0"/>
        <v>39.767559373420916</v>
      </c>
      <c r="E15" s="530">
        <v>527</v>
      </c>
    </row>
    <row r="16" spans="1:9" s="552" customFormat="1" ht="12">
      <c r="A16" s="535" t="s">
        <v>195</v>
      </c>
      <c r="B16" s="528">
        <v>185728</v>
      </c>
      <c r="C16" s="528">
        <v>77307</v>
      </c>
      <c r="D16" s="529">
        <f t="shared" si="0"/>
        <v>41.62377239834597</v>
      </c>
      <c r="E16" s="530">
        <v>17127</v>
      </c>
      <c r="I16" s="552" t="s">
        <v>24</v>
      </c>
    </row>
    <row r="17" spans="1:5" s="552" customFormat="1" ht="12">
      <c r="A17" s="535" t="s">
        <v>176</v>
      </c>
      <c r="B17" s="528">
        <v>4612</v>
      </c>
      <c r="C17" s="528">
        <v>2102</v>
      </c>
      <c r="D17" s="529">
        <f t="shared" si="0"/>
        <v>45.57675628794449</v>
      </c>
      <c r="E17" s="530">
        <v>571</v>
      </c>
    </row>
    <row r="18" spans="1:5" s="552" customFormat="1" ht="12">
      <c r="A18" s="535" t="s">
        <v>177</v>
      </c>
      <c r="B18" s="528">
        <v>33221</v>
      </c>
      <c r="C18" s="528">
        <v>13723</v>
      </c>
      <c r="D18" s="529">
        <f t="shared" si="0"/>
        <v>41.30820866319497</v>
      </c>
      <c r="E18" s="530">
        <v>2793</v>
      </c>
    </row>
    <row r="19" spans="1:5" s="552" customFormat="1" ht="12">
      <c r="A19" s="535" t="s">
        <v>178</v>
      </c>
      <c r="B19" s="528">
        <v>50075</v>
      </c>
      <c r="C19" s="528">
        <v>21708</v>
      </c>
      <c r="D19" s="529">
        <f t="shared" si="0"/>
        <v>43.350973539690465</v>
      </c>
      <c r="E19" s="530">
        <v>6190</v>
      </c>
    </row>
    <row r="20" spans="1:5" s="552" customFormat="1" ht="12">
      <c r="A20" s="535" t="s">
        <v>573</v>
      </c>
      <c r="B20" s="528">
        <v>22741</v>
      </c>
      <c r="C20" s="528">
        <v>12683</v>
      </c>
      <c r="D20" s="529">
        <f t="shared" si="0"/>
        <v>55.77151400554066</v>
      </c>
      <c r="E20" s="530">
        <v>2603</v>
      </c>
    </row>
    <row r="21" spans="1:5" s="552" customFormat="1" ht="12">
      <c r="A21" s="535" t="s">
        <v>180</v>
      </c>
      <c r="B21" s="528">
        <v>1297</v>
      </c>
      <c r="C21" s="528">
        <v>281</v>
      </c>
      <c r="D21" s="529">
        <f t="shared" si="0"/>
        <v>21.66538164996145</v>
      </c>
      <c r="E21" s="530">
        <v>44</v>
      </c>
    </row>
    <row r="22" spans="1:5" s="552" customFormat="1" ht="12">
      <c r="A22" s="535" t="s">
        <v>574</v>
      </c>
      <c r="B22" s="528">
        <v>417</v>
      </c>
      <c r="C22" s="528">
        <v>506</v>
      </c>
      <c r="D22" s="529">
        <f t="shared" si="0"/>
        <v>121.34292565947243</v>
      </c>
      <c r="E22" s="530">
        <v>203</v>
      </c>
    </row>
    <row r="23" spans="1:5" s="552" customFormat="1" ht="22.5">
      <c r="A23" s="535" t="s">
        <v>182</v>
      </c>
      <c r="B23" s="528">
        <v>27</v>
      </c>
      <c r="C23" s="528">
        <v>27</v>
      </c>
      <c r="D23" s="529">
        <f t="shared" si="0"/>
        <v>100</v>
      </c>
      <c r="E23" s="530">
        <v>0</v>
      </c>
    </row>
    <row r="24" spans="1:5" s="552" customFormat="1" ht="12">
      <c r="A24" s="535" t="s">
        <v>575</v>
      </c>
      <c r="B24" s="528">
        <v>4570</v>
      </c>
      <c r="C24" s="528">
        <v>2889</v>
      </c>
      <c r="D24" s="529">
        <f t="shared" si="0"/>
        <v>63.21663019693654</v>
      </c>
      <c r="E24" s="530">
        <v>1106</v>
      </c>
    </row>
    <row r="25" spans="1:5" s="552" customFormat="1" ht="12">
      <c r="A25" s="535" t="s">
        <v>184</v>
      </c>
      <c r="B25" s="528">
        <v>1084</v>
      </c>
      <c r="C25" s="528">
        <v>409</v>
      </c>
      <c r="D25" s="529">
        <f t="shared" si="0"/>
        <v>37.730627306273064</v>
      </c>
      <c r="E25" s="530">
        <v>91</v>
      </c>
    </row>
    <row r="26" spans="1:5" s="552" customFormat="1" ht="12">
      <c r="A26" s="535" t="s">
        <v>576</v>
      </c>
      <c r="B26" s="528">
        <v>2563</v>
      </c>
      <c r="C26" s="528">
        <v>1408</v>
      </c>
      <c r="D26" s="529">
        <f t="shared" si="0"/>
        <v>54.93562231759657</v>
      </c>
      <c r="E26" s="530">
        <v>363</v>
      </c>
    </row>
    <row r="27" spans="1:5" s="552" customFormat="1" ht="12">
      <c r="A27" s="535" t="s">
        <v>577</v>
      </c>
      <c r="B27" s="528">
        <v>644</v>
      </c>
      <c r="C27" s="528">
        <v>109</v>
      </c>
      <c r="D27" s="529">
        <f t="shared" si="0"/>
        <v>16.925465838509314</v>
      </c>
      <c r="E27" s="530">
        <v>49</v>
      </c>
    </row>
    <row r="28" spans="1:5" s="552" customFormat="1" ht="12">
      <c r="A28" s="535" t="s">
        <v>578</v>
      </c>
      <c r="B28" s="528">
        <v>3222</v>
      </c>
      <c r="C28" s="528">
        <v>2</v>
      </c>
      <c r="D28" s="529">
        <f t="shared" si="0"/>
        <v>0.06207324643078833</v>
      </c>
      <c r="E28" s="566">
        <v>-13</v>
      </c>
    </row>
    <row r="29" spans="1:5" s="552" customFormat="1" ht="12">
      <c r="A29" s="535" t="s">
        <v>579</v>
      </c>
      <c r="B29" s="528">
        <v>683</v>
      </c>
      <c r="C29" s="528">
        <v>249</v>
      </c>
      <c r="D29" s="529">
        <f t="shared" si="0"/>
        <v>36.45680819912152</v>
      </c>
      <c r="E29" s="530">
        <v>50</v>
      </c>
    </row>
    <row r="30" spans="1:5" s="552" customFormat="1" ht="12.75" customHeight="1">
      <c r="A30" s="565" t="s">
        <v>580</v>
      </c>
      <c r="B30" s="528">
        <v>32999</v>
      </c>
      <c r="C30" s="528">
        <v>13326</v>
      </c>
      <c r="D30" s="529">
        <f t="shared" si="0"/>
        <v>40.383041910360916</v>
      </c>
      <c r="E30" s="530">
        <v>2798</v>
      </c>
    </row>
    <row r="31" spans="1:5" s="552" customFormat="1" ht="12">
      <c r="A31" s="567" t="s">
        <v>547</v>
      </c>
      <c r="B31" s="528">
        <v>8424</v>
      </c>
      <c r="C31" s="528">
        <v>3197</v>
      </c>
      <c r="D31" s="529">
        <f t="shared" si="0"/>
        <v>37.95109211775878</v>
      </c>
      <c r="E31" s="530">
        <v>764</v>
      </c>
    </row>
    <row r="32" spans="1:5" s="552" customFormat="1" ht="22.5">
      <c r="A32" s="568" t="s">
        <v>581</v>
      </c>
      <c r="B32" s="528">
        <v>7423</v>
      </c>
      <c r="C32" s="528">
        <v>2758</v>
      </c>
      <c r="D32" s="529">
        <f t="shared" si="0"/>
        <v>37.15478916879968</v>
      </c>
      <c r="E32" s="530">
        <v>670</v>
      </c>
    </row>
    <row r="33" spans="1:5" s="552" customFormat="1" ht="22.5">
      <c r="A33" s="568" t="s">
        <v>582</v>
      </c>
      <c r="B33" s="528">
        <v>412</v>
      </c>
      <c r="C33" s="528">
        <v>182</v>
      </c>
      <c r="D33" s="529">
        <f t="shared" si="0"/>
        <v>44.1747572815534</v>
      </c>
      <c r="E33" s="530">
        <v>42</v>
      </c>
    </row>
    <row r="34" spans="1:5" s="552" customFormat="1" ht="12">
      <c r="A34" s="568" t="s">
        <v>550</v>
      </c>
      <c r="B34" s="528">
        <v>589</v>
      </c>
      <c r="C34" s="528">
        <v>257</v>
      </c>
      <c r="D34" s="529">
        <f t="shared" si="0"/>
        <v>43.63327674023769</v>
      </c>
      <c r="E34" s="530">
        <v>52</v>
      </c>
    </row>
    <row r="35" spans="1:5" s="552" customFormat="1" ht="22.5">
      <c r="A35" s="567" t="s">
        <v>583</v>
      </c>
      <c r="B35" s="528">
        <v>24575</v>
      </c>
      <c r="C35" s="528">
        <v>10129</v>
      </c>
      <c r="D35" s="569">
        <f t="shared" si="0"/>
        <v>41.21668362156664</v>
      </c>
      <c r="E35" s="530">
        <v>2034</v>
      </c>
    </row>
    <row r="36" spans="1:5" s="552" customFormat="1" ht="12">
      <c r="A36" s="570" t="s">
        <v>584</v>
      </c>
      <c r="B36" s="528">
        <v>24575</v>
      </c>
      <c r="C36" s="528">
        <v>10129</v>
      </c>
      <c r="D36" s="569">
        <f t="shared" si="0"/>
        <v>41.21668362156664</v>
      </c>
      <c r="E36" s="530">
        <v>2034</v>
      </c>
    </row>
    <row r="37" spans="1:5" s="505" customFormat="1" ht="12">
      <c r="A37" s="571" t="s">
        <v>585</v>
      </c>
      <c r="B37" s="541"/>
      <c r="C37" s="541"/>
      <c r="D37" s="542"/>
      <c r="E37" s="572"/>
    </row>
    <row r="38" spans="1:8" s="552" customFormat="1" ht="12">
      <c r="A38" s="518" t="s">
        <v>586</v>
      </c>
      <c r="C38" s="573"/>
      <c r="E38" s="465"/>
      <c r="F38" s="465"/>
      <c r="G38" s="465"/>
      <c r="H38" s="465"/>
    </row>
    <row r="39" spans="1:8" s="552" customFormat="1" ht="12">
      <c r="A39" s="574"/>
      <c r="B39" s="575"/>
      <c r="C39" s="573"/>
      <c r="D39" s="576"/>
      <c r="E39" s="465"/>
      <c r="F39" s="465"/>
      <c r="G39" s="465"/>
      <c r="H39" s="465"/>
    </row>
    <row r="40" spans="1:8" s="552" customFormat="1" ht="12">
      <c r="A40" s="574"/>
      <c r="B40" s="575"/>
      <c r="C40" s="573"/>
      <c r="D40" s="576"/>
      <c r="E40" s="465"/>
      <c r="F40" s="465"/>
      <c r="G40" s="465"/>
      <c r="H40" s="465"/>
    </row>
    <row r="41" spans="1:8" s="552" customFormat="1" ht="12">
      <c r="A41" s="550"/>
      <c r="B41" s="573"/>
      <c r="C41" s="576"/>
      <c r="E41" s="465"/>
      <c r="F41" s="465"/>
      <c r="G41" s="465"/>
      <c r="H41" s="465"/>
    </row>
    <row r="42" spans="1:8" s="552" customFormat="1" ht="12">
      <c r="A42" s="550" t="s">
        <v>561</v>
      </c>
      <c r="B42" s="550"/>
      <c r="C42" s="551"/>
      <c r="D42" s="551"/>
      <c r="E42" s="507" t="s">
        <v>519</v>
      </c>
      <c r="F42" s="465"/>
      <c r="G42" s="465"/>
      <c r="H42" s="465"/>
    </row>
    <row r="43" spans="1:8" s="552" customFormat="1" ht="12">
      <c r="A43" s="550"/>
      <c r="B43" s="550"/>
      <c r="C43" s="577"/>
      <c r="D43" s="577"/>
      <c r="E43" s="465"/>
      <c r="F43" s="465"/>
      <c r="G43" s="465"/>
      <c r="H43" s="465"/>
    </row>
    <row r="44" spans="1:8" s="552" customFormat="1" ht="12">
      <c r="A44" s="550"/>
      <c r="B44" s="573"/>
      <c r="E44" s="465"/>
      <c r="F44" s="465"/>
      <c r="G44" s="465"/>
      <c r="H44" s="465"/>
    </row>
    <row r="45" spans="1:8" s="552" customFormat="1" ht="12">
      <c r="A45" s="550"/>
      <c r="B45" s="550"/>
      <c r="C45" s="577"/>
      <c r="D45" s="577"/>
      <c r="E45" s="465"/>
      <c r="F45" s="465"/>
      <c r="G45" s="465"/>
      <c r="H45" s="465"/>
    </row>
    <row r="46" spans="1:8" s="552" customFormat="1" ht="12">
      <c r="A46" s="550"/>
      <c r="B46" s="550"/>
      <c r="C46" s="577"/>
      <c r="E46" s="465"/>
      <c r="F46" s="465"/>
      <c r="G46" s="465"/>
      <c r="H46" s="465"/>
    </row>
    <row r="47" spans="1:4" ht="12">
      <c r="A47" s="550"/>
      <c r="B47" s="516"/>
      <c r="C47" s="555"/>
      <c r="D47" s="577"/>
    </row>
    <row r="65" spans="5:8" ht="11.25">
      <c r="E65" s="465">
        <v>0</v>
      </c>
      <c r="F65" s="465">
        <v>0</v>
      </c>
      <c r="G65" s="465">
        <v>0</v>
      </c>
      <c r="H65" s="465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15.06.00.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">
      <selection activeCell="E16" sqref="E16"/>
    </sheetView>
  </sheetViews>
  <sheetFormatPr defaultColWidth="9.140625" defaultRowHeight="12.75"/>
  <cols>
    <col min="1" max="1" width="40.57421875" style="516" customWidth="1"/>
    <col min="2" max="5" width="12.28125" style="465" customWidth="1"/>
    <col min="6" max="16384" width="8.00390625" style="465" customWidth="1"/>
  </cols>
  <sheetData>
    <row r="1" spans="1:5" s="518" customFormat="1" ht="12.75">
      <c r="A1" s="510" t="s">
        <v>587</v>
      </c>
      <c r="B1" s="463"/>
      <c r="C1" s="463"/>
      <c r="D1" s="463"/>
      <c r="E1" s="463" t="s">
        <v>588</v>
      </c>
    </row>
    <row r="2" spans="1:6" s="466" customFormat="1" ht="12.75">
      <c r="A2" s="510"/>
      <c r="B2" s="463"/>
      <c r="C2" s="463"/>
      <c r="D2" s="463"/>
      <c r="E2" s="579"/>
      <c r="F2" s="548"/>
    </row>
    <row r="3" spans="1:5" s="518" customFormat="1" ht="11.25">
      <c r="A3" s="556"/>
      <c r="D3" s="558"/>
      <c r="E3" s="558"/>
    </row>
    <row r="4" spans="1:5" s="515" customFormat="1" ht="31.5">
      <c r="A4" s="512" t="s">
        <v>589</v>
      </c>
      <c r="B4" s="514"/>
      <c r="C4" s="514"/>
      <c r="D4" s="514"/>
      <c r="E4" s="514"/>
    </row>
    <row r="5" spans="1:5" s="515" customFormat="1" ht="15.75">
      <c r="A5" s="512" t="s">
        <v>565</v>
      </c>
      <c r="B5" s="514"/>
      <c r="C5" s="514"/>
      <c r="D5" s="514"/>
      <c r="E5" s="514"/>
    </row>
    <row r="6" spans="1:4" ht="15">
      <c r="A6" s="580"/>
      <c r="B6" s="517"/>
      <c r="C6" s="517"/>
      <c r="D6" s="517"/>
    </row>
    <row r="7" spans="1:4" ht="15">
      <c r="A7" s="580"/>
      <c r="B7" s="517"/>
      <c r="C7" s="517"/>
      <c r="D7" s="517"/>
    </row>
    <row r="8" spans="1:5" s="518" customFormat="1" ht="11.25" customHeight="1">
      <c r="A8" s="556"/>
      <c r="C8" s="558" t="s">
        <v>590</v>
      </c>
      <c r="D8" s="558"/>
      <c r="E8" s="558"/>
    </row>
    <row r="9" spans="1:5" s="518" customFormat="1" ht="33.75" customHeight="1">
      <c r="A9" s="562" t="s">
        <v>7</v>
      </c>
      <c r="B9" s="563" t="s">
        <v>475</v>
      </c>
      <c r="C9" s="563" t="s">
        <v>10</v>
      </c>
      <c r="D9" s="563" t="s">
        <v>527</v>
      </c>
      <c r="E9" s="564" t="s">
        <v>211</v>
      </c>
    </row>
    <row r="10" spans="1:5" s="466" customFormat="1" ht="12.75" customHeight="1">
      <c r="A10" s="524" t="s">
        <v>528</v>
      </c>
      <c r="B10" s="525" t="s">
        <v>567</v>
      </c>
      <c r="C10" s="525" t="s">
        <v>568</v>
      </c>
      <c r="D10" s="525" t="s">
        <v>569</v>
      </c>
      <c r="E10" s="526" t="s">
        <v>529</v>
      </c>
    </row>
    <row r="11" spans="1:5" s="466" customFormat="1" ht="12.75" customHeight="1">
      <c r="A11" s="531" t="s">
        <v>361</v>
      </c>
      <c r="B11" s="528">
        <v>400152</v>
      </c>
      <c r="C11" s="528">
        <v>171958</v>
      </c>
      <c r="D11" s="529">
        <f aca="true" t="shared" si="0" ref="D11:D39">C11/B11*100</f>
        <v>42.97317019532578</v>
      </c>
      <c r="E11" s="530">
        <v>37828</v>
      </c>
    </row>
    <row r="12" spans="1:5" s="466" customFormat="1" ht="12.75">
      <c r="A12" s="531" t="s">
        <v>591</v>
      </c>
      <c r="B12" s="528">
        <f>B13+B31</f>
        <v>391833</v>
      </c>
      <c r="C12" s="528">
        <f>C13+C31</f>
        <v>166166</v>
      </c>
      <c r="D12" s="529">
        <f t="shared" si="0"/>
        <v>42.40735211174148</v>
      </c>
      <c r="E12" s="530">
        <f>E13+E31</f>
        <v>37960</v>
      </c>
    </row>
    <row r="13" spans="1:5" s="546" customFormat="1" ht="11.25" customHeight="1">
      <c r="A13" s="565" t="s">
        <v>367</v>
      </c>
      <c r="B13" s="528">
        <v>359294</v>
      </c>
      <c r="C13" s="528">
        <v>146991</v>
      </c>
      <c r="D13" s="529">
        <f t="shared" si="0"/>
        <v>40.911064476445475</v>
      </c>
      <c r="E13" s="530">
        <v>31101</v>
      </c>
    </row>
    <row r="14" spans="1:5" s="546" customFormat="1" ht="11.25" customHeight="1">
      <c r="A14" s="581" t="s">
        <v>218</v>
      </c>
      <c r="B14" s="528">
        <v>292338</v>
      </c>
      <c r="C14" s="528">
        <v>118516</v>
      </c>
      <c r="D14" s="529">
        <f t="shared" si="0"/>
        <v>40.54074393339217</v>
      </c>
      <c r="E14" s="530">
        <v>25330</v>
      </c>
    </row>
    <row r="15" spans="1:5" ht="12">
      <c r="A15" s="568" t="s">
        <v>592</v>
      </c>
      <c r="B15" s="528">
        <v>143637</v>
      </c>
      <c r="C15" s="528">
        <v>58084</v>
      </c>
      <c r="D15" s="529">
        <f t="shared" si="0"/>
        <v>40.43804869218934</v>
      </c>
      <c r="E15" s="530">
        <v>12611</v>
      </c>
    </row>
    <row r="16" spans="1:5" ht="12">
      <c r="A16" s="568" t="s">
        <v>593</v>
      </c>
      <c r="B16" s="528">
        <v>39346</v>
      </c>
      <c r="C16" s="528">
        <v>15240</v>
      </c>
      <c r="D16" s="529">
        <f t="shared" si="0"/>
        <v>38.73328927972348</v>
      </c>
      <c r="E16" s="530">
        <v>3254</v>
      </c>
    </row>
    <row r="17" spans="1:5" ht="12" hidden="1">
      <c r="A17" s="568" t="s">
        <v>594</v>
      </c>
      <c r="B17" s="528">
        <v>39346</v>
      </c>
      <c r="C17" s="528">
        <v>15240</v>
      </c>
      <c r="D17" s="529">
        <f t="shared" si="0"/>
        <v>38.73328927972348</v>
      </c>
      <c r="E17" s="530">
        <v>3254</v>
      </c>
    </row>
    <row r="18" spans="1:5" ht="12" hidden="1">
      <c r="A18" s="568" t="s">
        <v>595</v>
      </c>
      <c r="B18" s="528">
        <v>1289</v>
      </c>
      <c r="C18" s="528">
        <v>531</v>
      </c>
      <c r="D18" s="529">
        <f t="shared" si="0"/>
        <v>41.19472459270753</v>
      </c>
      <c r="E18" s="530">
        <v>115</v>
      </c>
    </row>
    <row r="19" spans="1:5" ht="12" hidden="1">
      <c r="A19" s="568" t="s">
        <v>596</v>
      </c>
      <c r="B19" s="528">
        <v>51090</v>
      </c>
      <c r="C19" s="528">
        <v>18784</v>
      </c>
      <c r="D19" s="529">
        <f t="shared" si="0"/>
        <v>36.76649050694852</v>
      </c>
      <c r="E19" s="530">
        <v>4506</v>
      </c>
    </row>
    <row r="20" spans="1:5" ht="12" hidden="1">
      <c r="A20" s="568" t="s">
        <v>597</v>
      </c>
      <c r="B20" s="528">
        <v>54843</v>
      </c>
      <c r="C20" s="528">
        <v>25326</v>
      </c>
      <c r="D20" s="529">
        <f t="shared" si="0"/>
        <v>46.17909304742629</v>
      </c>
      <c r="E20" s="530">
        <v>4694</v>
      </c>
    </row>
    <row r="21" spans="1:5" ht="12">
      <c r="A21" s="568" t="s">
        <v>598</v>
      </c>
      <c r="B21" s="528">
        <v>109355</v>
      </c>
      <c r="C21" s="528">
        <v>45192</v>
      </c>
      <c r="D21" s="529">
        <f t="shared" si="0"/>
        <v>41.32595674637648</v>
      </c>
      <c r="E21" s="530">
        <v>9465</v>
      </c>
    </row>
    <row r="22" spans="1:5" ht="12">
      <c r="A22" s="582" t="s">
        <v>599</v>
      </c>
      <c r="B22" s="528">
        <v>105933</v>
      </c>
      <c r="C22" s="528">
        <v>44110</v>
      </c>
      <c r="D22" s="529">
        <f t="shared" si="0"/>
        <v>41.63952687075793</v>
      </c>
      <c r="E22" s="530">
        <v>9200</v>
      </c>
    </row>
    <row r="23" spans="1:5" ht="12">
      <c r="A23" s="582" t="s">
        <v>600</v>
      </c>
      <c r="B23" s="528">
        <v>3422</v>
      </c>
      <c r="C23" s="528">
        <v>1082</v>
      </c>
      <c r="D23" s="529">
        <f t="shared" si="0"/>
        <v>31.61893629456458</v>
      </c>
      <c r="E23" s="530">
        <v>265</v>
      </c>
    </row>
    <row r="24" spans="1:5" ht="12">
      <c r="A24" s="581" t="s">
        <v>601</v>
      </c>
      <c r="B24" s="528">
        <v>3274</v>
      </c>
      <c r="C24" s="528">
        <v>1558</v>
      </c>
      <c r="D24" s="529">
        <f t="shared" si="0"/>
        <v>47.58704948075748</v>
      </c>
      <c r="E24" s="530">
        <v>423</v>
      </c>
    </row>
    <row r="25" spans="1:5" ht="12">
      <c r="A25" s="581" t="s">
        <v>230</v>
      </c>
      <c r="B25" s="528">
        <f>SUM(B26:B30)</f>
        <v>63682</v>
      </c>
      <c r="C25" s="528">
        <f>SUM(C26:C30)</f>
        <v>26917</v>
      </c>
      <c r="D25" s="529">
        <f t="shared" si="0"/>
        <v>42.26783078420904</v>
      </c>
      <c r="E25" s="528">
        <f>SUM(E26:E30)</f>
        <v>5348</v>
      </c>
    </row>
    <row r="26" spans="1:5" ht="12">
      <c r="A26" s="568" t="s">
        <v>602</v>
      </c>
      <c r="B26" s="528">
        <v>539</v>
      </c>
      <c r="C26" s="528">
        <v>240</v>
      </c>
      <c r="D26" s="529">
        <f t="shared" si="0"/>
        <v>44.526901669758814</v>
      </c>
      <c r="E26" s="530">
        <v>67</v>
      </c>
    </row>
    <row r="27" spans="1:5" ht="12">
      <c r="A27" s="568" t="s">
        <v>603</v>
      </c>
      <c r="B27" s="528">
        <v>4910</v>
      </c>
      <c r="C27" s="528">
        <v>1915</v>
      </c>
      <c r="D27" s="529">
        <f t="shared" si="0"/>
        <v>39.002036659877795</v>
      </c>
      <c r="E27" s="530">
        <v>430</v>
      </c>
    </row>
    <row r="28" spans="1:5" ht="12">
      <c r="A28" s="568" t="s">
        <v>604</v>
      </c>
      <c r="B28" s="528">
        <v>25830</v>
      </c>
      <c r="C28" s="528">
        <v>10520</v>
      </c>
      <c r="D28" s="529">
        <f t="shared" si="0"/>
        <v>40.72783584978707</v>
      </c>
      <c r="E28" s="530">
        <v>2116</v>
      </c>
    </row>
    <row r="29" spans="1:5" ht="12">
      <c r="A29" s="568" t="s">
        <v>605</v>
      </c>
      <c r="B29" s="528">
        <v>16554</v>
      </c>
      <c r="C29" s="528">
        <v>7323</v>
      </c>
      <c r="D29" s="529">
        <f t="shared" si="0"/>
        <v>44.23704240666908</v>
      </c>
      <c r="E29" s="530">
        <v>1466</v>
      </c>
    </row>
    <row r="30" spans="1:5" ht="12">
      <c r="A30" s="568" t="s">
        <v>606</v>
      </c>
      <c r="B30" s="528">
        <v>15849</v>
      </c>
      <c r="C30" s="528">
        <v>6919</v>
      </c>
      <c r="D30" s="529">
        <f t="shared" si="0"/>
        <v>43.655751151492204</v>
      </c>
      <c r="E30" s="530">
        <v>1269</v>
      </c>
    </row>
    <row r="31" spans="1:5" s="546" customFormat="1" ht="11.25" customHeight="1">
      <c r="A31" s="583" t="s">
        <v>607</v>
      </c>
      <c r="B31" s="528">
        <v>32539</v>
      </c>
      <c r="C31" s="528">
        <v>19175</v>
      </c>
      <c r="D31" s="529">
        <f t="shared" si="0"/>
        <v>58.92928485817019</v>
      </c>
      <c r="E31" s="530">
        <v>6859</v>
      </c>
    </row>
    <row r="32" spans="1:6" s="546" customFormat="1" ht="11.25" customHeight="1">
      <c r="A32" s="568" t="s">
        <v>239</v>
      </c>
      <c r="B32" s="528">
        <v>16278</v>
      </c>
      <c r="C32" s="528">
        <v>6516</v>
      </c>
      <c r="D32" s="529">
        <f t="shared" si="0"/>
        <v>40.0294876520457</v>
      </c>
      <c r="E32" s="530">
        <v>1494</v>
      </c>
      <c r="F32" s="584"/>
    </row>
    <row r="33" spans="1:5" ht="12" hidden="1">
      <c r="A33" s="568" t="s">
        <v>239</v>
      </c>
      <c r="B33" s="528"/>
      <c r="C33" s="528">
        <v>4904</v>
      </c>
      <c r="D33" s="529" t="e">
        <f t="shared" si="0"/>
        <v>#DIV/0!</v>
      </c>
      <c r="E33" s="530">
        <v>1389</v>
      </c>
    </row>
    <row r="34" spans="1:5" ht="12" hidden="1">
      <c r="A34" s="568" t="s">
        <v>608</v>
      </c>
      <c r="B34" s="528">
        <v>16060</v>
      </c>
      <c r="C34" s="528">
        <v>6393</v>
      </c>
      <c r="D34" s="529">
        <f t="shared" si="0"/>
        <v>39.80697384806974</v>
      </c>
      <c r="E34" s="530">
        <v>1489</v>
      </c>
    </row>
    <row r="35" spans="1:5" ht="12">
      <c r="A35" s="568" t="s">
        <v>241</v>
      </c>
      <c r="B35" s="528">
        <v>16261</v>
      </c>
      <c r="C35" s="528">
        <v>12659</v>
      </c>
      <c r="D35" s="529">
        <f t="shared" si="0"/>
        <v>77.84884078469959</v>
      </c>
      <c r="E35" s="530">
        <v>5365</v>
      </c>
    </row>
    <row r="36" spans="1:5" s="546" customFormat="1" ht="11.25" customHeight="1">
      <c r="A36" s="565" t="s">
        <v>609</v>
      </c>
      <c r="B36" s="528">
        <v>-525</v>
      </c>
      <c r="C36" s="528">
        <v>-82</v>
      </c>
      <c r="D36" s="529">
        <f t="shared" si="0"/>
        <v>15.619047619047619</v>
      </c>
      <c r="E36" s="530">
        <v>-1</v>
      </c>
    </row>
    <row r="37" spans="1:5" ht="12.75" customHeight="1">
      <c r="A37" s="568" t="s">
        <v>610</v>
      </c>
      <c r="B37" s="528">
        <v>48</v>
      </c>
      <c r="C37" s="528">
        <v>176</v>
      </c>
      <c r="D37" s="529">
        <f t="shared" si="0"/>
        <v>366.66666666666663</v>
      </c>
      <c r="E37" s="530">
        <v>25</v>
      </c>
    </row>
    <row r="38" spans="1:5" ht="12.75" customHeight="1">
      <c r="A38" s="571" t="s">
        <v>611</v>
      </c>
      <c r="B38" s="541">
        <v>573</v>
      </c>
      <c r="C38" s="541">
        <v>258</v>
      </c>
      <c r="D38" s="542">
        <f t="shared" si="0"/>
        <v>45.0261780104712</v>
      </c>
      <c r="E38" s="543">
        <v>26</v>
      </c>
    </row>
    <row r="39" spans="1:5" ht="12.75" customHeight="1">
      <c r="A39" s="585" t="s">
        <v>273</v>
      </c>
      <c r="B39" s="586">
        <f>B11-B12-B36</f>
        <v>8844</v>
      </c>
      <c r="C39" s="586">
        <f>C11-C12-C36</f>
        <v>5874</v>
      </c>
      <c r="D39" s="587">
        <f t="shared" si="0"/>
        <v>66.4179104477612</v>
      </c>
      <c r="E39" s="588">
        <f>E11-E12-E36</f>
        <v>-131</v>
      </c>
    </row>
    <row r="40" spans="1:5" s="552" customFormat="1" ht="12">
      <c r="A40" s="589"/>
      <c r="B40" s="573"/>
      <c r="C40" s="573"/>
      <c r="D40" s="573"/>
      <c r="E40" s="573"/>
    </row>
    <row r="41" spans="1:5" s="552" customFormat="1" ht="12">
      <c r="A41" s="549"/>
      <c r="B41" s="573"/>
      <c r="C41" s="573"/>
      <c r="D41" s="573"/>
      <c r="E41" s="573"/>
    </row>
    <row r="42" spans="1:6" ht="12">
      <c r="A42" s="573"/>
      <c r="B42" s="573"/>
      <c r="C42" s="573"/>
      <c r="D42" s="573"/>
      <c r="E42" s="573"/>
      <c r="F42" s="555"/>
    </row>
    <row r="43" spans="1:5" s="552" customFormat="1" ht="12">
      <c r="A43" s="550" t="s">
        <v>561</v>
      </c>
      <c r="B43" s="550"/>
      <c r="C43" s="551"/>
      <c r="D43" s="551"/>
      <c r="E43" s="573" t="s">
        <v>519</v>
      </c>
    </row>
    <row r="44" spans="4:5" s="552" customFormat="1" ht="12">
      <c r="D44" s="573"/>
      <c r="E44" s="573"/>
    </row>
    <row r="45" spans="1:5" s="552" customFormat="1" ht="12">
      <c r="A45" s="573"/>
      <c r="B45" s="577"/>
      <c r="C45" s="577"/>
      <c r="D45" s="573"/>
      <c r="E45" s="573"/>
    </row>
    <row r="46" spans="1:5" s="552" customFormat="1" ht="12">
      <c r="A46" s="573"/>
      <c r="B46" s="577"/>
      <c r="D46" s="573"/>
      <c r="E46" s="573"/>
    </row>
    <row r="47" spans="1:5" ht="12">
      <c r="A47" s="578"/>
      <c r="B47" s="555"/>
      <c r="D47" s="573"/>
      <c r="E47" s="573"/>
    </row>
    <row r="48" spans="4:6" ht="12">
      <c r="D48" s="573"/>
      <c r="E48" s="573"/>
      <c r="F48" s="555"/>
    </row>
    <row r="49" spans="4:5" ht="12">
      <c r="D49" s="573"/>
      <c r="E49" s="573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15.06.00.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6"/>
  <sheetViews>
    <sheetView showZeros="0" workbookViewId="0" topLeftCell="A1">
      <selection activeCell="E16" sqref="E16"/>
    </sheetView>
  </sheetViews>
  <sheetFormatPr defaultColWidth="9.140625" defaultRowHeight="12.75"/>
  <cols>
    <col min="1" max="1" width="42.7109375" style="465" customWidth="1"/>
    <col min="2" max="5" width="12.28125" style="465" customWidth="1"/>
    <col min="6" max="16384" width="8.00390625" style="465" customWidth="1"/>
  </cols>
  <sheetData>
    <row r="1" spans="1:5" s="518" customFormat="1" ht="12.75">
      <c r="A1" s="463" t="s">
        <v>587</v>
      </c>
      <c r="B1" s="463"/>
      <c r="C1" s="463"/>
      <c r="D1" s="463"/>
      <c r="E1" s="463" t="s">
        <v>612</v>
      </c>
    </row>
    <row r="2" spans="1:5" s="518" customFormat="1" ht="12.75">
      <c r="A2" s="463"/>
      <c r="B2" s="463"/>
      <c r="C2" s="463"/>
      <c r="D2" s="463"/>
      <c r="E2" s="463"/>
    </row>
    <row r="4" spans="1:5" s="515" customFormat="1" ht="15.75">
      <c r="A4" s="512" t="s">
        <v>613</v>
      </c>
      <c r="B4" s="514"/>
      <c r="C4" s="514"/>
      <c r="D4" s="514"/>
      <c r="E4" s="514"/>
    </row>
    <row r="5" spans="1:5" ht="15.75">
      <c r="A5" s="512" t="s">
        <v>565</v>
      </c>
      <c r="B5" s="517"/>
      <c r="C5" s="517"/>
      <c r="D5" s="517"/>
      <c r="E5" s="517"/>
    </row>
    <row r="6" spans="1:5" ht="11.25">
      <c r="A6" s="578"/>
      <c r="B6" s="517"/>
      <c r="C6" s="517"/>
      <c r="D6" s="517"/>
      <c r="E6" s="517"/>
    </row>
    <row r="7" spans="1:5" ht="11.25">
      <c r="A7" s="578"/>
      <c r="B7" s="517"/>
      <c r="C7" s="517"/>
      <c r="D7" s="517"/>
      <c r="E7" s="517"/>
    </row>
    <row r="8" spans="4:5" s="518" customFormat="1" ht="11.25">
      <c r="D8" s="558" t="s">
        <v>614</v>
      </c>
      <c r="E8" s="558"/>
    </row>
    <row r="9" spans="1:5" s="466" customFormat="1" ht="30.75" customHeight="1">
      <c r="A9" s="562" t="s">
        <v>7</v>
      </c>
      <c r="B9" s="563" t="s">
        <v>475</v>
      </c>
      <c r="C9" s="563" t="s">
        <v>10</v>
      </c>
      <c r="D9" s="563" t="s">
        <v>527</v>
      </c>
      <c r="E9" s="564" t="s">
        <v>211</v>
      </c>
    </row>
    <row r="10" spans="1:5" s="552" customFormat="1" ht="11.25" customHeight="1">
      <c r="A10" s="590">
        <v>1</v>
      </c>
      <c r="B10" s="591">
        <v>2</v>
      </c>
      <c r="C10" s="591">
        <v>3</v>
      </c>
      <c r="D10" s="592">
        <v>4</v>
      </c>
      <c r="E10" s="593" t="s">
        <v>529</v>
      </c>
    </row>
    <row r="11" spans="1:5" s="552" customFormat="1" ht="12.75">
      <c r="A11" s="594" t="s">
        <v>615</v>
      </c>
      <c r="B11" s="528">
        <v>42075</v>
      </c>
      <c r="C11" s="528">
        <v>24339</v>
      </c>
      <c r="D11" s="485">
        <f aca="true" t="shared" si="0" ref="D11:D24">C11/B11*100</f>
        <v>57.84670231729056</v>
      </c>
      <c r="E11" s="530">
        <v>5861</v>
      </c>
    </row>
    <row r="12" spans="1:5" ht="25.5">
      <c r="A12" s="594" t="s">
        <v>616</v>
      </c>
      <c r="B12" s="528">
        <v>38596</v>
      </c>
      <c r="C12" s="528">
        <v>22058</v>
      </c>
      <c r="D12" s="485">
        <f t="shared" si="0"/>
        <v>57.151000103637685</v>
      </c>
      <c r="E12" s="530">
        <v>4532</v>
      </c>
    </row>
    <row r="13" spans="1:5" ht="12">
      <c r="A13" s="595" t="s">
        <v>617</v>
      </c>
      <c r="B13" s="528">
        <v>7446</v>
      </c>
      <c r="C13" s="528">
        <v>9680</v>
      </c>
      <c r="D13" s="485">
        <f t="shared" si="0"/>
        <v>130.0026860059092</v>
      </c>
      <c r="E13" s="530">
        <v>1827</v>
      </c>
    </row>
    <row r="14" spans="1:5" ht="12">
      <c r="A14" s="595" t="s">
        <v>618</v>
      </c>
      <c r="B14" s="528">
        <v>2109</v>
      </c>
      <c r="C14" s="528">
        <v>1064</v>
      </c>
      <c r="D14" s="485">
        <f t="shared" si="0"/>
        <v>50.45045045045045</v>
      </c>
      <c r="E14" s="530">
        <v>314</v>
      </c>
    </row>
    <row r="15" spans="1:5" ht="12">
      <c r="A15" s="595" t="s">
        <v>619</v>
      </c>
      <c r="B15" s="528">
        <v>14115</v>
      </c>
      <c r="C15" s="528">
        <v>4466</v>
      </c>
      <c r="D15" s="485">
        <f t="shared" si="0"/>
        <v>31.640099185263903</v>
      </c>
      <c r="E15" s="530">
        <v>980</v>
      </c>
    </row>
    <row r="16" spans="1:5" ht="12">
      <c r="A16" s="595" t="s">
        <v>620</v>
      </c>
      <c r="B16" s="528">
        <v>14926</v>
      </c>
      <c r="C16" s="528">
        <v>6848</v>
      </c>
      <c r="D16" s="485">
        <f t="shared" si="0"/>
        <v>45.87967305373174</v>
      </c>
      <c r="E16" s="530">
        <v>1411</v>
      </c>
    </row>
    <row r="17" spans="1:5" ht="25.5">
      <c r="A17" s="596" t="s">
        <v>621</v>
      </c>
      <c r="B17" s="528">
        <v>3479</v>
      </c>
      <c r="C17" s="528">
        <v>2281</v>
      </c>
      <c r="D17" s="485">
        <f t="shared" si="0"/>
        <v>65.56481747628628</v>
      </c>
      <c r="E17" s="530">
        <v>1329</v>
      </c>
    </row>
    <row r="18" spans="1:7" s="552" customFormat="1" ht="12.75">
      <c r="A18" s="594" t="s">
        <v>622</v>
      </c>
      <c r="B18" s="528">
        <v>47305</v>
      </c>
      <c r="C18" s="528">
        <v>17943</v>
      </c>
      <c r="D18" s="485">
        <f t="shared" si="0"/>
        <v>37.93045132649826</v>
      </c>
      <c r="E18" s="530">
        <v>3948</v>
      </c>
      <c r="F18" s="465"/>
      <c r="G18" s="465"/>
    </row>
    <row r="19" spans="1:5" ht="25.5">
      <c r="A19" s="596" t="s">
        <v>623</v>
      </c>
      <c r="B19" s="528">
        <v>43379</v>
      </c>
      <c r="C19" s="528">
        <v>15408</v>
      </c>
      <c r="D19" s="485">
        <f t="shared" si="0"/>
        <v>35.51949099794832</v>
      </c>
      <c r="E19" s="530">
        <v>3248</v>
      </c>
    </row>
    <row r="20" spans="1:5" ht="12">
      <c r="A20" s="595" t="s">
        <v>617</v>
      </c>
      <c r="B20" s="528">
        <v>9504</v>
      </c>
      <c r="C20" s="528">
        <v>3489</v>
      </c>
      <c r="D20" s="485">
        <f t="shared" si="0"/>
        <v>36.71085858585859</v>
      </c>
      <c r="E20" s="530">
        <v>911</v>
      </c>
    </row>
    <row r="21" spans="1:5" ht="12">
      <c r="A21" s="595" t="s">
        <v>618</v>
      </c>
      <c r="B21" s="528">
        <v>2558</v>
      </c>
      <c r="C21" s="528">
        <v>585</v>
      </c>
      <c r="D21" s="485">
        <f t="shared" si="0"/>
        <v>22.869429241594997</v>
      </c>
      <c r="E21" s="530">
        <v>145</v>
      </c>
    </row>
    <row r="22" spans="1:5" ht="12">
      <c r="A22" s="595" t="s">
        <v>619</v>
      </c>
      <c r="B22" s="528">
        <v>15038</v>
      </c>
      <c r="C22" s="528">
        <v>3791</v>
      </c>
      <c r="D22" s="485">
        <f t="shared" si="0"/>
        <v>25.2094693443277</v>
      </c>
      <c r="E22" s="530">
        <v>1027</v>
      </c>
    </row>
    <row r="23" spans="1:5" ht="12">
      <c r="A23" s="595" t="s">
        <v>620</v>
      </c>
      <c r="B23" s="528">
        <v>16279</v>
      </c>
      <c r="C23" s="528">
        <v>7543</v>
      </c>
      <c r="D23" s="485">
        <f t="shared" si="0"/>
        <v>46.3357700104429</v>
      </c>
      <c r="E23" s="530">
        <v>1165</v>
      </c>
    </row>
    <row r="24" spans="1:5" ht="25.5">
      <c r="A24" s="597" t="s">
        <v>624</v>
      </c>
      <c r="B24" s="541">
        <v>3926</v>
      </c>
      <c r="C24" s="541">
        <v>2535</v>
      </c>
      <c r="D24" s="502">
        <f t="shared" si="0"/>
        <v>64.56953642384106</v>
      </c>
      <c r="E24" s="543">
        <v>700</v>
      </c>
    </row>
    <row r="25" ht="11.25">
      <c r="A25" s="518" t="s">
        <v>625</v>
      </c>
    </row>
    <row r="26" spans="1:5" s="482" customFormat="1" ht="11.25">
      <c r="A26" s="578"/>
      <c r="B26" s="465"/>
      <c r="C26" s="465"/>
      <c r="D26" s="465"/>
      <c r="E26" s="465"/>
    </row>
    <row r="27" spans="1:5" s="552" customFormat="1" ht="12">
      <c r="A27" s="578"/>
      <c r="B27" s="465"/>
      <c r="C27" s="465"/>
      <c r="D27" s="465"/>
      <c r="E27" s="465"/>
    </row>
    <row r="28" spans="1:5" s="552" customFormat="1" ht="12">
      <c r="A28" s="578"/>
      <c r="B28" s="482"/>
      <c r="C28" s="577"/>
      <c r="D28" s="482"/>
      <c r="E28" s="482"/>
    </row>
    <row r="29" spans="1:5" ht="12">
      <c r="A29" s="550"/>
      <c r="E29" s="598"/>
    </row>
    <row r="30" spans="1:5" ht="12">
      <c r="A30" s="550" t="s">
        <v>561</v>
      </c>
      <c r="B30" s="550"/>
      <c r="C30" s="551"/>
      <c r="D30" s="551"/>
      <c r="E30" s="573" t="s">
        <v>519</v>
      </c>
    </row>
    <row r="31" spans="1:5" ht="12">
      <c r="A31" s="550"/>
      <c r="B31" s="550"/>
      <c r="E31" s="598"/>
    </row>
    <row r="32" ht="11.25">
      <c r="A32" s="556"/>
    </row>
    <row r="33" ht="11.25">
      <c r="A33" s="556"/>
    </row>
    <row r="34" s="466" customFormat="1" ht="12" customHeight="1">
      <c r="A34" s="548"/>
    </row>
    <row r="35" s="466" customFormat="1" ht="12" customHeight="1">
      <c r="A35" s="548"/>
    </row>
    <row r="36" ht="12.75">
      <c r="A36" s="548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15.06.00.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E16" sqref="E16"/>
    </sheetView>
  </sheetViews>
  <sheetFormatPr defaultColWidth="9.140625" defaultRowHeight="12.75"/>
  <cols>
    <col min="1" max="1" width="39.7109375" style="465" customWidth="1"/>
    <col min="2" max="5" width="12.7109375" style="465" customWidth="1"/>
    <col min="6" max="16384" width="8.00390625" style="465" customWidth="1"/>
  </cols>
  <sheetData>
    <row r="1" spans="1:5" s="518" customFormat="1" ht="12.75">
      <c r="A1" s="463" t="s">
        <v>626</v>
      </c>
      <c r="B1" s="463"/>
      <c r="C1" s="463"/>
      <c r="D1" s="463"/>
      <c r="E1" s="463" t="s">
        <v>627</v>
      </c>
    </row>
    <row r="2" spans="1:5" s="518" customFormat="1" ht="12.75">
      <c r="A2" s="463"/>
      <c r="B2" s="463"/>
      <c r="C2" s="463"/>
      <c r="D2" s="463"/>
      <c r="E2" s="464"/>
    </row>
    <row r="3" spans="4:5" ht="11.25">
      <c r="D3" s="517"/>
      <c r="E3" s="517"/>
    </row>
    <row r="4" spans="1:5" s="515" customFormat="1" ht="31.5">
      <c r="A4" s="512" t="s">
        <v>628</v>
      </c>
      <c r="B4" s="517"/>
      <c r="C4" s="517"/>
      <c r="D4" s="517"/>
      <c r="E4" s="517"/>
    </row>
    <row r="5" spans="1:5" ht="15.75">
      <c r="A5" s="512" t="s">
        <v>565</v>
      </c>
      <c r="B5" s="517"/>
      <c r="C5" s="517"/>
      <c r="D5" s="517"/>
      <c r="E5" s="517"/>
    </row>
    <row r="6" spans="1:5" ht="11.25">
      <c r="A6" s="578"/>
      <c r="B6" s="517"/>
      <c r="C6" s="517"/>
      <c r="D6" s="517"/>
      <c r="E6" s="517"/>
    </row>
    <row r="7" spans="1:5" ht="11.25">
      <c r="A7" s="578"/>
      <c r="B7" s="517"/>
      <c r="C7" s="517"/>
      <c r="D7" s="517"/>
      <c r="E7" s="517"/>
    </row>
    <row r="8" spans="2:81" s="518" customFormat="1" ht="15">
      <c r="B8" s="558"/>
      <c r="C8" s="558"/>
      <c r="D8" s="471" t="s">
        <v>629</v>
      </c>
      <c r="E8" s="520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</row>
    <row r="9" spans="1:254" s="466" customFormat="1" ht="33.75" customHeight="1">
      <c r="A9" s="562" t="s">
        <v>7</v>
      </c>
      <c r="B9" s="563" t="s">
        <v>475</v>
      </c>
      <c r="C9" s="563" t="s">
        <v>10</v>
      </c>
      <c r="D9" s="563" t="s">
        <v>527</v>
      </c>
      <c r="E9" s="564" t="s">
        <v>211</v>
      </c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563"/>
      <c r="CE9" s="564"/>
      <c r="CF9" s="562"/>
      <c r="CG9" s="563"/>
      <c r="CH9" s="563"/>
      <c r="CI9" s="563"/>
      <c r="CJ9" s="564"/>
      <c r="CK9" s="562"/>
      <c r="CL9" s="563"/>
      <c r="CM9" s="563"/>
      <c r="CN9" s="563"/>
      <c r="CO9" s="564"/>
      <c r="CP9" s="562"/>
      <c r="CQ9" s="563"/>
      <c r="CR9" s="563"/>
      <c r="CS9" s="563"/>
      <c r="CT9" s="564"/>
      <c r="CU9" s="562"/>
      <c r="CV9" s="563"/>
      <c r="CW9" s="563"/>
      <c r="CX9" s="563"/>
      <c r="CY9" s="564"/>
      <c r="CZ9" s="562"/>
      <c r="DA9" s="563"/>
      <c r="DB9" s="563"/>
      <c r="DC9" s="563"/>
      <c r="DD9" s="564"/>
      <c r="DE9" s="562"/>
      <c r="DF9" s="563"/>
      <c r="DG9" s="563"/>
      <c r="DH9" s="563"/>
      <c r="DI9" s="564"/>
      <c r="DJ9" s="562"/>
      <c r="DK9" s="563"/>
      <c r="DL9" s="563"/>
      <c r="DM9" s="563"/>
      <c r="DN9" s="564"/>
      <c r="DO9" s="562"/>
      <c r="DP9" s="563"/>
      <c r="DQ9" s="563"/>
      <c r="DR9" s="563"/>
      <c r="DS9" s="564"/>
      <c r="DT9" s="562"/>
      <c r="DU9" s="563"/>
      <c r="DV9" s="563"/>
      <c r="DW9" s="563"/>
      <c r="DX9" s="564"/>
      <c r="DY9" s="562"/>
      <c r="DZ9" s="563"/>
      <c r="EA9" s="563"/>
      <c r="EB9" s="563"/>
      <c r="EC9" s="564"/>
      <c r="ED9" s="562"/>
      <c r="EE9" s="563"/>
      <c r="EF9" s="563"/>
      <c r="EG9" s="563"/>
      <c r="EH9" s="564"/>
      <c r="EI9" s="562"/>
      <c r="EJ9" s="563"/>
      <c r="EK9" s="563"/>
      <c r="EL9" s="563"/>
      <c r="EM9" s="564"/>
      <c r="EN9" s="562"/>
      <c r="EO9" s="563"/>
      <c r="EP9" s="563"/>
      <c r="EQ9" s="563"/>
      <c r="ER9" s="564"/>
      <c r="ES9" s="562"/>
      <c r="ET9" s="563"/>
      <c r="EU9" s="563"/>
      <c r="EV9" s="563"/>
      <c r="EW9" s="564"/>
      <c r="EX9" s="562"/>
      <c r="EY9" s="563"/>
      <c r="EZ9" s="563"/>
      <c r="FA9" s="563"/>
      <c r="FB9" s="564"/>
      <c r="FC9" s="562"/>
      <c r="FD9" s="563"/>
      <c r="FE9" s="563"/>
      <c r="FF9" s="563"/>
      <c r="FG9" s="564"/>
      <c r="FH9" s="562"/>
      <c r="FI9" s="563"/>
      <c r="FJ9" s="563"/>
      <c r="FK9" s="563"/>
      <c r="FL9" s="564"/>
      <c r="FM9" s="562"/>
      <c r="FN9" s="563"/>
      <c r="FO9" s="563"/>
      <c r="FP9" s="563"/>
      <c r="FQ9" s="564"/>
      <c r="FR9" s="562"/>
      <c r="FS9" s="563"/>
      <c r="FT9" s="563"/>
      <c r="FU9" s="563"/>
      <c r="FV9" s="564"/>
      <c r="FW9" s="562"/>
      <c r="FX9" s="563"/>
      <c r="FY9" s="563"/>
      <c r="FZ9" s="563"/>
      <c r="GA9" s="564"/>
      <c r="GB9" s="562"/>
      <c r="GC9" s="563"/>
      <c r="GD9" s="563"/>
      <c r="GE9" s="563"/>
      <c r="GF9" s="564"/>
      <c r="GG9" s="562"/>
      <c r="GH9" s="563"/>
      <c r="GI9" s="563"/>
      <c r="GJ9" s="563"/>
      <c r="GK9" s="564"/>
      <c r="GL9" s="562"/>
      <c r="GM9" s="563"/>
      <c r="GN9" s="563"/>
      <c r="GO9" s="563"/>
      <c r="GP9" s="564"/>
      <c r="GQ9" s="562"/>
      <c r="GR9" s="563"/>
      <c r="GS9" s="563"/>
      <c r="GT9" s="563"/>
      <c r="GU9" s="564"/>
      <c r="GV9" s="562"/>
      <c r="GW9" s="563"/>
      <c r="GX9" s="563"/>
      <c r="GY9" s="563"/>
      <c r="GZ9" s="564"/>
      <c r="HA9" s="562"/>
      <c r="HB9" s="563"/>
      <c r="HC9" s="563"/>
      <c r="HD9" s="563"/>
      <c r="HE9" s="564"/>
      <c r="HF9" s="562"/>
      <c r="HG9" s="563"/>
      <c r="HH9" s="563"/>
      <c r="HI9" s="563"/>
      <c r="HJ9" s="564"/>
      <c r="HK9" s="562"/>
      <c r="HL9" s="563"/>
      <c r="HM9" s="563"/>
      <c r="HN9" s="563"/>
      <c r="HO9" s="564"/>
      <c r="HP9" s="562"/>
      <c r="HQ9" s="563"/>
      <c r="HR9" s="563"/>
      <c r="HS9" s="563"/>
      <c r="HT9" s="564"/>
      <c r="HU9" s="562"/>
      <c r="HV9" s="563"/>
      <c r="HW9" s="563"/>
      <c r="HX9" s="563"/>
      <c r="HY9" s="564"/>
      <c r="HZ9" s="562"/>
      <c r="IA9" s="563"/>
      <c r="IB9" s="563"/>
      <c r="IC9" s="563"/>
      <c r="ID9" s="564"/>
      <c r="IE9" s="562"/>
      <c r="IF9" s="563"/>
      <c r="IG9" s="563"/>
      <c r="IH9" s="563"/>
      <c r="II9" s="564"/>
      <c r="IJ9" s="562"/>
      <c r="IK9" s="563"/>
      <c r="IL9" s="563"/>
      <c r="IM9" s="563"/>
      <c r="IN9" s="564"/>
      <c r="IO9" s="562"/>
      <c r="IP9" s="563"/>
      <c r="IQ9" s="563"/>
      <c r="IR9" s="563"/>
      <c r="IS9" s="564"/>
      <c r="IT9" s="562"/>
    </row>
    <row r="10" spans="1:5" ht="11.25">
      <c r="A10" s="590">
        <v>1</v>
      </c>
      <c r="B10" s="591">
        <v>2</v>
      </c>
      <c r="C10" s="591">
        <v>3</v>
      </c>
      <c r="D10" s="592">
        <v>4</v>
      </c>
      <c r="E10" s="593">
        <v>5</v>
      </c>
    </row>
    <row r="11" spans="1:5" s="466" customFormat="1" ht="12.75" customHeight="1">
      <c r="A11" s="531" t="s">
        <v>361</v>
      </c>
      <c r="B11" s="528">
        <v>42075</v>
      </c>
      <c r="C11" s="528">
        <v>24339</v>
      </c>
      <c r="D11" s="485">
        <f aca="true" t="shared" si="0" ref="D11:D40">C11/B11*100</f>
        <v>57.84670231729056</v>
      </c>
      <c r="E11" s="530">
        <v>5861</v>
      </c>
    </row>
    <row r="12" spans="1:5" s="466" customFormat="1" ht="12.75">
      <c r="A12" s="531" t="s">
        <v>591</v>
      </c>
      <c r="B12" s="528">
        <f>B13+B32</f>
        <v>49919</v>
      </c>
      <c r="C12" s="528">
        <f>C13+C32</f>
        <v>16852</v>
      </c>
      <c r="D12" s="485">
        <f t="shared" si="0"/>
        <v>33.75868907630361</v>
      </c>
      <c r="E12" s="530">
        <f>E13+E32</f>
        <v>3676</v>
      </c>
    </row>
    <row r="13" spans="1:5" s="546" customFormat="1" ht="11.25" customHeight="1">
      <c r="A13" s="565" t="s">
        <v>367</v>
      </c>
      <c r="B13" s="528">
        <v>34507</v>
      </c>
      <c r="C13" s="528">
        <v>12963</v>
      </c>
      <c r="D13" s="485">
        <f t="shared" si="0"/>
        <v>37.56629089749906</v>
      </c>
      <c r="E13" s="530">
        <v>2735</v>
      </c>
    </row>
    <row r="14" spans="1:5" s="546" customFormat="1" ht="11.25" customHeight="1">
      <c r="A14" s="581" t="s">
        <v>218</v>
      </c>
      <c r="B14" s="528">
        <v>25522</v>
      </c>
      <c r="C14" s="528">
        <v>9792</v>
      </c>
      <c r="D14" s="485">
        <f t="shared" si="0"/>
        <v>38.366899145834964</v>
      </c>
      <c r="E14" s="530">
        <v>1984</v>
      </c>
    </row>
    <row r="15" spans="1:5" s="546" customFormat="1" ht="11.25" customHeight="1" hidden="1">
      <c r="A15" s="568" t="s">
        <v>630</v>
      </c>
      <c r="B15" s="528">
        <v>2660</v>
      </c>
      <c r="C15" s="528">
        <v>1119</v>
      </c>
      <c r="D15" s="485">
        <f t="shared" si="0"/>
        <v>42.067669172932334</v>
      </c>
      <c r="E15" s="530">
        <v>302</v>
      </c>
    </row>
    <row r="16" spans="1:5" ht="12">
      <c r="A16" s="568" t="s">
        <v>592</v>
      </c>
      <c r="B16" s="528">
        <v>2660</v>
      </c>
      <c r="C16" s="528">
        <v>1119</v>
      </c>
      <c r="D16" s="485">
        <f t="shared" si="0"/>
        <v>42.067669172932334</v>
      </c>
      <c r="E16" s="530">
        <v>302</v>
      </c>
    </row>
    <row r="17" spans="1:5" ht="12">
      <c r="A17" s="568" t="s">
        <v>593</v>
      </c>
      <c r="B17" s="528">
        <v>709</v>
      </c>
      <c r="C17" s="528">
        <v>272</v>
      </c>
      <c r="D17" s="485">
        <f t="shared" si="0"/>
        <v>38.3638928067701</v>
      </c>
      <c r="E17" s="530">
        <v>66</v>
      </c>
    </row>
    <row r="18" spans="1:5" ht="12" hidden="1">
      <c r="A18" s="568" t="s">
        <v>594</v>
      </c>
      <c r="B18" s="528">
        <v>19609</v>
      </c>
      <c r="C18" s="528">
        <v>7432</v>
      </c>
      <c r="D18" s="485">
        <f t="shared" si="0"/>
        <v>37.900963843133255</v>
      </c>
      <c r="E18" s="530">
        <v>1393</v>
      </c>
    </row>
    <row r="19" spans="1:5" ht="12" hidden="1">
      <c r="A19" s="568" t="s">
        <v>595</v>
      </c>
      <c r="B19" s="528">
        <v>2228</v>
      </c>
      <c r="C19" s="528">
        <v>875</v>
      </c>
      <c r="D19" s="485">
        <f t="shared" si="0"/>
        <v>39.272890484739676</v>
      </c>
      <c r="E19" s="530">
        <v>206</v>
      </c>
    </row>
    <row r="20" spans="1:5" ht="12" hidden="1">
      <c r="A20" s="568" t="s">
        <v>596</v>
      </c>
      <c r="B20" s="528">
        <v>64</v>
      </c>
      <c r="C20" s="528">
        <v>15</v>
      </c>
      <c r="D20" s="485">
        <f t="shared" si="0"/>
        <v>23.4375</v>
      </c>
      <c r="E20" s="530">
        <v>6</v>
      </c>
    </row>
    <row r="21" spans="1:5" ht="12" hidden="1">
      <c r="A21" s="568" t="s">
        <v>597</v>
      </c>
      <c r="B21" s="528">
        <v>36</v>
      </c>
      <c r="C21" s="528">
        <v>17</v>
      </c>
      <c r="D21" s="485">
        <f t="shared" si="0"/>
        <v>47.22222222222222</v>
      </c>
      <c r="E21" s="530">
        <v>2</v>
      </c>
    </row>
    <row r="22" spans="1:5" ht="12">
      <c r="A22" s="568" t="s">
        <v>598</v>
      </c>
      <c r="B22" s="528">
        <v>22153</v>
      </c>
      <c r="C22" s="528">
        <v>8401</v>
      </c>
      <c r="D22" s="485">
        <f t="shared" si="0"/>
        <v>37.92262898930168</v>
      </c>
      <c r="E22" s="530">
        <v>1616</v>
      </c>
    </row>
    <row r="23" spans="1:5" ht="12">
      <c r="A23" s="582" t="s">
        <v>599</v>
      </c>
      <c r="B23" s="528">
        <v>21837</v>
      </c>
      <c r="C23" s="528">
        <v>8308</v>
      </c>
      <c r="D23" s="485">
        <f t="shared" si="0"/>
        <v>38.04551907313275</v>
      </c>
      <c r="E23" s="530">
        <v>1600</v>
      </c>
    </row>
    <row r="24" spans="1:5" ht="12">
      <c r="A24" s="582" t="s">
        <v>631</v>
      </c>
      <c r="B24" s="528">
        <v>316</v>
      </c>
      <c r="C24" s="528">
        <v>93</v>
      </c>
      <c r="D24" s="485">
        <f t="shared" si="0"/>
        <v>29.430379746835445</v>
      </c>
      <c r="E24" s="530">
        <v>16</v>
      </c>
    </row>
    <row r="25" spans="1:5" ht="12">
      <c r="A25" s="581" t="s">
        <v>601</v>
      </c>
      <c r="B25" s="528">
        <v>36</v>
      </c>
      <c r="C25" s="528">
        <v>17</v>
      </c>
      <c r="D25" s="485">
        <f t="shared" si="0"/>
        <v>47.22222222222222</v>
      </c>
      <c r="E25" s="530">
        <v>3</v>
      </c>
    </row>
    <row r="26" spans="1:5" ht="12">
      <c r="A26" s="581" t="s">
        <v>230</v>
      </c>
      <c r="B26" s="528">
        <v>8949</v>
      </c>
      <c r="C26" s="528">
        <v>3154</v>
      </c>
      <c r="D26" s="485">
        <f t="shared" si="0"/>
        <v>35.24416135881104</v>
      </c>
      <c r="E26" s="530">
        <v>748</v>
      </c>
    </row>
    <row r="27" spans="1:5" ht="12">
      <c r="A27" s="568" t="s">
        <v>602</v>
      </c>
      <c r="B27" s="528">
        <v>123</v>
      </c>
      <c r="C27" s="528">
        <v>62</v>
      </c>
      <c r="D27" s="485">
        <f t="shared" si="0"/>
        <v>50.40650406504065</v>
      </c>
      <c r="E27" s="530">
        <v>27</v>
      </c>
    </row>
    <row r="28" spans="1:5" ht="12">
      <c r="A28" s="568" t="s">
        <v>603</v>
      </c>
      <c r="B28" s="528">
        <v>260</v>
      </c>
      <c r="C28" s="528">
        <v>15</v>
      </c>
      <c r="D28" s="485">
        <f t="shared" si="0"/>
        <v>5.769230769230769</v>
      </c>
      <c r="E28" s="530">
        <v>7</v>
      </c>
    </row>
    <row r="29" spans="1:5" ht="12">
      <c r="A29" s="568" t="s">
        <v>604</v>
      </c>
      <c r="B29" s="528">
        <v>216</v>
      </c>
      <c r="C29" s="528">
        <v>102</v>
      </c>
      <c r="D29" s="485">
        <f t="shared" si="0"/>
        <v>47.22222222222222</v>
      </c>
      <c r="E29" s="530">
        <v>6</v>
      </c>
    </row>
    <row r="30" spans="1:5" ht="12">
      <c r="A30" s="568" t="s">
        <v>605</v>
      </c>
      <c r="B30" s="528">
        <v>5865</v>
      </c>
      <c r="C30" s="528">
        <v>1986</v>
      </c>
      <c r="D30" s="485">
        <f t="shared" si="0"/>
        <v>33.86189258312021</v>
      </c>
      <c r="E30" s="530">
        <v>499</v>
      </c>
    </row>
    <row r="31" spans="1:5" ht="12">
      <c r="A31" s="568" t="s">
        <v>606</v>
      </c>
      <c r="B31" s="528">
        <v>2485</v>
      </c>
      <c r="C31" s="528">
        <v>989</v>
      </c>
      <c r="D31" s="485">
        <f t="shared" si="0"/>
        <v>39.798792756539235</v>
      </c>
      <c r="E31" s="530">
        <v>209</v>
      </c>
    </row>
    <row r="32" spans="1:7" s="546" customFormat="1" ht="11.25" customHeight="1">
      <c r="A32" s="565" t="s">
        <v>607</v>
      </c>
      <c r="B32" s="528">
        <v>15412</v>
      </c>
      <c r="C32" s="528">
        <v>3889</v>
      </c>
      <c r="D32" s="485">
        <f t="shared" si="0"/>
        <v>25.233584220088247</v>
      </c>
      <c r="E32" s="530">
        <v>941</v>
      </c>
      <c r="G32" s="465"/>
    </row>
    <row r="33" spans="1:7" s="546" customFormat="1" ht="11.25" customHeight="1">
      <c r="A33" s="568" t="s">
        <v>239</v>
      </c>
      <c r="B33" s="528">
        <v>14175</v>
      </c>
      <c r="C33" s="528">
        <v>3662</v>
      </c>
      <c r="D33" s="485">
        <f t="shared" si="0"/>
        <v>25.834215167548503</v>
      </c>
      <c r="E33" s="530">
        <v>858</v>
      </c>
      <c r="F33" s="465"/>
      <c r="G33" s="465"/>
    </row>
    <row r="34" spans="1:5" ht="12" hidden="1">
      <c r="A34" s="599" t="s">
        <v>239</v>
      </c>
      <c r="B34" s="528">
        <v>804</v>
      </c>
      <c r="C34" s="528">
        <v>465</v>
      </c>
      <c r="D34" s="485">
        <f t="shared" si="0"/>
        <v>57.83582089552238</v>
      </c>
      <c r="E34" s="530">
        <v>73</v>
      </c>
    </row>
    <row r="35" spans="1:5" ht="12" hidden="1">
      <c r="A35" s="568" t="s">
        <v>608</v>
      </c>
      <c r="B35" s="528">
        <v>391308</v>
      </c>
      <c r="C35" s="528">
        <v>166084</v>
      </c>
      <c r="D35" s="485">
        <f t="shared" si="0"/>
        <v>42.44329275148988</v>
      </c>
      <c r="E35" s="530">
        <v>37959</v>
      </c>
    </row>
    <row r="36" spans="1:5" ht="12">
      <c r="A36" s="528" t="s">
        <v>241</v>
      </c>
      <c r="B36" s="528">
        <v>1237</v>
      </c>
      <c r="C36" s="528">
        <v>227</v>
      </c>
      <c r="D36" s="485">
        <f t="shared" si="0"/>
        <v>18.350848827809216</v>
      </c>
      <c r="E36" s="530">
        <v>83</v>
      </c>
    </row>
    <row r="37" spans="1:7" s="546" customFormat="1" ht="11.25" customHeight="1">
      <c r="A37" s="565" t="s">
        <v>609</v>
      </c>
      <c r="B37" s="528">
        <v>-2614</v>
      </c>
      <c r="C37" s="528">
        <v>1091</v>
      </c>
      <c r="D37" s="485">
        <f t="shared" si="0"/>
        <v>-41.73680183626626</v>
      </c>
      <c r="E37" s="530">
        <v>272</v>
      </c>
      <c r="G37" s="465"/>
    </row>
    <row r="38" spans="1:5" ht="12.75" customHeight="1">
      <c r="A38" s="568" t="s">
        <v>610</v>
      </c>
      <c r="B38" s="528">
        <v>3600</v>
      </c>
      <c r="C38" s="528">
        <v>1644</v>
      </c>
      <c r="D38" s="485">
        <f t="shared" si="0"/>
        <v>45.666666666666664</v>
      </c>
      <c r="E38" s="530">
        <v>355</v>
      </c>
    </row>
    <row r="39" spans="1:5" ht="12.75" customHeight="1">
      <c r="A39" s="571" t="s">
        <v>611</v>
      </c>
      <c r="B39" s="541">
        <v>6214</v>
      </c>
      <c r="C39" s="541">
        <v>553</v>
      </c>
      <c r="D39" s="502">
        <f t="shared" si="0"/>
        <v>8.89925973607982</v>
      </c>
      <c r="E39" s="543">
        <v>83</v>
      </c>
    </row>
    <row r="40" spans="1:5" ht="12.75" customHeight="1">
      <c r="A40" s="600" t="s">
        <v>273</v>
      </c>
      <c r="B40" s="586">
        <f>B11-B12-B37</f>
        <v>-5230</v>
      </c>
      <c r="C40" s="601">
        <f>C11-C12-C37</f>
        <v>6396</v>
      </c>
      <c r="D40" s="602">
        <f t="shared" si="0"/>
        <v>-122.2944550669216</v>
      </c>
      <c r="E40" s="603">
        <f>E11-E12-E37</f>
        <v>1913</v>
      </c>
    </row>
    <row r="41" spans="1:4" ht="12">
      <c r="A41" s="553"/>
      <c r="B41" s="576"/>
      <c r="C41" s="576"/>
      <c r="D41" s="604"/>
    </row>
    <row r="42" ht="11.25">
      <c r="A42" s="578"/>
    </row>
    <row r="43" spans="1:7" s="552" customFormat="1" ht="12">
      <c r="A43" s="578"/>
      <c r="B43" s="465"/>
      <c r="C43" s="465"/>
      <c r="D43" s="465"/>
      <c r="E43" s="465"/>
      <c r="F43" s="465"/>
      <c r="G43" s="465"/>
    </row>
    <row r="44" spans="1:7" s="552" customFormat="1" ht="12">
      <c r="A44" s="553"/>
      <c r="B44" s="465"/>
      <c r="C44" s="465"/>
      <c r="D44" s="465"/>
      <c r="E44" s="465"/>
      <c r="F44" s="465"/>
      <c r="G44" s="465"/>
    </row>
    <row r="45" spans="1:254" s="466" customFormat="1" ht="12.75">
      <c r="A45" s="550" t="s">
        <v>561</v>
      </c>
      <c r="B45" s="550"/>
      <c r="C45" s="551"/>
      <c r="D45" s="605"/>
      <c r="E45" s="573" t="s">
        <v>519</v>
      </c>
      <c r="F45" s="465"/>
      <c r="G45" s="465"/>
      <c r="H45" s="577"/>
      <c r="I45" s="606"/>
      <c r="J45" s="606"/>
      <c r="K45" s="607"/>
      <c r="L45" s="465"/>
      <c r="M45" s="550"/>
      <c r="N45" s="550"/>
      <c r="O45" s="552"/>
      <c r="P45" s="552"/>
      <c r="Q45" s="552"/>
      <c r="R45" s="552"/>
      <c r="S45" s="465"/>
      <c r="T45" s="550"/>
      <c r="U45" s="550"/>
      <c r="V45" s="577"/>
      <c r="W45" s="608"/>
      <c r="X45" s="608"/>
      <c r="Y45" s="607"/>
      <c r="Z45" s="465"/>
      <c r="AA45" s="550"/>
      <c r="AB45" s="550"/>
      <c r="AC45" s="577"/>
      <c r="AD45" s="608"/>
      <c r="AE45" s="608"/>
      <c r="AF45" s="607"/>
      <c r="AG45" s="465"/>
      <c r="AH45" s="550"/>
      <c r="AI45" s="550"/>
      <c r="AJ45" s="577"/>
      <c r="AK45" s="608"/>
      <c r="AL45" s="608"/>
      <c r="AM45" s="607"/>
      <c r="AN45" s="465"/>
      <c r="AO45" s="550"/>
      <c r="AP45" s="550"/>
      <c r="AQ45" s="577"/>
      <c r="AR45" s="608"/>
      <c r="AS45" s="608"/>
      <c r="AT45" s="607"/>
      <c r="AU45" s="465"/>
      <c r="AV45" s="550"/>
      <c r="AW45" s="550"/>
      <c r="AX45" s="577"/>
      <c r="AY45" s="608"/>
      <c r="AZ45" s="608"/>
      <c r="BA45" s="607"/>
      <c r="BB45" s="465"/>
      <c r="BC45" s="550"/>
      <c r="BD45" s="550"/>
      <c r="BE45" s="577"/>
      <c r="BF45" s="608"/>
      <c r="BG45" s="608"/>
      <c r="BH45" s="607"/>
      <c r="BI45" s="465"/>
      <c r="BJ45" s="550"/>
      <c r="BK45" s="550"/>
      <c r="BL45" s="577"/>
      <c r="BM45" s="608"/>
      <c r="BN45" s="608"/>
      <c r="BO45" s="607"/>
      <c r="BP45" s="465"/>
      <c r="BQ45" s="550"/>
      <c r="BR45" s="550"/>
      <c r="BS45" s="577"/>
      <c r="BT45" s="608"/>
      <c r="BU45" s="608"/>
      <c r="BV45" s="607"/>
      <c r="BW45" s="465"/>
      <c r="BX45" s="550"/>
      <c r="BY45" s="550"/>
      <c r="BZ45" s="577"/>
      <c r="CA45" s="608"/>
      <c r="CB45" s="608"/>
      <c r="CC45" s="607"/>
      <c r="CD45" s="465"/>
      <c r="CE45" s="550"/>
      <c r="CF45" s="550"/>
      <c r="CG45" s="577"/>
      <c r="CH45" s="608"/>
      <c r="CI45" s="608"/>
      <c r="CJ45" s="607"/>
      <c r="CK45" s="465"/>
      <c r="CL45" s="550"/>
      <c r="CM45" s="550"/>
      <c r="CN45" s="577"/>
      <c r="CO45" s="608"/>
      <c r="CP45" s="608"/>
      <c r="CQ45" s="607"/>
      <c r="CR45" s="465"/>
      <c r="CS45" s="550"/>
      <c r="CT45" s="550"/>
      <c r="CU45" s="577"/>
      <c r="CV45" s="608"/>
      <c r="CW45" s="608"/>
      <c r="CX45" s="607"/>
      <c r="CY45" s="465"/>
      <c r="CZ45" s="550"/>
      <c r="DA45" s="550"/>
      <c r="DB45" s="577"/>
      <c r="DC45" s="608"/>
      <c r="DD45" s="608"/>
      <c r="DE45" s="607"/>
      <c r="DF45" s="465"/>
      <c r="DG45" s="550"/>
      <c r="DH45" s="550"/>
      <c r="DI45" s="577"/>
      <c r="DJ45" s="608"/>
      <c r="DK45" s="608"/>
      <c r="DL45" s="607"/>
      <c r="DM45" s="465"/>
      <c r="DN45" s="550"/>
      <c r="DO45" s="550"/>
      <c r="DP45" s="577"/>
      <c r="DQ45" s="608"/>
      <c r="DR45" s="608"/>
      <c r="DS45" s="607"/>
      <c r="DT45" s="465"/>
      <c r="DU45" s="550"/>
      <c r="DV45" s="550"/>
      <c r="DW45" s="577"/>
      <c r="DX45" s="608"/>
      <c r="DY45" s="608"/>
      <c r="DZ45" s="607"/>
      <c r="EA45" s="465"/>
      <c r="EB45" s="550"/>
      <c r="EC45" s="550"/>
      <c r="ED45" s="577"/>
      <c r="EE45" s="608"/>
      <c r="EF45" s="608"/>
      <c r="EG45" s="607"/>
      <c r="EH45" s="465"/>
      <c r="EI45" s="550"/>
      <c r="EJ45" s="550"/>
      <c r="EK45" s="577"/>
      <c r="EL45" s="608"/>
      <c r="EM45" s="608"/>
      <c r="EN45" s="607"/>
      <c r="EO45" s="465"/>
      <c r="EP45" s="550"/>
      <c r="EQ45" s="550"/>
      <c r="ER45" s="577"/>
      <c r="ES45" s="608"/>
      <c r="ET45" s="608"/>
      <c r="EU45" s="607"/>
      <c r="EV45" s="465"/>
      <c r="EW45" s="550"/>
      <c r="EX45" s="550"/>
      <c r="EY45" s="577"/>
      <c r="EZ45" s="608"/>
      <c r="FA45" s="608"/>
      <c r="FB45" s="607"/>
      <c r="FC45" s="465"/>
      <c r="FD45" s="550"/>
      <c r="FE45" s="550"/>
      <c r="FF45" s="577"/>
      <c r="FG45" s="608"/>
      <c r="FH45" s="608"/>
      <c r="FI45" s="607"/>
      <c r="FJ45" s="465"/>
      <c r="FK45" s="550"/>
      <c r="FL45" s="550"/>
      <c r="FM45" s="577"/>
      <c r="FN45" s="608"/>
      <c r="FO45" s="608"/>
      <c r="FP45" s="607"/>
      <c r="FQ45" s="465"/>
      <c r="FR45" s="550"/>
      <c r="FS45" s="550"/>
      <c r="FT45" s="577"/>
      <c r="FU45" s="608"/>
      <c r="FV45" s="608"/>
      <c r="FW45" s="607"/>
      <c r="FX45" s="465"/>
      <c r="FY45" s="550"/>
      <c r="FZ45" s="550"/>
      <c r="GA45" s="577"/>
      <c r="GB45" s="608"/>
      <c r="GC45" s="608"/>
      <c r="GD45" s="607"/>
      <c r="GE45" s="465"/>
      <c r="GF45" s="550"/>
      <c r="GG45" s="550"/>
      <c r="GH45" s="577"/>
      <c r="GI45" s="608"/>
      <c r="GJ45" s="608"/>
      <c r="GK45" s="607"/>
      <c r="GL45" s="465"/>
      <c r="GM45" s="550"/>
      <c r="GN45" s="550"/>
      <c r="GO45" s="577"/>
      <c r="GP45" s="608"/>
      <c r="GQ45" s="608"/>
      <c r="GR45" s="607"/>
      <c r="GS45" s="465"/>
      <c r="GT45" s="550"/>
      <c r="GU45" s="550"/>
      <c r="GV45" s="577"/>
      <c r="GW45" s="608"/>
      <c r="GX45" s="608"/>
      <c r="GY45" s="607"/>
      <c r="GZ45" s="465"/>
      <c r="HA45" s="550"/>
      <c r="HB45" s="550"/>
      <c r="HC45" s="577"/>
      <c r="HD45" s="608"/>
      <c r="HE45" s="608"/>
      <c r="HF45" s="607"/>
      <c r="HG45" s="465"/>
      <c r="HH45" s="550"/>
      <c r="HI45" s="550"/>
      <c r="HJ45" s="577"/>
      <c r="HK45" s="608"/>
      <c r="HL45" s="608"/>
      <c r="HM45" s="607"/>
      <c r="HN45" s="465"/>
      <c r="HO45" s="550"/>
      <c r="HP45" s="550"/>
      <c r="HQ45" s="577"/>
      <c r="HR45" s="608"/>
      <c r="HS45" s="608"/>
      <c r="HT45" s="607"/>
      <c r="HU45" s="465"/>
      <c r="HV45" s="550"/>
      <c r="HW45" s="550"/>
      <c r="HX45" s="577"/>
      <c r="HY45" s="608"/>
      <c r="HZ45" s="608"/>
      <c r="IA45" s="607"/>
      <c r="IB45" s="465"/>
      <c r="IC45" s="550"/>
      <c r="ID45" s="550"/>
      <c r="IE45" s="577"/>
      <c r="IF45" s="608"/>
      <c r="IG45" s="608"/>
      <c r="IH45" s="607"/>
      <c r="II45" s="465"/>
      <c r="IJ45" s="550"/>
      <c r="IK45" s="550"/>
      <c r="IL45" s="577"/>
      <c r="IM45" s="608"/>
      <c r="IN45" s="608"/>
      <c r="IO45" s="607"/>
      <c r="IP45" s="465"/>
      <c r="IQ45" s="550"/>
      <c r="IR45" s="550"/>
      <c r="IS45" s="577"/>
      <c r="IT45" s="608"/>
    </row>
    <row r="46" spans="2:253" s="550" customFormat="1" ht="16.5" customHeight="1">
      <c r="B46" s="545"/>
      <c r="C46" s="545"/>
      <c r="D46" s="465"/>
      <c r="E46" s="465"/>
      <c r="F46" s="465"/>
      <c r="G46" s="465"/>
      <c r="H46" s="577"/>
      <c r="I46" s="552"/>
      <c r="J46" s="577"/>
      <c r="K46" s="577"/>
      <c r="M46" s="552"/>
      <c r="O46" s="577"/>
      <c r="P46" s="552"/>
      <c r="Q46" s="577"/>
      <c r="R46" s="577"/>
      <c r="T46" s="552"/>
      <c r="V46" s="577"/>
      <c r="W46" s="552"/>
      <c r="X46" s="577"/>
      <c r="Y46" s="577"/>
      <c r="AA46" s="552"/>
      <c r="AC46" s="577"/>
      <c r="AD46" s="552"/>
      <c r="AE46" s="577"/>
      <c r="AF46" s="577"/>
      <c r="AH46" s="552"/>
      <c r="AJ46" s="577"/>
      <c r="AK46" s="552"/>
      <c r="AL46" s="577"/>
      <c r="AM46" s="577"/>
      <c r="AO46" s="552"/>
      <c r="AQ46" s="577"/>
      <c r="AR46" s="552"/>
      <c r="AS46" s="577"/>
      <c r="AT46" s="577"/>
      <c r="AV46" s="552"/>
      <c r="AX46" s="577"/>
      <c r="AY46" s="552"/>
      <c r="AZ46" s="577"/>
      <c r="BA46" s="577"/>
      <c r="BC46" s="552"/>
      <c r="BE46" s="577"/>
      <c r="BF46" s="552"/>
      <c r="BG46" s="577"/>
      <c r="BH46" s="577"/>
      <c r="BJ46" s="552"/>
      <c r="BL46" s="577"/>
      <c r="BM46" s="552"/>
      <c r="BN46" s="577"/>
      <c r="BO46" s="577"/>
      <c r="BQ46" s="552"/>
      <c r="BS46" s="577"/>
      <c r="BT46" s="552"/>
      <c r="BU46" s="577"/>
      <c r="BV46" s="577"/>
      <c r="BX46" s="552"/>
      <c r="BZ46" s="577"/>
      <c r="CA46" s="552"/>
      <c r="CB46" s="577"/>
      <c r="CC46" s="577"/>
      <c r="CE46" s="552"/>
      <c r="CG46" s="577"/>
      <c r="CH46" s="552"/>
      <c r="CI46" s="577"/>
      <c r="CJ46" s="577"/>
      <c r="CL46" s="552"/>
      <c r="CN46" s="577"/>
      <c r="CO46" s="552"/>
      <c r="CP46" s="577"/>
      <c r="CQ46" s="577"/>
      <c r="CS46" s="552"/>
      <c r="CU46" s="577"/>
      <c r="CV46" s="552"/>
      <c r="CW46" s="577"/>
      <c r="CX46" s="577"/>
      <c r="CZ46" s="552"/>
      <c r="DB46" s="577"/>
      <c r="DC46" s="552"/>
      <c r="DD46" s="577"/>
      <c r="DE46" s="577"/>
      <c r="DG46" s="552"/>
      <c r="DI46" s="577"/>
      <c r="DJ46" s="552"/>
      <c r="DK46" s="577"/>
      <c r="DL46" s="577"/>
      <c r="DN46" s="552"/>
      <c r="DP46" s="577"/>
      <c r="DQ46" s="552"/>
      <c r="DR46" s="577"/>
      <c r="DS46" s="577"/>
      <c r="DU46" s="552"/>
      <c r="DW46" s="577"/>
      <c r="DX46" s="552"/>
      <c r="DY46" s="577"/>
      <c r="DZ46" s="577"/>
      <c r="EB46" s="552"/>
      <c r="ED46" s="577"/>
      <c r="EE46" s="552"/>
      <c r="EF46" s="577"/>
      <c r="EG46" s="577"/>
      <c r="EI46" s="552"/>
      <c r="EK46" s="577"/>
      <c r="EL46" s="552"/>
      <c r="EM46" s="577"/>
      <c r="EN46" s="577"/>
      <c r="EP46" s="552"/>
      <c r="ER46" s="577"/>
      <c r="ES46" s="552"/>
      <c r="ET46" s="577"/>
      <c r="EU46" s="577"/>
      <c r="EW46" s="552"/>
      <c r="EY46" s="577"/>
      <c r="EZ46" s="552"/>
      <c r="FA46" s="577"/>
      <c r="FB46" s="577"/>
      <c r="FD46" s="552"/>
      <c r="FF46" s="577"/>
      <c r="FG46" s="552"/>
      <c r="FH46" s="577"/>
      <c r="FI46" s="577"/>
      <c r="FK46" s="552"/>
      <c r="FM46" s="577"/>
      <c r="FN46" s="552"/>
      <c r="FO46" s="577"/>
      <c r="FP46" s="577"/>
      <c r="FR46" s="552"/>
      <c r="FT46" s="577"/>
      <c r="FU46" s="552"/>
      <c r="FV46" s="577"/>
      <c r="FW46" s="577"/>
      <c r="FY46" s="552"/>
      <c r="GA46" s="577"/>
      <c r="GB46" s="552"/>
      <c r="GC46" s="577"/>
      <c r="GD46" s="577"/>
      <c r="GF46" s="552"/>
      <c r="GH46" s="577"/>
      <c r="GI46" s="552"/>
      <c r="GJ46" s="577"/>
      <c r="GK46" s="577"/>
      <c r="GM46" s="552"/>
      <c r="GO46" s="577"/>
      <c r="GP46" s="552"/>
      <c r="GQ46" s="577"/>
      <c r="GR46" s="577"/>
      <c r="GT46" s="552"/>
      <c r="GV46" s="577"/>
      <c r="GW46" s="552"/>
      <c r="GX46" s="577"/>
      <c r="GY46" s="577"/>
      <c r="HA46" s="552"/>
      <c r="HC46" s="577"/>
      <c r="HD46" s="552"/>
      <c r="HE46" s="577"/>
      <c r="HF46" s="577"/>
      <c r="HH46" s="552"/>
      <c r="HJ46" s="577"/>
      <c r="HK46" s="552"/>
      <c r="HL46" s="577"/>
      <c r="HM46" s="577"/>
      <c r="HO46" s="552"/>
      <c r="HQ46" s="577"/>
      <c r="HR46" s="552"/>
      <c r="HS46" s="577"/>
      <c r="HT46" s="577"/>
      <c r="HV46" s="552"/>
      <c r="HX46" s="577"/>
      <c r="HY46" s="552"/>
      <c r="HZ46" s="577"/>
      <c r="IA46" s="577"/>
      <c r="IC46" s="552"/>
      <c r="IE46" s="577"/>
      <c r="IF46" s="552"/>
      <c r="IG46" s="577"/>
      <c r="IH46" s="577"/>
      <c r="IJ46" s="552"/>
      <c r="IL46" s="577"/>
      <c r="IM46" s="552"/>
      <c r="IN46" s="577"/>
      <c r="IO46" s="577"/>
      <c r="IQ46" s="552"/>
      <c r="IS46" s="577"/>
    </row>
    <row r="47" spans="1:7" s="552" customFormat="1" ht="12.75">
      <c r="A47" s="578"/>
      <c r="B47" s="609"/>
      <c r="C47" s="609"/>
      <c r="D47" s="465"/>
      <c r="E47" s="465"/>
      <c r="F47" s="465"/>
      <c r="G47" s="465"/>
    </row>
    <row r="48" spans="1:7" s="466" customFormat="1" ht="12.75">
      <c r="A48" s="610"/>
      <c r="D48" s="465"/>
      <c r="E48" s="465"/>
      <c r="F48" s="465"/>
      <c r="G48" s="465"/>
    </row>
    <row r="49" spans="1:7" s="466" customFormat="1" ht="12.75">
      <c r="A49" s="548"/>
      <c r="B49" s="548"/>
      <c r="C49" s="548"/>
      <c r="D49" s="465"/>
      <c r="E49" s="465"/>
      <c r="F49" s="465"/>
      <c r="G49" s="465"/>
    </row>
    <row r="57" spans="4:7" ht="11.25">
      <c r="D57" s="465">
        <v>0</v>
      </c>
      <c r="E57" s="465">
        <v>0</v>
      </c>
      <c r="F57" s="465">
        <v>0</v>
      </c>
      <c r="G57" s="465">
        <v>0</v>
      </c>
    </row>
    <row r="58" spans="4:7" ht="11.25">
      <c r="D58" s="465">
        <v>0</v>
      </c>
      <c r="E58" s="465">
        <v>0</v>
      </c>
      <c r="F58" s="465">
        <v>0</v>
      </c>
      <c r="G58" s="465">
        <v>0</v>
      </c>
    </row>
    <row r="59" spans="4:7" ht="11.25">
      <c r="D59" s="465">
        <v>0</v>
      </c>
      <c r="E59" s="465">
        <v>0</v>
      </c>
      <c r="F59" s="465">
        <v>0</v>
      </c>
      <c r="G59" s="465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15.06.00.
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E1">
      <selection activeCell="E16" sqref="E16"/>
    </sheetView>
  </sheetViews>
  <sheetFormatPr defaultColWidth="9.140625" defaultRowHeight="12.75"/>
  <cols>
    <col min="1" max="1" width="17.7109375" style="509" customWidth="1"/>
    <col min="2" max="2" width="8.8515625" style="465" customWidth="1"/>
    <col min="3" max="3" width="8.421875" style="465" customWidth="1"/>
    <col min="4" max="4" width="8.8515625" style="465" customWidth="1"/>
    <col min="5" max="5" width="8.57421875" style="465" customWidth="1"/>
    <col min="6" max="6" width="6.8515625" style="465" customWidth="1"/>
    <col min="7" max="7" width="8.421875" style="465" customWidth="1"/>
    <col min="8" max="8" width="11.28125" style="465" customWidth="1"/>
    <col min="9" max="9" width="10.140625" style="465" customWidth="1"/>
    <col min="10" max="10" width="8.57421875" style="465" customWidth="1"/>
    <col min="11" max="11" width="8.00390625" style="465" customWidth="1"/>
    <col min="12" max="13" width="7.57421875" style="465" customWidth="1"/>
    <col min="14" max="14" width="7.140625" style="465" customWidth="1"/>
    <col min="15" max="16" width="9.28125" style="465" customWidth="1"/>
    <col min="17" max="16384" width="8.00390625" style="465" customWidth="1"/>
  </cols>
  <sheetData>
    <row r="1" spans="1:16" ht="12.75">
      <c r="A1" s="504"/>
      <c r="B1" s="466"/>
      <c r="C1" s="466"/>
      <c r="D1" s="466"/>
      <c r="E1" s="466"/>
      <c r="F1" s="466" t="s">
        <v>632</v>
      </c>
      <c r="G1" s="466"/>
      <c r="H1" s="466"/>
      <c r="I1" s="466"/>
      <c r="J1" s="466"/>
      <c r="K1" s="466"/>
      <c r="L1" s="466"/>
      <c r="M1" s="466"/>
      <c r="N1" s="463"/>
      <c r="O1" s="463"/>
      <c r="P1" s="463" t="s">
        <v>633</v>
      </c>
    </row>
    <row r="2" spans="14:15" ht="12">
      <c r="N2" s="611"/>
      <c r="O2" s="517"/>
    </row>
    <row r="3" spans="1:16" s="466" customFormat="1" ht="12.75">
      <c r="A3" s="504"/>
      <c r="N3" s="463"/>
      <c r="O3" s="463"/>
      <c r="P3" s="463"/>
    </row>
    <row r="4" spans="1:16" s="515" customFormat="1" ht="15.75">
      <c r="A4" s="612" t="s">
        <v>634</v>
      </c>
      <c r="B4" s="612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</row>
    <row r="5" spans="1:16" s="614" customFormat="1" ht="15.75">
      <c r="A5" s="467" t="s">
        <v>565</v>
      </c>
      <c r="B5" s="467"/>
      <c r="C5" s="467"/>
      <c r="D5" s="467"/>
      <c r="E5" s="613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</row>
    <row r="6" spans="1:16" s="614" customFormat="1" ht="15.75">
      <c r="A6" s="467"/>
      <c r="B6" s="467"/>
      <c r="C6" s="467"/>
      <c r="D6" s="467"/>
      <c r="E6" s="613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</row>
    <row r="7" spans="1:16" s="518" customFormat="1" ht="11.25">
      <c r="A7" s="615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 t="s">
        <v>635</v>
      </c>
      <c r="N7" s="558"/>
      <c r="O7" s="520"/>
      <c r="P7" s="558"/>
    </row>
    <row r="8" spans="1:16" s="466" customFormat="1" ht="12.75">
      <c r="A8" s="616"/>
      <c r="B8" s="617" t="s">
        <v>291</v>
      </c>
      <c r="C8" s="617"/>
      <c r="D8" s="617"/>
      <c r="E8" s="618" t="s">
        <v>636</v>
      </c>
      <c r="F8" s="617"/>
      <c r="G8" s="617"/>
      <c r="H8" s="619"/>
      <c r="I8" s="619"/>
      <c r="J8" s="620" t="s">
        <v>637</v>
      </c>
      <c r="K8" s="617"/>
      <c r="L8" s="617"/>
      <c r="M8" s="621"/>
      <c r="N8" s="617"/>
      <c r="O8" s="622"/>
      <c r="P8" s="623"/>
    </row>
    <row r="9" spans="1:16" ht="11.25">
      <c r="A9" s="624"/>
      <c r="B9" s="561"/>
      <c r="C9" s="625"/>
      <c r="D9" s="625"/>
      <c r="E9" s="625"/>
      <c r="F9" s="625"/>
      <c r="G9" s="625"/>
      <c r="H9" s="625"/>
      <c r="I9" s="625"/>
      <c r="J9" s="625"/>
      <c r="K9" s="625"/>
      <c r="L9" s="626" t="s">
        <v>638</v>
      </c>
      <c r="M9" s="626"/>
      <c r="N9" s="561"/>
      <c r="O9" s="625"/>
      <c r="P9" s="627"/>
    </row>
    <row r="10" spans="1:16" s="634" customFormat="1" ht="45">
      <c r="A10" s="628" t="s">
        <v>639</v>
      </c>
      <c r="B10" s="629" t="s">
        <v>640</v>
      </c>
      <c r="C10" s="630" t="s">
        <v>641</v>
      </c>
      <c r="D10" s="631" t="s">
        <v>642</v>
      </c>
      <c r="E10" s="631" t="s">
        <v>643</v>
      </c>
      <c r="F10" s="631" t="s">
        <v>644</v>
      </c>
      <c r="G10" s="631" t="s">
        <v>645</v>
      </c>
      <c r="H10" s="631" t="s">
        <v>646</v>
      </c>
      <c r="I10" s="631" t="s">
        <v>647</v>
      </c>
      <c r="J10" s="631" t="s">
        <v>67</v>
      </c>
      <c r="K10" s="631" t="s">
        <v>648</v>
      </c>
      <c r="L10" s="631" t="s">
        <v>649</v>
      </c>
      <c r="M10" s="631" t="s">
        <v>650</v>
      </c>
      <c r="N10" s="631" t="s">
        <v>651</v>
      </c>
      <c r="O10" s="632" t="s">
        <v>78</v>
      </c>
      <c r="P10" s="633" t="s">
        <v>652</v>
      </c>
    </row>
    <row r="11" spans="1:16" s="518" customFormat="1" ht="11.25">
      <c r="A11" s="635">
        <v>1</v>
      </c>
      <c r="B11" s="636">
        <v>2</v>
      </c>
      <c r="C11" s="636">
        <v>3</v>
      </c>
      <c r="D11" s="636">
        <v>4</v>
      </c>
      <c r="E11" s="636">
        <v>5</v>
      </c>
      <c r="F11" s="636">
        <v>6</v>
      </c>
      <c r="G11" s="636">
        <v>7</v>
      </c>
      <c r="H11" s="636">
        <v>8</v>
      </c>
      <c r="I11" s="636">
        <v>9</v>
      </c>
      <c r="J11" s="636">
        <v>10</v>
      </c>
      <c r="K11" s="636">
        <v>11</v>
      </c>
      <c r="L11" s="636">
        <v>12</v>
      </c>
      <c r="M11" s="636">
        <v>13</v>
      </c>
      <c r="N11" s="636">
        <v>14</v>
      </c>
      <c r="O11" s="636">
        <v>15</v>
      </c>
      <c r="P11" s="637">
        <v>16</v>
      </c>
    </row>
    <row r="12" spans="1:16" ht="12.75">
      <c r="A12" s="638" t="s">
        <v>653</v>
      </c>
      <c r="B12" s="639"/>
      <c r="C12" s="639"/>
      <c r="D12" s="639"/>
      <c r="E12" s="639"/>
      <c r="F12" s="639"/>
      <c r="G12" s="639"/>
      <c r="H12" s="639"/>
      <c r="I12" s="639"/>
      <c r="J12" s="639"/>
      <c r="K12" s="640"/>
      <c r="L12" s="640"/>
      <c r="M12" s="640"/>
      <c r="N12" s="640"/>
      <c r="O12" s="640"/>
      <c r="P12" s="641"/>
    </row>
    <row r="13" spans="1:16" ht="12">
      <c r="A13" s="642" t="s">
        <v>654</v>
      </c>
      <c r="B13" s="639">
        <v>49372141</v>
      </c>
      <c r="C13" s="639">
        <v>9533140</v>
      </c>
      <c r="D13" s="639">
        <v>58905281</v>
      </c>
      <c r="E13" s="639">
        <v>50556203</v>
      </c>
      <c r="F13" s="639">
        <v>7426888</v>
      </c>
      <c r="G13" s="639">
        <v>57983091</v>
      </c>
      <c r="H13" s="639">
        <v>922190</v>
      </c>
      <c r="I13" s="639">
        <v>-922190</v>
      </c>
      <c r="J13" s="639">
        <v>-5000000</v>
      </c>
      <c r="K13" s="639">
        <v>1802735</v>
      </c>
      <c r="L13" s="639">
        <v>5748463</v>
      </c>
      <c r="M13" s="639">
        <v>3945728</v>
      </c>
      <c r="N13" s="639">
        <v>-4300000</v>
      </c>
      <c r="O13" s="639">
        <v>6775664</v>
      </c>
      <c r="P13" s="643">
        <v>-200589</v>
      </c>
    </row>
    <row r="14" spans="1:16" ht="12">
      <c r="A14" s="642" t="s">
        <v>655</v>
      </c>
      <c r="B14" s="639">
        <v>4144874</v>
      </c>
      <c r="C14" s="639">
        <v>1620562</v>
      </c>
      <c r="D14" s="639">
        <v>5765436</v>
      </c>
      <c r="E14" s="639">
        <v>6231872</v>
      </c>
      <c r="F14" s="639">
        <v>2176</v>
      </c>
      <c r="G14" s="639">
        <v>6234048</v>
      </c>
      <c r="H14" s="639">
        <v>-468612</v>
      </c>
      <c r="I14" s="639">
        <v>468612</v>
      </c>
      <c r="J14" s="639">
        <v>400000</v>
      </c>
      <c r="K14" s="639">
        <v>-134268</v>
      </c>
      <c r="L14" s="639">
        <v>70515</v>
      </c>
      <c r="M14" s="639">
        <v>204783</v>
      </c>
      <c r="N14" s="639">
        <v>-6250</v>
      </c>
      <c r="O14" s="639">
        <v>209130</v>
      </c>
      <c r="P14" s="643">
        <v>0</v>
      </c>
    </row>
    <row r="15" spans="1:16" ht="12">
      <c r="A15" s="642" t="s">
        <v>656</v>
      </c>
      <c r="B15" s="639">
        <v>2682950</v>
      </c>
      <c r="C15" s="639">
        <v>1286316</v>
      </c>
      <c r="D15" s="639">
        <v>3969266</v>
      </c>
      <c r="E15" s="639">
        <v>3346200</v>
      </c>
      <c r="F15" s="639">
        <v>31173</v>
      </c>
      <c r="G15" s="639">
        <v>3377373</v>
      </c>
      <c r="H15" s="639">
        <v>591893</v>
      </c>
      <c r="I15" s="639">
        <v>-591893</v>
      </c>
      <c r="J15" s="639">
        <v>-410000</v>
      </c>
      <c r="K15" s="639">
        <v>-183112</v>
      </c>
      <c r="L15" s="639">
        <v>44232</v>
      </c>
      <c r="M15" s="639">
        <v>227344</v>
      </c>
      <c r="N15" s="639">
        <v>0</v>
      </c>
      <c r="O15" s="639">
        <v>28500</v>
      </c>
      <c r="P15" s="643">
        <v>-27281</v>
      </c>
    </row>
    <row r="16" spans="1:16" ht="12">
      <c r="A16" s="642" t="s">
        <v>657</v>
      </c>
      <c r="B16" s="639">
        <v>3062786</v>
      </c>
      <c r="C16" s="639">
        <v>708787</v>
      </c>
      <c r="D16" s="639">
        <v>3771573</v>
      </c>
      <c r="E16" s="639">
        <v>3390379</v>
      </c>
      <c r="F16" s="639">
        <v>133657</v>
      </c>
      <c r="G16" s="639">
        <v>3524036</v>
      </c>
      <c r="H16" s="639">
        <v>247537</v>
      </c>
      <c r="I16" s="639">
        <v>-247537</v>
      </c>
      <c r="J16" s="639">
        <v>-60000</v>
      </c>
      <c r="K16" s="639">
        <v>-187537</v>
      </c>
      <c r="L16" s="639">
        <v>51094</v>
      </c>
      <c r="M16" s="639">
        <v>238631</v>
      </c>
      <c r="N16" s="639">
        <v>0</v>
      </c>
      <c r="O16" s="639">
        <v>0</v>
      </c>
      <c r="P16" s="643">
        <v>0</v>
      </c>
    </row>
    <row r="17" spans="1:16" ht="12">
      <c r="A17" s="642" t="s">
        <v>658</v>
      </c>
      <c r="B17" s="639">
        <v>3950527</v>
      </c>
      <c r="C17" s="639">
        <v>1468833</v>
      </c>
      <c r="D17" s="639">
        <v>5419360</v>
      </c>
      <c r="E17" s="639">
        <v>5223362</v>
      </c>
      <c r="F17" s="639">
        <v>129274</v>
      </c>
      <c r="G17" s="639">
        <v>5352636</v>
      </c>
      <c r="H17" s="639">
        <v>66724</v>
      </c>
      <c r="I17" s="639">
        <v>-66724</v>
      </c>
      <c r="J17" s="639">
        <v>0</v>
      </c>
      <c r="K17" s="639">
        <v>-66724</v>
      </c>
      <c r="L17" s="639">
        <v>415621</v>
      </c>
      <c r="M17" s="639">
        <v>482345</v>
      </c>
      <c r="N17" s="639">
        <v>0</v>
      </c>
      <c r="O17" s="639">
        <v>0</v>
      </c>
      <c r="P17" s="643">
        <v>0</v>
      </c>
    </row>
    <row r="18" spans="1:16" ht="12">
      <c r="A18" s="642" t="s">
        <v>659</v>
      </c>
      <c r="B18" s="639">
        <v>1427067</v>
      </c>
      <c r="C18" s="639">
        <v>694592</v>
      </c>
      <c r="D18" s="639">
        <v>2121659</v>
      </c>
      <c r="E18" s="639">
        <v>2188744</v>
      </c>
      <c r="F18" s="639">
        <v>968</v>
      </c>
      <c r="G18" s="639">
        <v>2189712</v>
      </c>
      <c r="H18" s="639">
        <v>-68053</v>
      </c>
      <c r="I18" s="639">
        <v>68053</v>
      </c>
      <c r="J18" s="639">
        <v>0</v>
      </c>
      <c r="K18" s="639">
        <v>68053</v>
      </c>
      <c r="L18" s="639">
        <v>90589</v>
      </c>
      <c r="M18" s="639">
        <v>22536</v>
      </c>
      <c r="N18" s="639">
        <v>0</v>
      </c>
      <c r="O18" s="639">
        <v>0</v>
      </c>
      <c r="P18" s="643">
        <v>0</v>
      </c>
    </row>
    <row r="19" spans="1:16" ht="12">
      <c r="A19" s="642" t="s">
        <v>660</v>
      </c>
      <c r="B19" s="639">
        <v>4666707</v>
      </c>
      <c r="C19" s="639">
        <v>506934</v>
      </c>
      <c r="D19" s="639">
        <v>5173641</v>
      </c>
      <c r="E19" s="639">
        <v>3341862</v>
      </c>
      <c r="F19" s="639">
        <v>1082608</v>
      </c>
      <c r="G19" s="639">
        <v>4424470</v>
      </c>
      <c r="H19" s="639">
        <v>749171</v>
      </c>
      <c r="I19" s="639">
        <v>-749171</v>
      </c>
      <c r="J19" s="639">
        <v>0</v>
      </c>
      <c r="K19" s="639">
        <v>-749171</v>
      </c>
      <c r="L19" s="639">
        <v>972974</v>
      </c>
      <c r="M19" s="639">
        <v>1722145</v>
      </c>
      <c r="N19" s="639">
        <v>0</v>
      </c>
      <c r="O19" s="639">
        <v>0</v>
      </c>
      <c r="P19" s="643">
        <v>0</v>
      </c>
    </row>
    <row r="20" spans="1:16" ht="12.75">
      <c r="A20" s="638" t="s">
        <v>661</v>
      </c>
      <c r="B20" s="639">
        <f aca="true" t="shared" si="0" ref="B20:P20">SUM(B13:B19)</f>
        <v>69307052</v>
      </c>
      <c r="C20" s="639">
        <f t="shared" si="0"/>
        <v>15819164</v>
      </c>
      <c r="D20" s="639">
        <f t="shared" si="0"/>
        <v>85126216</v>
      </c>
      <c r="E20" s="639">
        <f t="shared" si="0"/>
        <v>74278622</v>
      </c>
      <c r="F20" s="639">
        <f t="shared" si="0"/>
        <v>8806744</v>
      </c>
      <c r="G20" s="639">
        <f t="shared" si="0"/>
        <v>83085366</v>
      </c>
      <c r="H20" s="639">
        <f t="shared" si="0"/>
        <v>2040850</v>
      </c>
      <c r="I20" s="639">
        <f t="shared" si="0"/>
        <v>-2040850</v>
      </c>
      <c r="J20" s="639">
        <f t="shared" si="0"/>
        <v>-5070000</v>
      </c>
      <c r="K20" s="639">
        <f t="shared" si="0"/>
        <v>549976</v>
      </c>
      <c r="L20" s="639">
        <f t="shared" si="0"/>
        <v>7393488</v>
      </c>
      <c r="M20" s="639">
        <f t="shared" si="0"/>
        <v>6843512</v>
      </c>
      <c r="N20" s="639">
        <f t="shared" si="0"/>
        <v>-4306250</v>
      </c>
      <c r="O20" s="639">
        <f t="shared" si="0"/>
        <v>7013294</v>
      </c>
      <c r="P20" s="643">
        <f t="shared" si="0"/>
        <v>-227870</v>
      </c>
    </row>
    <row r="21" spans="1:16" s="644" customFormat="1" ht="12.75">
      <c r="A21" s="638" t="s">
        <v>662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43"/>
    </row>
    <row r="22" spans="1:16" ht="12">
      <c r="A22" s="642" t="s">
        <v>663</v>
      </c>
      <c r="B22" s="639">
        <v>1560200</v>
      </c>
      <c r="C22" s="639">
        <v>1409486</v>
      </c>
      <c r="D22" s="639">
        <v>2969686</v>
      </c>
      <c r="E22" s="639">
        <v>2898292</v>
      </c>
      <c r="F22" s="639">
        <v>181021</v>
      </c>
      <c r="G22" s="639">
        <v>3079313</v>
      </c>
      <c r="H22" s="639">
        <v>-109627</v>
      </c>
      <c r="I22" s="639">
        <v>109627</v>
      </c>
      <c r="J22" s="639">
        <v>24045</v>
      </c>
      <c r="K22" s="639">
        <v>-3489</v>
      </c>
      <c r="L22" s="639">
        <v>517917</v>
      </c>
      <c r="M22" s="639">
        <v>521406</v>
      </c>
      <c r="N22" s="639">
        <v>-11671</v>
      </c>
      <c r="O22" s="639">
        <v>-6950</v>
      </c>
      <c r="P22" s="643">
        <v>107692</v>
      </c>
    </row>
    <row r="23" spans="1:16" ht="12">
      <c r="A23" s="642" t="s">
        <v>664</v>
      </c>
      <c r="B23" s="639">
        <v>815806</v>
      </c>
      <c r="C23" s="639">
        <v>1083888</v>
      </c>
      <c r="D23" s="639">
        <v>1899694</v>
      </c>
      <c r="E23" s="639">
        <v>1704855</v>
      </c>
      <c r="F23" s="639">
        <v>53475</v>
      </c>
      <c r="G23" s="639">
        <v>1758330</v>
      </c>
      <c r="H23" s="639">
        <v>141364</v>
      </c>
      <c r="I23" s="639">
        <v>-141364</v>
      </c>
      <c r="J23" s="639">
        <v>43029</v>
      </c>
      <c r="K23" s="639">
        <v>-182185</v>
      </c>
      <c r="L23" s="639">
        <v>80951</v>
      </c>
      <c r="M23" s="639">
        <v>263136</v>
      </c>
      <c r="N23" s="639">
        <v>0</v>
      </c>
      <c r="O23" s="639">
        <v>-1074</v>
      </c>
      <c r="P23" s="643">
        <v>-1134</v>
      </c>
    </row>
    <row r="24" spans="1:16" ht="12">
      <c r="A24" s="642" t="s">
        <v>665</v>
      </c>
      <c r="B24" s="639">
        <v>736529</v>
      </c>
      <c r="C24" s="639">
        <v>1289349</v>
      </c>
      <c r="D24" s="639">
        <v>2025878</v>
      </c>
      <c r="E24" s="639">
        <v>1893939</v>
      </c>
      <c r="F24" s="639">
        <v>50583</v>
      </c>
      <c r="G24" s="639">
        <v>1944522</v>
      </c>
      <c r="H24" s="639">
        <v>81356</v>
      </c>
      <c r="I24" s="639">
        <v>-81356</v>
      </c>
      <c r="J24" s="639">
        <v>-4330</v>
      </c>
      <c r="K24" s="639">
        <v>-75680</v>
      </c>
      <c r="L24" s="639">
        <v>98384</v>
      </c>
      <c r="M24" s="639">
        <v>174064</v>
      </c>
      <c r="N24" s="639">
        <v>0</v>
      </c>
      <c r="O24" s="639">
        <v>-1346</v>
      </c>
      <c r="P24" s="643">
        <v>0</v>
      </c>
    </row>
    <row r="25" spans="1:16" ht="12">
      <c r="A25" s="642" t="s">
        <v>666</v>
      </c>
      <c r="B25" s="639">
        <v>1641753</v>
      </c>
      <c r="C25" s="639">
        <v>1824392</v>
      </c>
      <c r="D25" s="639">
        <v>3466145</v>
      </c>
      <c r="E25" s="639">
        <v>3195197</v>
      </c>
      <c r="F25" s="639">
        <v>212009</v>
      </c>
      <c r="G25" s="639">
        <v>3407206</v>
      </c>
      <c r="H25" s="639">
        <v>58939</v>
      </c>
      <c r="I25" s="639">
        <v>-58939</v>
      </c>
      <c r="J25" s="639">
        <v>22235</v>
      </c>
      <c r="K25" s="639">
        <v>-108404</v>
      </c>
      <c r="L25" s="639">
        <v>242342</v>
      </c>
      <c r="M25" s="639">
        <v>350746</v>
      </c>
      <c r="N25" s="639">
        <v>38889</v>
      </c>
      <c r="O25" s="639">
        <v>-622</v>
      </c>
      <c r="P25" s="643">
        <v>-11037</v>
      </c>
    </row>
    <row r="26" spans="1:16" ht="12">
      <c r="A26" s="642" t="s">
        <v>667</v>
      </c>
      <c r="B26" s="639">
        <v>2511806</v>
      </c>
      <c r="C26" s="639">
        <v>2309596</v>
      </c>
      <c r="D26" s="639">
        <v>4821402</v>
      </c>
      <c r="E26" s="639">
        <v>4386065</v>
      </c>
      <c r="F26" s="639">
        <v>206420</v>
      </c>
      <c r="G26" s="639">
        <v>4592485</v>
      </c>
      <c r="H26" s="639">
        <v>228917</v>
      </c>
      <c r="I26" s="639">
        <v>-228917</v>
      </c>
      <c r="J26" s="639">
        <v>-18200</v>
      </c>
      <c r="K26" s="639">
        <v>-196825</v>
      </c>
      <c r="L26" s="639">
        <v>184737</v>
      </c>
      <c r="M26" s="639">
        <v>381562</v>
      </c>
      <c r="N26" s="639">
        <v>1235</v>
      </c>
      <c r="O26" s="639">
        <v>0</v>
      </c>
      <c r="P26" s="643">
        <v>-15127</v>
      </c>
    </row>
    <row r="27" spans="1:16" ht="12">
      <c r="A27" s="642" t="s">
        <v>668</v>
      </c>
      <c r="B27" s="639">
        <v>1225223</v>
      </c>
      <c r="C27" s="639">
        <v>1763667</v>
      </c>
      <c r="D27" s="639">
        <v>2988890</v>
      </c>
      <c r="E27" s="639">
        <v>2599967</v>
      </c>
      <c r="F27" s="639">
        <v>137119</v>
      </c>
      <c r="G27" s="639">
        <v>2737086</v>
      </c>
      <c r="H27" s="639">
        <v>251804</v>
      </c>
      <c r="I27" s="639">
        <v>-251804</v>
      </c>
      <c r="J27" s="639">
        <v>129261</v>
      </c>
      <c r="K27" s="639">
        <v>-373656</v>
      </c>
      <c r="L27" s="639">
        <v>220219</v>
      </c>
      <c r="M27" s="639">
        <v>593875</v>
      </c>
      <c r="N27" s="639">
        <v>-835</v>
      </c>
      <c r="O27" s="639">
        <v>0</v>
      </c>
      <c r="P27" s="643">
        <v>-6574</v>
      </c>
    </row>
    <row r="28" spans="1:16" ht="12">
      <c r="A28" s="642" t="s">
        <v>669</v>
      </c>
      <c r="B28" s="639">
        <v>1366201</v>
      </c>
      <c r="C28" s="639">
        <v>1301451</v>
      </c>
      <c r="D28" s="639">
        <v>2667652</v>
      </c>
      <c r="E28" s="639">
        <v>2461742</v>
      </c>
      <c r="F28" s="639">
        <v>168947</v>
      </c>
      <c r="G28" s="639">
        <v>2630689</v>
      </c>
      <c r="H28" s="639">
        <v>36963</v>
      </c>
      <c r="I28" s="639">
        <v>-36963</v>
      </c>
      <c r="J28" s="639">
        <v>11979</v>
      </c>
      <c r="K28" s="639">
        <v>-48942</v>
      </c>
      <c r="L28" s="639">
        <v>161601</v>
      </c>
      <c r="M28" s="639">
        <v>210543</v>
      </c>
      <c r="N28" s="639">
        <v>0</v>
      </c>
      <c r="O28" s="639">
        <v>0</v>
      </c>
      <c r="P28" s="643">
        <v>0</v>
      </c>
    </row>
    <row r="29" spans="1:16" ht="12">
      <c r="A29" s="642" t="s">
        <v>670</v>
      </c>
      <c r="B29" s="639">
        <v>937727</v>
      </c>
      <c r="C29" s="639">
        <v>999630</v>
      </c>
      <c r="D29" s="639">
        <v>1937357</v>
      </c>
      <c r="E29" s="639">
        <v>1685429</v>
      </c>
      <c r="F29" s="639">
        <v>37786</v>
      </c>
      <c r="G29" s="639">
        <v>1723215</v>
      </c>
      <c r="H29" s="639">
        <v>214142</v>
      </c>
      <c r="I29" s="639">
        <v>-214142</v>
      </c>
      <c r="J29" s="639">
        <v>12890</v>
      </c>
      <c r="K29" s="639">
        <v>-187470</v>
      </c>
      <c r="L29" s="639">
        <v>286223</v>
      </c>
      <c r="M29" s="639">
        <v>473693</v>
      </c>
      <c r="N29" s="639">
        <v>0</v>
      </c>
      <c r="O29" s="639">
        <v>0</v>
      </c>
      <c r="P29" s="643">
        <v>-39562</v>
      </c>
    </row>
    <row r="30" spans="1:16" ht="12">
      <c r="A30" s="642" t="s">
        <v>671</v>
      </c>
      <c r="B30" s="639">
        <v>1179513</v>
      </c>
      <c r="C30" s="639">
        <v>1179383</v>
      </c>
      <c r="D30" s="639">
        <v>2358896</v>
      </c>
      <c r="E30" s="639">
        <v>2256279</v>
      </c>
      <c r="F30" s="639">
        <v>135129</v>
      </c>
      <c r="G30" s="639">
        <v>2391408</v>
      </c>
      <c r="H30" s="639">
        <v>-32512</v>
      </c>
      <c r="I30" s="639">
        <v>32512</v>
      </c>
      <c r="J30" s="639">
        <v>233591</v>
      </c>
      <c r="K30" s="639">
        <v>-82879</v>
      </c>
      <c r="L30" s="639">
        <v>80112</v>
      </c>
      <c r="M30" s="639">
        <v>162991</v>
      </c>
      <c r="N30" s="639">
        <v>-118600</v>
      </c>
      <c r="O30" s="639">
        <v>400</v>
      </c>
      <c r="P30" s="643">
        <v>0</v>
      </c>
    </row>
    <row r="31" spans="1:16" ht="12">
      <c r="A31" s="642" t="s">
        <v>672</v>
      </c>
      <c r="B31" s="639">
        <v>1570711</v>
      </c>
      <c r="C31" s="639">
        <v>1933777</v>
      </c>
      <c r="D31" s="639">
        <v>3504488</v>
      </c>
      <c r="E31" s="639">
        <v>3345219</v>
      </c>
      <c r="F31" s="639">
        <v>84312</v>
      </c>
      <c r="G31" s="639">
        <v>3429531</v>
      </c>
      <c r="H31" s="639">
        <v>74957</v>
      </c>
      <c r="I31" s="639">
        <v>-74957</v>
      </c>
      <c r="J31" s="639">
        <v>-43500</v>
      </c>
      <c r="K31" s="639">
        <v>-38713</v>
      </c>
      <c r="L31" s="639">
        <v>518900</v>
      </c>
      <c r="M31" s="639">
        <v>557613</v>
      </c>
      <c r="N31" s="639">
        <v>0</v>
      </c>
      <c r="O31" s="639">
        <v>9000</v>
      </c>
      <c r="P31" s="643">
        <v>-938</v>
      </c>
    </row>
    <row r="32" spans="1:16" ht="12">
      <c r="A32" s="642" t="s">
        <v>673</v>
      </c>
      <c r="B32" s="639">
        <v>807368</v>
      </c>
      <c r="C32" s="639">
        <v>1379277</v>
      </c>
      <c r="D32" s="639">
        <v>2186645</v>
      </c>
      <c r="E32" s="639">
        <v>1930490</v>
      </c>
      <c r="F32" s="639">
        <v>75332</v>
      </c>
      <c r="G32" s="639">
        <v>2005822</v>
      </c>
      <c r="H32" s="639">
        <v>180823</v>
      </c>
      <c r="I32" s="639">
        <v>-180823</v>
      </c>
      <c r="J32" s="639">
        <v>-24953</v>
      </c>
      <c r="K32" s="639">
        <v>-154370</v>
      </c>
      <c r="L32" s="639">
        <v>78840</v>
      </c>
      <c r="M32" s="639">
        <v>233210</v>
      </c>
      <c r="N32" s="639">
        <v>-2000</v>
      </c>
      <c r="O32" s="639">
        <v>0</v>
      </c>
      <c r="P32" s="643">
        <v>0</v>
      </c>
    </row>
    <row r="33" spans="1:16" ht="12">
      <c r="A33" s="642" t="s">
        <v>674</v>
      </c>
      <c r="B33" s="639">
        <v>1519426</v>
      </c>
      <c r="C33" s="639">
        <v>1538336</v>
      </c>
      <c r="D33" s="639">
        <v>3057762</v>
      </c>
      <c r="E33" s="639">
        <v>2768023</v>
      </c>
      <c r="F33" s="639">
        <v>85911</v>
      </c>
      <c r="G33" s="639">
        <v>2853934</v>
      </c>
      <c r="H33" s="639">
        <v>203828</v>
      </c>
      <c r="I33" s="639">
        <v>-203828</v>
      </c>
      <c r="J33" s="639">
        <v>2071</v>
      </c>
      <c r="K33" s="639">
        <v>-182694</v>
      </c>
      <c r="L33" s="639">
        <v>293631</v>
      </c>
      <c r="M33" s="639">
        <v>476325</v>
      </c>
      <c r="N33" s="639">
        <v>0</v>
      </c>
      <c r="O33" s="639">
        <v>0</v>
      </c>
      <c r="P33" s="643">
        <v>-23205</v>
      </c>
    </row>
    <row r="34" spans="1:16" ht="12">
      <c r="A34" s="642" t="s">
        <v>675</v>
      </c>
      <c r="B34" s="639">
        <v>1416557</v>
      </c>
      <c r="C34" s="639">
        <v>1619372</v>
      </c>
      <c r="D34" s="639">
        <v>3035929</v>
      </c>
      <c r="E34" s="639">
        <v>2950473</v>
      </c>
      <c r="F34" s="639">
        <v>65303</v>
      </c>
      <c r="G34" s="639">
        <v>3015776</v>
      </c>
      <c r="H34" s="639">
        <v>20153</v>
      </c>
      <c r="I34" s="639">
        <v>-20153</v>
      </c>
      <c r="J34" s="639">
        <v>31544</v>
      </c>
      <c r="K34" s="639">
        <v>-41163</v>
      </c>
      <c r="L34" s="639">
        <v>163151</v>
      </c>
      <c r="M34" s="639">
        <v>204314</v>
      </c>
      <c r="N34" s="639">
        <v>0</v>
      </c>
      <c r="O34" s="639">
        <v>-5960</v>
      </c>
      <c r="P34" s="643">
        <v>-4574</v>
      </c>
    </row>
    <row r="35" spans="1:16" ht="12">
      <c r="A35" s="642" t="s">
        <v>676</v>
      </c>
      <c r="B35" s="639">
        <v>1455400</v>
      </c>
      <c r="C35" s="639">
        <v>1277754</v>
      </c>
      <c r="D35" s="639">
        <v>2733154</v>
      </c>
      <c r="E35" s="639">
        <v>2663977</v>
      </c>
      <c r="F35" s="639">
        <v>201899</v>
      </c>
      <c r="G35" s="639">
        <v>2865876</v>
      </c>
      <c r="H35" s="639">
        <v>-132722</v>
      </c>
      <c r="I35" s="639">
        <v>132722</v>
      </c>
      <c r="J35" s="639">
        <v>507089</v>
      </c>
      <c r="K35" s="639">
        <v>-369327</v>
      </c>
      <c r="L35" s="639">
        <v>278002</v>
      </c>
      <c r="M35" s="639">
        <v>647329</v>
      </c>
      <c r="N35" s="639">
        <v>-5040</v>
      </c>
      <c r="O35" s="639">
        <v>0</v>
      </c>
      <c r="P35" s="643">
        <v>0</v>
      </c>
    </row>
    <row r="36" spans="1:16" ht="12">
      <c r="A36" s="642" t="s">
        <v>677</v>
      </c>
      <c r="B36" s="639">
        <v>810390</v>
      </c>
      <c r="C36" s="639">
        <v>1208053</v>
      </c>
      <c r="D36" s="639">
        <v>2018443</v>
      </c>
      <c r="E36" s="639">
        <v>1812944</v>
      </c>
      <c r="F36" s="639">
        <v>71443</v>
      </c>
      <c r="G36" s="639">
        <v>1884387</v>
      </c>
      <c r="H36" s="639">
        <v>134056</v>
      </c>
      <c r="I36" s="639">
        <v>-134056</v>
      </c>
      <c r="J36" s="639">
        <v>165415</v>
      </c>
      <c r="K36" s="639">
        <v>-303368</v>
      </c>
      <c r="L36" s="639">
        <v>266422</v>
      </c>
      <c r="M36" s="639">
        <v>569790</v>
      </c>
      <c r="N36" s="639">
        <v>4650</v>
      </c>
      <c r="O36" s="639">
        <v>0</v>
      </c>
      <c r="P36" s="643">
        <v>-753</v>
      </c>
    </row>
    <row r="37" spans="1:16" ht="12">
      <c r="A37" s="642" t="s">
        <v>678</v>
      </c>
      <c r="B37" s="639">
        <v>1433183</v>
      </c>
      <c r="C37" s="639">
        <v>1684769</v>
      </c>
      <c r="D37" s="639">
        <v>3117952</v>
      </c>
      <c r="E37" s="639">
        <v>2883490</v>
      </c>
      <c r="F37" s="639">
        <v>148036</v>
      </c>
      <c r="G37" s="639">
        <v>3031526</v>
      </c>
      <c r="H37" s="639">
        <v>86426</v>
      </c>
      <c r="I37" s="639">
        <v>-86426</v>
      </c>
      <c r="J37" s="639">
        <v>9101</v>
      </c>
      <c r="K37" s="639">
        <v>-94378</v>
      </c>
      <c r="L37" s="639">
        <v>213638</v>
      </c>
      <c r="M37" s="639">
        <v>308016</v>
      </c>
      <c r="N37" s="639">
        <v>3287</v>
      </c>
      <c r="O37" s="639">
        <v>-4436</v>
      </c>
      <c r="P37" s="643">
        <v>0</v>
      </c>
    </row>
    <row r="38" spans="1:16" ht="12">
      <c r="A38" s="642" t="s">
        <v>679</v>
      </c>
      <c r="B38" s="639">
        <v>2528406</v>
      </c>
      <c r="C38" s="639">
        <v>1500618</v>
      </c>
      <c r="D38" s="639">
        <v>4029024</v>
      </c>
      <c r="E38" s="639">
        <v>3737396</v>
      </c>
      <c r="F38" s="639">
        <v>236572</v>
      </c>
      <c r="G38" s="639">
        <v>3973968</v>
      </c>
      <c r="H38" s="639">
        <v>55056</v>
      </c>
      <c r="I38" s="639">
        <v>-55056</v>
      </c>
      <c r="J38" s="639">
        <v>-45667</v>
      </c>
      <c r="K38" s="639">
        <v>8870</v>
      </c>
      <c r="L38" s="639">
        <v>346403</v>
      </c>
      <c r="M38" s="639">
        <v>337533</v>
      </c>
      <c r="N38" s="639">
        <v>6388</v>
      </c>
      <c r="O38" s="639">
        <v>-13000</v>
      </c>
      <c r="P38" s="643">
        <v>-11647</v>
      </c>
    </row>
    <row r="39" spans="1:16" ht="12">
      <c r="A39" s="642" t="s">
        <v>680</v>
      </c>
      <c r="B39" s="639">
        <v>951197</v>
      </c>
      <c r="C39" s="639">
        <v>1666733</v>
      </c>
      <c r="D39" s="639">
        <v>2617930</v>
      </c>
      <c r="E39" s="639">
        <v>2396216</v>
      </c>
      <c r="F39" s="639">
        <v>58953</v>
      </c>
      <c r="G39" s="639">
        <v>2455169</v>
      </c>
      <c r="H39" s="639">
        <v>162761</v>
      </c>
      <c r="I39" s="639">
        <v>-162761</v>
      </c>
      <c r="J39" s="639">
        <v>45778</v>
      </c>
      <c r="K39" s="639">
        <v>-225620</v>
      </c>
      <c r="L39" s="639">
        <v>131553</v>
      </c>
      <c r="M39" s="639">
        <v>357173</v>
      </c>
      <c r="N39" s="639">
        <v>-10027</v>
      </c>
      <c r="O39" s="639">
        <v>30089</v>
      </c>
      <c r="P39" s="643">
        <v>-2981</v>
      </c>
    </row>
    <row r="40" spans="1:16" ht="12">
      <c r="A40" s="642" t="s">
        <v>681</v>
      </c>
      <c r="B40" s="639">
        <v>846089</v>
      </c>
      <c r="C40" s="639">
        <v>1823458</v>
      </c>
      <c r="D40" s="639">
        <v>2669547</v>
      </c>
      <c r="E40" s="639">
        <v>2547685</v>
      </c>
      <c r="F40" s="639">
        <v>98894</v>
      </c>
      <c r="G40" s="639">
        <v>2646579</v>
      </c>
      <c r="H40" s="639">
        <v>22968</v>
      </c>
      <c r="I40" s="639">
        <v>-22968</v>
      </c>
      <c r="J40" s="639">
        <v>-3878</v>
      </c>
      <c r="K40" s="639">
        <v>-42978</v>
      </c>
      <c r="L40" s="639">
        <v>154522</v>
      </c>
      <c r="M40" s="639">
        <v>197000</v>
      </c>
      <c r="N40" s="639">
        <v>-1503</v>
      </c>
      <c r="O40" s="639">
        <v>0</v>
      </c>
      <c r="P40" s="643">
        <v>25391</v>
      </c>
    </row>
    <row r="41" spans="1:16" ht="12">
      <c r="A41" s="642" t="s">
        <v>682</v>
      </c>
      <c r="B41" s="639">
        <v>7594549</v>
      </c>
      <c r="C41" s="639">
        <v>3119572</v>
      </c>
      <c r="D41" s="639">
        <v>10714121</v>
      </c>
      <c r="E41" s="639">
        <v>9587093</v>
      </c>
      <c r="F41" s="639">
        <v>1214175</v>
      </c>
      <c r="G41" s="639">
        <v>10801268</v>
      </c>
      <c r="H41" s="639">
        <v>-87147</v>
      </c>
      <c r="I41" s="639">
        <v>87147</v>
      </c>
      <c r="J41" s="639">
        <v>192726</v>
      </c>
      <c r="K41" s="639">
        <v>-415324</v>
      </c>
      <c r="L41" s="639">
        <v>1222971</v>
      </c>
      <c r="M41" s="639">
        <v>1638295</v>
      </c>
      <c r="N41" s="639">
        <v>79200</v>
      </c>
      <c r="O41" s="639">
        <v>0</v>
      </c>
      <c r="P41" s="643">
        <v>230545</v>
      </c>
    </row>
    <row r="42" spans="1:16" ht="12">
      <c r="A42" s="642" t="s">
        <v>683</v>
      </c>
      <c r="B42" s="639">
        <v>1557672</v>
      </c>
      <c r="C42" s="639">
        <v>1414245</v>
      </c>
      <c r="D42" s="639">
        <v>2971917</v>
      </c>
      <c r="E42" s="639">
        <v>2854582</v>
      </c>
      <c r="F42" s="639">
        <v>115635</v>
      </c>
      <c r="G42" s="639">
        <v>2970217</v>
      </c>
      <c r="H42" s="639">
        <v>1700</v>
      </c>
      <c r="I42" s="639">
        <v>-1700</v>
      </c>
      <c r="J42" s="639">
        <v>132498</v>
      </c>
      <c r="K42" s="639">
        <v>-83931</v>
      </c>
      <c r="L42" s="639">
        <v>177036</v>
      </c>
      <c r="M42" s="639">
        <v>260967</v>
      </c>
      <c r="N42" s="639">
        <v>0</v>
      </c>
      <c r="O42" s="639">
        <v>0</v>
      </c>
      <c r="P42" s="643">
        <v>-50267</v>
      </c>
    </row>
    <row r="43" spans="1:16" ht="12">
      <c r="A43" s="642" t="s">
        <v>684</v>
      </c>
      <c r="B43" s="639">
        <v>1694482</v>
      </c>
      <c r="C43" s="639">
        <v>1839137</v>
      </c>
      <c r="D43" s="639">
        <v>3533619</v>
      </c>
      <c r="E43" s="639">
        <v>3413524</v>
      </c>
      <c r="F43" s="639">
        <v>84764</v>
      </c>
      <c r="G43" s="639">
        <v>3498288</v>
      </c>
      <c r="H43" s="639">
        <v>35331</v>
      </c>
      <c r="I43" s="639">
        <v>-35331</v>
      </c>
      <c r="J43" s="639">
        <v>-20856</v>
      </c>
      <c r="K43" s="639">
        <v>16044</v>
      </c>
      <c r="L43" s="639">
        <v>369908</v>
      </c>
      <c r="M43" s="639">
        <v>353864</v>
      </c>
      <c r="N43" s="639">
        <v>-6885</v>
      </c>
      <c r="O43" s="639">
        <v>-5500</v>
      </c>
      <c r="P43" s="643">
        <v>-18134</v>
      </c>
    </row>
    <row r="44" spans="1:16" ht="12">
      <c r="A44" s="642" t="s">
        <v>685</v>
      </c>
      <c r="B44" s="639">
        <v>2046589</v>
      </c>
      <c r="C44" s="639">
        <v>2474487</v>
      </c>
      <c r="D44" s="639">
        <v>4521076</v>
      </c>
      <c r="E44" s="639">
        <v>4033751</v>
      </c>
      <c r="F44" s="639">
        <v>379843</v>
      </c>
      <c r="G44" s="639">
        <v>4413594</v>
      </c>
      <c r="H44" s="639">
        <v>107482</v>
      </c>
      <c r="I44" s="639">
        <v>-107482</v>
      </c>
      <c r="J44" s="639">
        <v>210339</v>
      </c>
      <c r="K44" s="639">
        <v>-313568</v>
      </c>
      <c r="L44" s="639">
        <v>380587</v>
      </c>
      <c r="M44" s="639">
        <v>694155</v>
      </c>
      <c r="N44" s="639">
        <v>-2622</v>
      </c>
      <c r="O44" s="639">
        <v>-340</v>
      </c>
      <c r="P44" s="643">
        <v>-1291</v>
      </c>
    </row>
    <row r="45" spans="1:16" ht="12">
      <c r="A45" s="642" t="s">
        <v>686</v>
      </c>
      <c r="B45" s="639">
        <v>1319116</v>
      </c>
      <c r="C45" s="639">
        <v>1021547</v>
      </c>
      <c r="D45" s="639">
        <v>2340663</v>
      </c>
      <c r="E45" s="639">
        <v>2007071</v>
      </c>
      <c r="F45" s="639">
        <v>117602</v>
      </c>
      <c r="G45" s="639">
        <v>2124673</v>
      </c>
      <c r="H45" s="639">
        <v>215990</v>
      </c>
      <c r="I45" s="639">
        <v>-215990</v>
      </c>
      <c r="J45" s="639">
        <v>-12677</v>
      </c>
      <c r="K45" s="639">
        <v>-156751</v>
      </c>
      <c r="L45" s="639">
        <v>129885</v>
      </c>
      <c r="M45" s="639">
        <v>286636</v>
      </c>
      <c r="N45" s="639">
        <v>-1084</v>
      </c>
      <c r="O45" s="639">
        <v>-644</v>
      </c>
      <c r="P45" s="643">
        <v>-44834</v>
      </c>
    </row>
    <row r="46" spans="1:16" ht="12">
      <c r="A46" s="642" t="s">
        <v>687</v>
      </c>
      <c r="B46" s="639">
        <v>3818342</v>
      </c>
      <c r="C46" s="639">
        <v>2051124</v>
      </c>
      <c r="D46" s="639">
        <v>5870000</v>
      </c>
      <c r="E46" s="639">
        <v>5477011</v>
      </c>
      <c r="F46" s="639">
        <v>255190</v>
      </c>
      <c r="G46" s="639">
        <v>5732201</v>
      </c>
      <c r="H46" s="639">
        <v>137265</v>
      </c>
      <c r="I46" s="639">
        <v>-137265</v>
      </c>
      <c r="J46" s="639">
        <v>104297</v>
      </c>
      <c r="K46" s="639">
        <v>-240270</v>
      </c>
      <c r="L46" s="639">
        <v>198330</v>
      </c>
      <c r="M46" s="639">
        <v>438600</v>
      </c>
      <c r="N46" s="639">
        <v>-20180</v>
      </c>
      <c r="O46" s="639">
        <v>46650</v>
      </c>
      <c r="P46" s="643">
        <v>-27762</v>
      </c>
    </row>
    <row r="47" spans="1:16" ht="12">
      <c r="A47" s="642" t="s">
        <v>688</v>
      </c>
      <c r="B47" s="639">
        <v>616332</v>
      </c>
      <c r="C47" s="639">
        <v>431749</v>
      </c>
      <c r="D47" s="639">
        <v>1048081</v>
      </c>
      <c r="E47" s="639">
        <v>988733</v>
      </c>
      <c r="F47" s="639">
        <v>42473</v>
      </c>
      <c r="G47" s="639">
        <v>1032000</v>
      </c>
      <c r="H47" s="639">
        <v>16875</v>
      </c>
      <c r="I47" s="639">
        <v>-16875</v>
      </c>
      <c r="J47" s="639">
        <v>104000</v>
      </c>
      <c r="K47" s="639">
        <v>-120875</v>
      </c>
      <c r="L47" s="639">
        <v>61596</v>
      </c>
      <c r="M47" s="639">
        <v>182471</v>
      </c>
      <c r="N47" s="639">
        <v>0</v>
      </c>
      <c r="O47" s="639">
        <v>0</v>
      </c>
      <c r="P47" s="643">
        <v>0</v>
      </c>
    </row>
    <row r="48" spans="1:16" ht="12.75">
      <c r="A48" s="638" t="s">
        <v>689</v>
      </c>
      <c r="B48" s="639">
        <f aca="true" t="shared" si="1" ref="B48:P48">SUM(B22:B47)</f>
        <v>43960567</v>
      </c>
      <c r="C48" s="639">
        <f t="shared" si="1"/>
        <v>41144850</v>
      </c>
      <c r="D48" s="639">
        <f t="shared" si="1"/>
        <v>85105951</v>
      </c>
      <c r="E48" s="639">
        <f t="shared" si="1"/>
        <v>78479443</v>
      </c>
      <c r="F48" s="639">
        <f t="shared" si="1"/>
        <v>4518826</v>
      </c>
      <c r="G48" s="639">
        <f t="shared" si="1"/>
        <v>82999063</v>
      </c>
      <c r="H48" s="639">
        <f t="shared" si="1"/>
        <v>2107148</v>
      </c>
      <c r="I48" s="639">
        <f t="shared" si="1"/>
        <v>-2107148</v>
      </c>
      <c r="J48" s="639">
        <f t="shared" si="1"/>
        <v>1807827</v>
      </c>
      <c r="K48" s="639">
        <f t="shared" si="1"/>
        <v>-4017946</v>
      </c>
      <c r="L48" s="639">
        <f t="shared" si="1"/>
        <v>6857861</v>
      </c>
      <c r="M48" s="639">
        <f t="shared" si="1"/>
        <v>10875307</v>
      </c>
      <c r="N48" s="639">
        <f t="shared" si="1"/>
        <v>-46798</v>
      </c>
      <c r="O48" s="639">
        <f t="shared" si="1"/>
        <v>46267</v>
      </c>
      <c r="P48" s="643">
        <f t="shared" si="1"/>
        <v>103808</v>
      </c>
    </row>
    <row r="49" spans="1:16" ht="12.75">
      <c r="A49" s="645" t="s">
        <v>690</v>
      </c>
      <c r="B49" s="646">
        <f aca="true" t="shared" si="2" ref="B49:P49">B48+B20</f>
        <v>113267619</v>
      </c>
      <c r="C49" s="646">
        <f t="shared" si="2"/>
        <v>56964014</v>
      </c>
      <c r="D49" s="646">
        <f t="shared" si="2"/>
        <v>170232167</v>
      </c>
      <c r="E49" s="646">
        <f t="shared" si="2"/>
        <v>152758065</v>
      </c>
      <c r="F49" s="646">
        <f t="shared" si="2"/>
        <v>13325570</v>
      </c>
      <c r="G49" s="646">
        <f t="shared" si="2"/>
        <v>166084429</v>
      </c>
      <c r="H49" s="646">
        <f t="shared" si="2"/>
        <v>4147998</v>
      </c>
      <c r="I49" s="646">
        <f t="shared" si="2"/>
        <v>-4147998</v>
      </c>
      <c r="J49" s="646">
        <f t="shared" si="2"/>
        <v>-3262173</v>
      </c>
      <c r="K49" s="646">
        <f t="shared" si="2"/>
        <v>-3467970</v>
      </c>
      <c r="L49" s="646">
        <f t="shared" si="2"/>
        <v>14251349</v>
      </c>
      <c r="M49" s="646">
        <f t="shared" si="2"/>
        <v>17718819</v>
      </c>
      <c r="N49" s="646">
        <f t="shared" si="2"/>
        <v>-4353048</v>
      </c>
      <c r="O49" s="646">
        <f t="shared" si="2"/>
        <v>7059561</v>
      </c>
      <c r="P49" s="647">
        <f t="shared" si="2"/>
        <v>-124062</v>
      </c>
    </row>
    <row r="50" spans="1:7" s="649" customFormat="1" ht="12">
      <c r="A50" s="648" t="s">
        <v>691</v>
      </c>
      <c r="G50" s="649" t="s">
        <v>24</v>
      </c>
    </row>
    <row r="51" s="649" customFormat="1" ht="12">
      <c r="A51" s="648" t="s">
        <v>692</v>
      </c>
    </row>
    <row r="52" spans="1:11" s="649" customFormat="1" ht="12">
      <c r="A52" s="650"/>
      <c r="B52" s="598"/>
      <c r="C52" s="598"/>
      <c r="D52" s="598"/>
      <c r="E52" s="598"/>
      <c r="F52" s="598"/>
      <c r="G52" s="598"/>
      <c r="H52" s="598"/>
      <c r="I52" s="598"/>
      <c r="J52" s="598"/>
      <c r="K52" s="598"/>
    </row>
    <row r="53" s="649" customFormat="1" ht="12">
      <c r="A53" s="606"/>
    </row>
    <row r="54" spans="1:12" s="649" customFormat="1" ht="12">
      <c r="A54" s="651"/>
      <c r="B54" s="651"/>
      <c r="C54" s="552"/>
      <c r="D54" s="552"/>
      <c r="E54" s="552"/>
      <c r="F54" s="552"/>
      <c r="H54" s="652"/>
      <c r="I54" s="652"/>
      <c r="J54" s="652"/>
      <c r="K54" s="652"/>
      <c r="L54" s="652"/>
    </row>
    <row r="55" s="654" customFormat="1" ht="11.25">
      <c r="A55" s="653"/>
    </row>
    <row r="58" spans="1:11" s="552" customFormat="1" ht="11.25" customHeight="1">
      <c r="A58" s="655" t="s">
        <v>693</v>
      </c>
      <c r="H58" s="552" t="s">
        <v>694</v>
      </c>
      <c r="K58" s="552" t="s">
        <v>695</v>
      </c>
    </row>
    <row r="59" ht="11.25">
      <c r="A59" s="555"/>
    </row>
    <row r="67" s="518" customFormat="1" ht="11.25">
      <c r="A67" s="561" t="s">
        <v>520</v>
      </c>
    </row>
    <row r="68" ht="11.25">
      <c r="A68" s="508" t="s">
        <v>521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D1">
      <pane xSplit="11580" topLeftCell="I4" activePane="topLeft" state="split"/>
      <selection pane="topLeft" activeCell="E16" sqref="E16"/>
      <selection pane="topRight" activeCell="E16" sqref="E16"/>
    </sheetView>
  </sheetViews>
  <sheetFormatPr defaultColWidth="9.140625" defaultRowHeight="12.75"/>
  <cols>
    <col min="1" max="1" width="20.421875" style="509" customWidth="1"/>
    <col min="2" max="2" width="9.7109375" style="465" customWidth="1"/>
    <col min="3" max="3" width="9.57421875" style="465" customWidth="1"/>
    <col min="4" max="4" width="14.8515625" style="465" customWidth="1"/>
    <col min="5" max="9" width="10.57421875" style="465" customWidth="1"/>
    <col min="10" max="10" width="11.8515625" style="465" customWidth="1"/>
    <col min="11" max="12" width="11.00390625" style="465" customWidth="1"/>
    <col min="13" max="16" width="7.140625" style="465" customWidth="1"/>
    <col min="17" max="16384" width="8.00390625" style="465" customWidth="1"/>
  </cols>
  <sheetData>
    <row r="1" spans="1:12" s="518" customFormat="1" ht="12.75">
      <c r="A1" s="463" t="s">
        <v>696</v>
      </c>
      <c r="B1" s="463"/>
      <c r="C1" s="463"/>
      <c r="D1" s="463"/>
      <c r="E1" s="463"/>
      <c r="F1" s="463"/>
      <c r="G1" s="463"/>
      <c r="H1" s="463"/>
      <c r="I1" s="463"/>
      <c r="J1" s="463"/>
      <c r="K1" s="558"/>
      <c r="L1" s="609" t="s">
        <v>697</v>
      </c>
    </row>
    <row r="2" spans="1:12" s="518" customFormat="1" ht="12.7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558"/>
      <c r="L2" s="609"/>
    </row>
    <row r="3" spans="1:12" s="466" customFormat="1" ht="12.75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609"/>
    </row>
    <row r="4" spans="1:16" s="614" customFormat="1" ht="15.75">
      <c r="A4" s="467" t="s">
        <v>698</v>
      </c>
      <c r="B4" s="467"/>
      <c r="C4" s="467"/>
      <c r="D4" s="514"/>
      <c r="E4" s="467"/>
      <c r="F4" s="467"/>
      <c r="G4" s="467"/>
      <c r="H4" s="467"/>
      <c r="I4" s="467"/>
      <c r="J4" s="467"/>
      <c r="K4" s="467"/>
      <c r="L4" s="467"/>
      <c r="M4" s="656"/>
      <c r="N4" s="656"/>
      <c r="O4" s="656"/>
      <c r="P4" s="656"/>
    </row>
    <row r="5" spans="1:16" s="614" customFormat="1" ht="15.75">
      <c r="A5" s="467" t="s">
        <v>565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656"/>
      <c r="N5" s="656"/>
      <c r="O5" s="656"/>
      <c r="P5" s="656"/>
    </row>
    <row r="6" spans="1:16" ht="12.75">
      <c r="A6" s="65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</row>
    <row r="7" spans="1:16" s="518" customFormat="1" ht="11.25">
      <c r="A7" s="615"/>
      <c r="B7" s="558"/>
      <c r="C7" s="558"/>
      <c r="D7" s="558"/>
      <c r="E7" s="558"/>
      <c r="F7" s="558"/>
      <c r="G7" s="558"/>
      <c r="H7" s="558"/>
      <c r="I7" s="558"/>
      <c r="J7" s="558"/>
      <c r="K7" s="558" t="s">
        <v>699</v>
      </c>
      <c r="L7" s="558"/>
      <c r="N7" s="558"/>
      <c r="O7" s="558"/>
      <c r="P7" s="558"/>
    </row>
    <row r="8" spans="1:16" s="466" customFormat="1" ht="12.75">
      <c r="A8" s="658"/>
      <c r="B8" s="659"/>
      <c r="C8" s="659"/>
      <c r="D8" s="660"/>
      <c r="E8" s="660"/>
      <c r="F8" s="661" t="s">
        <v>700</v>
      </c>
      <c r="G8" s="622"/>
      <c r="H8" s="622"/>
      <c r="I8" s="662"/>
      <c r="J8" s="622"/>
      <c r="K8" s="622"/>
      <c r="L8" s="663"/>
      <c r="N8" s="463"/>
      <c r="O8" s="463"/>
      <c r="P8" s="463"/>
    </row>
    <row r="9" spans="1:12" s="555" customFormat="1" ht="11.25">
      <c r="A9" s="664"/>
      <c r="B9" s="665"/>
      <c r="C9" s="665"/>
      <c r="D9" s="625"/>
      <c r="E9" s="625"/>
      <c r="F9" s="625"/>
      <c r="G9" s="625"/>
      <c r="H9" s="666" t="s">
        <v>638</v>
      </c>
      <c r="I9" s="667"/>
      <c r="J9" s="625"/>
      <c r="K9" s="625"/>
      <c r="L9" s="668"/>
    </row>
    <row r="10" spans="1:16" ht="45">
      <c r="A10" s="664" t="s">
        <v>701</v>
      </c>
      <c r="B10" s="669" t="s">
        <v>702</v>
      </c>
      <c r="C10" s="669" t="s">
        <v>703</v>
      </c>
      <c r="D10" s="669" t="s">
        <v>704</v>
      </c>
      <c r="E10" s="669" t="s">
        <v>705</v>
      </c>
      <c r="F10" s="669" t="s">
        <v>67</v>
      </c>
      <c r="G10" s="669" t="s">
        <v>706</v>
      </c>
      <c r="H10" s="669" t="s">
        <v>649</v>
      </c>
      <c r="I10" s="669" t="s">
        <v>650</v>
      </c>
      <c r="J10" s="669" t="s">
        <v>76</v>
      </c>
      <c r="K10" s="669" t="s">
        <v>78</v>
      </c>
      <c r="L10" s="670" t="s">
        <v>707</v>
      </c>
      <c r="M10" s="577"/>
      <c r="N10" s="517"/>
      <c r="O10" s="517"/>
      <c r="P10" s="517"/>
    </row>
    <row r="11" spans="1:16" s="518" customFormat="1" ht="11.25">
      <c r="A11" s="475">
        <v>1</v>
      </c>
      <c r="B11" s="671">
        <v>2</v>
      </c>
      <c r="C11" s="671">
        <v>3</v>
      </c>
      <c r="D11" s="671">
        <v>4</v>
      </c>
      <c r="E11" s="671">
        <v>5</v>
      </c>
      <c r="F11" s="671">
        <v>6</v>
      </c>
      <c r="G11" s="671">
        <v>7</v>
      </c>
      <c r="H11" s="671">
        <v>8</v>
      </c>
      <c r="I11" s="671">
        <v>9</v>
      </c>
      <c r="J11" s="671">
        <v>10</v>
      </c>
      <c r="K11" s="671">
        <v>11</v>
      </c>
      <c r="L11" s="672">
        <v>12</v>
      </c>
      <c r="M11" s="561"/>
      <c r="N11" s="558"/>
      <c r="O11" s="558"/>
      <c r="P11" s="558"/>
    </row>
    <row r="12" spans="1:13" ht="12">
      <c r="A12" s="673" t="s">
        <v>654</v>
      </c>
      <c r="B12" s="639">
        <v>10645909</v>
      </c>
      <c r="C12" s="639">
        <v>5084462</v>
      </c>
      <c r="D12" s="639">
        <v>5561447</v>
      </c>
      <c r="E12" s="639">
        <v>-5561447</v>
      </c>
      <c r="F12" s="639">
        <v>0</v>
      </c>
      <c r="G12" s="639">
        <v>-5561447</v>
      </c>
      <c r="H12" s="639">
        <v>4982765</v>
      </c>
      <c r="I12" s="639">
        <v>10544212</v>
      </c>
      <c r="J12" s="639">
        <v>0</v>
      </c>
      <c r="K12" s="639">
        <v>0</v>
      </c>
      <c r="L12" s="643">
        <v>0</v>
      </c>
      <c r="M12" s="674"/>
    </row>
    <row r="13" spans="1:13" ht="12">
      <c r="A13" s="673" t="s">
        <v>655</v>
      </c>
      <c r="B13" s="639">
        <v>561408</v>
      </c>
      <c r="C13" s="639">
        <v>534787</v>
      </c>
      <c r="D13" s="639">
        <v>26621</v>
      </c>
      <c r="E13" s="639">
        <v>-26621</v>
      </c>
      <c r="F13" s="639">
        <v>-25000</v>
      </c>
      <c r="G13" s="639">
        <v>-1621</v>
      </c>
      <c r="H13" s="639">
        <v>74146</v>
      </c>
      <c r="I13" s="639">
        <v>75767</v>
      </c>
      <c r="J13" s="639">
        <v>0</v>
      </c>
      <c r="K13" s="639">
        <v>0</v>
      </c>
      <c r="L13" s="643">
        <v>0</v>
      </c>
      <c r="M13" s="674"/>
    </row>
    <row r="14" spans="1:13" ht="12">
      <c r="A14" s="673" t="s">
        <v>656</v>
      </c>
      <c r="B14" s="639">
        <v>300441</v>
      </c>
      <c r="C14" s="639">
        <v>254114</v>
      </c>
      <c r="D14" s="639">
        <v>46327</v>
      </c>
      <c r="E14" s="639">
        <v>-46327</v>
      </c>
      <c r="F14" s="639">
        <v>0</v>
      </c>
      <c r="G14" s="639">
        <v>-46327</v>
      </c>
      <c r="H14" s="639">
        <v>103943</v>
      </c>
      <c r="I14" s="639">
        <v>150270</v>
      </c>
      <c r="J14" s="639">
        <v>0</v>
      </c>
      <c r="K14" s="639">
        <v>0</v>
      </c>
      <c r="L14" s="643">
        <v>0</v>
      </c>
      <c r="M14" s="674">
        <v>0</v>
      </c>
    </row>
    <row r="15" spans="1:13" ht="12">
      <c r="A15" s="673" t="s">
        <v>657</v>
      </c>
      <c r="B15" s="639">
        <v>801533</v>
      </c>
      <c r="C15" s="639">
        <v>802013</v>
      </c>
      <c r="D15" s="639">
        <v>-480</v>
      </c>
      <c r="E15" s="639">
        <v>480</v>
      </c>
      <c r="F15" s="639">
        <v>0</v>
      </c>
      <c r="G15" s="639">
        <v>480</v>
      </c>
      <c r="H15" s="639">
        <v>148982</v>
      </c>
      <c r="I15" s="639">
        <v>148502</v>
      </c>
      <c r="J15" s="639">
        <v>0</v>
      </c>
      <c r="K15" s="639">
        <v>0</v>
      </c>
      <c r="L15" s="643">
        <v>0</v>
      </c>
      <c r="M15" s="674">
        <v>0</v>
      </c>
    </row>
    <row r="16" spans="1:13" ht="12">
      <c r="A16" s="673" t="s">
        <v>658</v>
      </c>
      <c r="B16" s="639">
        <v>630724</v>
      </c>
      <c r="C16" s="639">
        <v>471995</v>
      </c>
      <c r="D16" s="639">
        <v>158729</v>
      </c>
      <c r="E16" s="639">
        <v>-158729</v>
      </c>
      <c r="F16" s="639">
        <v>0</v>
      </c>
      <c r="G16" s="639">
        <v>-158729</v>
      </c>
      <c r="H16" s="639">
        <v>311894</v>
      </c>
      <c r="I16" s="639">
        <v>470623</v>
      </c>
      <c r="J16" s="639">
        <v>0</v>
      </c>
      <c r="K16" s="639">
        <v>0</v>
      </c>
      <c r="L16" s="643">
        <v>0</v>
      </c>
      <c r="M16" s="674">
        <v>0</v>
      </c>
    </row>
    <row r="17" spans="1:13" ht="12">
      <c r="A17" s="673" t="s">
        <v>659</v>
      </c>
      <c r="B17" s="639">
        <v>123980</v>
      </c>
      <c r="C17" s="639">
        <v>119114</v>
      </c>
      <c r="D17" s="639">
        <v>4866</v>
      </c>
      <c r="E17" s="639">
        <v>-4866</v>
      </c>
      <c r="F17" s="639">
        <v>0</v>
      </c>
      <c r="G17" s="639">
        <v>-4866</v>
      </c>
      <c r="H17" s="639">
        <v>56674</v>
      </c>
      <c r="I17" s="639">
        <v>61540</v>
      </c>
      <c r="J17" s="639">
        <v>0</v>
      </c>
      <c r="K17" s="639">
        <v>0</v>
      </c>
      <c r="L17" s="643">
        <v>0</v>
      </c>
      <c r="M17" s="674">
        <v>0</v>
      </c>
    </row>
    <row r="18" spans="1:13" ht="12">
      <c r="A18" s="673" t="s">
        <v>660</v>
      </c>
      <c r="B18" s="639">
        <v>3468492</v>
      </c>
      <c r="C18" s="639">
        <v>3729581</v>
      </c>
      <c r="D18" s="639">
        <v>-261089</v>
      </c>
      <c r="E18" s="639">
        <v>261089</v>
      </c>
      <c r="F18" s="639">
        <v>843313</v>
      </c>
      <c r="G18" s="639">
        <v>-582224</v>
      </c>
      <c r="H18" s="639">
        <v>1678980</v>
      </c>
      <c r="I18" s="639">
        <v>2261204</v>
      </c>
      <c r="J18" s="639">
        <v>0</v>
      </c>
      <c r="K18" s="639">
        <v>0</v>
      </c>
      <c r="L18" s="643">
        <v>0</v>
      </c>
      <c r="M18" s="654">
        <v>0</v>
      </c>
    </row>
    <row r="19" spans="1:16" s="677" customFormat="1" ht="12.75">
      <c r="A19" s="675" t="s">
        <v>661</v>
      </c>
      <c r="B19" s="639">
        <f aca="true" t="shared" si="0" ref="B19:L19">SUM(B12:B18)</f>
        <v>16532487</v>
      </c>
      <c r="C19" s="639">
        <f t="shared" si="0"/>
        <v>10996066</v>
      </c>
      <c r="D19" s="639">
        <f t="shared" si="0"/>
        <v>5536421</v>
      </c>
      <c r="E19" s="639">
        <f t="shared" si="0"/>
        <v>-5536421</v>
      </c>
      <c r="F19" s="639">
        <f t="shared" si="0"/>
        <v>818313</v>
      </c>
      <c r="G19" s="639">
        <f t="shared" si="0"/>
        <v>-6354734</v>
      </c>
      <c r="H19" s="639">
        <f t="shared" si="0"/>
        <v>7357384</v>
      </c>
      <c r="I19" s="639">
        <f t="shared" si="0"/>
        <v>13712118</v>
      </c>
      <c r="J19" s="639">
        <f t="shared" si="0"/>
        <v>0</v>
      </c>
      <c r="K19" s="639">
        <f t="shared" si="0"/>
        <v>0</v>
      </c>
      <c r="L19" s="643">
        <f t="shared" si="0"/>
        <v>0</v>
      </c>
      <c r="M19" s="676">
        <v>0</v>
      </c>
      <c r="N19" s="676"/>
      <c r="O19" s="676"/>
      <c r="P19" s="676"/>
    </row>
    <row r="20" spans="1:13" ht="12">
      <c r="A20" s="673" t="s">
        <v>663</v>
      </c>
      <c r="B20" s="639">
        <v>161281</v>
      </c>
      <c r="C20" s="639">
        <v>163985</v>
      </c>
      <c r="D20" s="639">
        <v>-2704</v>
      </c>
      <c r="E20" s="639">
        <v>2704</v>
      </c>
      <c r="F20" s="639">
        <v>1850</v>
      </c>
      <c r="G20" s="639">
        <v>854</v>
      </c>
      <c r="H20" s="639">
        <v>114183</v>
      </c>
      <c r="I20" s="639">
        <v>113329</v>
      </c>
      <c r="J20" s="639">
        <v>0</v>
      </c>
      <c r="K20" s="639">
        <v>0</v>
      </c>
      <c r="L20" s="643">
        <v>0</v>
      </c>
      <c r="M20" s="674">
        <v>0</v>
      </c>
    </row>
    <row r="21" spans="1:13" ht="12">
      <c r="A21" s="673" t="s">
        <v>664</v>
      </c>
      <c r="B21" s="639">
        <v>197023</v>
      </c>
      <c r="C21" s="639">
        <v>211304</v>
      </c>
      <c r="D21" s="639">
        <v>-14281</v>
      </c>
      <c r="E21" s="639">
        <v>14281</v>
      </c>
      <c r="F21" s="639">
        <v>-5000</v>
      </c>
      <c r="G21" s="639">
        <v>19281</v>
      </c>
      <c r="H21" s="639">
        <v>150094</v>
      </c>
      <c r="I21" s="639">
        <v>130813</v>
      </c>
      <c r="J21" s="639">
        <v>0</v>
      </c>
      <c r="K21" s="639">
        <v>0</v>
      </c>
      <c r="L21" s="643">
        <v>0</v>
      </c>
      <c r="M21" s="674"/>
    </row>
    <row r="22" spans="1:13" ht="12">
      <c r="A22" s="673" t="s">
        <v>665</v>
      </c>
      <c r="B22" s="639">
        <v>183245</v>
      </c>
      <c r="C22" s="639">
        <v>165827</v>
      </c>
      <c r="D22" s="639">
        <v>17418</v>
      </c>
      <c r="E22" s="639">
        <v>-17418</v>
      </c>
      <c r="F22" s="639">
        <v>-750</v>
      </c>
      <c r="G22" s="639">
        <v>-16668</v>
      </c>
      <c r="H22" s="639">
        <v>71508</v>
      </c>
      <c r="I22" s="639">
        <v>88176</v>
      </c>
      <c r="J22" s="639">
        <v>0</v>
      </c>
      <c r="K22" s="639">
        <v>0</v>
      </c>
      <c r="L22" s="643">
        <v>0</v>
      </c>
      <c r="M22" s="674"/>
    </row>
    <row r="23" spans="1:13" ht="12">
      <c r="A23" s="673" t="s">
        <v>666</v>
      </c>
      <c r="B23" s="639">
        <v>347875</v>
      </c>
      <c r="C23" s="639">
        <v>288423</v>
      </c>
      <c r="D23" s="639">
        <v>59452</v>
      </c>
      <c r="E23" s="639">
        <v>-59452</v>
      </c>
      <c r="F23" s="639">
        <v>0</v>
      </c>
      <c r="G23" s="639">
        <v>-59452</v>
      </c>
      <c r="H23" s="639">
        <v>99663</v>
      </c>
      <c r="I23" s="639">
        <v>159115</v>
      </c>
      <c r="J23" s="639">
        <v>0</v>
      </c>
      <c r="K23" s="639">
        <v>0</v>
      </c>
      <c r="L23" s="643">
        <v>0</v>
      </c>
      <c r="M23" s="674"/>
    </row>
    <row r="24" spans="1:13" ht="12">
      <c r="A24" s="673" t="s">
        <v>667</v>
      </c>
      <c r="B24" s="639">
        <v>348882</v>
      </c>
      <c r="C24" s="639">
        <v>334667</v>
      </c>
      <c r="D24" s="639">
        <v>14215</v>
      </c>
      <c r="E24" s="639">
        <v>-14215</v>
      </c>
      <c r="F24" s="639">
        <v>-1150</v>
      </c>
      <c r="G24" s="639">
        <v>-13065</v>
      </c>
      <c r="H24" s="639">
        <v>125613</v>
      </c>
      <c r="I24" s="639">
        <v>138678</v>
      </c>
      <c r="J24" s="639">
        <v>0</v>
      </c>
      <c r="K24" s="639">
        <v>0</v>
      </c>
      <c r="L24" s="643">
        <v>0</v>
      </c>
      <c r="M24" s="674"/>
    </row>
    <row r="25" spans="1:13" ht="12">
      <c r="A25" s="673" t="s">
        <v>668</v>
      </c>
      <c r="B25" s="639">
        <v>282924</v>
      </c>
      <c r="C25" s="639">
        <v>280682</v>
      </c>
      <c r="D25" s="639">
        <v>2242</v>
      </c>
      <c r="E25" s="639">
        <v>-2242</v>
      </c>
      <c r="F25" s="639">
        <v>0</v>
      </c>
      <c r="G25" s="639">
        <v>-2242</v>
      </c>
      <c r="H25" s="639">
        <v>79454</v>
      </c>
      <c r="I25" s="639">
        <v>81696</v>
      </c>
      <c r="J25" s="639">
        <v>0</v>
      </c>
      <c r="K25" s="639">
        <v>0</v>
      </c>
      <c r="L25" s="643">
        <v>0</v>
      </c>
      <c r="M25" s="674"/>
    </row>
    <row r="26" spans="1:13" ht="12">
      <c r="A26" s="673" t="s">
        <v>669</v>
      </c>
      <c r="B26" s="639">
        <v>380325</v>
      </c>
      <c r="C26" s="639">
        <v>297255</v>
      </c>
      <c r="D26" s="639">
        <v>83070</v>
      </c>
      <c r="E26" s="639">
        <v>-83070</v>
      </c>
      <c r="F26" s="639">
        <v>0</v>
      </c>
      <c r="G26" s="639">
        <v>-83070</v>
      </c>
      <c r="H26" s="639">
        <v>60260</v>
      </c>
      <c r="I26" s="639">
        <v>143330</v>
      </c>
      <c r="J26" s="639">
        <v>0</v>
      </c>
      <c r="K26" s="639">
        <v>0</v>
      </c>
      <c r="L26" s="643">
        <v>0</v>
      </c>
      <c r="M26" s="674"/>
    </row>
    <row r="27" spans="1:13" ht="12">
      <c r="A27" s="673" t="s">
        <v>670</v>
      </c>
      <c r="B27" s="639">
        <v>138507</v>
      </c>
      <c r="C27" s="639">
        <v>148240</v>
      </c>
      <c r="D27" s="639">
        <v>-9733</v>
      </c>
      <c r="E27" s="639">
        <v>9733</v>
      </c>
      <c r="F27" s="639">
        <v>1945</v>
      </c>
      <c r="G27" s="639">
        <v>7788</v>
      </c>
      <c r="H27" s="639">
        <v>68808</v>
      </c>
      <c r="I27" s="639">
        <v>61020</v>
      </c>
      <c r="J27" s="639">
        <v>0</v>
      </c>
      <c r="K27" s="639">
        <v>0</v>
      </c>
      <c r="L27" s="643">
        <v>0</v>
      </c>
      <c r="M27" s="674"/>
    </row>
    <row r="28" spans="1:13" ht="12">
      <c r="A28" s="673" t="s">
        <v>671</v>
      </c>
      <c r="B28" s="639">
        <v>231113</v>
      </c>
      <c r="C28" s="639">
        <v>179420</v>
      </c>
      <c r="D28" s="639">
        <v>51693</v>
      </c>
      <c r="E28" s="639">
        <v>-51693</v>
      </c>
      <c r="F28" s="639">
        <v>0</v>
      </c>
      <c r="G28" s="639">
        <v>-36961</v>
      </c>
      <c r="H28" s="639">
        <v>110754</v>
      </c>
      <c r="I28" s="639">
        <v>147715</v>
      </c>
      <c r="J28" s="639">
        <v>-14732</v>
      </c>
      <c r="K28" s="639">
        <v>0</v>
      </c>
      <c r="L28" s="643">
        <v>0</v>
      </c>
      <c r="M28" s="674"/>
    </row>
    <row r="29" spans="1:13" ht="12">
      <c r="A29" s="673" t="s">
        <v>672</v>
      </c>
      <c r="B29" s="639">
        <v>395471</v>
      </c>
      <c r="C29" s="639">
        <v>301370</v>
      </c>
      <c r="D29" s="639">
        <v>94101</v>
      </c>
      <c r="E29" s="639">
        <v>-94101</v>
      </c>
      <c r="F29" s="639">
        <v>500</v>
      </c>
      <c r="G29" s="639">
        <v>-94601</v>
      </c>
      <c r="H29" s="639">
        <v>101304</v>
      </c>
      <c r="I29" s="639">
        <v>195905</v>
      </c>
      <c r="J29" s="639">
        <v>0</v>
      </c>
      <c r="K29" s="639">
        <v>0</v>
      </c>
      <c r="L29" s="643">
        <v>0</v>
      </c>
      <c r="M29" s="674"/>
    </row>
    <row r="30" spans="1:13" ht="12">
      <c r="A30" s="673" t="s">
        <v>673</v>
      </c>
      <c r="B30" s="639">
        <v>268806</v>
      </c>
      <c r="C30" s="639">
        <v>252185</v>
      </c>
      <c r="D30" s="639">
        <v>16621</v>
      </c>
      <c r="E30" s="639">
        <v>-16621</v>
      </c>
      <c r="F30" s="639">
        <v>22567</v>
      </c>
      <c r="G30" s="639">
        <v>-39188</v>
      </c>
      <c r="H30" s="639">
        <v>100139</v>
      </c>
      <c r="I30" s="639">
        <v>139327</v>
      </c>
      <c r="J30" s="639">
        <v>0</v>
      </c>
      <c r="K30" s="639">
        <v>0</v>
      </c>
      <c r="L30" s="643">
        <v>0</v>
      </c>
      <c r="M30" s="674"/>
    </row>
    <row r="31" spans="1:13" ht="12">
      <c r="A31" s="673" t="s">
        <v>674</v>
      </c>
      <c r="B31" s="639">
        <v>491933</v>
      </c>
      <c r="C31" s="639">
        <v>387011</v>
      </c>
      <c r="D31" s="639">
        <v>104922</v>
      </c>
      <c r="E31" s="639">
        <v>-104922</v>
      </c>
      <c r="F31" s="639">
        <v>-4000</v>
      </c>
      <c r="G31" s="639">
        <v>-100922</v>
      </c>
      <c r="H31" s="639">
        <v>138343</v>
      </c>
      <c r="I31" s="639">
        <v>239265</v>
      </c>
      <c r="J31" s="639">
        <v>0</v>
      </c>
      <c r="K31" s="639">
        <v>0</v>
      </c>
      <c r="L31" s="643">
        <v>0</v>
      </c>
      <c r="M31" s="674"/>
    </row>
    <row r="32" spans="1:13" ht="12">
      <c r="A32" s="673" t="s">
        <v>675</v>
      </c>
      <c r="B32" s="639">
        <v>487058</v>
      </c>
      <c r="C32" s="639">
        <v>433843</v>
      </c>
      <c r="D32" s="639">
        <v>54000</v>
      </c>
      <c r="E32" s="639">
        <v>-54000</v>
      </c>
      <c r="F32" s="639">
        <v>400</v>
      </c>
      <c r="G32" s="639">
        <v>-53615</v>
      </c>
      <c r="H32" s="639">
        <v>147994</v>
      </c>
      <c r="I32" s="639">
        <v>201609</v>
      </c>
      <c r="J32" s="639">
        <v>0</v>
      </c>
      <c r="K32" s="639">
        <v>0</v>
      </c>
      <c r="L32" s="643">
        <v>0</v>
      </c>
      <c r="M32" s="674"/>
    </row>
    <row r="33" spans="1:13" ht="12">
      <c r="A33" s="673" t="s">
        <v>676</v>
      </c>
      <c r="B33" s="639">
        <v>277161</v>
      </c>
      <c r="C33" s="639">
        <v>241645</v>
      </c>
      <c r="D33" s="639">
        <v>35516</v>
      </c>
      <c r="E33" s="639">
        <v>-35516</v>
      </c>
      <c r="F33" s="639">
        <v>0</v>
      </c>
      <c r="G33" s="639">
        <v>-35516</v>
      </c>
      <c r="H33" s="639">
        <v>125828</v>
      </c>
      <c r="I33" s="639">
        <v>161344</v>
      </c>
      <c r="J33" s="639">
        <v>0</v>
      </c>
      <c r="K33" s="639">
        <v>0</v>
      </c>
      <c r="L33" s="643">
        <v>0</v>
      </c>
      <c r="M33" s="674"/>
    </row>
    <row r="34" spans="1:13" ht="12">
      <c r="A34" s="673" t="s">
        <v>677</v>
      </c>
      <c r="B34" s="639">
        <v>219961</v>
      </c>
      <c r="C34" s="639">
        <v>174813</v>
      </c>
      <c r="D34" s="639">
        <v>45148</v>
      </c>
      <c r="E34" s="639">
        <v>-45148</v>
      </c>
      <c r="F34" s="639">
        <v>83</v>
      </c>
      <c r="G34" s="639">
        <v>-45231</v>
      </c>
      <c r="H34" s="639">
        <v>151361</v>
      </c>
      <c r="I34" s="639">
        <v>196592</v>
      </c>
      <c r="J34" s="639">
        <v>0</v>
      </c>
      <c r="K34" s="639">
        <v>0</v>
      </c>
      <c r="L34" s="643">
        <v>0</v>
      </c>
      <c r="M34" s="674"/>
    </row>
    <row r="35" spans="1:13" ht="12">
      <c r="A35" s="673" t="s">
        <v>678</v>
      </c>
      <c r="B35" s="639">
        <v>273974</v>
      </c>
      <c r="C35" s="639">
        <v>258695</v>
      </c>
      <c r="D35" s="639">
        <v>15279</v>
      </c>
      <c r="E35" s="639">
        <v>-15279</v>
      </c>
      <c r="F35" s="639">
        <v>-1250</v>
      </c>
      <c r="G35" s="639">
        <v>-14029</v>
      </c>
      <c r="H35" s="639">
        <v>150132</v>
      </c>
      <c r="I35" s="639">
        <v>164161</v>
      </c>
      <c r="J35" s="639">
        <v>0</v>
      </c>
      <c r="K35" s="639">
        <v>0</v>
      </c>
      <c r="L35" s="643">
        <v>0</v>
      </c>
      <c r="M35" s="674"/>
    </row>
    <row r="36" spans="1:13" ht="12">
      <c r="A36" s="673" t="s">
        <v>679</v>
      </c>
      <c r="B36" s="639">
        <v>333007</v>
      </c>
      <c r="C36" s="639">
        <v>310031</v>
      </c>
      <c r="D36" s="639">
        <v>22976</v>
      </c>
      <c r="E36" s="639">
        <v>-22976</v>
      </c>
      <c r="F36" s="639">
        <v>0</v>
      </c>
      <c r="G36" s="639">
        <v>-35976</v>
      </c>
      <c r="H36" s="639">
        <v>191208</v>
      </c>
      <c r="I36" s="639">
        <v>227184</v>
      </c>
      <c r="J36" s="639">
        <v>0</v>
      </c>
      <c r="K36" s="639">
        <v>13000</v>
      </c>
      <c r="L36" s="643">
        <v>0</v>
      </c>
      <c r="M36" s="674"/>
    </row>
    <row r="37" spans="1:13" ht="12">
      <c r="A37" s="673" t="s">
        <v>680</v>
      </c>
      <c r="B37" s="639">
        <v>386993</v>
      </c>
      <c r="C37" s="639">
        <v>373462</v>
      </c>
      <c r="D37" s="639">
        <v>13531</v>
      </c>
      <c r="E37" s="639">
        <v>-13531</v>
      </c>
      <c r="F37" s="639">
        <v>-1408</v>
      </c>
      <c r="G37" s="639">
        <v>-12123</v>
      </c>
      <c r="H37" s="639">
        <v>75076</v>
      </c>
      <c r="I37" s="639">
        <v>87199</v>
      </c>
      <c r="J37" s="639">
        <v>0</v>
      </c>
      <c r="K37" s="639">
        <v>0</v>
      </c>
      <c r="L37" s="643">
        <v>0</v>
      </c>
      <c r="M37" s="674"/>
    </row>
    <row r="38" spans="1:13" ht="12">
      <c r="A38" s="673" t="s">
        <v>681</v>
      </c>
      <c r="B38" s="639">
        <v>159000</v>
      </c>
      <c r="C38" s="639">
        <v>129954</v>
      </c>
      <c r="D38" s="639">
        <v>28518</v>
      </c>
      <c r="E38" s="639">
        <v>-28518</v>
      </c>
      <c r="F38" s="639">
        <v>0</v>
      </c>
      <c r="G38" s="639">
        <v>-28518</v>
      </c>
      <c r="H38" s="639">
        <v>125828</v>
      </c>
      <c r="I38" s="639">
        <v>154346</v>
      </c>
      <c r="J38" s="639">
        <v>0</v>
      </c>
      <c r="K38" s="639">
        <v>0</v>
      </c>
      <c r="L38" s="643">
        <v>0</v>
      </c>
      <c r="M38" s="674"/>
    </row>
    <row r="39" spans="1:13" ht="12">
      <c r="A39" s="673" t="s">
        <v>682</v>
      </c>
      <c r="B39" s="639">
        <v>884000</v>
      </c>
      <c r="C39" s="639">
        <v>714649</v>
      </c>
      <c r="D39" s="639">
        <v>168826</v>
      </c>
      <c r="E39" s="639">
        <v>-168826</v>
      </c>
      <c r="F39" s="639">
        <v>0</v>
      </c>
      <c r="G39" s="639">
        <v>-168826</v>
      </c>
      <c r="H39" s="639">
        <v>364045</v>
      </c>
      <c r="I39" s="639">
        <v>532871</v>
      </c>
      <c r="J39" s="639">
        <v>0</v>
      </c>
      <c r="K39" s="639">
        <v>0</v>
      </c>
      <c r="L39" s="643">
        <v>0</v>
      </c>
      <c r="M39" s="674"/>
    </row>
    <row r="40" spans="1:13" ht="12">
      <c r="A40" s="673" t="s">
        <v>683</v>
      </c>
      <c r="B40" s="639">
        <v>174149</v>
      </c>
      <c r="C40" s="639">
        <v>195495</v>
      </c>
      <c r="D40" s="639">
        <v>-21346</v>
      </c>
      <c r="E40" s="639">
        <v>21346</v>
      </c>
      <c r="F40" s="639">
        <v>-2100</v>
      </c>
      <c r="G40" s="639">
        <v>23446</v>
      </c>
      <c r="H40" s="639">
        <v>193711</v>
      </c>
      <c r="I40" s="639">
        <v>170265</v>
      </c>
      <c r="J40" s="639">
        <v>0</v>
      </c>
      <c r="K40" s="639">
        <v>0</v>
      </c>
      <c r="L40" s="643">
        <v>0</v>
      </c>
      <c r="M40" s="674"/>
    </row>
    <row r="41" spans="1:13" ht="12">
      <c r="A41" s="673" t="s">
        <v>684</v>
      </c>
      <c r="B41" s="639">
        <v>231004</v>
      </c>
      <c r="C41" s="639">
        <v>205648</v>
      </c>
      <c r="D41" s="639">
        <v>25356</v>
      </c>
      <c r="E41" s="639">
        <v>-25356</v>
      </c>
      <c r="F41" s="639">
        <v>0</v>
      </c>
      <c r="G41" s="639">
        <v>-25356</v>
      </c>
      <c r="H41" s="639">
        <v>180663</v>
      </c>
      <c r="I41" s="639">
        <v>206019</v>
      </c>
      <c r="J41" s="639">
        <v>0</v>
      </c>
      <c r="K41" s="639">
        <v>0</v>
      </c>
      <c r="L41" s="643">
        <v>0</v>
      </c>
      <c r="M41" s="674"/>
    </row>
    <row r="42" spans="1:13" ht="12">
      <c r="A42" s="673" t="s">
        <v>685</v>
      </c>
      <c r="B42" s="639">
        <v>280088</v>
      </c>
      <c r="C42" s="639">
        <v>319443</v>
      </c>
      <c r="D42" s="639">
        <v>-39355</v>
      </c>
      <c r="E42" s="639">
        <v>39355</v>
      </c>
      <c r="F42" s="639">
        <v>0</v>
      </c>
      <c r="G42" s="639">
        <v>39644</v>
      </c>
      <c r="H42" s="639">
        <v>329438</v>
      </c>
      <c r="I42" s="639">
        <v>289794</v>
      </c>
      <c r="J42" s="639">
        <v>0</v>
      </c>
      <c r="K42" s="639">
        <v>-289</v>
      </c>
      <c r="L42" s="643">
        <v>0</v>
      </c>
      <c r="M42" s="674"/>
    </row>
    <row r="43" spans="1:13" ht="12">
      <c r="A43" s="673" t="s">
        <v>686</v>
      </c>
      <c r="B43" s="639">
        <v>178748</v>
      </c>
      <c r="C43" s="639">
        <v>141792</v>
      </c>
      <c r="D43" s="639">
        <v>36956</v>
      </c>
      <c r="E43" s="639">
        <v>-36956</v>
      </c>
      <c r="F43" s="639">
        <v>-945</v>
      </c>
      <c r="G43" s="639">
        <v>-36011</v>
      </c>
      <c r="H43" s="639">
        <v>93591</v>
      </c>
      <c r="I43" s="639">
        <v>129602</v>
      </c>
      <c r="J43" s="639">
        <v>0</v>
      </c>
      <c r="K43" s="639">
        <v>0</v>
      </c>
      <c r="L43" s="643">
        <v>0</v>
      </c>
      <c r="M43" s="674"/>
    </row>
    <row r="44" spans="1:13" ht="12">
      <c r="A44" s="673" t="s">
        <v>687</v>
      </c>
      <c r="B44" s="639">
        <v>323163</v>
      </c>
      <c r="C44" s="639">
        <v>277930</v>
      </c>
      <c r="D44" s="639">
        <v>45233</v>
      </c>
      <c r="E44" s="639">
        <v>-45233</v>
      </c>
      <c r="F44" s="639">
        <v>0</v>
      </c>
      <c r="G44" s="639">
        <v>-45233</v>
      </c>
      <c r="H44" s="639">
        <v>158959</v>
      </c>
      <c r="I44" s="639">
        <v>204192</v>
      </c>
      <c r="J44" s="639">
        <v>0</v>
      </c>
      <c r="K44" s="639">
        <v>0</v>
      </c>
      <c r="L44" s="643">
        <v>0</v>
      </c>
      <c r="M44" s="674"/>
    </row>
    <row r="45" spans="1:13" ht="12">
      <c r="A45" s="673" t="s">
        <v>688</v>
      </c>
      <c r="B45" s="639">
        <v>171290</v>
      </c>
      <c r="C45" s="639">
        <v>159000</v>
      </c>
      <c r="D45" s="639">
        <v>12290</v>
      </c>
      <c r="E45" s="639">
        <v>-12290</v>
      </c>
      <c r="F45" s="639">
        <v>0</v>
      </c>
      <c r="G45" s="639">
        <v>-12290</v>
      </c>
      <c r="H45" s="639">
        <v>142100</v>
      </c>
      <c r="I45" s="639">
        <v>154390</v>
      </c>
      <c r="J45" s="639">
        <v>0</v>
      </c>
      <c r="K45" s="639">
        <v>0</v>
      </c>
      <c r="L45" s="643">
        <v>0</v>
      </c>
      <c r="M45" s="674"/>
    </row>
    <row r="46" spans="1:12" ht="12.75">
      <c r="A46" s="675" t="s">
        <v>689</v>
      </c>
      <c r="B46" s="639">
        <f aca="true" t="shared" si="1" ref="B46:L46">SUM(B20:B45)</f>
        <v>7806981</v>
      </c>
      <c r="C46" s="639">
        <f t="shared" si="1"/>
        <v>6946769</v>
      </c>
      <c r="D46" s="639">
        <f t="shared" si="1"/>
        <v>859944</v>
      </c>
      <c r="E46" s="639">
        <f t="shared" si="1"/>
        <v>-859944</v>
      </c>
      <c r="F46" s="639">
        <f t="shared" si="1"/>
        <v>10742</v>
      </c>
      <c r="G46" s="639">
        <f t="shared" si="1"/>
        <v>-867880</v>
      </c>
      <c r="H46" s="639">
        <f t="shared" si="1"/>
        <v>3650057</v>
      </c>
      <c r="I46" s="639">
        <f t="shared" si="1"/>
        <v>4517937</v>
      </c>
      <c r="J46" s="639">
        <f t="shared" si="1"/>
        <v>-14732</v>
      </c>
      <c r="K46" s="639">
        <f t="shared" si="1"/>
        <v>12711</v>
      </c>
      <c r="L46" s="643">
        <f t="shared" si="1"/>
        <v>0</v>
      </c>
    </row>
    <row r="47" spans="1:12" ht="12.75">
      <c r="A47" s="678" t="s">
        <v>690</v>
      </c>
      <c r="B47" s="646">
        <f aca="true" t="shared" si="2" ref="B47:L47">SUM(B46,B19)</f>
        <v>24339468</v>
      </c>
      <c r="C47" s="646">
        <f t="shared" si="2"/>
        <v>17942835</v>
      </c>
      <c r="D47" s="646">
        <f t="shared" si="2"/>
        <v>6396365</v>
      </c>
      <c r="E47" s="646">
        <f t="shared" si="2"/>
        <v>-6396365</v>
      </c>
      <c r="F47" s="646">
        <f t="shared" si="2"/>
        <v>829055</v>
      </c>
      <c r="G47" s="646">
        <f t="shared" si="2"/>
        <v>-7222614</v>
      </c>
      <c r="H47" s="646">
        <f t="shared" si="2"/>
        <v>11007441</v>
      </c>
      <c r="I47" s="646">
        <f t="shared" si="2"/>
        <v>18230055</v>
      </c>
      <c r="J47" s="646">
        <f t="shared" si="2"/>
        <v>-14732</v>
      </c>
      <c r="K47" s="646">
        <f t="shared" si="2"/>
        <v>12711</v>
      </c>
      <c r="L47" s="647">
        <f t="shared" si="2"/>
        <v>0</v>
      </c>
    </row>
    <row r="48" spans="1:12" ht="12.75">
      <c r="A48" s="679"/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</row>
    <row r="49" s="649" customFormat="1" ht="12">
      <c r="A49" s="648" t="s">
        <v>708</v>
      </c>
    </row>
    <row r="54" spans="1:11" s="552" customFormat="1" ht="11.25" customHeight="1">
      <c r="A54" s="655" t="s">
        <v>561</v>
      </c>
      <c r="H54" s="552" t="s">
        <v>694</v>
      </c>
      <c r="K54" s="552" t="s">
        <v>519</v>
      </c>
    </row>
    <row r="55" spans="1:16" s="649" customFormat="1" ht="12">
      <c r="A55" s="681"/>
      <c r="B55" s="576"/>
      <c r="C55" s="552"/>
      <c r="D55" s="576"/>
      <c r="E55" s="576"/>
      <c r="F55" s="576"/>
      <c r="G55" s="552"/>
      <c r="H55" s="652"/>
      <c r="I55" s="576"/>
      <c r="J55" s="576"/>
      <c r="K55" s="576"/>
      <c r="L55" s="576"/>
      <c r="M55" s="576"/>
      <c r="N55" s="576"/>
      <c r="O55" s="576"/>
      <c r="P55" s="576"/>
    </row>
    <row r="56" spans="1:8" s="685" customFormat="1" ht="11.25">
      <c r="A56" s="682"/>
      <c r="B56" s="683"/>
      <c r="C56" s="465"/>
      <c r="D56" s="684"/>
      <c r="E56" s="465"/>
      <c r="F56" s="684"/>
      <c r="G56" s="684"/>
      <c r="H56" s="465"/>
    </row>
    <row r="57" spans="1:9" s="654" customFormat="1" ht="12.75">
      <c r="A57" s="606"/>
      <c r="B57" s="686"/>
      <c r="C57" s="465"/>
      <c r="D57" s="687"/>
      <c r="E57" s="687"/>
      <c r="G57" s="688"/>
      <c r="I57" s="649"/>
    </row>
    <row r="58" spans="1:16" s="649" customFormat="1" ht="12">
      <c r="A58" s="681"/>
      <c r="B58" s="576"/>
      <c r="C58" s="552"/>
      <c r="D58" s="576"/>
      <c r="E58" s="576"/>
      <c r="F58" s="576"/>
      <c r="G58" s="552"/>
      <c r="H58" s="652"/>
      <c r="I58" s="576"/>
      <c r="J58" s="576"/>
      <c r="K58" s="576"/>
      <c r="L58" s="576"/>
      <c r="M58" s="576"/>
      <c r="N58" s="576"/>
      <c r="O58" s="576"/>
      <c r="P58" s="576"/>
    </row>
    <row r="59" s="654" customFormat="1" ht="11.25">
      <c r="A59" s="653"/>
    </row>
    <row r="60" spans="1:6" s="654" customFormat="1" ht="11.25">
      <c r="A60" s="653"/>
      <c r="B60" s="465"/>
      <c r="C60" s="465"/>
      <c r="D60" s="465"/>
      <c r="E60" s="465"/>
      <c r="F60" s="465"/>
    </row>
    <row r="67" ht="11.25">
      <c r="A67" s="561" t="s">
        <v>520</v>
      </c>
    </row>
    <row r="68" s="561" customFormat="1" ht="11.25">
      <c r="A68" s="508" t="s">
        <v>521</v>
      </c>
    </row>
    <row r="69" ht="11.25">
      <c r="A69" s="508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96"/>
  <sheetViews>
    <sheetView workbookViewId="0" topLeftCell="F76">
      <selection activeCell="F87" sqref="F87"/>
    </sheetView>
  </sheetViews>
  <sheetFormatPr defaultColWidth="9.140625" defaultRowHeight="12.75"/>
  <cols>
    <col min="1" max="1" width="47.421875" style="3" hidden="1" customWidth="1"/>
    <col min="2" max="2" width="13.28125" style="103" hidden="1" customWidth="1"/>
    <col min="3" max="3" width="12.7109375" style="3" hidden="1" customWidth="1"/>
    <col min="4" max="4" width="7.57421875" style="3" hidden="1" customWidth="1"/>
    <col min="5" max="5" width="10.421875" style="3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212" max="16384" width="9.140625" style="3" customWidth="1"/>
  </cols>
  <sheetData>
    <row r="1" spans="5:10" ht="12.75">
      <c r="E1" s="3" t="s">
        <v>84</v>
      </c>
      <c r="F1" s="3"/>
      <c r="G1" s="103"/>
      <c r="H1" s="3"/>
      <c r="I1" s="3"/>
      <c r="J1" s="3" t="s">
        <v>84</v>
      </c>
    </row>
    <row r="2" spans="1:10" ht="18" customHeight="1">
      <c r="A2" s="1" t="s">
        <v>85</v>
      </c>
      <c r="B2" s="104"/>
      <c r="C2" s="1"/>
      <c r="D2" s="1"/>
      <c r="E2" s="1"/>
      <c r="F2" s="1" t="s">
        <v>85</v>
      </c>
      <c r="G2" s="104"/>
      <c r="H2" s="1"/>
      <c r="I2" s="1"/>
      <c r="J2" s="1"/>
    </row>
    <row r="3" spans="6:10" ht="20.25" customHeight="1">
      <c r="F3" s="3"/>
      <c r="G3" s="103"/>
      <c r="H3" s="3"/>
      <c r="I3" s="3"/>
      <c r="J3" s="3"/>
    </row>
    <row r="4" spans="1:10" ht="18.75" customHeight="1">
      <c r="A4" s="735" t="s">
        <v>86</v>
      </c>
      <c r="B4" s="735"/>
      <c r="C4" s="735"/>
      <c r="D4" s="735"/>
      <c r="E4" s="735"/>
      <c r="F4" s="735" t="s">
        <v>87</v>
      </c>
      <c r="G4" s="735"/>
      <c r="H4" s="735"/>
      <c r="I4" s="735"/>
      <c r="J4" s="735"/>
    </row>
    <row r="5" spans="1:10" ht="18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.75" customHeight="1">
      <c r="A6" s="106"/>
      <c r="B6" s="104"/>
      <c r="C6" s="1"/>
      <c r="D6" s="63"/>
      <c r="E6" s="63"/>
      <c r="F6" s="106"/>
      <c r="G6" s="104"/>
      <c r="H6" s="1"/>
      <c r="I6" s="63"/>
      <c r="J6" s="63" t="s">
        <v>88</v>
      </c>
    </row>
    <row r="7" spans="1:10" ht="45">
      <c r="A7" s="9" t="s">
        <v>7</v>
      </c>
      <c r="B7" s="107" t="s">
        <v>8</v>
      </c>
      <c r="C7" s="9" t="s">
        <v>10</v>
      </c>
      <c r="D7" s="9" t="s">
        <v>89</v>
      </c>
      <c r="E7" s="9" t="s">
        <v>90</v>
      </c>
      <c r="F7" s="9" t="s">
        <v>7</v>
      </c>
      <c r="G7" s="107" t="s">
        <v>8</v>
      </c>
      <c r="H7" s="9" t="s">
        <v>10</v>
      </c>
      <c r="I7" s="9" t="s">
        <v>89</v>
      </c>
      <c r="J7" s="9" t="s">
        <v>91</v>
      </c>
    </row>
    <row r="8" spans="1:10" ht="12.75">
      <c r="A8" s="9">
        <v>1</v>
      </c>
      <c r="B8" s="107">
        <v>2</v>
      </c>
      <c r="C8" s="9">
        <v>3</v>
      </c>
      <c r="D8" s="9">
        <v>4</v>
      </c>
      <c r="E8" s="9">
        <v>5</v>
      </c>
      <c r="F8" s="9">
        <v>1</v>
      </c>
      <c r="G8" s="107">
        <v>2</v>
      </c>
      <c r="H8" s="9">
        <v>3</v>
      </c>
      <c r="I8" s="9">
        <v>4</v>
      </c>
      <c r="J8" s="9">
        <v>5</v>
      </c>
    </row>
    <row r="9" spans="1:10" ht="25.5" customHeight="1">
      <c r="A9" s="89" t="s">
        <v>92</v>
      </c>
      <c r="B9" s="108">
        <v>1373743104</v>
      </c>
      <c r="C9" s="108">
        <v>0</v>
      </c>
      <c r="D9" s="109">
        <v>0</v>
      </c>
      <c r="E9" s="108">
        <v>0</v>
      </c>
      <c r="F9" s="89" t="s">
        <v>92</v>
      </c>
      <c r="G9" s="110">
        <v>1373743</v>
      </c>
      <c r="H9" s="110">
        <v>525453</v>
      </c>
      <c r="I9" s="111">
        <v>0.382</v>
      </c>
      <c r="J9" s="110">
        <v>101447</v>
      </c>
    </row>
    <row r="10" spans="1:10" ht="25.5" customHeight="1">
      <c r="A10" s="43" t="s">
        <v>93</v>
      </c>
      <c r="B10" s="108">
        <v>737531269</v>
      </c>
      <c r="C10" s="108">
        <v>0</v>
      </c>
      <c r="D10" s="109">
        <v>0</v>
      </c>
      <c r="E10" s="108">
        <v>0</v>
      </c>
      <c r="F10" s="43" t="s">
        <v>93</v>
      </c>
      <c r="G10" s="110">
        <v>737531</v>
      </c>
      <c r="H10" s="110">
        <v>277319</v>
      </c>
      <c r="I10" s="111">
        <v>0.376</v>
      </c>
      <c r="J10" s="110">
        <v>46162</v>
      </c>
    </row>
    <row r="11" spans="1:10" ht="19.5" customHeight="1">
      <c r="A11" s="31" t="s">
        <v>94</v>
      </c>
      <c r="B11" s="112">
        <v>587500000</v>
      </c>
      <c r="C11" s="112">
        <v>0</v>
      </c>
      <c r="D11" s="113">
        <v>0</v>
      </c>
      <c r="E11" s="108">
        <v>0</v>
      </c>
      <c r="F11" s="31" t="s">
        <v>94</v>
      </c>
      <c r="G11" s="114">
        <v>587500</v>
      </c>
      <c r="H11" s="114">
        <v>229454</v>
      </c>
      <c r="I11" s="115">
        <v>0.391</v>
      </c>
      <c r="J11" s="114">
        <v>48211</v>
      </c>
    </row>
    <row r="12" spans="1:10" ht="15.75" customHeight="1">
      <c r="A12" s="116" t="s">
        <v>95</v>
      </c>
      <c r="B12" s="112">
        <v>95100000</v>
      </c>
      <c r="C12" s="112">
        <v>0</v>
      </c>
      <c r="D12" s="113">
        <v>0</v>
      </c>
      <c r="E12" s="108">
        <v>0</v>
      </c>
      <c r="F12" s="116" t="s">
        <v>95</v>
      </c>
      <c r="G12" s="112">
        <v>95100</v>
      </c>
      <c r="H12" s="112">
        <v>40758</v>
      </c>
      <c r="I12" s="117">
        <v>0.429</v>
      </c>
      <c r="J12" s="112">
        <v>11057</v>
      </c>
    </row>
    <row r="13" spans="1:10" ht="15.75" customHeight="1">
      <c r="A13" s="34" t="s">
        <v>96</v>
      </c>
      <c r="B13" s="112">
        <v>95100000</v>
      </c>
      <c r="C13" s="112"/>
      <c r="D13" s="113">
        <v>0</v>
      </c>
      <c r="E13" s="108">
        <v>0</v>
      </c>
      <c r="F13" s="34" t="s">
        <v>96</v>
      </c>
      <c r="G13" s="114">
        <v>95100</v>
      </c>
      <c r="H13" s="114">
        <v>40758</v>
      </c>
      <c r="I13" s="115">
        <v>0.429</v>
      </c>
      <c r="J13" s="114">
        <v>11057</v>
      </c>
    </row>
    <row r="14" spans="1:10" ht="16.5" customHeight="1">
      <c r="A14" s="116" t="s">
        <v>97</v>
      </c>
      <c r="B14" s="112">
        <v>492400000</v>
      </c>
      <c r="C14" s="112">
        <v>0</v>
      </c>
      <c r="D14" s="113">
        <v>0</v>
      </c>
      <c r="E14" s="108">
        <v>0</v>
      </c>
      <c r="F14" s="116" t="s">
        <v>97</v>
      </c>
      <c r="G14" s="112">
        <v>492400</v>
      </c>
      <c r="H14" s="112">
        <v>186022</v>
      </c>
      <c r="I14" s="117">
        <v>0.378</v>
      </c>
      <c r="J14" s="112">
        <v>38746</v>
      </c>
    </row>
    <row r="15" spans="1:10" ht="17.25" customHeight="1">
      <c r="A15" s="118" t="s">
        <v>98</v>
      </c>
      <c r="B15" s="112">
        <v>346096000</v>
      </c>
      <c r="C15" s="112"/>
      <c r="D15" s="113">
        <v>0</v>
      </c>
      <c r="E15" s="108">
        <v>0</v>
      </c>
      <c r="F15" s="118" t="s">
        <v>98</v>
      </c>
      <c r="G15" s="114">
        <v>346096</v>
      </c>
      <c r="H15" s="114">
        <v>134485</v>
      </c>
      <c r="I15" s="115">
        <v>0.389</v>
      </c>
      <c r="J15" s="114">
        <v>27506</v>
      </c>
    </row>
    <row r="16" spans="1:10" ht="17.25" customHeight="1">
      <c r="A16" s="34" t="s">
        <v>99</v>
      </c>
      <c r="B16" s="112">
        <v>133504000</v>
      </c>
      <c r="C16" s="112"/>
      <c r="D16" s="113">
        <v>0</v>
      </c>
      <c r="E16" s="108">
        <v>0</v>
      </c>
      <c r="F16" s="34" t="s">
        <v>99</v>
      </c>
      <c r="G16" s="114">
        <v>133504</v>
      </c>
      <c r="H16" s="114">
        <v>45579</v>
      </c>
      <c r="I16" s="115">
        <v>0.341</v>
      </c>
      <c r="J16" s="114">
        <v>9847</v>
      </c>
    </row>
    <row r="17" spans="1:10" ht="16.5" customHeight="1">
      <c r="A17" s="34" t="s">
        <v>100</v>
      </c>
      <c r="B17" s="112">
        <v>12800000</v>
      </c>
      <c r="C17" s="112"/>
      <c r="D17" s="113">
        <v>0</v>
      </c>
      <c r="E17" s="108">
        <v>0</v>
      </c>
      <c r="F17" s="34" t="s">
        <v>100</v>
      </c>
      <c r="G17" s="114">
        <v>12800</v>
      </c>
      <c r="H17" s="114">
        <v>5958</v>
      </c>
      <c r="I17" s="115">
        <v>0.465</v>
      </c>
      <c r="J17" s="114">
        <v>1393</v>
      </c>
    </row>
    <row r="18" spans="1:10" ht="12.75">
      <c r="A18" s="116" t="s">
        <v>101</v>
      </c>
      <c r="B18" s="112"/>
      <c r="C18" s="112"/>
      <c r="D18" s="113" t="s">
        <v>24</v>
      </c>
      <c r="E18" s="108">
        <v>0</v>
      </c>
      <c r="F18" s="116" t="s">
        <v>101</v>
      </c>
      <c r="G18" s="112">
        <v>0</v>
      </c>
      <c r="H18" s="112">
        <v>2674</v>
      </c>
      <c r="I18" s="117" t="s">
        <v>24</v>
      </c>
      <c r="J18" s="112">
        <v>-1592</v>
      </c>
    </row>
    <row r="19" spans="1:10" ht="13.5" customHeight="1">
      <c r="A19" s="31" t="s">
        <v>102</v>
      </c>
      <c r="B19" s="112">
        <v>59128087</v>
      </c>
      <c r="C19" s="112"/>
      <c r="D19" s="113">
        <v>0</v>
      </c>
      <c r="E19" s="108">
        <v>0</v>
      </c>
      <c r="F19" s="31" t="s">
        <v>102</v>
      </c>
      <c r="G19" s="114">
        <v>59128</v>
      </c>
      <c r="H19" s="114">
        <v>24420</v>
      </c>
      <c r="I19" s="115">
        <v>0.413</v>
      </c>
      <c r="J19" s="114">
        <v>4837</v>
      </c>
    </row>
    <row r="20" spans="1:10" ht="13.5" customHeight="1">
      <c r="A20" s="119" t="s">
        <v>103</v>
      </c>
      <c r="B20" s="112">
        <v>59260125</v>
      </c>
      <c r="C20" s="112"/>
      <c r="D20" s="113">
        <v>0</v>
      </c>
      <c r="E20" s="108">
        <v>0</v>
      </c>
      <c r="F20" s="119" t="s">
        <v>103</v>
      </c>
      <c r="G20" s="114">
        <v>59260</v>
      </c>
      <c r="H20" s="114">
        <v>22262</v>
      </c>
      <c r="I20" s="115">
        <v>0.376</v>
      </c>
      <c r="J20" s="114">
        <v>4476</v>
      </c>
    </row>
    <row r="21" spans="1:10" ht="13.5" customHeight="1">
      <c r="A21" s="119" t="s">
        <v>104</v>
      </c>
      <c r="B21" s="112">
        <v>31643057</v>
      </c>
      <c r="C21" s="112"/>
      <c r="D21" s="113"/>
      <c r="E21" s="108"/>
      <c r="F21" s="119" t="s">
        <v>105</v>
      </c>
      <c r="G21" s="114">
        <v>31643</v>
      </c>
      <c r="H21" s="114">
        <v>1183</v>
      </c>
      <c r="I21" s="115">
        <v>0.037</v>
      </c>
      <c r="J21" s="114">
        <v>-11362</v>
      </c>
    </row>
    <row r="22" spans="1:10" ht="12.75" customHeight="1">
      <c r="A22" s="120" t="s">
        <v>106</v>
      </c>
      <c r="B22" s="112">
        <v>1201200</v>
      </c>
      <c r="C22" s="112"/>
      <c r="D22" s="113">
        <v>0</v>
      </c>
      <c r="E22" s="108">
        <v>0</v>
      </c>
      <c r="F22" s="120" t="s">
        <v>106</v>
      </c>
      <c r="G22" s="121">
        <v>1201</v>
      </c>
      <c r="H22" s="122">
        <v>501</v>
      </c>
      <c r="I22" s="123">
        <v>0.417</v>
      </c>
      <c r="J22" s="121">
        <v>101</v>
      </c>
    </row>
    <row r="23" spans="1:10" ht="19.5" customHeight="1">
      <c r="A23" s="43" t="s">
        <v>107</v>
      </c>
      <c r="B23" s="108">
        <v>736330069</v>
      </c>
      <c r="C23" s="108">
        <v>0</v>
      </c>
      <c r="D23" s="109">
        <v>0</v>
      </c>
      <c r="E23" s="108">
        <v>0</v>
      </c>
      <c r="F23" s="43" t="s">
        <v>107</v>
      </c>
      <c r="G23" s="110">
        <v>736330</v>
      </c>
      <c r="H23" s="110">
        <v>276818</v>
      </c>
      <c r="I23" s="111">
        <v>0.376</v>
      </c>
      <c r="J23" s="110">
        <v>46061</v>
      </c>
    </row>
    <row r="24" spans="1:10" ht="20.25" customHeight="1">
      <c r="A24" s="32" t="s">
        <v>108</v>
      </c>
      <c r="B24" s="108">
        <v>699762222</v>
      </c>
      <c r="C24" s="108">
        <v>0</v>
      </c>
      <c r="D24" s="109">
        <v>0</v>
      </c>
      <c r="E24" s="108">
        <v>0</v>
      </c>
      <c r="F24" s="32" t="s">
        <v>108</v>
      </c>
      <c r="G24" s="110">
        <v>699762</v>
      </c>
      <c r="H24" s="110">
        <v>276352</v>
      </c>
      <c r="I24" s="111">
        <v>0.395</v>
      </c>
      <c r="J24" s="110">
        <v>61302</v>
      </c>
    </row>
    <row r="25" spans="1:10" ht="12.75">
      <c r="A25" s="31" t="s">
        <v>109</v>
      </c>
      <c r="B25" s="112">
        <v>699762222</v>
      </c>
      <c r="C25" s="112">
        <v>0</v>
      </c>
      <c r="D25" s="113">
        <v>0</v>
      </c>
      <c r="E25" s="108">
        <v>0</v>
      </c>
      <c r="F25" s="31" t="s">
        <v>109</v>
      </c>
      <c r="G25" s="114">
        <v>699762</v>
      </c>
      <c r="H25" s="114">
        <v>276352</v>
      </c>
      <c r="I25" s="115">
        <v>0.395</v>
      </c>
      <c r="J25" s="114">
        <v>61302</v>
      </c>
    </row>
    <row r="26" spans="1:211" s="4" customFormat="1" ht="12.75">
      <c r="A26" s="34" t="s">
        <v>110</v>
      </c>
      <c r="B26" s="112">
        <v>473580496</v>
      </c>
      <c r="C26" s="112"/>
      <c r="D26" s="113">
        <v>0</v>
      </c>
      <c r="E26" s="108">
        <v>0</v>
      </c>
      <c r="F26" s="34" t="s">
        <v>110</v>
      </c>
      <c r="G26" s="114">
        <v>473581</v>
      </c>
      <c r="H26" s="114">
        <v>187208</v>
      </c>
      <c r="I26" s="115">
        <v>0.395</v>
      </c>
      <c r="J26" s="114">
        <v>41898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4" customFormat="1" ht="12.75">
      <c r="A27" s="124" t="s">
        <v>111</v>
      </c>
      <c r="B27" s="112">
        <v>56546000</v>
      </c>
      <c r="C27" s="112"/>
      <c r="D27" s="113">
        <v>0</v>
      </c>
      <c r="E27" s="108">
        <v>0</v>
      </c>
      <c r="F27" s="124" t="s">
        <v>111</v>
      </c>
      <c r="G27" s="114">
        <v>56546</v>
      </c>
      <c r="H27" s="114">
        <v>17824</v>
      </c>
      <c r="I27" s="115">
        <v>0.315</v>
      </c>
      <c r="J27" s="114">
        <v>4083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4" customFormat="1" ht="12.75">
      <c r="A28" s="124" t="s">
        <v>112</v>
      </c>
      <c r="B28" s="112">
        <v>74152400</v>
      </c>
      <c r="C28" s="112"/>
      <c r="D28" s="113">
        <v>0</v>
      </c>
      <c r="E28" s="108">
        <v>0</v>
      </c>
      <c r="F28" s="124" t="s">
        <v>112</v>
      </c>
      <c r="G28" s="114">
        <v>74152</v>
      </c>
      <c r="H28" s="114">
        <v>29005</v>
      </c>
      <c r="I28" s="115">
        <v>0.391</v>
      </c>
      <c r="J28" s="114">
        <v>6599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s="4" customFormat="1" ht="12.75">
      <c r="A29" s="119" t="s">
        <v>113</v>
      </c>
      <c r="B29" s="112">
        <v>3371252</v>
      </c>
      <c r="C29" s="112"/>
      <c r="D29" s="113">
        <v>0</v>
      </c>
      <c r="E29" s="108">
        <v>0</v>
      </c>
      <c r="F29" s="119" t="s">
        <v>113</v>
      </c>
      <c r="G29" s="114">
        <v>3371</v>
      </c>
      <c r="H29" s="114">
        <v>280</v>
      </c>
      <c r="I29" s="115">
        <v>0.083</v>
      </c>
      <c r="J29" s="114">
        <v>90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s="4" customFormat="1" ht="12.75">
      <c r="A30" s="34" t="s">
        <v>114</v>
      </c>
      <c r="B30" s="112">
        <v>92112074</v>
      </c>
      <c r="C30" s="112"/>
      <c r="D30" s="113">
        <v>0</v>
      </c>
      <c r="E30" s="108">
        <v>0</v>
      </c>
      <c r="F30" s="34" t="s">
        <v>114</v>
      </c>
      <c r="G30" s="114">
        <v>92112</v>
      </c>
      <c r="H30" s="114">
        <v>42035</v>
      </c>
      <c r="I30" s="115">
        <v>0.456</v>
      </c>
      <c r="J30" s="114">
        <v>8632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s="4" customFormat="1" ht="12.75">
      <c r="A31" s="125" t="s">
        <v>115</v>
      </c>
      <c r="B31" s="112">
        <v>62349187</v>
      </c>
      <c r="C31" s="112"/>
      <c r="D31" s="113">
        <v>0</v>
      </c>
      <c r="E31" s="108">
        <v>0</v>
      </c>
      <c r="F31" s="125" t="s">
        <v>115</v>
      </c>
      <c r="G31" s="121">
        <v>62349</v>
      </c>
      <c r="H31" s="112">
        <v>27717</v>
      </c>
      <c r="I31" s="123">
        <v>0.445</v>
      </c>
      <c r="J31" s="121">
        <v>5916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  <row r="32" spans="1:10" ht="22.5" customHeight="1">
      <c r="A32" s="43" t="s">
        <v>116</v>
      </c>
      <c r="B32" s="108">
        <v>637413035</v>
      </c>
      <c r="C32" s="108">
        <v>0</v>
      </c>
      <c r="D32" s="109">
        <v>0</v>
      </c>
      <c r="E32" s="108">
        <v>0</v>
      </c>
      <c r="F32" s="43" t="s">
        <v>116</v>
      </c>
      <c r="G32" s="110">
        <v>637413</v>
      </c>
      <c r="H32" s="110">
        <v>248635</v>
      </c>
      <c r="I32" s="111">
        <v>0.39</v>
      </c>
      <c r="J32" s="110">
        <v>55386</v>
      </c>
    </row>
    <row r="33" spans="1:10" ht="29.25" customHeight="1">
      <c r="A33" s="126" t="s">
        <v>117</v>
      </c>
      <c r="B33" s="108">
        <v>1439743280</v>
      </c>
      <c r="C33" s="108">
        <v>0</v>
      </c>
      <c r="D33" s="109">
        <v>0</v>
      </c>
      <c r="E33" s="108">
        <v>0</v>
      </c>
      <c r="F33" s="126" t="s">
        <v>117</v>
      </c>
      <c r="G33" s="110">
        <v>1439743</v>
      </c>
      <c r="H33" s="110">
        <v>562758</v>
      </c>
      <c r="I33" s="111">
        <v>0.391</v>
      </c>
      <c r="J33" s="110">
        <v>127722</v>
      </c>
    </row>
    <row r="34" spans="1:10" ht="28.5" customHeight="1">
      <c r="A34" s="126" t="s">
        <v>118</v>
      </c>
      <c r="B34" s="108">
        <v>1338259956</v>
      </c>
      <c r="C34" s="108">
        <v>0</v>
      </c>
      <c r="D34" s="109">
        <v>0</v>
      </c>
      <c r="E34" s="108">
        <v>0</v>
      </c>
      <c r="F34" s="126" t="s">
        <v>118</v>
      </c>
      <c r="G34" s="110">
        <v>1338260</v>
      </c>
      <c r="H34" s="110">
        <v>537089</v>
      </c>
      <c r="I34" s="111">
        <v>0.401</v>
      </c>
      <c r="J34" s="110">
        <v>119939</v>
      </c>
    </row>
    <row r="35" spans="1:10" ht="25.5" customHeight="1">
      <c r="A35" s="126" t="s">
        <v>119</v>
      </c>
      <c r="B35" s="108">
        <v>34787269</v>
      </c>
      <c r="C35" s="108">
        <v>0</v>
      </c>
      <c r="D35" s="109">
        <v>0</v>
      </c>
      <c r="E35" s="108">
        <v>0</v>
      </c>
      <c r="F35" s="126" t="s">
        <v>119</v>
      </c>
      <c r="G35" s="110">
        <v>34787</v>
      </c>
      <c r="H35" s="110">
        <v>8295</v>
      </c>
      <c r="I35" s="111">
        <v>0.238</v>
      </c>
      <c r="J35" s="110">
        <v>2316</v>
      </c>
    </row>
    <row r="36" spans="1:10" ht="30" customHeight="1">
      <c r="A36" s="126" t="s">
        <v>120</v>
      </c>
      <c r="B36" s="108">
        <v>66696055</v>
      </c>
      <c r="C36" s="108">
        <v>0</v>
      </c>
      <c r="D36" s="109">
        <v>0</v>
      </c>
      <c r="E36" s="108">
        <v>0</v>
      </c>
      <c r="F36" s="126" t="s">
        <v>120</v>
      </c>
      <c r="G36" s="110">
        <v>66696</v>
      </c>
      <c r="H36" s="110">
        <v>17374</v>
      </c>
      <c r="I36" s="111">
        <v>0.26</v>
      </c>
      <c r="J36" s="110">
        <v>5467</v>
      </c>
    </row>
    <row r="37" spans="1:10" ht="29.25" customHeight="1">
      <c r="A37" s="126" t="s">
        <v>121</v>
      </c>
      <c r="B37" s="108">
        <v>-66000176</v>
      </c>
      <c r="C37" s="108">
        <v>0</v>
      </c>
      <c r="D37" s="109">
        <v>0</v>
      </c>
      <c r="E37" s="108">
        <v>0</v>
      </c>
      <c r="F37" s="126" t="s">
        <v>121</v>
      </c>
      <c r="G37" s="110">
        <v>-66000</v>
      </c>
      <c r="H37" s="110">
        <v>-37305</v>
      </c>
      <c r="I37" s="111">
        <v>0.565</v>
      </c>
      <c r="J37" s="110">
        <v>-26275</v>
      </c>
    </row>
    <row r="38" spans="1:10" ht="25.5">
      <c r="A38" s="126" t="s">
        <v>122</v>
      </c>
      <c r="B38" s="108">
        <v>14499012</v>
      </c>
      <c r="C38" s="108">
        <v>0</v>
      </c>
      <c r="D38" s="109">
        <v>0</v>
      </c>
      <c r="E38" s="108">
        <v>0</v>
      </c>
      <c r="F38" s="126" t="s">
        <v>122</v>
      </c>
      <c r="G38" s="110">
        <v>14499</v>
      </c>
      <c r="H38" s="110">
        <v>-3320</v>
      </c>
      <c r="I38" s="111">
        <v>-0.229</v>
      </c>
      <c r="J38" s="110">
        <v>160</v>
      </c>
    </row>
    <row r="39" spans="1:10" ht="25.5">
      <c r="A39" s="126" t="s">
        <v>123</v>
      </c>
      <c r="B39" s="108">
        <v>1454242292</v>
      </c>
      <c r="C39" s="108">
        <v>0</v>
      </c>
      <c r="D39" s="109">
        <v>0</v>
      </c>
      <c r="E39" s="108">
        <v>0</v>
      </c>
      <c r="F39" s="126" t="s">
        <v>123</v>
      </c>
      <c r="G39" s="110">
        <v>1454242</v>
      </c>
      <c r="H39" s="110">
        <v>559438</v>
      </c>
      <c r="I39" s="111">
        <v>0.385</v>
      </c>
      <c r="J39" s="110">
        <v>127882</v>
      </c>
    </row>
    <row r="40" spans="1:10" ht="27" customHeight="1">
      <c r="A40" s="126" t="s">
        <v>124</v>
      </c>
      <c r="B40" s="108">
        <v>-80499188</v>
      </c>
      <c r="C40" s="110">
        <v>0</v>
      </c>
      <c r="D40" s="109">
        <v>0</v>
      </c>
      <c r="E40" s="108">
        <v>0</v>
      </c>
      <c r="F40" s="126" t="s">
        <v>124</v>
      </c>
      <c r="G40" s="110">
        <v>-80499</v>
      </c>
      <c r="H40" s="110">
        <v>-33985</v>
      </c>
      <c r="I40" s="111">
        <v>0.422</v>
      </c>
      <c r="J40" s="110">
        <v>-26435</v>
      </c>
    </row>
    <row r="41" spans="1:10" ht="15.75" customHeight="1">
      <c r="A41" s="43" t="s">
        <v>125</v>
      </c>
      <c r="B41" s="108">
        <v>759846889</v>
      </c>
      <c r="C41" s="108">
        <v>0</v>
      </c>
      <c r="D41" s="109">
        <v>0</v>
      </c>
      <c r="E41" s="108">
        <v>0</v>
      </c>
      <c r="F41" s="43" t="s">
        <v>125</v>
      </c>
      <c r="G41" s="110">
        <v>759847</v>
      </c>
      <c r="H41" s="110">
        <v>291707</v>
      </c>
      <c r="I41" s="111">
        <v>0.384</v>
      </c>
      <c r="J41" s="110">
        <v>70173</v>
      </c>
    </row>
    <row r="42" spans="1:10" ht="12.75">
      <c r="A42" s="127" t="s">
        <v>126</v>
      </c>
      <c r="B42" s="112">
        <v>62349187</v>
      </c>
      <c r="C42" s="112">
        <v>0</v>
      </c>
      <c r="D42" s="113">
        <v>0</v>
      </c>
      <c r="E42" s="108">
        <v>0</v>
      </c>
      <c r="F42" s="127" t="s">
        <v>126</v>
      </c>
      <c r="G42" s="121">
        <v>62349</v>
      </c>
      <c r="H42" s="121">
        <v>27717</v>
      </c>
      <c r="I42" s="123">
        <v>0.445</v>
      </c>
      <c r="J42" s="121">
        <v>5916</v>
      </c>
    </row>
    <row r="43" spans="1:10" ht="20.25" customHeight="1">
      <c r="A43" s="43" t="s">
        <v>127</v>
      </c>
      <c r="B43" s="108">
        <v>697497702</v>
      </c>
      <c r="C43" s="108">
        <v>0</v>
      </c>
      <c r="D43" s="109">
        <v>0</v>
      </c>
      <c r="E43" s="108">
        <v>0</v>
      </c>
      <c r="F43" s="43" t="s">
        <v>127</v>
      </c>
      <c r="G43" s="110">
        <v>697498</v>
      </c>
      <c r="H43" s="110">
        <v>263990</v>
      </c>
      <c r="I43" s="111">
        <v>0.378</v>
      </c>
      <c r="J43" s="110">
        <v>64257</v>
      </c>
    </row>
    <row r="44" spans="1:10" ht="12.75">
      <c r="A44" s="31" t="s">
        <v>128</v>
      </c>
      <c r="B44" s="112">
        <v>694317503</v>
      </c>
      <c r="C44" s="112"/>
      <c r="D44" s="113">
        <v>0</v>
      </c>
      <c r="E44" s="108">
        <v>0</v>
      </c>
      <c r="F44" s="31" t="s">
        <v>128</v>
      </c>
      <c r="G44" s="112">
        <v>694317</v>
      </c>
      <c r="H44" s="112">
        <v>275299</v>
      </c>
      <c r="I44" s="117">
        <v>0.397</v>
      </c>
      <c r="J44" s="112">
        <v>64461</v>
      </c>
    </row>
    <row r="45" spans="1:10" ht="12.75">
      <c r="A45" s="125" t="s">
        <v>129</v>
      </c>
      <c r="B45" s="112">
        <v>60907187</v>
      </c>
      <c r="C45" s="112"/>
      <c r="D45" s="113">
        <v>0</v>
      </c>
      <c r="E45" s="108">
        <v>0</v>
      </c>
      <c r="F45" s="125" t="s">
        <v>129</v>
      </c>
      <c r="G45" s="121">
        <v>60907</v>
      </c>
      <c r="H45" s="121">
        <v>26904</v>
      </c>
      <c r="I45" s="123">
        <v>0.442</v>
      </c>
      <c r="J45" s="121">
        <v>5714</v>
      </c>
    </row>
    <row r="46" spans="1:10" ht="15" customHeight="1">
      <c r="A46" s="43" t="s">
        <v>130</v>
      </c>
      <c r="B46" s="108">
        <v>633410316</v>
      </c>
      <c r="C46" s="108">
        <v>0</v>
      </c>
      <c r="D46" s="109">
        <v>0</v>
      </c>
      <c r="E46" s="108">
        <v>0</v>
      </c>
      <c r="F46" s="43" t="s">
        <v>130</v>
      </c>
      <c r="G46" s="110">
        <v>633410</v>
      </c>
      <c r="H46" s="110">
        <v>248395</v>
      </c>
      <c r="I46" s="111">
        <v>0.392</v>
      </c>
      <c r="J46" s="110">
        <v>58747</v>
      </c>
    </row>
    <row r="47" spans="1:10" ht="15.75" customHeight="1">
      <c r="A47" s="31" t="s">
        <v>131</v>
      </c>
      <c r="B47" s="112">
        <v>24236583</v>
      </c>
      <c r="C47" s="112"/>
      <c r="D47" s="113">
        <v>0</v>
      </c>
      <c r="E47" s="108">
        <v>0</v>
      </c>
      <c r="F47" s="31" t="s">
        <v>131</v>
      </c>
      <c r="G47" s="112">
        <v>24237</v>
      </c>
      <c r="H47" s="112">
        <v>3846</v>
      </c>
      <c r="I47" s="117">
        <v>0.159</v>
      </c>
      <c r="J47" s="112">
        <v>1303</v>
      </c>
    </row>
    <row r="48" spans="1:10" ht="12.75">
      <c r="A48" s="43" t="s">
        <v>132</v>
      </c>
      <c r="B48" s="108">
        <v>24236583</v>
      </c>
      <c r="C48" s="108">
        <v>0</v>
      </c>
      <c r="D48" s="109">
        <v>0</v>
      </c>
      <c r="E48" s="108">
        <v>0</v>
      </c>
      <c r="F48" s="43" t="s">
        <v>132</v>
      </c>
      <c r="G48" s="110">
        <v>24237</v>
      </c>
      <c r="H48" s="110">
        <v>3846</v>
      </c>
      <c r="I48" s="111">
        <v>0.159</v>
      </c>
      <c r="J48" s="110">
        <v>1303</v>
      </c>
    </row>
    <row r="49" spans="1:10" ht="12.75">
      <c r="A49" s="31" t="s">
        <v>133</v>
      </c>
      <c r="B49" s="112">
        <v>41292803</v>
      </c>
      <c r="C49" s="112"/>
      <c r="D49" s="113">
        <v>0</v>
      </c>
      <c r="E49" s="108">
        <v>0</v>
      </c>
      <c r="F49" s="31" t="s">
        <v>133</v>
      </c>
      <c r="G49" s="112">
        <v>41293</v>
      </c>
      <c r="H49" s="112">
        <v>12562</v>
      </c>
      <c r="I49" s="117">
        <v>0.304</v>
      </c>
      <c r="J49" s="112">
        <v>4409</v>
      </c>
    </row>
    <row r="50" spans="1:211" s="31" customFormat="1" ht="12.75">
      <c r="A50" s="125" t="s">
        <v>134</v>
      </c>
      <c r="B50" s="112">
        <v>1442000</v>
      </c>
      <c r="C50" s="112"/>
      <c r="D50" s="113">
        <v>0</v>
      </c>
      <c r="E50" s="108">
        <v>0</v>
      </c>
      <c r="F50" s="125" t="s">
        <v>134</v>
      </c>
      <c r="G50" s="121">
        <v>1442</v>
      </c>
      <c r="H50" s="121">
        <v>813</v>
      </c>
      <c r="I50" s="123">
        <v>0.564</v>
      </c>
      <c r="J50" s="121">
        <v>202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31" customFormat="1" ht="17.25" customHeight="1">
      <c r="A51" s="43" t="s">
        <v>135</v>
      </c>
      <c r="B51" s="108">
        <v>39850803</v>
      </c>
      <c r="C51" s="108">
        <v>0</v>
      </c>
      <c r="D51" s="109">
        <v>0</v>
      </c>
      <c r="E51" s="108">
        <v>0</v>
      </c>
      <c r="F51" s="43" t="s">
        <v>135</v>
      </c>
      <c r="G51" s="110">
        <v>39851</v>
      </c>
      <c r="H51" s="110">
        <v>11749</v>
      </c>
      <c r="I51" s="111">
        <v>0.295</v>
      </c>
      <c r="J51" s="110">
        <v>4207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31" customFormat="1" ht="30" customHeight="1">
      <c r="A52" s="126" t="s">
        <v>136</v>
      </c>
      <c r="B52" s="108">
        <v>-22315620</v>
      </c>
      <c r="C52" s="108">
        <v>0</v>
      </c>
      <c r="D52" s="109">
        <v>0</v>
      </c>
      <c r="E52" s="108">
        <v>0</v>
      </c>
      <c r="F52" s="126" t="s">
        <v>136</v>
      </c>
      <c r="G52" s="110">
        <v>-22316</v>
      </c>
      <c r="H52" s="110">
        <v>-14388</v>
      </c>
      <c r="I52" s="111">
        <v>0.645</v>
      </c>
      <c r="J52" s="110">
        <v>-24011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31" customFormat="1" ht="17.25" customHeight="1">
      <c r="A53" s="43" t="s">
        <v>137</v>
      </c>
      <c r="B53" s="108">
        <v>7759392</v>
      </c>
      <c r="C53" s="108"/>
      <c r="D53" s="109">
        <v>0</v>
      </c>
      <c r="E53" s="108">
        <v>0</v>
      </c>
      <c r="F53" s="43" t="s">
        <v>137</v>
      </c>
      <c r="G53" s="110">
        <v>7759</v>
      </c>
      <c r="H53" s="110">
        <v>-5435</v>
      </c>
      <c r="I53" s="111">
        <v>-0.7</v>
      </c>
      <c r="J53" s="110">
        <v>-331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31" customFormat="1" ht="16.5" customHeight="1">
      <c r="A54" s="31" t="s">
        <v>138</v>
      </c>
      <c r="B54" s="112">
        <v>55987963</v>
      </c>
      <c r="C54" s="112"/>
      <c r="D54" s="113">
        <v>0</v>
      </c>
      <c r="E54" s="108">
        <v>0</v>
      </c>
      <c r="F54" s="31" t="s">
        <v>139</v>
      </c>
      <c r="G54" s="114">
        <v>55988</v>
      </c>
      <c r="H54" s="114">
        <v>24959</v>
      </c>
      <c r="I54" s="115">
        <v>0.446</v>
      </c>
      <c r="J54" s="114">
        <v>1785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31" customFormat="1" ht="12.75" customHeight="1">
      <c r="A55" s="125" t="s">
        <v>134</v>
      </c>
      <c r="B55" s="112">
        <v>48228571</v>
      </c>
      <c r="C55" s="112"/>
      <c r="D55" s="113">
        <v>0</v>
      </c>
      <c r="E55" s="108">
        <v>0</v>
      </c>
      <c r="F55" s="125" t="s">
        <v>134</v>
      </c>
      <c r="G55" s="121">
        <v>48229</v>
      </c>
      <c r="H55" s="121">
        <v>30394</v>
      </c>
      <c r="I55" s="123">
        <v>0.63</v>
      </c>
      <c r="J55" s="121">
        <v>2116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31" customFormat="1" ht="15" customHeight="1">
      <c r="A56" s="31" t="s">
        <v>140</v>
      </c>
      <c r="B56" s="112">
        <v>7759392</v>
      </c>
      <c r="C56" s="112"/>
      <c r="D56" s="113">
        <v>0</v>
      </c>
      <c r="E56" s="108">
        <v>0</v>
      </c>
      <c r="F56" s="31" t="s">
        <v>140</v>
      </c>
      <c r="G56" s="114">
        <v>7759</v>
      </c>
      <c r="H56" s="114">
        <v>-5435</v>
      </c>
      <c r="I56" s="115">
        <v>-0.7</v>
      </c>
      <c r="J56" s="114">
        <v>-331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31" customFormat="1" ht="32.25" customHeight="1">
      <c r="A57" s="126" t="s">
        <v>141</v>
      </c>
      <c r="B57" s="108">
        <v>-78303583</v>
      </c>
      <c r="C57" s="108">
        <v>0</v>
      </c>
      <c r="D57" s="109">
        <v>0</v>
      </c>
      <c r="E57" s="108">
        <v>0</v>
      </c>
      <c r="F57" s="126" t="s">
        <v>142</v>
      </c>
      <c r="G57" s="110">
        <v>-78304</v>
      </c>
      <c r="H57" s="110">
        <v>-39347</v>
      </c>
      <c r="I57" s="111">
        <v>0.502</v>
      </c>
      <c r="J57" s="110">
        <v>-25796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31" customFormat="1" ht="17.25" customHeight="1">
      <c r="A58" s="43" t="s">
        <v>143</v>
      </c>
      <c r="B58" s="108">
        <v>743446778</v>
      </c>
      <c r="C58" s="108">
        <v>0</v>
      </c>
      <c r="D58" s="109">
        <v>0</v>
      </c>
      <c r="E58" s="108">
        <v>0</v>
      </c>
      <c r="F58" s="43" t="s">
        <v>143</v>
      </c>
      <c r="G58" s="110">
        <v>743446</v>
      </c>
      <c r="H58" s="110">
        <v>299269</v>
      </c>
      <c r="I58" s="111">
        <v>0.403</v>
      </c>
      <c r="J58" s="110">
        <v>63566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31" customFormat="1" ht="12.75" customHeight="1">
      <c r="A59" s="125" t="s">
        <v>144</v>
      </c>
      <c r="B59" s="112">
        <v>1201200</v>
      </c>
      <c r="C59" s="112">
        <v>0</v>
      </c>
      <c r="D59" s="113">
        <v>0</v>
      </c>
      <c r="E59" s="108">
        <v>0</v>
      </c>
      <c r="F59" s="125" t="s">
        <v>144</v>
      </c>
      <c r="G59" s="121">
        <v>1201</v>
      </c>
      <c r="H59" s="121">
        <v>501</v>
      </c>
      <c r="I59" s="123">
        <v>0.417</v>
      </c>
      <c r="J59" s="121">
        <v>101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31" customFormat="1" ht="19.5" customHeight="1">
      <c r="A60" s="43" t="s">
        <v>145</v>
      </c>
      <c r="B60" s="108">
        <v>742245578</v>
      </c>
      <c r="C60" s="108">
        <v>0</v>
      </c>
      <c r="D60" s="109">
        <v>0</v>
      </c>
      <c r="E60" s="108">
        <v>0</v>
      </c>
      <c r="F60" s="43" t="s">
        <v>145</v>
      </c>
      <c r="G60" s="110">
        <v>742245</v>
      </c>
      <c r="H60" s="110">
        <v>298768</v>
      </c>
      <c r="I60" s="111">
        <v>0.403</v>
      </c>
      <c r="J60" s="110">
        <v>63465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31" customFormat="1" ht="15.75" customHeight="1">
      <c r="A61" s="31" t="s">
        <v>146</v>
      </c>
      <c r="B61" s="112">
        <v>706050840</v>
      </c>
      <c r="C61" s="112"/>
      <c r="D61" s="113">
        <v>0</v>
      </c>
      <c r="E61" s="108">
        <v>0</v>
      </c>
      <c r="F61" s="31" t="s">
        <v>146</v>
      </c>
      <c r="G61" s="114">
        <v>706051</v>
      </c>
      <c r="H61" s="114">
        <v>289195</v>
      </c>
      <c r="I61" s="115">
        <v>0.41</v>
      </c>
      <c r="J61" s="114">
        <v>61293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31" customFormat="1" ht="12.75" customHeight="1">
      <c r="A62" s="125" t="s">
        <v>147</v>
      </c>
      <c r="B62" s="112">
        <v>1201200</v>
      </c>
      <c r="C62" s="112">
        <v>0</v>
      </c>
      <c r="D62" s="113">
        <v>0</v>
      </c>
      <c r="E62" s="108">
        <v>0</v>
      </c>
      <c r="F62" s="125" t="s">
        <v>147</v>
      </c>
      <c r="G62" s="121">
        <v>1201</v>
      </c>
      <c r="H62" s="122">
        <v>501</v>
      </c>
      <c r="I62" s="123">
        <v>0.417</v>
      </c>
      <c r="J62" s="121">
        <v>101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31" customFormat="1" ht="19.5" customHeight="1">
      <c r="A63" s="43" t="s">
        <v>148</v>
      </c>
      <c r="B63" s="108">
        <v>704849640</v>
      </c>
      <c r="C63" s="108">
        <v>0</v>
      </c>
      <c r="D63" s="109">
        <v>0</v>
      </c>
      <c r="E63" s="108">
        <v>0</v>
      </c>
      <c r="F63" s="43" t="s">
        <v>148</v>
      </c>
      <c r="G63" s="110">
        <v>704850</v>
      </c>
      <c r="H63" s="110">
        <v>288694</v>
      </c>
      <c r="I63" s="111">
        <v>0.41</v>
      </c>
      <c r="J63" s="110">
        <v>61192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31" customFormat="1" ht="17.25" customHeight="1">
      <c r="A64" s="31" t="s">
        <v>149</v>
      </c>
      <c r="B64" s="112">
        <v>10550686</v>
      </c>
      <c r="C64" s="112"/>
      <c r="D64" s="113">
        <v>0</v>
      </c>
      <c r="E64" s="108">
        <v>0</v>
      </c>
      <c r="F64" s="31" t="s">
        <v>149</v>
      </c>
      <c r="G64" s="114">
        <v>10550</v>
      </c>
      <c r="H64" s="114">
        <v>4449</v>
      </c>
      <c r="I64" s="115">
        <v>0.422</v>
      </c>
      <c r="J64" s="114">
        <v>1013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31" customFormat="1" ht="18.75" customHeight="1">
      <c r="A65" s="43" t="s">
        <v>150</v>
      </c>
      <c r="B65" s="108">
        <v>10550686</v>
      </c>
      <c r="C65" s="108">
        <v>0</v>
      </c>
      <c r="D65" s="109">
        <v>0</v>
      </c>
      <c r="E65" s="108">
        <v>0</v>
      </c>
      <c r="F65" s="43" t="s">
        <v>150</v>
      </c>
      <c r="G65" s="110">
        <v>10550</v>
      </c>
      <c r="H65" s="110">
        <v>4449</v>
      </c>
      <c r="I65" s="111">
        <v>0.422</v>
      </c>
      <c r="J65" s="110">
        <v>1013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31" customFormat="1" ht="18" customHeight="1">
      <c r="A66" s="31" t="s">
        <v>151</v>
      </c>
      <c r="B66" s="112">
        <v>26845252</v>
      </c>
      <c r="C66" s="112"/>
      <c r="D66" s="113">
        <v>0</v>
      </c>
      <c r="E66" s="108">
        <v>0</v>
      </c>
      <c r="F66" s="31" t="s">
        <v>151</v>
      </c>
      <c r="G66" s="114">
        <v>26845</v>
      </c>
      <c r="H66" s="114">
        <v>5625</v>
      </c>
      <c r="I66" s="115">
        <v>0.21</v>
      </c>
      <c r="J66" s="114">
        <v>1260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31" customFormat="1" ht="12.75">
      <c r="A67" s="43" t="s">
        <v>152</v>
      </c>
      <c r="B67" s="108">
        <v>26845252</v>
      </c>
      <c r="C67" s="108">
        <v>0</v>
      </c>
      <c r="D67" s="109">
        <v>0</v>
      </c>
      <c r="E67" s="108">
        <v>0</v>
      </c>
      <c r="F67" s="43" t="s">
        <v>152</v>
      </c>
      <c r="G67" s="110">
        <v>26845</v>
      </c>
      <c r="H67" s="110">
        <v>5625</v>
      </c>
      <c r="I67" s="111">
        <v>0.21</v>
      </c>
      <c r="J67" s="110">
        <v>1260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31" customFormat="1" ht="28.5" customHeight="1">
      <c r="A68" s="126" t="s">
        <v>153</v>
      </c>
      <c r="B68" s="108">
        <v>-43684556</v>
      </c>
      <c r="C68" s="108">
        <v>0</v>
      </c>
      <c r="D68" s="109">
        <v>0</v>
      </c>
      <c r="E68" s="108">
        <v>0</v>
      </c>
      <c r="F68" s="126" t="s">
        <v>153</v>
      </c>
      <c r="G68" s="110">
        <v>-43684</v>
      </c>
      <c r="H68" s="110">
        <v>-22917</v>
      </c>
      <c r="I68" s="111">
        <v>0.525</v>
      </c>
      <c r="J68" s="110">
        <v>-2264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31" customFormat="1" ht="12.75">
      <c r="A69" s="43" t="s">
        <v>154</v>
      </c>
      <c r="B69" s="108">
        <v>6739620</v>
      </c>
      <c r="C69" s="108"/>
      <c r="D69" s="109">
        <v>0</v>
      </c>
      <c r="E69" s="108">
        <v>0</v>
      </c>
      <c r="F69" s="43" t="s">
        <v>154</v>
      </c>
      <c r="G69" s="110">
        <v>6740</v>
      </c>
      <c r="H69" s="110">
        <v>2115</v>
      </c>
      <c r="I69" s="111">
        <v>0.314</v>
      </c>
      <c r="J69" s="110">
        <v>491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31" customFormat="1" ht="15.75" customHeight="1">
      <c r="A70" s="31" t="s">
        <v>155</v>
      </c>
      <c r="B70" s="112">
        <v>6739620</v>
      </c>
      <c r="C70" s="112"/>
      <c r="D70" s="113">
        <v>0</v>
      </c>
      <c r="E70" s="108">
        <v>0</v>
      </c>
      <c r="F70" s="31" t="s">
        <v>155</v>
      </c>
      <c r="G70" s="112">
        <v>6740</v>
      </c>
      <c r="H70" s="112">
        <v>2115</v>
      </c>
      <c r="I70" s="117">
        <v>0.314</v>
      </c>
      <c r="J70" s="112">
        <v>491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31" customFormat="1" ht="15.75" customHeight="1">
      <c r="A71" s="31" t="s">
        <v>156</v>
      </c>
      <c r="B71" s="112">
        <v>6739620</v>
      </c>
      <c r="C71" s="112">
        <v>0</v>
      </c>
      <c r="D71" s="113">
        <v>0</v>
      </c>
      <c r="E71" s="108">
        <v>0</v>
      </c>
      <c r="F71" s="31" t="s">
        <v>156</v>
      </c>
      <c r="G71" s="112">
        <v>6740</v>
      </c>
      <c r="H71" s="112">
        <v>2115</v>
      </c>
      <c r="I71" s="117">
        <v>0.314</v>
      </c>
      <c r="J71" s="112">
        <v>491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31" customFormat="1" ht="30.75" customHeight="1">
      <c r="A72" s="126" t="s">
        <v>157</v>
      </c>
      <c r="B72" s="108">
        <v>-50424176</v>
      </c>
      <c r="C72" s="108">
        <v>0</v>
      </c>
      <c r="D72" s="109">
        <v>0</v>
      </c>
      <c r="E72" s="108">
        <v>0</v>
      </c>
      <c r="F72" s="126" t="s">
        <v>157</v>
      </c>
      <c r="G72" s="110">
        <v>-50424</v>
      </c>
      <c r="H72" s="110">
        <v>-25032</v>
      </c>
      <c r="I72" s="111">
        <v>0.496</v>
      </c>
      <c r="J72" s="110">
        <v>-2755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45" customFormat="1" ht="12.75">
      <c r="A73" s="128"/>
      <c r="B73" s="129"/>
      <c r="F73" s="90" t="s">
        <v>158</v>
      </c>
      <c r="G73" s="129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45" customFormat="1" ht="12.75">
      <c r="A74" s="128"/>
      <c r="B74" s="129"/>
      <c r="F74" s="130"/>
      <c r="G74" s="12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10" ht="12.75">
      <c r="A75" s="131"/>
      <c r="F75" s="131"/>
      <c r="G75" s="103"/>
      <c r="H75" s="3"/>
      <c r="I75" s="3"/>
      <c r="J75" s="3"/>
    </row>
    <row r="76" spans="1:10" ht="12.75">
      <c r="A76" s="131"/>
      <c r="F76" s="131"/>
      <c r="G76" s="103"/>
      <c r="H76" s="3"/>
      <c r="I76" s="3"/>
      <c r="J76" s="3"/>
    </row>
    <row r="77" spans="1:10" ht="12.75">
      <c r="A77" s="45"/>
      <c r="F77" s="132" t="s">
        <v>159</v>
      </c>
      <c r="G77" s="104"/>
      <c r="H77" s="133"/>
      <c r="I77" s="3"/>
      <c r="J77" s="3"/>
    </row>
    <row r="78" spans="1:10" ht="12.75">
      <c r="A78" s="132" t="s">
        <v>159</v>
      </c>
      <c r="B78" s="104"/>
      <c r="C78" s="133"/>
      <c r="D78" s="133"/>
      <c r="E78" s="133"/>
      <c r="F78" s="132"/>
      <c r="G78" s="104"/>
      <c r="H78" s="133"/>
      <c r="I78" s="133"/>
      <c r="J78" s="133"/>
    </row>
    <row r="79" spans="1:10" ht="12.75">
      <c r="A79" s="4"/>
      <c r="F79" s="4"/>
      <c r="G79" s="103"/>
      <c r="H79" s="3"/>
      <c r="I79" s="3"/>
      <c r="J79" s="3"/>
    </row>
    <row r="80" spans="1:10" ht="12.75">
      <c r="A80" s="4"/>
      <c r="C80" s="63"/>
      <c r="D80" s="63"/>
      <c r="E80" s="63"/>
      <c r="F80" s="4"/>
      <c r="G80" s="103"/>
      <c r="H80" s="63"/>
      <c r="I80" s="63"/>
      <c r="J80" s="63"/>
    </row>
    <row r="81" spans="7:10" ht="12.75">
      <c r="G81" s="103"/>
      <c r="H81" s="3"/>
      <c r="I81" s="3"/>
      <c r="J81" s="3"/>
    </row>
    <row r="82" spans="6:10" ht="12.75">
      <c r="F82" s="4" t="s">
        <v>40</v>
      </c>
      <c r="G82" s="103"/>
      <c r="H82" s="3"/>
      <c r="I82" s="3"/>
      <c r="J82" s="3"/>
    </row>
    <row r="83" spans="6:10" ht="12.75">
      <c r="F83" s="4" t="s">
        <v>83</v>
      </c>
      <c r="I83" s="3"/>
      <c r="J83" s="3"/>
    </row>
    <row r="84" spans="1:10" ht="12.75">
      <c r="A84" s="4" t="s">
        <v>40</v>
      </c>
      <c r="G84" s="104"/>
      <c r="H84" s="133"/>
      <c r="I84" s="3"/>
      <c r="J84" s="3"/>
    </row>
    <row r="85" spans="1:10" ht="12.75">
      <c r="A85" s="4" t="s">
        <v>160</v>
      </c>
      <c r="G85" s="103"/>
      <c r="H85" s="3"/>
      <c r="I85" s="3"/>
      <c r="J85" s="3"/>
    </row>
    <row r="86" spans="6:10" ht="12.75">
      <c r="F86" s="3"/>
      <c r="G86" s="103"/>
      <c r="H86" s="3"/>
      <c r="I86" s="3"/>
      <c r="J86" s="3"/>
    </row>
    <row r="87" spans="1:5" ht="15" customHeight="1">
      <c r="A87"/>
      <c r="B87"/>
      <c r="C87"/>
      <c r="D87"/>
      <c r="E87"/>
    </row>
    <row r="88" spans="1:5" ht="16.5" customHeight="1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</sheetData>
  <mergeCells count="2">
    <mergeCell ref="A4:E4"/>
    <mergeCell ref="F4:J4"/>
  </mergeCells>
  <printOptions/>
  <pageMargins left="0.75" right="0.19" top="1" bottom="0.35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">
      <selection activeCell="E16" sqref="E16"/>
    </sheetView>
  </sheetViews>
  <sheetFormatPr defaultColWidth="9.140625" defaultRowHeight="12.75"/>
  <cols>
    <col min="1" max="1" width="64.8515625" style="465" customWidth="1"/>
    <col min="2" max="2" width="19.140625" style="465" customWidth="1"/>
    <col min="3" max="16384" width="8.00390625" style="465" customWidth="1"/>
  </cols>
  <sheetData>
    <row r="1" spans="1:4" s="518" customFormat="1" ht="12.75">
      <c r="A1" s="466" t="s">
        <v>709</v>
      </c>
      <c r="B1" s="466" t="s">
        <v>710</v>
      </c>
      <c r="D1" s="685"/>
    </row>
    <row r="2" spans="1:2" s="518" customFormat="1" ht="12.75">
      <c r="A2" s="466"/>
      <c r="B2" s="466"/>
    </row>
    <row r="3" s="552" customFormat="1" ht="12"/>
    <row r="4" s="552" customFormat="1" ht="15.75">
      <c r="A4" s="614" t="s">
        <v>711</v>
      </c>
    </row>
    <row r="5" s="552" customFormat="1" ht="15.75">
      <c r="A5" s="689" t="s">
        <v>712</v>
      </c>
    </row>
    <row r="6" spans="1:2" s="552" customFormat="1" ht="12">
      <c r="A6" s="685"/>
      <c r="B6" s="685"/>
    </row>
    <row r="7" spans="1:2" s="552" customFormat="1" ht="12">
      <c r="A7" s="690"/>
      <c r="B7" s="691" t="s">
        <v>5</v>
      </c>
    </row>
    <row r="8" spans="1:2" s="552" customFormat="1" ht="12.75">
      <c r="A8" s="692" t="s">
        <v>7</v>
      </c>
      <c r="B8" s="693" t="s">
        <v>713</v>
      </c>
    </row>
    <row r="9" spans="1:127" s="696" customFormat="1" ht="12.75">
      <c r="A9" s="694">
        <v>1</v>
      </c>
      <c r="B9" s="695">
        <v>2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2"/>
      <c r="DN9" s="552"/>
      <c r="DO9" s="552"/>
      <c r="DP9" s="552"/>
      <c r="DQ9" s="552"/>
      <c r="DR9" s="552"/>
      <c r="DS9" s="552"/>
      <c r="DT9" s="552"/>
      <c r="DU9" s="552"/>
      <c r="DV9" s="552"/>
      <c r="DW9" s="552"/>
    </row>
    <row r="10" spans="1:127" s="696" customFormat="1" ht="23.25" customHeight="1">
      <c r="A10" s="483" t="s">
        <v>714</v>
      </c>
      <c r="B10" s="697">
        <f>SUM(B11:B16)</f>
        <v>13198443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2"/>
      <c r="DE10" s="552"/>
      <c r="DF10" s="552"/>
      <c r="DG10" s="552"/>
      <c r="DH10" s="552"/>
      <c r="DI10" s="552"/>
      <c r="DJ10" s="552"/>
      <c r="DK10" s="552"/>
      <c r="DL10" s="552"/>
      <c r="DM10" s="552"/>
      <c r="DN10" s="552"/>
      <c r="DO10" s="552"/>
      <c r="DP10" s="552"/>
      <c r="DQ10" s="552"/>
      <c r="DR10" s="552"/>
      <c r="DS10" s="552"/>
      <c r="DT10" s="552"/>
      <c r="DU10" s="552"/>
      <c r="DV10" s="552"/>
      <c r="DW10" s="552"/>
    </row>
    <row r="11" spans="1:127" s="696" customFormat="1" ht="23.25" customHeight="1">
      <c r="A11" s="489" t="s">
        <v>715</v>
      </c>
      <c r="B11" s="698">
        <v>9182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2"/>
      <c r="CO11" s="552"/>
      <c r="CP11" s="552"/>
      <c r="CQ11" s="552"/>
      <c r="CR11" s="552"/>
      <c r="CS11" s="552"/>
      <c r="CT11" s="552"/>
      <c r="CU11" s="552"/>
      <c r="CV11" s="552"/>
      <c r="CW11" s="552"/>
      <c r="CX11" s="552"/>
      <c r="CY11" s="552"/>
      <c r="CZ11" s="552"/>
      <c r="DA11" s="552"/>
      <c r="DB11" s="552"/>
      <c r="DC11" s="552"/>
      <c r="DD11" s="552"/>
      <c r="DE11" s="552"/>
      <c r="DF11" s="552"/>
      <c r="DG11" s="552"/>
      <c r="DH11" s="552"/>
      <c r="DI11" s="552"/>
      <c r="DJ11" s="552"/>
      <c r="DK11" s="552"/>
      <c r="DL11" s="552"/>
      <c r="DM11" s="552"/>
      <c r="DN11" s="552"/>
      <c r="DO11" s="552"/>
      <c r="DP11" s="552"/>
      <c r="DQ11" s="552"/>
      <c r="DR11" s="552"/>
      <c r="DS11" s="552"/>
      <c r="DT11" s="552"/>
      <c r="DU11" s="552"/>
      <c r="DV11" s="552"/>
      <c r="DW11" s="552"/>
    </row>
    <row r="12" spans="1:127" s="696" customFormat="1" ht="19.5" customHeight="1">
      <c r="A12" s="699" t="s">
        <v>716</v>
      </c>
      <c r="B12" s="700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2"/>
      <c r="CE12" s="552"/>
      <c r="CF12" s="552"/>
      <c r="CG12" s="552"/>
      <c r="CH12" s="552"/>
      <c r="CI12" s="552"/>
      <c r="CJ12" s="552"/>
      <c r="CK12" s="552"/>
      <c r="CL12" s="552"/>
      <c r="CM12" s="552"/>
      <c r="CN12" s="552"/>
      <c r="CO12" s="552"/>
      <c r="CP12" s="552"/>
      <c r="CQ12" s="552"/>
      <c r="CR12" s="552"/>
      <c r="CS12" s="552"/>
      <c r="CT12" s="552"/>
      <c r="CU12" s="552"/>
      <c r="CV12" s="552"/>
      <c r="CW12" s="552"/>
      <c r="CX12" s="552"/>
      <c r="CY12" s="552"/>
      <c r="CZ12" s="552"/>
      <c r="DA12" s="552"/>
      <c r="DB12" s="552"/>
      <c r="DC12" s="552"/>
      <c r="DD12" s="552"/>
      <c r="DE12" s="552"/>
      <c r="DF12" s="552"/>
      <c r="DG12" s="552"/>
      <c r="DH12" s="552"/>
      <c r="DI12" s="552"/>
      <c r="DJ12" s="552"/>
      <c r="DK12" s="552"/>
      <c r="DL12" s="552"/>
      <c r="DM12" s="552"/>
      <c r="DN12" s="552"/>
      <c r="DO12" s="552"/>
      <c r="DP12" s="552"/>
      <c r="DQ12" s="552"/>
      <c r="DR12" s="552"/>
      <c r="DS12" s="552"/>
      <c r="DT12" s="552"/>
      <c r="DU12" s="552"/>
      <c r="DV12" s="552"/>
      <c r="DW12" s="552"/>
    </row>
    <row r="13" spans="1:127" s="696" customFormat="1" ht="17.25" customHeight="1">
      <c r="A13" s="701" t="s">
        <v>717</v>
      </c>
      <c r="B13" s="70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2"/>
      <c r="DG13" s="552"/>
      <c r="DH13" s="552"/>
      <c r="DI13" s="552"/>
      <c r="DJ13" s="552"/>
      <c r="DK13" s="552"/>
      <c r="DL13" s="552"/>
      <c r="DM13" s="552"/>
      <c r="DN13" s="552"/>
      <c r="DO13" s="552"/>
      <c r="DP13" s="552"/>
      <c r="DQ13" s="552"/>
      <c r="DR13" s="552"/>
      <c r="DS13" s="552"/>
      <c r="DT13" s="552"/>
      <c r="DU13" s="552"/>
      <c r="DV13" s="552"/>
      <c r="DW13" s="552"/>
    </row>
    <row r="14" spans="1:127" s="696" customFormat="1" ht="23.25" customHeight="1">
      <c r="A14" s="489" t="s">
        <v>718</v>
      </c>
      <c r="B14" s="698">
        <v>3060340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2"/>
      <c r="DN14" s="552"/>
      <c r="DO14" s="552"/>
      <c r="DP14" s="552"/>
      <c r="DQ14" s="552"/>
      <c r="DR14" s="552"/>
      <c r="DS14" s="552"/>
      <c r="DT14" s="552"/>
      <c r="DU14" s="552"/>
      <c r="DV14" s="552"/>
      <c r="DW14" s="552"/>
    </row>
    <row r="15" spans="1:127" s="696" customFormat="1" ht="23.25" customHeight="1">
      <c r="A15" s="489" t="s">
        <v>719</v>
      </c>
      <c r="B15" s="698">
        <v>10128921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552"/>
      <c r="DN15" s="552"/>
      <c r="DO15" s="552"/>
      <c r="DP15" s="552"/>
      <c r="DQ15" s="552"/>
      <c r="DR15" s="552"/>
      <c r="DS15" s="552"/>
      <c r="DT15" s="552"/>
      <c r="DU15" s="552"/>
      <c r="DV15" s="552"/>
      <c r="DW15" s="552"/>
    </row>
    <row r="16" spans="1:127" s="696" customFormat="1" ht="23.25" customHeight="1">
      <c r="A16" s="489" t="s">
        <v>720</v>
      </c>
      <c r="B16" s="698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  <c r="BT16" s="552"/>
      <c r="BU16" s="552"/>
      <c r="BV16" s="552"/>
      <c r="BW16" s="552"/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552"/>
      <c r="CP16" s="552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2"/>
      <c r="DB16" s="552"/>
      <c r="DC16" s="552"/>
      <c r="DD16" s="552"/>
      <c r="DE16" s="552"/>
      <c r="DF16" s="552"/>
      <c r="DG16" s="552"/>
      <c r="DH16" s="552"/>
      <c r="DI16" s="552"/>
      <c r="DJ16" s="552"/>
      <c r="DK16" s="552"/>
      <c r="DL16" s="552"/>
      <c r="DM16" s="552"/>
      <c r="DN16" s="552"/>
      <c r="DO16" s="552"/>
      <c r="DP16" s="552"/>
      <c r="DQ16" s="552"/>
      <c r="DR16" s="552"/>
      <c r="DS16" s="552"/>
      <c r="DT16" s="552"/>
      <c r="DU16" s="552"/>
      <c r="DV16" s="552"/>
      <c r="DW16" s="552"/>
    </row>
    <row r="17" spans="1:127" s="696" customFormat="1" ht="23.25" customHeight="1">
      <c r="A17" s="703" t="s">
        <v>721</v>
      </c>
      <c r="B17" s="697">
        <f>SUM(B18:B19)</f>
        <v>13115903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  <c r="BT17" s="552"/>
      <c r="BU17" s="552"/>
      <c r="BV17" s="552"/>
      <c r="BW17" s="552"/>
      <c r="BX17" s="552"/>
      <c r="BY17" s="552"/>
      <c r="BZ17" s="552"/>
      <c r="CA17" s="552"/>
      <c r="CB17" s="552"/>
      <c r="CC17" s="552"/>
      <c r="CD17" s="552"/>
      <c r="CE17" s="552"/>
      <c r="CF17" s="552"/>
      <c r="CG17" s="552"/>
      <c r="CH17" s="552"/>
      <c r="CI17" s="552"/>
      <c r="CJ17" s="552"/>
      <c r="CK17" s="552"/>
      <c r="CL17" s="552"/>
      <c r="CM17" s="552"/>
      <c r="CN17" s="552"/>
      <c r="CO17" s="552"/>
      <c r="CP17" s="552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2"/>
      <c r="DB17" s="552"/>
      <c r="DC17" s="552"/>
      <c r="DD17" s="552"/>
      <c r="DE17" s="552"/>
      <c r="DF17" s="552"/>
      <c r="DG17" s="552"/>
      <c r="DH17" s="552"/>
      <c r="DI17" s="552"/>
      <c r="DJ17" s="552"/>
      <c r="DK17" s="552"/>
      <c r="DL17" s="552"/>
      <c r="DM17" s="552"/>
      <c r="DN17" s="552"/>
      <c r="DO17" s="552"/>
      <c r="DP17" s="552"/>
      <c r="DQ17" s="552"/>
      <c r="DR17" s="552"/>
      <c r="DS17" s="552"/>
      <c r="DT17" s="552"/>
      <c r="DU17" s="552"/>
      <c r="DV17" s="552"/>
      <c r="DW17" s="552"/>
    </row>
    <row r="18" spans="1:127" s="696" customFormat="1" ht="23.25" customHeight="1">
      <c r="A18" s="489" t="s">
        <v>722</v>
      </c>
      <c r="B18" s="698">
        <v>13115903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  <c r="BT18" s="552"/>
      <c r="BU18" s="552"/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2"/>
      <c r="CK18" s="552"/>
      <c r="CL18" s="552"/>
      <c r="CM18" s="552"/>
      <c r="CN18" s="552"/>
      <c r="CO18" s="552"/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2"/>
      <c r="DB18" s="552"/>
      <c r="DC18" s="552"/>
      <c r="DD18" s="552"/>
      <c r="DE18" s="552"/>
      <c r="DF18" s="552"/>
      <c r="DG18" s="552"/>
      <c r="DH18" s="552"/>
      <c r="DI18" s="552"/>
      <c r="DJ18" s="552"/>
      <c r="DK18" s="552"/>
      <c r="DL18" s="552"/>
      <c r="DM18" s="552"/>
      <c r="DN18" s="552"/>
      <c r="DO18" s="552"/>
      <c r="DP18" s="552"/>
      <c r="DQ18" s="552"/>
      <c r="DR18" s="552"/>
      <c r="DS18" s="552"/>
      <c r="DT18" s="552"/>
      <c r="DU18" s="552"/>
      <c r="DV18" s="552"/>
      <c r="DW18" s="552"/>
    </row>
    <row r="19" spans="1:127" s="696" customFormat="1" ht="23.25" customHeight="1">
      <c r="A19" s="489" t="s">
        <v>723</v>
      </c>
      <c r="B19" s="698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  <c r="BU19" s="552"/>
      <c r="BV19" s="552"/>
      <c r="BW19" s="552"/>
      <c r="BX19" s="552"/>
      <c r="BY19" s="552"/>
      <c r="BZ19" s="552"/>
      <c r="CA19" s="552"/>
      <c r="CB19" s="552"/>
      <c r="CC19" s="552"/>
      <c r="CD19" s="552"/>
      <c r="CI19" s="552"/>
      <c r="CJ19" s="552"/>
      <c r="CK19" s="552"/>
      <c r="CL19" s="552"/>
      <c r="CM19" s="552"/>
      <c r="CN19" s="552"/>
      <c r="CO19" s="552"/>
      <c r="CP19" s="552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2"/>
      <c r="DB19" s="552"/>
      <c r="DC19" s="552"/>
      <c r="DD19" s="552"/>
      <c r="DE19" s="552"/>
      <c r="DF19" s="552"/>
      <c r="DG19" s="552"/>
      <c r="DH19" s="552"/>
      <c r="DI19" s="552"/>
      <c r="DJ19" s="552"/>
      <c r="DK19" s="552"/>
      <c r="DL19" s="552"/>
      <c r="DM19" s="552"/>
      <c r="DN19" s="552"/>
      <c r="DO19" s="552"/>
      <c r="DP19" s="552"/>
      <c r="DQ19" s="552"/>
      <c r="DR19" s="552"/>
      <c r="DS19" s="552"/>
      <c r="DT19" s="552"/>
      <c r="DU19" s="552"/>
      <c r="DV19" s="552"/>
      <c r="DW19" s="552"/>
    </row>
    <row r="20" spans="1:97" s="696" customFormat="1" ht="23.25" customHeight="1">
      <c r="A20" s="704" t="s">
        <v>724</v>
      </c>
      <c r="B20" s="705">
        <f>SUM(B10-B17)</f>
        <v>82540</v>
      </c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</row>
    <row r="21" spans="1:97" s="649" customFormat="1" ht="12.75">
      <c r="A21" s="687"/>
      <c r="B21" s="687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  <c r="BT21" s="552"/>
      <c r="BU21" s="552"/>
      <c r="BV21" s="552"/>
      <c r="BW21" s="552"/>
      <c r="BX21" s="552"/>
      <c r="BY21" s="552"/>
      <c r="BZ21" s="552"/>
      <c r="CA21" s="552"/>
      <c r="CB21" s="552"/>
      <c r="CC21" s="552"/>
      <c r="CD21" s="552"/>
      <c r="CI21" s="552"/>
      <c r="CJ21" s="552"/>
      <c r="CK21" s="552"/>
      <c r="CL21" s="552"/>
      <c r="CM21" s="552"/>
      <c r="CN21" s="552"/>
      <c r="CO21" s="552"/>
      <c r="CP21" s="552"/>
      <c r="CQ21" s="552"/>
      <c r="CR21" s="552"/>
      <c r="CS21" s="552"/>
    </row>
    <row r="22" spans="1:97" s="649" customFormat="1" ht="12.75">
      <c r="A22" s="687"/>
      <c r="B22" s="687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  <c r="BT22" s="552"/>
      <c r="BU22" s="552"/>
      <c r="BV22" s="552"/>
      <c r="BW22" s="552"/>
      <c r="BX22" s="552"/>
      <c r="BY22" s="552"/>
      <c r="BZ22" s="552"/>
      <c r="CA22" s="552"/>
      <c r="CB22" s="552"/>
      <c r="CC22" s="552"/>
      <c r="CD22" s="552"/>
      <c r="CI22" s="552"/>
      <c r="CJ22" s="552"/>
      <c r="CK22" s="552"/>
      <c r="CL22" s="552"/>
      <c r="CM22" s="552"/>
      <c r="CN22" s="552"/>
      <c r="CO22" s="552"/>
      <c r="CP22" s="552"/>
      <c r="CQ22" s="552"/>
      <c r="CR22" s="552"/>
      <c r="CS22" s="552"/>
    </row>
    <row r="23" spans="1:82" s="649" customFormat="1" ht="12.75">
      <c r="A23" s="687"/>
      <c r="B23" s="687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  <c r="BT23" s="552"/>
      <c r="BU23" s="552"/>
      <c r="BV23" s="552"/>
      <c r="BW23" s="552"/>
      <c r="BX23" s="552"/>
      <c r="BY23" s="552"/>
      <c r="BZ23" s="552"/>
      <c r="CA23" s="552"/>
      <c r="CB23" s="552"/>
      <c r="CC23" s="552"/>
      <c r="CD23" s="552"/>
    </row>
    <row r="24" spans="1:82" s="649" customFormat="1" ht="12.75">
      <c r="A24" s="687"/>
      <c r="B24" s="687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  <c r="BT24" s="552"/>
      <c r="BU24" s="552"/>
      <c r="BV24" s="552"/>
      <c r="BW24" s="552"/>
      <c r="BX24" s="552"/>
      <c r="BY24" s="552"/>
      <c r="BZ24" s="552"/>
      <c r="CA24" s="552"/>
      <c r="CB24" s="552"/>
      <c r="CC24" s="552"/>
      <c r="CD24" s="552"/>
    </row>
    <row r="25" spans="1:82" s="687" customFormat="1" ht="12.75">
      <c r="A25" s="649" t="s">
        <v>725</v>
      </c>
      <c r="B25" s="507" t="s">
        <v>519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  <c r="BT25" s="552"/>
      <c r="BU25" s="552"/>
      <c r="BV25" s="552"/>
      <c r="BW25" s="552"/>
      <c r="BX25" s="552"/>
      <c r="BY25" s="552"/>
      <c r="BZ25" s="552"/>
      <c r="CA25" s="552"/>
      <c r="CB25" s="552"/>
      <c r="CC25" s="552"/>
      <c r="CD25" s="552"/>
    </row>
    <row r="26" spans="1:82" s="687" customFormat="1" ht="12.75">
      <c r="A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  <c r="BT26" s="552"/>
      <c r="BU26" s="552"/>
      <c r="BV26" s="552"/>
      <c r="BW26" s="552"/>
      <c r="BX26" s="552"/>
      <c r="BY26" s="552"/>
      <c r="BZ26" s="552"/>
      <c r="CA26" s="552"/>
      <c r="CB26" s="552"/>
      <c r="CC26" s="552"/>
      <c r="CD26" s="552"/>
    </row>
    <row r="27" s="552" customFormat="1" ht="12"/>
    <row r="28" spans="1:2" s="552" customFormat="1" ht="14.25">
      <c r="A28" s="706"/>
      <c r="B28" s="707"/>
    </row>
    <row r="29" spans="1:2" s="552" customFormat="1" ht="14.25">
      <c r="A29" s="706"/>
      <c r="B29" s="707"/>
    </row>
    <row r="30" spans="1:2" s="552" customFormat="1" ht="14.25">
      <c r="A30" s="706"/>
      <c r="B30" s="708"/>
    </row>
    <row r="31" s="552" customFormat="1" ht="14.25">
      <c r="A31" s="706"/>
    </row>
    <row r="32" s="552" customFormat="1" ht="14.25">
      <c r="A32" s="706"/>
    </row>
    <row r="33" s="552" customFormat="1" ht="14.25">
      <c r="A33" s="706"/>
    </row>
    <row r="34" s="552" customFormat="1" ht="14.25">
      <c r="A34" s="706"/>
    </row>
    <row r="35" s="552" customFormat="1" ht="14.25">
      <c r="A35" s="706"/>
    </row>
    <row r="36" s="552" customFormat="1" ht="14.25">
      <c r="A36" s="706"/>
    </row>
    <row r="37" s="552" customFormat="1" ht="14.25">
      <c r="A37" s="706"/>
    </row>
    <row r="38" s="552" customFormat="1" ht="14.25">
      <c r="A38" s="706"/>
    </row>
    <row r="39" s="552" customFormat="1" ht="14.25">
      <c r="A39" s="706"/>
    </row>
    <row r="40" spans="1:82" ht="14.25">
      <c r="A40" s="706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2"/>
      <c r="BV40" s="552"/>
      <c r="BW40" s="552"/>
      <c r="BX40" s="552"/>
      <c r="BY40" s="552"/>
      <c r="BZ40" s="552"/>
      <c r="CA40" s="552"/>
      <c r="CB40" s="552"/>
      <c r="CC40" s="552"/>
      <c r="CD40" s="552"/>
    </row>
    <row r="41" spans="1:82" ht="14.25">
      <c r="A41" s="706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</row>
    <row r="42" spans="1:82" ht="14.25">
      <c r="A42" s="706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</row>
    <row r="43" spans="1:82" ht="14.25">
      <c r="A43" s="706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</row>
    <row r="44" spans="1:82" ht="14.25">
      <c r="A44" s="706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</row>
    <row r="45" spans="1:82" ht="14.25">
      <c r="A45" s="706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</row>
    <row r="46" spans="1:82" ht="14.25">
      <c r="A46" s="706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</row>
    <row r="47" spans="1:82" ht="14.25">
      <c r="A47" s="706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</row>
    <row r="48" spans="1:82" ht="14.25">
      <c r="A48" s="706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</row>
    <row r="49" spans="1:82" ht="14.25">
      <c r="A49" s="706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</row>
    <row r="50" spans="1:82" ht="14.25">
      <c r="A50" s="706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  <c r="BT50" s="552"/>
      <c r="BU50" s="552"/>
      <c r="BV50" s="552"/>
      <c r="BW50" s="552"/>
      <c r="BX50" s="552"/>
      <c r="BY50" s="552"/>
      <c r="BZ50" s="552"/>
      <c r="CA50" s="552"/>
      <c r="CB50" s="552"/>
      <c r="CC50" s="552"/>
      <c r="CD50" s="552"/>
    </row>
    <row r="51" spans="1:82" ht="14.25">
      <c r="A51" s="706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  <c r="BT51" s="552"/>
      <c r="BU51" s="552"/>
      <c r="BV51" s="552"/>
      <c r="BW51" s="552"/>
      <c r="BX51" s="552"/>
      <c r="BY51" s="552"/>
      <c r="BZ51" s="552"/>
      <c r="CA51" s="552"/>
      <c r="CB51" s="552"/>
      <c r="CC51" s="552"/>
      <c r="CD51" s="552"/>
    </row>
    <row r="52" spans="1:82" ht="14.25">
      <c r="A52" s="706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2"/>
      <c r="CD52" s="552"/>
    </row>
    <row r="53" spans="1:82" ht="14.25">
      <c r="A53" s="706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2"/>
      <c r="CD53" s="552"/>
    </row>
    <row r="54" spans="1:82" ht="14.25">
      <c r="A54" s="706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</row>
    <row r="55" spans="1:82" ht="14.25">
      <c r="A55" s="706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  <c r="BT55" s="552"/>
      <c r="BU55" s="552"/>
      <c r="BV55" s="552"/>
      <c r="BW55" s="552"/>
      <c r="BX55" s="552"/>
      <c r="BY55" s="552"/>
      <c r="BZ55" s="552"/>
      <c r="CA55" s="552"/>
      <c r="CB55" s="552"/>
      <c r="CC55" s="552"/>
      <c r="CD55" s="552"/>
    </row>
    <row r="56" spans="1:82" ht="14.25">
      <c r="A56" s="706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AS56" s="552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</row>
    <row r="57" spans="12:82" ht="12"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552"/>
      <c r="BX57" s="552"/>
      <c r="BY57" s="552"/>
      <c r="BZ57" s="552"/>
      <c r="CA57" s="552"/>
      <c r="CB57" s="552"/>
      <c r="CC57" s="552"/>
      <c r="CD57" s="552"/>
    </row>
    <row r="58" spans="12:82" ht="12"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552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  <c r="BT58" s="552"/>
      <c r="BU58" s="552"/>
      <c r="BV58" s="552"/>
      <c r="BW58" s="552"/>
      <c r="BX58" s="552"/>
      <c r="BY58" s="552"/>
      <c r="BZ58" s="552"/>
      <c r="CA58" s="552"/>
      <c r="CB58" s="552"/>
      <c r="CC58" s="552"/>
      <c r="CD58" s="552"/>
    </row>
    <row r="59" spans="12:82" ht="12"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552"/>
      <c r="AB59" s="552"/>
      <c r="AC59" s="552"/>
      <c r="AD59" s="552"/>
      <c r="AE59" s="552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52"/>
      <c r="AS59" s="552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  <c r="BT59" s="552"/>
      <c r="BU59" s="552"/>
      <c r="BV59" s="552"/>
      <c r="BW59" s="552"/>
      <c r="BX59" s="552"/>
      <c r="BY59" s="552"/>
      <c r="BZ59" s="552"/>
      <c r="CA59" s="552"/>
      <c r="CB59" s="552"/>
      <c r="CC59" s="552"/>
      <c r="CD59" s="552"/>
    </row>
    <row r="60" spans="12:82" ht="12"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  <c r="AA60" s="552"/>
      <c r="AB60" s="552"/>
      <c r="AC60" s="552"/>
      <c r="AD60" s="552"/>
      <c r="AE60" s="552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52"/>
      <c r="AS60" s="552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  <c r="BT60" s="552"/>
      <c r="BU60" s="552"/>
      <c r="BV60" s="552"/>
      <c r="BW60" s="552"/>
      <c r="BX60" s="552"/>
      <c r="BY60" s="552"/>
      <c r="BZ60" s="552"/>
      <c r="CA60" s="552"/>
      <c r="CB60" s="552"/>
      <c r="CC60" s="552"/>
      <c r="CD60" s="552"/>
    </row>
    <row r="61" spans="12:82" ht="12"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2"/>
    </row>
    <row r="62" spans="12:82" ht="12"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  <c r="BT62" s="552"/>
      <c r="BU62" s="552"/>
      <c r="BV62" s="552"/>
      <c r="BW62" s="552"/>
      <c r="BX62" s="552"/>
      <c r="BY62" s="552"/>
      <c r="BZ62" s="552"/>
      <c r="CA62" s="552"/>
      <c r="CB62" s="552"/>
      <c r="CC62" s="552"/>
      <c r="CD62" s="552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15.06.00.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C1">
      <selection activeCell="E16" sqref="E16"/>
    </sheetView>
  </sheetViews>
  <sheetFormatPr defaultColWidth="9.140625" defaultRowHeight="12.75"/>
  <cols>
    <col min="1" max="1" width="24.7109375" style="465" customWidth="1"/>
    <col min="2" max="3" width="13.140625" style="465" customWidth="1"/>
    <col min="4" max="4" width="14.00390625" style="465" customWidth="1"/>
    <col min="5" max="5" width="16.57421875" style="465" customWidth="1"/>
    <col min="6" max="6" width="9.7109375" style="465" customWidth="1"/>
    <col min="7" max="8" width="8.8515625" style="465" customWidth="1"/>
    <col min="9" max="9" width="14.8515625" style="465" customWidth="1"/>
    <col min="10" max="16384" width="8.00390625" style="465" customWidth="1"/>
  </cols>
  <sheetData>
    <row r="1" spans="1:10" ht="12.75" customHeight="1">
      <c r="A1" s="466" t="s">
        <v>726</v>
      </c>
      <c r="B1" s="466"/>
      <c r="C1" s="466"/>
      <c r="D1" s="466"/>
      <c r="E1" s="466"/>
      <c r="F1" s="466"/>
      <c r="G1" s="466"/>
      <c r="H1" s="466"/>
      <c r="I1" s="709" t="s">
        <v>727</v>
      </c>
      <c r="J1" s="482"/>
    </row>
    <row r="2" spans="1:9" ht="12">
      <c r="A2" s="552"/>
      <c r="B2" s="552"/>
      <c r="C2" s="552"/>
      <c r="D2" s="552"/>
      <c r="E2" s="552"/>
      <c r="F2" s="552"/>
      <c r="G2" s="552"/>
      <c r="H2" s="552"/>
      <c r="I2" s="552"/>
    </row>
    <row r="3" spans="1:9" ht="12">
      <c r="A3" s="552"/>
      <c r="B3" s="552"/>
      <c r="C3" s="552"/>
      <c r="D3" s="552"/>
      <c r="E3" s="552"/>
      <c r="F3" s="552"/>
      <c r="G3" s="552"/>
      <c r="H3" s="552"/>
      <c r="I3" s="552"/>
    </row>
    <row r="4" spans="1:9" ht="15.75">
      <c r="A4" s="467" t="s">
        <v>728</v>
      </c>
      <c r="B4" s="611"/>
      <c r="C4" s="611"/>
      <c r="D4" s="611"/>
      <c r="E4" s="611"/>
      <c r="F4" s="611"/>
      <c r="G4" s="611"/>
      <c r="H4" s="611"/>
      <c r="I4" s="611"/>
    </row>
    <row r="5" spans="1:9" ht="15.75">
      <c r="A5" s="467" t="s">
        <v>729</v>
      </c>
      <c r="B5" s="517"/>
      <c r="C5" s="467"/>
      <c r="D5" s="467"/>
      <c r="E5" s="467"/>
      <c r="F5" s="514"/>
      <c r="G5" s="514"/>
      <c r="H5" s="514"/>
      <c r="I5" s="514"/>
    </row>
    <row r="6" spans="1:9" ht="15.75">
      <c r="A6" s="614"/>
      <c r="B6" s="552"/>
      <c r="C6" s="552"/>
      <c r="D6" s="552"/>
      <c r="E6" s="552"/>
      <c r="F6" s="552"/>
      <c r="G6" s="552"/>
      <c r="H6" s="552"/>
      <c r="I6" s="552"/>
    </row>
    <row r="7" spans="1:9" ht="11.25">
      <c r="A7" s="471"/>
      <c r="B7" s="471"/>
      <c r="C7" s="471"/>
      <c r="D7" s="471"/>
      <c r="E7" s="471"/>
      <c r="F7" s="471"/>
      <c r="G7" s="471"/>
      <c r="H7" s="471"/>
      <c r="I7" s="471" t="s">
        <v>730</v>
      </c>
    </row>
    <row r="8" spans="1:9" ht="56.25">
      <c r="A8" s="472" t="s">
        <v>731</v>
      </c>
      <c r="B8" s="473" t="s">
        <v>732</v>
      </c>
      <c r="C8" s="473" t="s">
        <v>733</v>
      </c>
      <c r="D8" s="473" t="s">
        <v>734</v>
      </c>
      <c r="E8" s="473" t="s">
        <v>735</v>
      </c>
      <c r="F8" s="473" t="s">
        <v>736</v>
      </c>
      <c r="G8" s="710" t="s">
        <v>737</v>
      </c>
      <c r="H8" s="711"/>
      <c r="I8" s="474" t="s">
        <v>738</v>
      </c>
    </row>
    <row r="9" spans="1:9" ht="11.25">
      <c r="A9" s="475"/>
      <c r="B9" s="476"/>
      <c r="C9" s="476"/>
      <c r="D9" s="476"/>
      <c r="E9" s="476"/>
      <c r="F9" s="476"/>
      <c r="G9" s="476" t="s">
        <v>739</v>
      </c>
      <c r="H9" s="476" t="s">
        <v>740</v>
      </c>
      <c r="I9" s="477"/>
    </row>
    <row r="10" spans="1:9" ht="11.25">
      <c r="A10" s="712">
        <v>1</v>
      </c>
      <c r="B10" s="713">
        <v>2</v>
      </c>
      <c r="C10" s="713">
        <v>3</v>
      </c>
      <c r="D10" s="713">
        <v>4</v>
      </c>
      <c r="E10" s="713">
        <v>5</v>
      </c>
      <c r="F10" s="713">
        <v>6</v>
      </c>
      <c r="G10" s="713">
        <v>7</v>
      </c>
      <c r="H10" s="713">
        <v>8</v>
      </c>
      <c r="I10" s="714">
        <v>9</v>
      </c>
    </row>
    <row r="11" spans="1:9" ht="12">
      <c r="A11" s="673" t="s">
        <v>654</v>
      </c>
      <c r="B11" s="715">
        <v>130000</v>
      </c>
      <c r="C11" s="715">
        <f>643464+339732+329101+314933</f>
        <v>1627230</v>
      </c>
      <c r="D11" s="484">
        <f>11087+11087</f>
        <v>22174</v>
      </c>
      <c r="E11" s="715">
        <f>2929802+1610180+1604777+1608977</f>
        <v>7753736</v>
      </c>
      <c r="F11" s="484"/>
      <c r="G11" s="484"/>
      <c r="H11" s="484"/>
      <c r="I11" s="698">
        <f aca="true" t="shared" si="0" ref="I11:I44">SUM(B11:H11)</f>
        <v>9533140</v>
      </c>
    </row>
    <row r="12" spans="1:9" ht="12">
      <c r="A12" s="673" t="s">
        <v>655</v>
      </c>
      <c r="B12" s="484">
        <v>118000</v>
      </c>
      <c r="C12" s="484">
        <f>86558+45539+44110+42204</f>
        <v>218411</v>
      </c>
      <c r="D12" s="484">
        <f>1090+1090</f>
        <v>2180</v>
      </c>
      <c r="E12" s="715">
        <f>467022+257592+258677+257691</f>
        <v>1240982</v>
      </c>
      <c r="F12" s="484"/>
      <c r="G12" s="484"/>
      <c r="H12" s="484"/>
      <c r="I12" s="698">
        <f t="shared" si="0"/>
        <v>1579573</v>
      </c>
    </row>
    <row r="13" spans="1:9" ht="12">
      <c r="A13" s="673" t="s">
        <v>656</v>
      </c>
      <c r="B13" s="484">
        <v>110000</v>
      </c>
      <c r="C13" s="484">
        <f>71042+37055+35882+34317</f>
        <v>178296</v>
      </c>
      <c r="D13" s="484">
        <f>3087+3087</f>
        <v>6174</v>
      </c>
      <c r="E13" s="715">
        <f>292158+162140+161599+162578</f>
        <v>778475</v>
      </c>
      <c r="F13" s="484"/>
      <c r="G13" s="484"/>
      <c r="H13" s="484"/>
      <c r="I13" s="698">
        <f t="shared" si="0"/>
        <v>1072945</v>
      </c>
    </row>
    <row r="14" spans="1:9" ht="12">
      <c r="A14" s="673" t="s">
        <v>657</v>
      </c>
      <c r="B14" s="484">
        <v>19000</v>
      </c>
      <c r="C14" s="484">
        <f>20454+10709+10371+9921</f>
        <v>51455</v>
      </c>
      <c r="D14" s="484">
        <f>194+194</f>
        <v>388</v>
      </c>
      <c r="E14" s="715">
        <f>227068+123983+123608+125186</f>
        <v>599845</v>
      </c>
      <c r="F14" s="484"/>
      <c r="G14" s="484"/>
      <c r="H14" s="484"/>
      <c r="I14" s="698">
        <f t="shared" si="0"/>
        <v>670688</v>
      </c>
    </row>
    <row r="15" spans="1:9" ht="12">
      <c r="A15" s="673" t="s">
        <v>658</v>
      </c>
      <c r="B15" s="484">
        <v>208500</v>
      </c>
      <c r="C15" s="484">
        <f>103554+54374+52664+50384</f>
        <v>260976</v>
      </c>
      <c r="D15" s="484">
        <f>1090+1090</f>
        <v>2180</v>
      </c>
      <c r="E15" s="715">
        <f>352216+192420+192039+194413</f>
        <v>931088</v>
      </c>
      <c r="F15" s="484"/>
      <c r="G15" s="484"/>
      <c r="H15" s="484"/>
      <c r="I15" s="698">
        <f t="shared" si="0"/>
        <v>1402744</v>
      </c>
    </row>
    <row r="16" spans="1:9" ht="12">
      <c r="A16" s="673" t="s">
        <v>659</v>
      </c>
      <c r="B16" s="484"/>
      <c r="C16" s="484">
        <f>75056+39401+38161+36508</f>
        <v>189126</v>
      </c>
      <c r="D16" s="484">
        <f>908+908</f>
        <v>1816</v>
      </c>
      <c r="E16" s="484">
        <f>173250+94555+94229+95095</f>
        <v>457129</v>
      </c>
      <c r="F16" s="484"/>
      <c r="G16" s="484"/>
      <c r="H16" s="484"/>
      <c r="I16" s="698">
        <f t="shared" si="0"/>
        <v>648071</v>
      </c>
    </row>
    <row r="17" spans="1:9" ht="12">
      <c r="A17" s="673" t="s">
        <v>660</v>
      </c>
      <c r="B17" s="484"/>
      <c r="C17" s="484">
        <f>7618+3925+3799+3631</f>
        <v>18973</v>
      </c>
      <c r="D17" s="484">
        <f>726+726</f>
        <v>1452</v>
      </c>
      <c r="E17" s="715">
        <f>180578+97975+97720+98986</f>
        <v>475259</v>
      </c>
      <c r="F17" s="484"/>
      <c r="G17" s="484"/>
      <c r="H17" s="484">
        <v>11250</v>
      </c>
      <c r="I17" s="698">
        <f t="shared" si="0"/>
        <v>506934</v>
      </c>
    </row>
    <row r="18" spans="1:9" ht="12">
      <c r="A18" s="673" t="s">
        <v>663</v>
      </c>
      <c r="B18" s="484">
        <v>111000</v>
      </c>
      <c r="C18" s="484">
        <f>70234+37003+35843+34296</f>
        <v>177376</v>
      </c>
      <c r="D18" s="484">
        <f>726+726</f>
        <v>1452</v>
      </c>
      <c r="E18" s="715">
        <f>247296+133552+133296+134112</f>
        <v>648256</v>
      </c>
      <c r="F18" s="484"/>
      <c r="G18" s="484"/>
      <c r="H18" s="484">
        <v>5250</v>
      </c>
      <c r="I18" s="698">
        <f t="shared" si="0"/>
        <v>943334</v>
      </c>
    </row>
    <row r="19" spans="1:9" ht="12">
      <c r="A19" s="673" t="s">
        <v>664</v>
      </c>
      <c r="B19" s="484">
        <v>48000</v>
      </c>
      <c r="C19" s="484">
        <f>80126+41763+40439+38675</f>
        <v>201003</v>
      </c>
      <c r="D19" s="484">
        <f>908+908</f>
        <v>1816</v>
      </c>
      <c r="E19" s="484">
        <f>149670+81355+88639+81582</f>
        <v>401246</v>
      </c>
      <c r="F19" s="484"/>
      <c r="G19" s="484"/>
      <c r="H19" s="484"/>
      <c r="I19" s="698">
        <f t="shared" si="0"/>
        <v>652065</v>
      </c>
    </row>
    <row r="20" spans="1:9" ht="12">
      <c r="A20" s="673" t="s">
        <v>665</v>
      </c>
      <c r="B20" s="484">
        <v>46000</v>
      </c>
      <c r="C20" s="484">
        <f>65934+34345+33256+31804</f>
        <v>165339</v>
      </c>
      <c r="D20" s="484">
        <f>1453+1453</f>
        <v>2906</v>
      </c>
      <c r="E20" s="484">
        <f>169872+92479+106489+92724</f>
        <v>461564</v>
      </c>
      <c r="F20" s="484"/>
      <c r="G20" s="484"/>
      <c r="H20" s="484"/>
      <c r="I20" s="698">
        <f t="shared" si="0"/>
        <v>675809</v>
      </c>
    </row>
    <row r="21" spans="1:9" ht="12">
      <c r="A21" s="673" t="s">
        <v>666</v>
      </c>
      <c r="B21" s="484">
        <v>68000</v>
      </c>
      <c r="C21" s="484">
        <f>108448+56899+55108+52720</f>
        <v>273175</v>
      </c>
      <c r="D21" s="484">
        <f>1271+1271</f>
        <v>2542</v>
      </c>
      <c r="E21" s="715">
        <f>285312+154015+153727+154507</f>
        <v>747561</v>
      </c>
      <c r="F21" s="484"/>
      <c r="G21" s="484"/>
      <c r="H21" s="484">
        <v>9750</v>
      </c>
      <c r="I21" s="698">
        <f t="shared" si="0"/>
        <v>1101028</v>
      </c>
    </row>
    <row r="22" spans="1:9" ht="12">
      <c r="A22" s="673" t="s">
        <v>667</v>
      </c>
      <c r="B22" s="484">
        <v>99800</v>
      </c>
      <c r="C22" s="715">
        <f>195222+101600+98376+94077</f>
        <v>489275</v>
      </c>
      <c r="D22" s="484">
        <f>1453+1453</f>
        <v>2906</v>
      </c>
      <c r="E22" s="715">
        <f>343602+184608+184269+186332</f>
        <v>898811</v>
      </c>
      <c r="F22" s="484"/>
      <c r="G22" s="484"/>
      <c r="H22" s="484">
        <v>19838</v>
      </c>
      <c r="I22" s="698">
        <f t="shared" si="0"/>
        <v>1510630</v>
      </c>
    </row>
    <row r="23" spans="1:9" ht="12">
      <c r="A23" s="673" t="s">
        <v>668</v>
      </c>
      <c r="B23" s="484">
        <v>297000</v>
      </c>
      <c r="C23" s="484">
        <f>58823+30937+29966+28671</f>
        <v>148397</v>
      </c>
      <c r="D23" s="484">
        <f>545+545</f>
        <v>1090</v>
      </c>
      <c r="E23" s="715">
        <f>207818+111452+111177+111774</f>
        <v>542221</v>
      </c>
      <c r="F23" s="484"/>
      <c r="G23" s="484"/>
      <c r="H23" s="484">
        <v>15750</v>
      </c>
      <c r="I23" s="698">
        <f t="shared" si="0"/>
        <v>1004458</v>
      </c>
    </row>
    <row r="24" spans="1:9" ht="12">
      <c r="A24" s="673" t="s">
        <v>669</v>
      </c>
      <c r="B24" s="484">
        <v>43950</v>
      </c>
      <c r="C24" s="484">
        <f>25942+13676+13248+12677</f>
        <v>65543</v>
      </c>
      <c r="D24" s="484">
        <f>908+908</f>
        <v>1816</v>
      </c>
      <c r="E24" s="715">
        <f>243378+131781+131493+132539</f>
        <v>639191</v>
      </c>
      <c r="F24" s="484"/>
      <c r="G24" s="484"/>
      <c r="H24" s="484">
        <v>10425</v>
      </c>
      <c r="I24" s="698">
        <f t="shared" si="0"/>
        <v>760925</v>
      </c>
    </row>
    <row r="25" spans="1:9" ht="12">
      <c r="A25" s="673" t="s">
        <v>670</v>
      </c>
      <c r="B25" s="484">
        <v>165000</v>
      </c>
      <c r="C25" s="484">
        <f>25246+13235+12818+12262</f>
        <v>63561</v>
      </c>
      <c r="D25" s="484">
        <f>545+545</f>
        <v>1090</v>
      </c>
      <c r="E25" s="484">
        <f>155800+85065+95752+85310</f>
        <v>421927</v>
      </c>
      <c r="F25" s="484"/>
      <c r="G25" s="484"/>
      <c r="H25" s="484"/>
      <c r="I25" s="698">
        <f t="shared" si="0"/>
        <v>651578</v>
      </c>
    </row>
    <row r="26" spans="1:9" ht="12">
      <c r="A26" s="673" t="s">
        <v>671</v>
      </c>
      <c r="B26" s="484"/>
      <c r="C26" s="484">
        <f>50540+26528+25693+24580</f>
        <v>127341</v>
      </c>
      <c r="D26" s="484">
        <f>726+726</f>
        <v>1452</v>
      </c>
      <c r="E26" s="715">
        <f>206358+109644+109410+110294</f>
        <v>535706</v>
      </c>
      <c r="F26" s="484"/>
      <c r="G26" s="484"/>
      <c r="H26" s="484"/>
      <c r="I26" s="698">
        <f t="shared" si="0"/>
        <v>664499</v>
      </c>
    </row>
    <row r="27" spans="1:9" ht="12">
      <c r="A27" s="673" t="s">
        <v>672</v>
      </c>
      <c r="B27" s="484">
        <v>139900</v>
      </c>
      <c r="C27" s="484">
        <f>87308+45368+43926+42003</f>
        <v>218605</v>
      </c>
      <c r="D27" s="484">
        <f>908+908</f>
        <v>1816</v>
      </c>
      <c r="E27" s="715">
        <f>283346+153451+153158+153814</f>
        <v>743769</v>
      </c>
      <c r="F27" s="484"/>
      <c r="G27" s="484"/>
      <c r="H27" s="484">
        <v>15169</v>
      </c>
      <c r="I27" s="698">
        <f t="shared" si="0"/>
        <v>1119259</v>
      </c>
    </row>
    <row r="28" spans="1:9" ht="12">
      <c r="A28" s="673" t="s">
        <v>673</v>
      </c>
      <c r="B28" s="484">
        <v>92500</v>
      </c>
      <c r="C28" s="484">
        <f>26132+13786+13354+12779</f>
        <v>66051</v>
      </c>
      <c r="D28" s="484">
        <f>578+578</f>
        <v>1156</v>
      </c>
      <c r="E28" s="715">
        <f>209584+113105+123730+113438</f>
        <v>559857</v>
      </c>
      <c r="F28" s="484"/>
      <c r="G28" s="484"/>
      <c r="H28" s="484"/>
      <c r="I28" s="698">
        <f t="shared" si="0"/>
        <v>719564</v>
      </c>
    </row>
    <row r="29" spans="1:9" ht="12">
      <c r="A29" s="673" t="s">
        <v>674</v>
      </c>
      <c r="B29" s="484">
        <v>138000</v>
      </c>
      <c r="C29" s="484">
        <f>84482+44636+43241+41380</f>
        <v>213739</v>
      </c>
      <c r="D29" s="484">
        <f>908+908</f>
        <v>1816</v>
      </c>
      <c r="E29" s="715">
        <f>249092+133302+133004+134449</f>
        <v>649847</v>
      </c>
      <c r="F29" s="484"/>
      <c r="G29" s="484"/>
      <c r="H29" s="484"/>
      <c r="I29" s="698">
        <f t="shared" si="0"/>
        <v>1003402</v>
      </c>
    </row>
    <row r="30" spans="1:9" ht="12">
      <c r="A30" s="673" t="s">
        <v>675</v>
      </c>
      <c r="B30" s="484">
        <v>17500</v>
      </c>
      <c r="C30" s="484">
        <f>97154+50843+49239+47099</f>
        <v>244335</v>
      </c>
      <c r="D30" s="484">
        <f>908+908</f>
        <v>1816</v>
      </c>
      <c r="E30" s="715">
        <f>272546+146518+146301+147113</f>
        <v>712478</v>
      </c>
      <c r="F30" s="484"/>
      <c r="G30" s="484"/>
      <c r="H30" s="484">
        <v>21000</v>
      </c>
      <c r="I30" s="698">
        <f t="shared" si="0"/>
        <v>997129</v>
      </c>
    </row>
    <row r="31" spans="1:9" ht="12">
      <c r="A31" s="673" t="s">
        <v>676</v>
      </c>
      <c r="B31" s="484">
        <v>50000</v>
      </c>
      <c r="C31" s="484">
        <f>30092+15879+15382+14719</f>
        <v>76072</v>
      </c>
      <c r="D31" s="484">
        <f>908+908</f>
        <v>1816</v>
      </c>
      <c r="E31" s="715">
        <f>221596+119962+119769+120499</f>
        <v>581826</v>
      </c>
      <c r="F31" s="484"/>
      <c r="G31" s="484">
        <v>1250</v>
      </c>
      <c r="H31" s="484"/>
      <c r="I31" s="698">
        <f t="shared" si="0"/>
        <v>710964</v>
      </c>
    </row>
    <row r="32" spans="1:9" ht="12">
      <c r="A32" s="673" t="s">
        <v>677</v>
      </c>
      <c r="B32" s="484"/>
      <c r="C32" s="484">
        <f>26990+14137+13691+13097</f>
        <v>67915</v>
      </c>
      <c r="D32" s="484">
        <f>908+908</f>
        <v>1816</v>
      </c>
      <c r="E32" s="715">
        <f>188384+102206+112735+102507</f>
        <v>505832</v>
      </c>
      <c r="F32" s="484"/>
      <c r="G32" s="484"/>
      <c r="H32" s="484">
        <v>30135</v>
      </c>
      <c r="I32" s="698">
        <f t="shared" si="0"/>
        <v>605698</v>
      </c>
    </row>
    <row r="33" spans="1:9" ht="12">
      <c r="A33" s="673" t="s">
        <v>678</v>
      </c>
      <c r="B33" s="484">
        <v>144000</v>
      </c>
      <c r="C33" s="484">
        <f>51354+26881+26033+24902</f>
        <v>129170</v>
      </c>
      <c r="D33" s="484">
        <f>1634+1634</f>
        <v>3268</v>
      </c>
      <c r="E33" s="715">
        <f>249750+135520+135280+135907</f>
        <v>656457</v>
      </c>
      <c r="F33" s="484"/>
      <c r="G33" s="484"/>
      <c r="H33" s="484">
        <v>4425</v>
      </c>
      <c r="I33" s="698">
        <f t="shared" si="0"/>
        <v>937320</v>
      </c>
    </row>
    <row r="34" spans="1:9" ht="12">
      <c r="A34" s="673" t="s">
        <v>679</v>
      </c>
      <c r="B34" s="484">
        <v>18000</v>
      </c>
      <c r="C34" s="484">
        <f>52046+27104+26245+25099</f>
        <v>130494</v>
      </c>
      <c r="D34" s="484">
        <f>1453+1453</f>
        <v>2906</v>
      </c>
      <c r="E34" s="715">
        <f>324012+175914+175631+176165</f>
        <v>851722</v>
      </c>
      <c r="F34" s="484"/>
      <c r="G34" s="484"/>
      <c r="H34" s="484"/>
      <c r="I34" s="698">
        <f t="shared" si="0"/>
        <v>1003122</v>
      </c>
    </row>
    <row r="35" spans="1:9" ht="12">
      <c r="A35" s="673" t="s">
        <v>680</v>
      </c>
      <c r="B35" s="484">
        <v>76500</v>
      </c>
      <c r="C35" s="484">
        <f>73706+38181+57964+42341</f>
        <v>212192</v>
      </c>
      <c r="D35" s="484">
        <f>1453+1453</f>
        <v>2906</v>
      </c>
      <c r="E35" s="715">
        <f>233270+126217+138226+126911</f>
        <v>624624</v>
      </c>
      <c r="F35" s="484"/>
      <c r="G35" s="484"/>
      <c r="H35" s="484"/>
      <c r="I35" s="698">
        <f t="shared" si="0"/>
        <v>916222</v>
      </c>
    </row>
    <row r="36" spans="1:9" ht="12">
      <c r="A36" s="673" t="s">
        <v>681</v>
      </c>
      <c r="B36" s="484">
        <v>24000</v>
      </c>
      <c r="C36" s="484">
        <f>113138+58896+57028+54536</f>
        <v>283598</v>
      </c>
      <c r="D36" s="484">
        <f>908+908</f>
        <v>1816</v>
      </c>
      <c r="E36" s="715">
        <f>226820+121303+123741+122028</f>
        <v>593892</v>
      </c>
      <c r="F36" s="484"/>
      <c r="G36" s="484"/>
      <c r="H36" s="484">
        <v>26250</v>
      </c>
      <c r="I36" s="698">
        <f t="shared" si="0"/>
        <v>929556</v>
      </c>
    </row>
    <row r="37" spans="1:9" ht="12">
      <c r="A37" s="673" t="s">
        <v>682</v>
      </c>
      <c r="B37" s="484">
        <v>289000</v>
      </c>
      <c r="C37" s="484">
        <f>102024+53567+51882+49636</f>
        <v>257109</v>
      </c>
      <c r="D37" s="484">
        <f>2905+2905</f>
        <v>5810</v>
      </c>
      <c r="E37" s="715">
        <f>615598+334677+334042+334748</f>
        <v>1619065</v>
      </c>
      <c r="F37" s="484"/>
      <c r="G37" s="484"/>
      <c r="H37" s="484">
        <v>12000</v>
      </c>
      <c r="I37" s="698">
        <f t="shared" si="0"/>
        <v>2182984</v>
      </c>
    </row>
    <row r="38" spans="1:9" ht="12">
      <c r="A38" s="673" t="s">
        <v>683</v>
      </c>
      <c r="B38" s="484">
        <v>12000</v>
      </c>
      <c r="C38" s="484">
        <f>111676+58087+56243+53783</f>
        <v>279789</v>
      </c>
      <c r="D38" s="484">
        <f>908+908</f>
        <v>1816</v>
      </c>
      <c r="E38" s="715">
        <f>220962+119415+119211+119750</f>
        <v>579338</v>
      </c>
      <c r="F38" s="484"/>
      <c r="G38" s="484"/>
      <c r="H38" s="484"/>
      <c r="I38" s="698">
        <f t="shared" si="0"/>
        <v>872943</v>
      </c>
    </row>
    <row r="39" spans="1:9" ht="12">
      <c r="A39" s="673" t="s">
        <v>684</v>
      </c>
      <c r="B39" s="484">
        <v>384000</v>
      </c>
      <c r="C39" s="484">
        <f>48558+25626+24824+23754</f>
        <v>122762</v>
      </c>
      <c r="D39" s="484">
        <f>1271+1271</f>
        <v>2542</v>
      </c>
      <c r="E39" s="715">
        <f>286548+155064+154808+155599</f>
        <v>752019</v>
      </c>
      <c r="F39" s="484"/>
      <c r="G39" s="484"/>
      <c r="H39" s="484"/>
      <c r="I39" s="698">
        <f t="shared" si="0"/>
        <v>1261323</v>
      </c>
    </row>
    <row r="40" spans="1:9" ht="12">
      <c r="A40" s="673" t="s">
        <v>685</v>
      </c>
      <c r="B40" s="715">
        <v>173050</v>
      </c>
      <c r="C40" s="484">
        <f>144450+75532+73147+69966</f>
        <v>363095</v>
      </c>
      <c r="D40" s="484">
        <f>908+908</f>
        <v>1816</v>
      </c>
      <c r="E40" s="715">
        <f>293160+158769+158495+159213</f>
        <v>769637</v>
      </c>
      <c r="F40" s="715"/>
      <c r="G40" s="715"/>
      <c r="H40" s="715">
        <v>12389</v>
      </c>
      <c r="I40" s="698">
        <f t="shared" si="0"/>
        <v>1319987</v>
      </c>
    </row>
    <row r="41" spans="1:9" ht="12">
      <c r="A41" s="673" t="s">
        <v>686</v>
      </c>
      <c r="B41" s="484">
        <v>10000</v>
      </c>
      <c r="C41" s="484">
        <f>35856+18732+18140+17351</f>
        <v>90079</v>
      </c>
      <c r="D41" s="484">
        <f>1453+1453</f>
        <v>2906</v>
      </c>
      <c r="E41" s="715">
        <f>190826+103926+103751+104215</f>
        <v>502718</v>
      </c>
      <c r="F41" s="715"/>
      <c r="G41" s="715"/>
      <c r="H41" s="715">
        <v>19350</v>
      </c>
      <c r="I41" s="698">
        <f t="shared" si="0"/>
        <v>625053</v>
      </c>
    </row>
    <row r="42" spans="1:9" ht="12">
      <c r="A42" s="673" t="s">
        <v>687</v>
      </c>
      <c r="B42" s="484">
        <v>25000</v>
      </c>
      <c r="C42" s="484">
        <f>141666+75053+72714+69594</f>
        <v>359027</v>
      </c>
      <c r="D42" s="484">
        <f>1634+1634</f>
        <v>3268</v>
      </c>
      <c r="E42" s="715">
        <f>348084+189063+188775+189591</f>
        <v>915513</v>
      </c>
      <c r="F42" s="715"/>
      <c r="G42" s="715"/>
      <c r="H42" s="715"/>
      <c r="I42" s="698">
        <f t="shared" si="0"/>
        <v>1302808</v>
      </c>
    </row>
    <row r="43" spans="1:9" ht="12">
      <c r="A43" s="716" t="s">
        <v>688</v>
      </c>
      <c r="B43" s="501"/>
      <c r="C43" s="501">
        <f>34724+18102+17529+16764</f>
        <v>87119</v>
      </c>
      <c r="D43" s="501">
        <f>694+694</f>
        <v>1388</v>
      </c>
      <c r="E43" s="501">
        <f>82328+44038+43964+44163</f>
        <v>214493</v>
      </c>
      <c r="F43" s="542"/>
      <c r="G43" s="717"/>
      <c r="H43" s="717">
        <v>6375</v>
      </c>
      <c r="I43" s="718">
        <f t="shared" si="0"/>
        <v>309375</v>
      </c>
    </row>
    <row r="44" spans="1:9" ht="12.75">
      <c r="A44" s="719" t="s">
        <v>690</v>
      </c>
      <c r="B44" s="720">
        <f aca="true" t="shared" si="1" ref="B44:H44">SUM(B11:B43)</f>
        <v>3057700</v>
      </c>
      <c r="C44" s="720">
        <f t="shared" si="1"/>
        <v>7456628</v>
      </c>
      <c r="D44" s="720">
        <f t="shared" si="1"/>
        <v>94112</v>
      </c>
      <c r="E44" s="720">
        <f t="shared" si="1"/>
        <v>29366084</v>
      </c>
      <c r="F44" s="720">
        <f t="shared" si="1"/>
        <v>0</v>
      </c>
      <c r="G44" s="720">
        <f t="shared" si="1"/>
        <v>1250</v>
      </c>
      <c r="H44" s="720">
        <f t="shared" si="1"/>
        <v>219356</v>
      </c>
      <c r="I44" s="721">
        <f t="shared" si="0"/>
        <v>40195130</v>
      </c>
    </row>
    <row r="45" spans="1:9" ht="12">
      <c r="A45" s="722"/>
      <c r="B45" s="723"/>
      <c r="C45" s="723"/>
      <c r="D45" s="723"/>
      <c r="E45" s="723"/>
      <c r="F45" s="723"/>
      <c r="G45" s="723"/>
      <c r="H45" s="723"/>
      <c r="I45" s="723"/>
    </row>
    <row r="46" spans="1:9" ht="12">
      <c r="A46" s="722"/>
      <c r="B46" s="723"/>
      <c r="C46" s="723"/>
      <c r="D46" s="724"/>
      <c r="E46" s="723"/>
      <c r="F46" s="723"/>
      <c r="G46" s="723"/>
      <c r="H46" s="723"/>
      <c r="I46" s="723"/>
    </row>
    <row r="47" spans="1:9" ht="12">
      <c r="A47" s="722"/>
      <c r="B47" s="723"/>
      <c r="C47" s="723"/>
      <c r="D47" s="723"/>
      <c r="E47" s="723"/>
      <c r="F47" s="723"/>
      <c r="G47" s="723"/>
      <c r="H47" s="723"/>
      <c r="I47" s="723"/>
    </row>
    <row r="48" spans="1:8" ht="12.75">
      <c r="A48" s="725"/>
      <c r="B48" s="726"/>
      <c r="C48" s="727"/>
      <c r="D48" s="728"/>
      <c r="E48" s="728"/>
      <c r="F48" s="728"/>
      <c r="G48" s="728"/>
      <c r="H48" s="728"/>
    </row>
    <row r="49" spans="1:9" s="552" customFormat="1" ht="12">
      <c r="A49" s="606" t="s">
        <v>561</v>
      </c>
      <c r="B49" s="606"/>
      <c r="C49" s="729"/>
      <c r="D49" s="493"/>
      <c r="E49" s="598"/>
      <c r="F49" s="606" t="s">
        <v>694</v>
      </c>
      <c r="G49" s="493"/>
      <c r="H49" s="598"/>
      <c r="I49" s="507" t="s">
        <v>519</v>
      </c>
    </row>
    <row r="50" spans="1:9" ht="12">
      <c r="A50" s="730"/>
      <c r="B50" s="731"/>
      <c r="C50" s="731"/>
      <c r="D50" s="731"/>
      <c r="E50" s="493"/>
      <c r="F50" s="732"/>
      <c r="G50" s="732"/>
      <c r="H50" s="732"/>
      <c r="I50" s="493"/>
    </row>
    <row r="62" ht="11.25">
      <c r="A62" s="518" t="s">
        <v>520</v>
      </c>
    </row>
    <row r="63" ht="11.25">
      <c r="A63" s="465" t="s">
        <v>521</v>
      </c>
    </row>
  </sheetData>
  <printOptions/>
  <pageMargins left="1.1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49"/>
  <sheetViews>
    <sheetView workbookViewId="0" topLeftCell="G1">
      <selection activeCell="M7" sqref="M7"/>
    </sheetView>
  </sheetViews>
  <sheetFormatPr defaultColWidth="9.140625" defaultRowHeight="12.75"/>
  <cols>
    <col min="1" max="1" width="32.421875" style="0" hidden="1" customWidth="1"/>
    <col min="2" max="2" width="12.140625" style="0" hidden="1" customWidth="1"/>
    <col min="3" max="3" width="10.421875" style="0" hidden="1" customWidth="1"/>
    <col min="4" max="4" width="11.57421875" style="0" hidden="1" customWidth="1"/>
    <col min="5" max="5" width="9.140625" style="0" hidden="1" customWidth="1"/>
    <col min="6" max="6" width="4.7109375" style="0" hidden="1" customWidth="1"/>
    <col min="7" max="7" width="36.57421875" style="0" customWidth="1"/>
    <col min="8" max="8" width="11.7109375" style="0" customWidth="1"/>
    <col min="9" max="9" width="10.140625" style="0" customWidth="1"/>
    <col min="10" max="10" width="10.28125" style="0" customWidth="1"/>
    <col min="12" max="12" width="10.00390625" style="0" customWidth="1"/>
    <col min="13" max="13" width="9.00390625" style="0" customWidth="1"/>
    <col min="14" max="14" width="15.00390625" style="0" hidden="1" customWidth="1"/>
    <col min="15" max="15" width="9.140625" style="0" hidden="1" customWidth="1"/>
    <col min="16" max="16" width="12.57421875" style="0" hidden="1" customWidth="1"/>
    <col min="17" max="17" width="9.140625" style="0" hidden="1" customWidth="1"/>
    <col min="18" max="18" width="13.00390625" style="0" hidden="1" customWidth="1"/>
    <col min="20" max="20" width="9.00390625" style="0" customWidth="1"/>
    <col min="21" max="21" width="14.140625" style="0" hidden="1" customWidth="1"/>
    <col min="22" max="22" width="9.140625" style="0" hidden="1" customWidth="1"/>
    <col min="23" max="23" width="12.28125" style="0" hidden="1" customWidth="1"/>
    <col min="24" max="24" width="9.140625" style="0" hidden="1" customWidth="1"/>
    <col min="25" max="25" width="12.00390625" style="0" hidden="1" customWidth="1"/>
  </cols>
  <sheetData>
    <row r="1" spans="1:12" ht="19.5" customHeight="1">
      <c r="A1" s="3"/>
      <c r="B1" s="3"/>
      <c r="C1" s="401"/>
      <c r="D1" s="3"/>
      <c r="E1" s="3"/>
      <c r="F1" s="7" t="s">
        <v>428</v>
      </c>
      <c r="G1" s="3"/>
      <c r="H1" s="3"/>
      <c r="I1" s="3"/>
      <c r="J1" s="3"/>
      <c r="K1" s="3"/>
      <c r="L1" s="7" t="s">
        <v>428</v>
      </c>
    </row>
    <row r="2" spans="1:12" ht="12.75">
      <c r="A2" s="1" t="s">
        <v>247</v>
      </c>
      <c r="B2" s="1"/>
      <c r="C2" s="402"/>
      <c r="D2" s="1"/>
      <c r="E2" s="1"/>
      <c r="F2" s="3"/>
      <c r="G2" s="1" t="s">
        <v>429</v>
      </c>
      <c r="H2" s="1"/>
      <c r="I2" s="1"/>
      <c r="J2" s="1"/>
      <c r="K2" s="1"/>
      <c r="L2" s="3"/>
    </row>
    <row r="3" spans="1:12" ht="11.25" customHeight="1">
      <c r="A3" s="28"/>
      <c r="B3" s="3"/>
      <c r="C3" s="401"/>
      <c r="D3" s="3"/>
      <c r="E3" s="3"/>
      <c r="F3" s="3"/>
      <c r="G3" s="28"/>
      <c r="H3" s="3"/>
      <c r="I3" s="3"/>
      <c r="J3" s="3"/>
      <c r="K3" s="3"/>
      <c r="L3" s="3"/>
    </row>
    <row r="4" spans="1:12" ht="15.75">
      <c r="A4" s="307" t="s">
        <v>430</v>
      </c>
      <c r="B4" s="1"/>
      <c r="C4" s="402"/>
      <c r="D4" s="1"/>
      <c r="E4" s="1"/>
      <c r="F4" s="3"/>
      <c r="G4" s="735" t="s">
        <v>431</v>
      </c>
      <c r="H4" s="735"/>
      <c r="I4" s="735"/>
      <c r="J4" s="735"/>
      <c r="K4" s="735"/>
      <c r="L4" s="735"/>
    </row>
    <row r="5" spans="1:12" ht="15.75">
      <c r="A5" s="307"/>
      <c r="B5" s="1"/>
      <c r="C5" s="402"/>
      <c r="D5" s="1"/>
      <c r="E5" s="1"/>
      <c r="F5" s="3"/>
      <c r="G5" s="105"/>
      <c r="H5" s="105" t="s">
        <v>432</v>
      </c>
      <c r="I5" s="105"/>
      <c r="J5" s="105"/>
      <c r="K5" s="105"/>
      <c r="L5" s="105"/>
    </row>
    <row r="6" spans="1:12" ht="18.75" customHeight="1">
      <c r="A6" s="28"/>
      <c r="B6" s="3"/>
      <c r="C6" s="401"/>
      <c r="D6" s="3"/>
      <c r="E6" s="51"/>
      <c r="F6" s="51" t="s">
        <v>88</v>
      </c>
      <c r="G6" s="28"/>
      <c r="H6" s="3"/>
      <c r="I6" s="3"/>
      <c r="J6" s="3"/>
      <c r="K6" s="51"/>
      <c r="L6" s="51" t="s">
        <v>88</v>
      </c>
    </row>
    <row r="7" spans="1:12" ht="51">
      <c r="A7" s="156" t="s">
        <v>7</v>
      </c>
      <c r="B7" s="156" t="s">
        <v>8</v>
      </c>
      <c r="C7" s="403" t="s">
        <v>433</v>
      </c>
      <c r="D7" s="156" t="s">
        <v>10</v>
      </c>
      <c r="E7" s="156" t="s">
        <v>434</v>
      </c>
      <c r="F7" s="156" t="s">
        <v>13</v>
      </c>
      <c r="G7" s="212" t="s">
        <v>7</v>
      </c>
      <c r="H7" s="212" t="s">
        <v>8</v>
      </c>
      <c r="I7" s="212" t="s">
        <v>433</v>
      </c>
      <c r="J7" s="212" t="s">
        <v>10</v>
      </c>
      <c r="K7" s="212" t="s">
        <v>434</v>
      </c>
      <c r="L7" s="212" t="s">
        <v>13</v>
      </c>
    </row>
    <row r="8" spans="1:81" s="63" customFormat="1" ht="9.75" customHeight="1">
      <c r="A8" s="404">
        <v>1</v>
      </c>
      <c r="B8" s="405">
        <v>2</v>
      </c>
      <c r="C8" s="406">
        <v>3</v>
      </c>
      <c r="D8" s="407">
        <v>4</v>
      </c>
      <c r="E8" s="407">
        <v>5</v>
      </c>
      <c r="F8" s="405">
        <v>6</v>
      </c>
      <c r="G8" s="69">
        <v>1</v>
      </c>
      <c r="H8" s="11">
        <v>2</v>
      </c>
      <c r="I8" s="385">
        <v>3</v>
      </c>
      <c r="J8" s="385">
        <v>4</v>
      </c>
      <c r="K8" s="385">
        <v>5</v>
      </c>
      <c r="L8" s="11">
        <v>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3" customFormat="1" ht="26.25" customHeight="1">
      <c r="A9" s="408" t="s">
        <v>435</v>
      </c>
      <c r="B9" s="409">
        <v>737531269</v>
      </c>
      <c r="C9" s="410">
        <v>0.9785</v>
      </c>
      <c r="D9" s="409">
        <v>277320409.37</v>
      </c>
      <c r="E9" s="411">
        <v>0.37601173133447174</v>
      </c>
      <c r="F9" s="409">
        <v>0</v>
      </c>
      <c r="G9" s="177" t="s">
        <v>435</v>
      </c>
      <c r="H9" s="312">
        <v>737531</v>
      </c>
      <c r="I9" s="412">
        <v>0.9785</v>
      </c>
      <c r="J9" s="312">
        <v>277319</v>
      </c>
      <c r="K9" s="413">
        <v>0.3760099575475472</v>
      </c>
      <c r="L9" s="312">
        <v>46162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s="3" customFormat="1" ht="15.75" customHeight="1">
      <c r="A10" s="157" t="s">
        <v>436</v>
      </c>
      <c r="B10" s="409">
        <v>587500000</v>
      </c>
      <c r="C10" s="410">
        <v>0.9721</v>
      </c>
      <c r="D10" s="409">
        <v>229454163</v>
      </c>
      <c r="E10" s="411">
        <v>0.3905602774468085</v>
      </c>
      <c r="F10" s="409">
        <v>0</v>
      </c>
      <c r="G10" s="139" t="s">
        <v>436</v>
      </c>
      <c r="H10" s="334">
        <v>587499</v>
      </c>
      <c r="I10" s="414">
        <v>0.9721</v>
      </c>
      <c r="J10" s="334">
        <v>229454</v>
      </c>
      <c r="K10" s="413">
        <v>0.3905606647841103</v>
      </c>
      <c r="L10" s="334">
        <v>48211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s="3" customFormat="1" ht="12.75">
      <c r="A11" s="157" t="s">
        <v>437</v>
      </c>
      <c r="B11" s="409">
        <v>95100000</v>
      </c>
      <c r="C11" s="415">
        <v>1</v>
      </c>
      <c r="D11" s="409">
        <v>40758145</v>
      </c>
      <c r="E11" s="411">
        <v>0.42858196635120926</v>
      </c>
      <c r="F11" s="409">
        <v>0</v>
      </c>
      <c r="G11" s="139" t="s">
        <v>437</v>
      </c>
      <c r="H11" s="334">
        <v>95100</v>
      </c>
      <c r="I11" s="416">
        <v>1</v>
      </c>
      <c r="J11" s="334">
        <v>40758</v>
      </c>
      <c r="K11" s="413">
        <v>0.42858044164037856</v>
      </c>
      <c r="L11" s="334">
        <v>11057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s="4" customFormat="1" ht="12.75">
      <c r="A12" s="387" t="s">
        <v>438</v>
      </c>
      <c r="B12" s="417">
        <v>95100000</v>
      </c>
      <c r="C12" s="418">
        <v>1</v>
      </c>
      <c r="D12" s="417">
        <v>40758145</v>
      </c>
      <c r="E12" s="419">
        <v>0.42858196635120926</v>
      </c>
      <c r="F12" s="417"/>
      <c r="G12" s="116" t="s">
        <v>438</v>
      </c>
      <c r="H12" s="83">
        <v>95100</v>
      </c>
      <c r="I12" s="420">
        <v>1</v>
      </c>
      <c r="J12" s="83">
        <v>40758</v>
      </c>
      <c r="K12" s="421">
        <v>0.42858044164037856</v>
      </c>
      <c r="L12" s="83">
        <v>11057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s="3" customFormat="1" ht="12.75">
      <c r="A13" s="157" t="s">
        <v>439</v>
      </c>
      <c r="B13" s="409">
        <v>492400000</v>
      </c>
      <c r="C13" s="422"/>
      <c r="D13" s="409">
        <v>186021570</v>
      </c>
      <c r="E13" s="411">
        <v>0.37778547928513406</v>
      </c>
      <c r="F13" s="409">
        <v>0</v>
      </c>
      <c r="G13" s="139" t="s">
        <v>439</v>
      </c>
      <c r="H13" s="334">
        <v>492399</v>
      </c>
      <c r="I13" s="416">
        <v>0</v>
      </c>
      <c r="J13" s="334">
        <v>186022</v>
      </c>
      <c r="K13" s="413">
        <v>0.3777871197951255</v>
      </c>
      <c r="L13" s="334">
        <v>38746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s="4" customFormat="1" ht="12.75">
      <c r="A14" s="387" t="s">
        <v>440</v>
      </c>
      <c r="B14" s="417">
        <v>346096000</v>
      </c>
      <c r="C14" s="423">
        <v>0.9841</v>
      </c>
      <c r="D14" s="417">
        <v>134484914</v>
      </c>
      <c r="E14" s="419">
        <v>0.3885769092968425</v>
      </c>
      <c r="F14" s="417"/>
      <c r="G14" s="116" t="s">
        <v>440</v>
      </c>
      <c r="H14" s="83">
        <v>346095</v>
      </c>
      <c r="I14" s="420">
        <v>0.9841</v>
      </c>
      <c r="J14" s="83">
        <v>134485</v>
      </c>
      <c r="K14" s="421">
        <v>0.38857828052991233</v>
      </c>
      <c r="L14" s="83">
        <v>27506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4" customFormat="1" ht="12.75">
      <c r="A15" s="387" t="s">
        <v>441</v>
      </c>
      <c r="B15" s="417">
        <v>133504000</v>
      </c>
      <c r="C15" s="423">
        <v>0.9184</v>
      </c>
      <c r="D15" s="424">
        <v>45578744</v>
      </c>
      <c r="E15" s="419">
        <v>0.34140358341323107</v>
      </c>
      <c r="F15" s="417"/>
      <c r="G15" s="116" t="s">
        <v>441</v>
      </c>
      <c r="H15" s="83">
        <v>133504</v>
      </c>
      <c r="I15" s="420">
        <v>0.9184</v>
      </c>
      <c r="J15" s="83">
        <v>45579</v>
      </c>
      <c r="K15" s="421">
        <v>0.34140550095877276</v>
      </c>
      <c r="L15" s="83">
        <v>9847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4" customFormat="1" ht="12.75">
      <c r="A16" s="425" t="s">
        <v>442</v>
      </c>
      <c r="B16" s="417">
        <v>12800000</v>
      </c>
      <c r="C16" s="426">
        <v>1</v>
      </c>
      <c r="D16" s="424">
        <v>5957912</v>
      </c>
      <c r="E16" s="419">
        <v>0.465461875</v>
      </c>
      <c r="F16" s="417"/>
      <c r="G16" s="38" t="s">
        <v>442</v>
      </c>
      <c r="H16" s="83">
        <v>12800</v>
      </c>
      <c r="I16" s="420">
        <v>1</v>
      </c>
      <c r="J16" s="83">
        <v>5958</v>
      </c>
      <c r="K16" s="421">
        <v>0.46546875</v>
      </c>
      <c r="L16" s="83">
        <v>1393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3" customFormat="1" ht="15" customHeight="1">
      <c r="A17" s="427" t="s">
        <v>443</v>
      </c>
      <c r="B17" s="428"/>
      <c r="C17" s="429"/>
      <c r="D17" s="430">
        <v>2674448</v>
      </c>
      <c r="E17" s="431" t="s">
        <v>24</v>
      </c>
      <c r="F17" s="428"/>
      <c r="G17" s="126" t="s">
        <v>443</v>
      </c>
      <c r="H17" s="334">
        <v>0</v>
      </c>
      <c r="I17" s="432"/>
      <c r="J17" s="334">
        <v>2674</v>
      </c>
      <c r="K17" s="413">
        <v>0</v>
      </c>
      <c r="L17" s="334">
        <v>-1592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3" customFormat="1" ht="12.75">
      <c r="A18" s="157" t="s">
        <v>444</v>
      </c>
      <c r="B18" s="409">
        <v>59128087</v>
      </c>
      <c r="C18" s="422">
        <v>1.0088</v>
      </c>
      <c r="D18" s="430">
        <v>24421497.37</v>
      </c>
      <c r="E18" s="411">
        <v>0.4130270165851975</v>
      </c>
      <c r="F18" s="409">
        <v>0</v>
      </c>
      <c r="G18" s="139" t="s">
        <v>444</v>
      </c>
      <c r="H18" s="334">
        <v>59129</v>
      </c>
      <c r="I18" s="433">
        <v>0.9961</v>
      </c>
      <c r="J18" s="334">
        <v>24420</v>
      </c>
      <c r="K18" s="413">
        <v>0.4129953153275043</v>
      </c>
      <c r="L18" s="334">
        <v>4837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4" customFormat="1" ht="18" customHeight="1">
      <c r="A19" s="434" t="s">
        <v>445</v>
      </c>
      <c r="B19" s="417">
        <v>2000000</v>
      </c>
      <c r="C19" s="435">
        <v>1</v>
      </c>
      <c r="D19" s="424">
        <v>423682</v>
      </c>
      <c r="E19" s="419">
        <v>2.5132325</v>
      </c>
      <c r="F19" s="417"/>
      <c r="G19" s="321" t="s">
        <v>445</v>
      </c>
      <c r="H19" s="83">
        <v>2000</v>
      </c>
      <c r="I19" s="420">
        <v>1</v>
      </c>
      <c r="J19" s="34">
        <v>424</v>
      </c>
      <c r="K19" s="421">
        <v>2.513</v>
      </c>
      <c r="L19" s="83">
        <v>199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4" customFormat="1" ht="17.25" customHeight="1">
      <c r="A20" s="387" t="s">
        <v>446</v>
      </c>
      <c r="B20" s="417">
        <v>13290534</v>
      </c>
      <c r="C20" s="436">
        <v>1.0328</v>
      </c>
      <c r="D20" s="424">
        <v>5026465</v>
      </c>
      <c r="E20" s="419">
        <v>0.45493845469264066</v>
      </c>
      <c r="F20" s="417"/>
      <c r="G20" s="116" t="s">
        <v>446</v>
      </c>
      <c r="H20" s="83">
        <v>13291</v>
      </c>
      <c r="I20" s="420">
        <v>1.0328</v>
      </c>
      <c r="J20" s="83">
        <v>5026</v>
      </c>
      <c r="K20" s="421">
        <v>0.45489428936874576</v>
      </c>
      <c r="L20" s="83">
        <v>705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4" customFormat="1" ht="24" customHeight="1">
      <c r="A21" s="434" t="s">
        <v>447</v>
      </c>
      <c r="B21" s="417">
        <v>16082167</v>
      </c>
      <c r="C21" s="435">
        <v>1</v>
      </c>
      <c r="D21" s="424">
        <v>6046375</v>
      </c>
      <c r="E21" s="419">
        <v>0.021878705773917158</v>
      </c>
      <c r="F21" s="417"/>
      <c r="G21" s="321" t="s">
        <v>447</v>
      </c>
      <c r="H21" s="83">
        <v>16082</v>
      </c>
      <c r="I21" s="420">
        <v>1</v>
      </c>
      <c r="J21" s="83">
        <v>6046</v>
      </c>
      <c r="K21" s="421">
        <v>0.02188782489740082</v>
      </c>
      <c r="L21" s="83">
        <v>687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4" customFormat="1" ht="26.25" customHeight="1">
      <c r="A22" s="434" t="s">
        <v>448</v>
      </c>
      <c r="B22" s="417">
        <v>705500</v>
      </c>
      <c r="C22" s="435">
        <v>1</v>
      </c>
      <c r="D22" s="424">
        <v>351857</v>
      </c>
      <c r="E22" s="419">
        <v>2.8185584691708008</v>
      </c>
      <c r="F22" s="417"/>
      <c r="G22" s="321" t="s">
        <v>448</v>
      </c>
      <c r="H22" s="83">
        <v>706</v>
      </c>
      <c r="I22" s="420">
        <v>1</v>
      </c>
      <c r="J22" s="83">
        <v>352</v>
      </c>
      <c r="K22" s="421">
        <v>2.8158640226628897</v>
      </c>
      <c r="L22" s="83">
        <v>60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4" customFormat="1" ht="12" customHeight="1">
      <c r="A23" s="434" t="s">
        <v>449</v>
      </c>
      <c r="B23" s="417">
        <v>3165885</v>
      </c>
      <c r="C23" s="435">
        <v>1</v>
      </c>
      <c r="D23" s="424">
        <v>1988493</v>
      </c>
      <c r="E23" s="419">
        <v>0.133827350014293</v>
      </c>
      <c r="F23" s="417"/>
      <c r="G23" s="321" t="s">
        <v>450</v>
      </c>
      <c r="H23" s="83">
        <v>3166</v>
      </c>
      <c r="I23" s="420">
        <v>1</v>
      </c>
      <c r="J23" s="83">
        <v>1988</v>
      </c>
      <c r="K23" s="421" t="s">
        <v>24</v>
      </c>
      <c r="L23" s="83">
        <v>290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s="4" customFormat="1" ht="12.75" customHeight="1">
      <c r="A24" s="434" t="s">
        <v>451</v>
      </c>
      <c r="B24" s="417">
        <v>600000</v>
      </c>
      <c r="C24" s="435">
        <v>1</v>
      </c>
      <c r="D24" s="424">
        <v>167948</v>
      </c>
      <c r="E24" s="419">
        <v>0.27991333333333335</v>
      </c>
      <c r="F24" s="417"/>
      <c r="G24" s="321" t="s">
        <v>452</v>
      </c>
      <c r="H24" s="83">
        <v>600</v>
      </c>
      <c r="I24" s="420">
        <v>1</v>
      </c>
      <c r="J24" s="83">
        <v>168</v>
      </c>
      <c r="K24" s="421">
        <v>0.28</v>
      </c>
      <c r="L24" s="83">
        <v>28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4" customFormat="1" ht="12.75">
      <c r="A25" s="387" t="s">
        <v>453</v>
      </c>
      <c r="B25" s="417">
        <v>8064000</v>
      </c>
      <c r="C25" s="435">
        <v>1</v>
      </c>
      <c r="D25" s="424">
        <v>3625379</v>
      </c>
      <c r="E25" s="419">
        <v>0.44957576884920636</v>
      </c>
      <c r="F25" s="417"/>
      <c r="G25" s="116" t="s">
        <v>453</v>
      </c>
      <c r="H25" s="83">
        <v>8064</v>
      </c>
      <c r="I25" s="420">
        <v>1</v>
      </c>
      <c r="J25" s="83">
        <v>3625</v>
      </c>
      <c r="K25" s="421">
        <v>0.4495287698412698</v>
      </c>
      <c r="L25" s="83">
        <v>923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4" customFormat="1" ht="12.75">
      <c r="A26" s="387" t="s">
        <v>454</v>
      </c>
      <c r="B26" s="417">
        <v>14992001</v>
      </c>
      <c r="C26" s="436">
        <v>1.0144</v>
      </c>
      <c r="D26" s="424">
        <v>6565147.37</v>
      </c>
      <c r="E26" s="419">
        <v>0.4379100141468774</v>
      </c>
      <c r="F26" s="417"/>
      <c r="G26" s="116" t="s">
        <v>454</v>
      </c>
      <c r="H26" s="83">
        <v>14992</v>
      </c>
      <c r="I26" s="420">
        <v>1.0144</v>
      </c>
      <c r="J26" s="83">
        <v>6565</v>
      </c>
      <c r="K26" s="421">
        <v>0.43790021344717184</v>
      </c>
      <c r="L26" s="83">
        <v>1945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s="4" customFormat="1" ht="40.5" customHeight="1">
      <c r="A27" s="437" t="s">
        <v>455</v>
      </c>
      <c r="B27" s="438">
        <v>1201200</v>
      </c>
      <c r="C27" s="435">
        <v>1</v>
      </c>
      <c r="D27" s="424">
        <v>500500</v>
      </c>
      <c r="E27" s="439">
        <v>0.4166666666666667</v>
      </c>
      <c r="F27" s="417"/>
      <c r="G27" s="361" t="s">
        <v>456</v>
      </c>
      <c r="H27" s="84">
        <v>1201</v>
      </c>
      <c r="I27" s="440">
        <v>1</v>
      </c>
      <c r="J27" s="83">
        <v>501</v>
      </c>
      <c r="K27" s="441">
        <v>0.41715237302248126</v>
      </c>
      <c r="L27" s="83">
        <v>101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s="4" customFormat="1" ht="12.75" customHeight="1">
      <c r="A28" s="442" t="s">
        <v>457</v>
      </c>
      <c r="B28" s="438">
        <v>13790801</v>
      </c>
      <c r="C28" s="435"/>
      <c r="D28" s="438">
        <v>6064647.37</v>
      </c>
      <c r="E28" s="439">
        <v>0.43976034241955925</v>
      </c>
      <c r="F28" s="417"/>
      <c r="G28" s="361" t="s">
        <v>457</v>
      </c>
      <c r="H28" s="84">
        <v>13791</v>
      </c>
      <c r="I28" s="440">
        <v>0</v>
      </c>
      <c r="J28" s="83">
        <v>6064</v>
      </c>
      <c r="K28" s="441">
        <v>0.4397070553259372</v>
      </c>
      <c r="L28" s="83">
        <v>1844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s="4" customFormat="1" ht="15" customHeight="1">
      <c r="A29" s="434" t="s">
        <v>458</v>
      </c>
      <c r="B29" s="417">
        <v>228000</v>
      </c>
      <c r="C29" s="435">
        <v>0.4298</v>
      </c>
      <c r="D29" s="424">
        <v>226151</v>
      </c>
      <c r="E29" s="439">
        <v>0.991890350877193</v>
      </c>
      <c r="F29" s="417"/>
      <c r="G29" s="321" t="s">
        <v>458</v>
      </c>
      <c r="H29" s="84">
        <v>228</v>
      </c>
      <c r="I29" s="420">
        <v>0.4298</v>
      </c>
      <c r="J29" s="83">
        <v>226</v>
      </c>
      <c r="K29" s="421">
        <v>0.9912280701754386</v>
      </c>
      <c r="L29" s="8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4" customFormat="1" ht="22.5">
      <c r="A30" s="443" t="s">
        <v>459</v>
      </c>
      <c r="B30" s="417">
        <v>228000</v>
      </c>
      <c r="C30" s="435">
        <v>0</v>
      </c>
      <c r="D30" s="417"/>
      <c r="E30" s="419">
        <v>0</v>
      </c>
      <c r="F30" s="417">
        <v>0</v>
      </c>
      <c r="G30" s="361" t="s">
        <v>459</v>
      </c>
      <c r="H30" s="84">
        <v>228</v>
      </c>
      <c r="I30" s="444">
        <v>0</v>
      </c>
      <c r="J30" s="83">
        <v>0</v>
      </c>
      <c r="K30" s="421">
        <v>0</v>
      </c>
      <c r="L30" s="8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s="3" customFormat="1" ht="12.75">
      <c r="A31" s="204" t="s">
        <v>460</v>
      </c>
      <c r="B31" s="409">
        <v>59260125</v>
      </c>
      <c r="C31" s="445">
        <v>1</v>
      </c>
      <c r="D31" s="409">
        <v>22261504</v>
      </c>
      <c r="E31" s="411">
        <v>0.3756573918802905</v>
      </c>
      <c r="F31" s="409">
        <v>0</v>
      </c>
      <c r="G31" s="198" t="s">
        <v>460</v>
      </c>
      <c r="H31" s="446">
        <v>59260</v>
      </c>
      <c r="I31" s="447">
        <v>1</v>
      </c>
      <c r="J31" s="446">
        <v>22262</v>
      </c>
      <c r="K31" s="413">
        <v>0.3756665541680729</v>
      </c>
      <c r="L31" s="334">
        <v>4476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4" customFormat="1" ht="22.5">
      <c r="A32" s="434" t="s">
        <v>461</v>
      </c>
      <c r="B32" s="417">
        <v>59260125</v>
      </c>
      <c r="C32" s="435">
        <v>1</v>
      </c>
      <c r="D32" s="417">
        <v>22261504</v>
      </c>
      <c r="E32" s="419">
        <v>0.3756573918802905</v>
      </c>
      <c r="F32" s="417"/>
      <c r="G32" s="321" t="s">
        <v>461</v>
      </c>
      <c r="H32" s="84">
        <v>59260</v>
      </c>
      <c r="I32" s="441">
        <v>1</v>
      </c>
      <c r="J32" s="84">
        <v>22262</v>
      </c>
      <c r="K32" s="421">
        <v>0.3756665541680729</v>
      </c>
      <c r="L32" s="83">
        <v>4476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s="3" customFormat="1" ht="12.75">
      <c r="A33" s="204" t="s">
        <v>462</v>
      </c>
      <c r="B33" s="409">
        <v>31643057</v>
      </c>
      <c r="C33" s="435"/>
      <c r="D33" s="430">
        <v>1183245</v>
      </c>
      <c r="E33" s="431">
        <v>0.03739351099990118</v>
      </c>
      <c r="F33" s="428"/>
      <c r="G33" s="198" t="s">
        <v>463</v>
      </c>
      <c r="H33" s="446">
        <v>31643</v>
      </c>
      <c r="I33" s="447">
        <v>0</v>
      </c>
      <c r="J33" s="446">
        <v>1183</v>
      </c>
      <c r="K33" s="413">
        <v>0.03738583572986127</v>
      </c>
      <c r="L33" s="83">
        <v>-11362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s="3" customFormat="1" ht="12.75">
      <c r="A34" s="204"/>
      <c r="B34" s="448"/>
      <c r="C34" s="449"/>
      <c r="D34" s="202"/>
      <c r="E34" s="164"/>
      <c r="F34" s="202"/>
      <c r="G34" s="204"/>
      <c r="H34" s="448"/>
      <c r="I34" s="399"/>
      <c r="J34" s="202"/>
      <c r="K34" s="164"/>
      <c r="L34" s="20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s="3" customFormat="1" ht="12.75">
      <c r="A35" s="425" t="s">
        <v>464</v>
      </c>
      <c r="B35" s="450"/>
      <c r="C35" s="451"/>
      <c r="D35" s="202"/>
      <c r="E35" s="164"/>
      <c r="G35" s="425" t="s">
        <v>465</v>
      </c>
      <c r="H35" s="202"/>
      <c r="I35" s="399"/>
      <c r="J35" s="202"/>
      <c r="K35" s="16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s="3" customFormat="1" ht="12.75">
      <c r="A36" s="425" t="s">
        <v>466</v>
      </c>
      <c r="B36" s="450"/>
      <c r="C36" s="451"/>
      <c r="D36" s="202"/>
      <c r="E36" s="164"/>
      <c r="G36" s="425" t="s">
        <v>467</v>
      </c>
      <c r="H36" s="202"/>
      <c r="I36" s="399"/>
      <c r="J36" s="202"/>
      <c r="K36" s="1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3" customFormat="1" ht="12.75">
      <c r="A37" s="452"/>
      <c r="B37" s="453"/>
      <c r="C37" s="454"/>
      <c r="D37" s="455"/>
      <c r="E37" s="455"/>
      <c r="G37" s="452" t="s">
        <v>468</v>
      </c>
      <c r="H37" s="456"/>
      <c r="I37" s="96"/>
      <c r="J37" s="455"/>
      <c r="K37" s="45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s="3" customFormat="1" ht="12.75">
      <c r="A38" s="457"/>
      <c r="B38" s="458"/>
      <c r="C38" s="459"/>
      <c r="D38" s="460"/>
      <c r="E38" s="172"/>
      <c r="G38" s="457"/>
      <c r="H38" s="460"/>
      <c r="I38" s="460"/>
      <c r="J38" s="460"/>
      <c r="K38" s="17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3" customFormat="1" ht="12.75">
      <c r="A39" s="425"/>
      <c r="B39" s="100"/>
      <c r="C39" s="461"/>
      <c r="D39" s="93"/>
      <c r="E39" s="172"/>
      <c r="K39" s="17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3" customFormat="1" ht="12.75">
      <c r="A40" s="460"/>
      <c r="C40" s="40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3" customFormat="1" ht="12.75">
      <c r="A41" s="460"/>
      <c r="C41" s="401"/>
      <c r="G41" s="3" t="s">
        <v>469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3" customFormat="1" ht="12.75">
      <c r="A42" s="3" t="s">
        <v>470</v>
      </c>
      <c r="B42" s="92"/>
      <c r="C42" s="401"/>
      <c r="D42" s="9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s="3" customFormat="1" ht="12.75">
      <c r="A43" s="460"/>
      <c r="C43" s="40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3:81" s="3" customFormat="1" ht="12.75">
      <c r="C44" s="40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s="3" customFormat="1" ht="12.75">
      <c r="A45" s="3" t="s">
        <v>40</v>
      </c>
      <c r="C45" s="40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s="3" customFormat="1" ht="12.75">
      <c r="A46" s="3" t="s">
        <v>471</v>
      </c>
      <c r="C46" s="401"/>
      <c r="G46" s="63" t="s">
        <v>40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s="3" customFormat="1" ht="12.75">
      <c r="A47" s="460"/>
      <c r="B47" s="460"/>
      <c r="C47" s="462"/>
      <c r="D47" s="460"/>
      <c r="E47" s="460"/>
      <c r="F47" s="460"/>
      <c r="G47" s="63" t="s">
        <v>202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s="3" customFormat="1" ht="12.75">
      <c r="A48" s="460"/>
      <c r="B48" s="460"/>
      <c r="C48" s="460"/>
      <c r="D48" s="460"/>
      <c r="E48" s="460"/>
      <c r="F48" s="460"/>
      <c r="H48" s="460"/>
      <c r="I48" s="460"/>
      <c r="J48" s="460"/>
      <c r="K48" s="460"/>
      <c r="L48" s="46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s="3" customFormat="1" ht="12.75">
      <c r="A49" s="460"/>
      <c r="B49" s="460"/>
      <c r="C49" s="460"/>
      <c r="D49" s="460"/>
      <c r="E49" s="460"/>
      <c r="F49" s="460"/>
      <c r="H49" s="460"/>
      <c r="I49" s="460"/>
      <c r="J49" s="460"/>
      <c r="K49" s="460"/>
      <c r="L49" s="46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</sheetData>
  <mergeCells count="1">
    <mergeCell ref="G4:L4"/>
  </mergeCells>
  <printOptions/>
  <pageMargins left="0.75" right="0.19" top="1" bottom="0.1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21"/>
  <sheetViews>
    <sheetView workbookViewId="0" topLeftCell="H1">
      <selection activeCell="C10" sqref="C10"/>
    </sheetView>
  </sheetViews>
  <sheetFormatPr defaultColWidth="9.140625" defaultRowHeight="12.75"/>
  <cols>
    <col min="1" max="1" width="26.28125" style="3" hidden="1" customWidth="1"/>
    <col min="2" max="2" width="11.8515625" style="3" hidden="1" customWidth="1"/>
    <col min="3" max="3" width="12.421875" style="3" hidden="1" customWidth="1"/>
    <col min="4" max="4" width="10.421875" style="3" hidden="1" customWidth="1"/>
    <col min="5" max="5" width="6.28125" style="3" hidden="1" customWidth="1"/>
    <col min="6" max="6" width="8.8515625" style="3" hidden="1" customWidth="1"/>
    <col min="7" max="7" width="12.00390625" style="3" hidden="1" customWidth="1"/>
    <col min="8" max="8" width="24.140625" style="3" customWidth="1"/>
    <col min="9" max="9" width="12.140625" style="3" customWidth="1"/>
    <col min="10" max="10" width="12.7109375" style="3" customWidth="1"/>
    <col min="11" max="11" width="11.7109375" style="3" customWidth="1"/>
    <col min="12" max="12" width="9.421875" style="3" customWidth="1"/>
    <col min="13" max="13" width="11.8515625" style="3" customWidth="1"/>
    <col min="14" max="14" width="9.28125" style="3" customWidth="1"/>
    <col min="15" max="15" width="28.28125" style="3" hidden="1" customWidth="1"/>
    <col min="16" max="23" width="11.421875" style="3" hidden="1" customWidth="1"/>
    <col min="24" max="16384" width="11.421875" style="3" customWidth="1"/>
  </cols>
  <sheetData>
    <row r="1" spans="1:14" ht="17.25" customHeight="1">
      <c r="A1" s="1" t="s">
        <v>0</v>
      </c>
      <c r="B1" s="1"/>
      <c r="C1" s="1"/>
      <c r="D1" s="1"/>
      <c r="E1" s="1"/>
      <c r="F1" s="1"/>
      <c r="G1" s="3" t="s">
        <v>397</v>
      </c>
      <c r="H1" s="1" t="s">
        <v>0</v>
      </c>
      <c r="I1" s="1"/>
      <c r="J1" s="1"/>
      <c r="K1" s="1"/>
      <c r="L1" s="1"/>
      <c r="M1" s="1"/>
      <c r="N1" s="3" t="s">
        <v>397</v>
      </c>
    </row>
    <row r="2" spans="1:13" ht="20.25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</row>
    <row r="3" spans="1:13" ht="18.75" customHeight="1">
      <c r="A3" s="307" t="s">
        <v>398</v>
      </c>
      <c r="B3" s="1"/>
      <c r="C3" s="1"/>
      <c r="D3" s="1"/>
      <c r="E3" s="1"/>
      <c r="F3" s="1"/>
      <c r="H3" s="5" t="s">
        <v>399</v>
      </c>
      <c r="I3" s="388"/>
      <c r="J3" s="388"/>
      <c r="K3" s="388"/>
      <c r="L3" s="388"/>
      <c r="M3" s="388"/>
    </row>
    <row r="4" spans="1:13" ht="19.5" customHeight="1">
      <c r="A4" s="737" t="s">
        <v>400</v>
      </c>
      <c r="B4" s="737"/>
      <c r="C4" s="737"/>
      <c r="D4" s="737"/>
      <c r="E4" s="737"/>
      <c r="F4" s="737"/>
      <c r="G4" s="45"/>
      <c r="H4" s="737" t="s">
        <v>400</v>
      </c>
      <c r="I4" s="737"/>
      <c r="J4" s="737"/>
      <c r="K4" s="737"/>
      <c r="L4" s="737"/>
      <c r="M4" s="737"/>
    </row>
    <row r="5" spans="1:13" ht="19.5" customHeight="1">
      <c r="A5" s="736" t="s">
        <v>401</v>
      </c>
      <c r="B5" s="736"/>
      <c r="C5" s="736"/>
      <c r="D5" s="736"/>
      <c r="E5" s="736"/>
      <c r="F5" s="736"/>
      <c r="G5" s="45"/>
      <c r="H5" s="736" t="s">
        <v>401</v>
      </c>
      <c r="I5" s="736"/>
      <c r="J5" s="736"/>
      <c r="K5" s="736"/>
      <c r="L5" s="736"/>
      <c r="M5" s="736"/>
    </row>
    <row r="6" spans="1:13" ht="19.5" customHeight="1">
      <c r="A6" s="158"/>
      <c r="B6" s="158"/>
      <c r="C6" s="158"/>
      <c r="D6" s="158"/>
      <c r="E6" s="158"/>
      <c r="F6" s="158"/>
      <c r="G6" s="45"/>
      <c r="H6" s="158"/>
      <c r="I6" s="158"/>
      <c r="J6" s="158"/>
      <c r="K6" s="158"/>
      <c r="L6" s="158"/>
      <c r="M6" s="158"/>
    </row>
    <row r="7" spans="7:14" ht="15" customHeight="1">
      <c r="G7" s="3" t="s">
        <v>5</v>
      </c>
      <c r="H7" s="736"/>
      <c r="I7" s="736"/>
      <c r="J7" s="736"/>
      <c r="K7" s="736"/>
      <c r="L7" s="736"/>
      <c r="M7" s="736"/>
      <c r="N7" s="3" t="s">
        <v>88</v>
      </c>
    </row>
    <row r="8" spans="1:20" ht="76.5" customHeight="1">
      <c r="A8" s="137" t="s">
        <v>7</v>
      </c>
      <c r="B8" s="137" t="s">
        <v>8</v>
      </c>
      <c r="C8" s="137" t="s">
        <v>9</v>
      </c>
      <c r="D8" s="137" t="s">
        <v>10</v>
      </c>
      <c r="E8" s="137" t="s">
        <v>11</v>
      </c>
      <c r="F8" s="137" t="s">
        <v>12</v>
      </c>
      <c r="G8" s="137" t="s">
        <v>13</v>
      </c>
      <c r="H8" s="212" t="s">
        <v>7</v>
      </c>
      <c r="I8" s="212" t="s">
        <v>8</v>
      </c>
      <c r="J8" s="212" t="s">
        <v>9</v>
      </c>
      <c r="K8" s="212" t="s">
        <v>10</v>
      </c>
      <c r="L8" s="212" t="s">
        <v>11</v>
      </c>
      <c r="M8" s="212" t="s">
        <v>402</v>
      </c>
      <c r="N8" s="137" t="s">
        <v>13</v>
      </c>
      <c r="O8" s="137" t="s">
        <v>7</v>
      </c>
      <c r="P8" s="137" t="s">
        <v>10</v>
      </c>
      <c r="Q8" s="137" t="s">
        <v>10</v>
      </c>
      <c r="R8" s="137" t="s">
        <v>403</v>
      </c>
      <c r="S8" s="156"/>
      <c r="T8" s="3" t="s">
        <v>9</v>
      </c>
    </row>
    <row r="9" spans="1:20" ht="10.5" customHeight="1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8">
        <v>7</v>
      </c>
      <c r="H9" s="137">
        <v>1</v>
      </c>
      <c r="I9" s="137">
        <v>2</v>
      </c>
      <c r="J9" s="137">
        <v>3</v>
      </c>
      <c r="K9" s="137">
        <v>4</v>
      </c>
      <c r="L9" s="137">
        <v>5</v>
      </c>
      <c r="M9" s="137">
        <v>6</v>
      </c>
      <c r="N9" s="138">
        <v>7</v>
      </c>
      <c r="O9" s="137">
        <v>1</v>
      </c>
      <c r="P9" s="137">
        <v>4</v>
      </c>
      <c r="Q9" s="137">
        <v>4</v>
      </c>
      <c r="R9" s="31"/>
      <c r="T9" s="3">
        <v>3</v>
      </c>
    </row>
    <row r="10" spans="1:18" ht="10.5" customHeight="1">
      <c r="A10" s="137"/>
      <c r="B10" s="137"/>
      <c r="C10" s="137"/>
      <c r="D10" s="137"/>
      <c r="E10" s="137"/>
      <c r="F10" s="137"/>
      <c r="G10" s="138"/>
      <c r="H10" s="137"/>
      <c r="I10" s="137"/>
      <c r="J10" s="137"/>
      <c r="K10" s="137"/>
      <c r="L10" s="137"/>
      <c r="M10" s="137"/>
      <c r="N10" s="138"/>
      <c r="O10" s="137"/>
      <c r="P10" s="137"/>
      <c r="Q10" s="137"/>
      <c r="R10" s="31"/>
    </row>
    <row r="11" spans="1:104" s="389" customFormat="1" ht="15" customHeight="1">
      <c r="A11" s="336" t="s">
        <v>404</v>
      </c>
      <c r="B11" s="27">
        <v>759846889</v>
      </c>
      <c r="C11" s="27">
        <v>315219894</v>
      </c>
      <c r="D11" s="27">
        <v>291706945.99</v>
      </c>
      <c r="E11" s="313">
        <v>0.38390227059283255</v>
      </c>
      <c r="F11" s="313">
        <v>0.9254077916478203</v>
      </c>
      <c r="G11" s="27">
        <v>70172183.99</v>
      </c>
      <c r="H11" s="336" t="s">
        <v>404</v>
      </c>
      <c r="I11" s="27">
        <v>759847</v>
      </c>
      <c r="J11" s="27">
        <v>315220</v>
      </c>
      <c r="K11" s="27">
        <v>291707</v>
      </c>
      <c r="L11" s="26">
        <v>0.38390228559170464</v>
      </c>
      <c r="M11" s="26">
        <v>0.9254076517987437</v>
      </c>
      <c r="N11" s="27">
        <v>70265</v>
      </c>
      <c r="O11" s="212" t="s">
        <v>404</v>
      </c>
      <c r="P11" s="212">
        <v>291707</v>
      </c>
      <c r="Q11" s="212">
        <v>221534</v>
      </c>
      <c r="R11" s="34">
        <v>70173</v>
      </c>
      <c r="S11" s="4"/>
      <c r="T11" s="4">
        <v>315220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s="387" customFormat="1" ht="13.5" customHeight="1">
      <c r="A12" s="38" t="s">
        <v>16</v>
      </c>
      <c r="B12" s="86">
        <v>694317503</v>
      </c>
      <c r="C12" s="86">
        <v>292235750</v>
      </c>
      <c r="D12" s="86">
        <v>275298848.31</v>
      </c>
      <c r="E12" s="113">
        <v>0.39650282056910785</v>
      </c>
      <c r="F12" s="113">
        <v>0.9420437037905185</v>
      </c>
      <c r="G12" s="86">
        <v>64459843.309999995</v>
      </c>
      <c r="H12" s="38" t="s">
        <v>16</v>
      </c>
      <c r="I12" s="86">
        <v>694318</v>
      </c>
      <c r="J12" s="86">
        <v>292236</v>
      </c>
      <c r="K12" s="86">
        <v>275299</v>
      </c>
      <c r="L12" s="113">
        <v>0.3965027552216708</v>
      </c>
      <c r="M12" s="113">
        <v>0.9420434169643712</v>
      </c>
      <c r="N12" s="86">
        <v>64553</v>
      </c>
      <c r="O12" s="137" t="s">
        <v>16</v>
      </c>
      <c r="P12" s="137">
        <v>275299</v>
      </c>
      <c r="Q12" s="212">
        <v>210838</v>
      </c>
      <c r="R12" s="31">
        <v>64461</v>
      </c>
      <c r="S12" s="63"/>
      <c r="T12" s="63">
        <v>292236</v>
      </c>
      <c r="U12" s="63">
        <v>292236</v>
      </c>
      <c r="V12" s="63"/>
      <c r="W12" s="63">
        <v>292236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</row>
    <row r="13" spans="1:104" s="387" customFormat="1" ht="14.25" customHeight="1">
      <c r="A13" s="38" t="s">
        <v>17</v>
      </c>
      <c r="B13" s="86">
        <v>65529386</v>
      </c>
      <c r="C13" s="86">
        <v>22984144</v>
      </c>
      <c r="D13" s="86">
        <v>16408097.680000002</v>
      </c>
      <c r="E13" s="113">
        <v>0.25039297148305345</v>
      </c>
      <c r="F13" s="113">
        <v>0.71388769927651</v>
      </c>
      <c r="G13" s="86">
        <v>5712340.679999998</v>
      </c>
      <c r="H13" s="38" t="s">
        <v>17</v>
      </c>
      <c r="I13" s="86">
        <v>65529</v>
      </c>
      <c r="J13" s="86">
        <v>22984</v>
      </c>
      <c r="K13" s="86">
        <v>16408</v>
      </c>
      <c r="L13" s="42">
        <v>0.25039295579056603</v>
      </c>
      <c r="M13" s="113">
        <v>0.7138879220327184</v>
      </c>
      <c r="N13" s="86">
        <v>5712</v>
      </c>
      <c r="O13" s="137" t="s">
        <v>17</v>
      </c>
      <c r="P13" s="137">
        <v>16408</v>
      </c>
      <c r="Q13" s="212">
        <v>10696</v>
      </c>
      <c r="R13" s="31">
        <v>5712</v>
      </c>
      <c r="S13" s="63"/>
      <c r="T13" s="63">
        <v>22984</v>
      </c>
      <c r="V13" s="63">
        <v>22984</v>
      </c>
      <c r="W13" s="63">
        <v>22984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</row>
    <row r="14" spans="1:104" s="386" customFormat="1" ht="15.75" customHeight="1">
      <c r="A14" s="43" t="s">
        <v>405</v>
      </c>
      <c r="B14" s="24">
        <v>871809</v>
      </c>
      <c r="C14" s="24">
        <v>412317</v>
      </c>
      <c r="D14" s="24">
        <v>374037.17</v>
      </c>
      <c r="E14" s="313">
        <v>0.4290356832746622</v>
      </c>
      <c r="F14" s="313">
        <v>0.9071592245772063</v>
      </c>
      <c r="G14" s="24">
        <v>91349.17</v>
      </c>
      <c r="H14" s="43" t="s">
        <v>406</v>
      </c>
      <c r="I14" s="24">
        <v>872</v>
      </c>
      <c r="J14" s="24">
        <v>412</v>
      </c>
      <c r="K14" s="24">
        <v>374</v>
      </c>
      <c r="L14" s="26">
        <v>0.4288990825688073</v>
      </c>
      <c r="M14" s="26">
        <v>0.9077669902912622</v>
      </c>
      <c r="N14" s="24">
        <v>91</v>
      </c>
      <c r="O14" s="212" t="s">
        <v>406</v>
      </c>
      <c r="P14" s="212">
        <v>374</v>
      </c>
      <c r="Q14" s="212">
        <v>282</v>
      </c>
      <c r="R14" s="34">
        <v>92</v>
      </c>
      <c r="S14" s="4"/>
      <c r="T14" s="4">
        <v>413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387" customFormat="1" ht="14.25" customHeight="1">
      <c r="A15" s="38" t="s">
        <v>16</v>
      </c>
      <c r="B15" s="39">
        <v>815909</v>
      </c>
      <c r="C15" s="39">
        <v>366517</v>
      </c>
      <c r="D15" s="390">
        <v>361656.13</v>
      </c>
      <c r="E15" s="113">
        <v>0.44325547334322823</v>
      </c>
      <c r="F15" s="113">
        <v>0.986737668375546</v>
      </c>
      <c r="G15" s="39">
        <v>89181.13</v>
      </c>
      <c r="H15" s="38" t="s">
        <v>16</v>
      </c>
      <c r="I15" s="39">
        <v>816</v>
      </c>
      <c r="J15" s="39">
        <v>366</v>
      </c>
      <c r="K15" s="39">
        <v>362</v>
      </c>
      <c r="L15" s="42">
        <v>0.44362745098039214</v>
      </c>
      <c r="M15" s="42">
        <v>0.9890710382513661</v>
      </c>
      <c r="N15" s="39">
        <v>89</v>
      </c>
      <c r="O15" s="137" t="s">
        <v>16</v>
      </c>
      <c r="P15" s="137">
        <v>362</v>
      </c>
      <c r="Q15" s="212">
        <v>272</v>
      </c>
      <c r="R15" s="31">
        <v>90</v>
      </c>
      <c r="S15" s="63"/>
      <c r="T15" s="63">
        <v>367</v>
      </c>
      <c r="U15" s="63">
        <v>367</v>
      </c>
      <c r="V15" s="63"/>
      <c r="W15" s="63">
        <v>367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</row>
    <row r="16" spans="1:104" s="387" customFormat="1" ht="25.5">
      <c r="A16" s="38" t="s">
        <v>17</v>
      </c>
      <c r="B16" s="39">
        <v>55900</v>
      </c>
      <c r="C16" s="39">
        <v>45800</v>
      </c>
      <c r="D16" s="390">
        <v>12381.04</v>
      </c>
      <c r="E16" s="113">
        <v>0.22148550983899823</v>
      </c>
      <c r="F16" s="113">
        <v>0.270328384279476</v>
      </c>
      <c r="G16" s="39">
        <v>2168.04</v>
      </c>
      <c r="H16" s="38" t="s">
        <v>17</v>
      </c>
      <c r="I16" s="39">
        <v>56</v>
      </c>
      <c r="J16" s="39">
        <v>46</v>
      </c>
      <c r="K16" s="39">
        <v>12</v>
      </c>
      <c r="L16" s="42">
        <v>0.21428571428571427</v>
      </c>
      <c r="M16" s="42">
        <v>0.2608695652173913</v>
      </c>
      <c r="N16" s="39">
        <v>2</v>
      </c>
      <c r="O16" s="137" t="s">
        <v>17</v>
      </c>
      <c r="P16" s="137">
        <v>12</v>
      </c>
      <c r="Q16" s="212">
        <v>10</v>
      </c>
      <c r="R16" s="31">
        <v>2</v>
      </c>
      <c r="S16" s="63"/>
      <c r="T16" s="63">
        <v>46</v>
      </c>
      <c r="V16" s="63">
        <v>46</v>
      </c>
      <c r="W16" s="63">
        <v>46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</row>
    <row r="17" spans="1:104" s="386" customFormat="1" ht="16.5" customHeight="1">
      <c r="A17" s="32" t="s">
        <v>407</v>
      </c>
      <c r="B17" s="24">
        <v>6668322</v>
      </c>
      <c r="C17" s="24">
        <v>2713563</v>
      </c>
      <c r="D17" s="24">
        <v>2400336.68</v>
      </c>
      <c r="E17" s="313">
        <v>0.359961123652997</v>
      </c>
      <c r="F17" s="313">
        <v>0.884570094742595</v>
      </c>
      <c r="G17" s="24">
        <v>464656.68</v>
      </c>
      <c r="H17" s="32" t="s">
        <v>407</v>
      </c>
      <c r="I17" s="24">
        <v>6668</v>
      </c>
      <c r="J17" s="24">
        <v>2714</v>
      </c>
      <c r="K17" s="24">
        <v>2401</v>
      </c>
      <c r="L17" s="26">
        <v>0.3600779844031194</v>
      </c>
      <c r="M17" s="26">
        <v>0.8846720707442889</v>
      </c>
      <c r="N17" s="24">
        <v>465</v>
      </c>
      <c r="O17" s="212" t="s">
        <v>407</v>
      </c>
      <c r="P17" s="212">
        <v>2401</v>
      </c>
      <c r="Q17" s="212">
        <v>1936</v>
      </c>
      <c r="R17" s="34">
        <v>465</v>
      </c>
      <c r="S17" s="4"/>
      <c r="T17" s="4">
        <v>2714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s="387" customFormat="1" ht="12.75">
      <c r="A18" s="38" t="s">
        <v>16</v>
      </c>
      <c r="B18" s="39">
        <v>5553887</v>
      </c>
      <c r="C18" s="39">
        <v>2217563</v>
      </c>
      <c r="D18" s="39">
        <v>2022694.55</v>
      </c>
      <c r="E18" s="113">
        <v>0.3641944011464403</v>
      </c>
      <c r="F18" s="113">
        <v>0.9121249542854025</v>
      </c>
      <c r="G18" s="39">
        <v>380120.55</v>
      </c>
      <c r="H18" s="38" t="s">
        <v>16</v>
      </c>
      <c r="I18" s="39">
        <v>5554</v>
      </c>
      <c r="J18" s="39">
        <v>2218</v>
      </c>
      <c r="K18" s="39">
        <v>2023</v>
      </c>
      <c r="L18" s="42">
        <v>0.36424198775657185</v>
      </c>
      <c r="M18" s="42">
        <v>0.912082957619477</v>
      </c>
      <c r="N18" s="39">
        <v>380</v>
      </c>
      <c r="O18" s="137" t="s">
        <v>16</v>
      </c>
      <c r="P18" s="137">
        <v>2023</v>
      </c>
      <c r="Q18" s="212">
        <v>1643</v>
      </c>
      <c r="R18" s="31">
        <v>380</v>
      </c>
      <c r="S18" s="63"/>
      <c r="T18" s="63">
        <v>2218</v>
      </c>
      <c r="U18" s="63">
        <v>2218</v>
      </c>
      <c r="V18" s="63"/>
      <c r="W18" s="63">
        <v>2218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</row>
    <row r="19" spans="1:104" s="387" customFormat="1" ht="25.5">
      <c r="A19" s="38" t="s">
        <v>17</v>
      </c>
      <c r="B19" s="39">
        <v>1114435</v>
      </c>
      <c r="C19" s="39">
        <v>496000</v>
      </c>
      <c r="D19" s="39">
        <v>377642.13</v>
      </c>
      <c r="E19" s="113">
        <v>0.3388642047315456</v>
      </c>
      <c r="F19" s="113">
        <v>0.7613752620967742</v>
      </c>
      <c r="G19" s="39">
        <v>84536.13</v>
      </c>
      <c r="H19" s="38" t="s">
        <v>17</v>
      </c>
      <c r="I19" s="39">
        <v>1114</v>
      </c>
      <c r="J19" s="39">
        <v>496</v>
      </c>
      <c r="K19" s="39">
        <v>378</v>
      </c>
      <c r="L19" s="42">
        <v>0.3393177737881508</v>
      </c>
      <c r="M19" s="42">
        <v>0.7620967741935484</v>
      </c>
      <c r="N19" s="39">
        <v>85</v>
      </c>
      <c r="O19" s="137" t="s">
        <v>17</v>
      </c>
      <c r="P19" s="137">
        <v>378</v>
      </c>
      <c r="Q19" s="212">
        <v>293</v>
      </c>
      <c r="R19" s="31">
        <v>85</v>
      </c>
      <c r="S19" s="63"/>
      <c r="T19" s="63">
        <v>496</v>
      </c>
      <c r="V19" s="63">
        <v>496</v>
      </c>
      <c r="W19" s="63">
        <v>496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</row>
    <row r="20" spans="1:104" s="386" customFormat="1" ht="13.5" customHeight="1">
      <c r="A20" s="32" t="s">
        <v>19</v>
      </c>
      <c r="B20" s="24">
        <v>3229056</v>
      </c>
      <c r="C20" s="24">
        <v>1371701</v>
      </c>
      <c r="D20" s="24">
        <v>1212204.57</v>
      </c>
      <c r="E20" s="313">
        <v>0.37540524846890233</v>
      </c>
      <c r="F20" s="313">
        <v>0.8837236176105433</v>
      </c>
      <c r="G20" s="24">
        <v>281515.57</v>
      </c>
      <c r="H20" s="32" t="s">
        <v>19</v>
      </c>
      <c r="I20" s="24">
        <v>3229</v>
      </c>
      <c r="J20" s="24">
        <v>1372</v>
      </c>
      <c r="K20" s="24">
        <v>1212</v>
      </c>
      <c r="L20" s="26">
        <v>0.3753484050789718</v>
      </c>
      <c r="M20" s="26">
        <v>0.8833819241982507</v>
      </c>
      <c r="N20" s="24">
        <v>282</v>
      </c>
      <c r="O20" s="212" t="s">
        <v>19</v>
      </c>
      <c r="P20" s="212">
        <v>1212</v>
      </c>
      <c r="Q20" s="212">
        <v>931</v>
      </c>
      <c r="R20" s="34">
        <v>281</v>
      </c>
      <c r="S20" s="4"/>
      <c r="T20" s="4">
        <v>1372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387" customFormat="1" ht="12.75">
      <c r="A21" s="38" t="s">
        <v>16</v>
      </c>
      <c r="B21" s="39">
        <v>3092876</v>
      </c>
      <c r="C21" s="39">
        <v>1318921</v>
      </c>
      <c r="D21" s="39">
        <v>1189007.89</v>
      </c>
      <c r="E21" s="113">
        <v>0.38443438728225765</v>
      </c>
      <c r="F21" s="113">
        <v>0.9015004613619769</v>
      </c>
      <c r="G21" s="391">
        <v>279844.89</v>
      </c>
      <c r="H21" s="38" t="s">
        <v>16</v>
      </c>
      <c r="I21" s="39">
        <v>3093</v>
      </c>
      <c r="J21" s="39">
        <v>1319</v>
      </c>
      <c r="K21" s="39">
        <v>1189</v>
      </c>
      <c r="L21" s="42">
        <v>0.38441642418364047</v>
      </c>
      <c r="M21" s="42">
        <v>0.9014404852160728</v>
      </c>
      <c r="N21" s="39">
        <v>280</v>
      </c>
      <c r="O21" s="137" t="s">
        <v>16</v>
      </c>
      <c r="P21" s="137">
        <v>1189</v>
      </c>
      <c r="Q21" s="212">
        <v>909</v>
      </c>
      <c r="R21" s="31">
        <v>280</v>
      </c>
      <c r="S21" s="63"/>
      <c r="T21" s="63">
        <v>1319</v>
      </c>
      <c r="U21" s="63">
        <v>1319</v>
      </c>
      <c r="V21" s="63"/>
      <c r="W21" s="63">
        <v>1319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</row>
    <row r="22" spans="1:104" s="387" customFormat="1" ht="25.5">
      <c r="A22" s="38" t="s">
        <v>17</v>
      </c>
      <c r="B22" s="39">
        <v>136180</v>
      </c>
      <c r="C22" s="39">
        <v>52780</v>
      </c>
      <c r="D22" s="39">
        <v>23196.68</v>
      </c>
      <c r="E22" s="113">
        <v>0.17033837567924806</v>
      </c>
      <c r="F22" s="113">
        <v>0.43949753694581284</v>
      </c>
      <c r="G22" s="391">
        <v>1670.68</v>
      </c>
      <c r="H22" s="38" t="s">
        <v>17</v>
      </c>
      <c r="I22" s="39">
        <v>136</v>
      </c>
      <c r="J22" s="39">
        <v>53</v>
      </c>
      <c r="K22" s="39">
        <v>23</v>
      </c>
      <c r="L22" s="42">
        <v>0.16911764705882354</v>
      </c>
      <c r="M22" s="42">
        <v>0.4339622641509434</v>
      </c>
      <c r="N22" s="39">
        <v>2</v>
      </c>
      <c r="O22" s="137" t="s">
        <v>17</v>
      </c>
      <c r="P22" s="137">
        <v>23</v>
      </c>
      <c r="Q22" s="212">
        <v>22</v>
      </c>
      <c r="R22" s="31">
        <v>1</v>
      </c>
      <c r="S22" s="63"/>
      <c r="T22" s="63">
        <v>53</v>
      </c>
      <c r="V22" s="63">
        <v>53</v>
      </c>
      <c r="W22" s="63">
        <v>53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</row>
    <row r="23" spans="1:104" s="386" customFormat="1" ht="15" customHeight="1">
      <c r="A23" s="32" t="s">
        <v>408</v>
      </c>
      <c r="B23" s="24">
        <v>43048485</v>
      </c>
      <c r="C23" s="24">
        <v>16215923</v>
      </c>
      <c r="D23" s="24">
        <v>15180305.98</v>
      </c>
      <c r="E23" s="313">
        <v>0.35263275769170505</v>
      </c>
      <c r="F23" s="313">
        <v>0.9361357956620786</v>
      </c>
      <c r="G23" s="24">
        <v>3117159.98</v>
      </c>
      <c r="H23" s="32" t="s">
        <v>408</v>
      </c>
      <c r="I23" s="24">
        <v>43048</v>
      </c>
      <c r="J23" s="24">
        <v>16216</v>
      </c>
      <c r="K23" s="24">
        <v>15180</v>
      </c>
      <c r="L23" s="26">
        <v>0.35262962274670134</v>
      </c>
      <c r="M23" s="26">
        <v>0.9361124814997533</v>
      </c>
      <c r="N23" s="24">
        <v>3117</v>
      </c>
      <c r="O23" s="212" t="s">
        <v>408</v>
      </c>
      <c r="P23" s="212">
        <v>15180</v>
      </c>
      <c r="Q23" s="212">
        <v>12063</v>
      </c>
      <c r="R23" s="34">
        <v>3117</v>
      </c>
      <c r="S23" s="4"/>
      <c r="T23" s="4">
        <v>16216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387" customFormat="1" ht="12.75">
      <c r="A24" s="38" t="s">
        <v>16</v>
      </c>
      <c r="B24" s="39">
        <v>38658304</v>
      </c>
      <c r="C24" s="39">
        <v>15403105</v>
      </c>
      <c r="D24" s="39">
        <v>14725055.34</v>
      </c>
      <c r="E24" s="113">
        <v>0.38090277680055495</v>
      </c>
      <c r="F24" s="113">
        <v>0.9559796768248999</v>
      </c>
      <c r="G24" s="39">
        <v>2962719.34</v>
      </c>
      <c r="H24" s="38" t="s">
        <v>16</v>
      </c>
      <c r="I24" s="39">
        <v>38658</v>
      </c>
      <c r="J24" s="39">
        <v>15403</v>
      </c>
      <c r="K24" s="39">
        <v>14725</v>
      </c>
      <c r="L24" s="42">
        <v>0.3809043406280718</v>
      </c>
      <c r="M24" s="42">
        <v>0.9559826007920535</v>
      </c>
      <c r="N24" s="39">
        <v>2963</v>
      </c>
      <c r="O24" s="137" t="s">
        <v>16</v>
      </c>
      <c r="P24" s="137">
        <v>14725</v>
      </c>
      <c r="Q24" s="212">
        <v>11762</v>
      </c>
      <c r="R24" s="31">
        <v>2963</v>
      </c>
      <c r="S24" s="63"/>
      <c r="T24" s="63">
        <v>15403</v>
      </c>
      <c r="U24" s="63">
        <v>15403</v>
      </c>
      <c r="V24" s="63"/>
      <c r="W24" s="63">
        <v>15403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</row>
    <row r="25" spans="1:104" s="387" customFormat="1" ht="25.5">
      <c r="A25" s="38" t="s">
        <v>17</v>
      </c>
      <c r="B25" s="39">
        <v>4390181</v>
      </c>
      <c r="C25" s="39">
        <v>812818</v>
      </c>
      <c r="D25" s="39">
        <v>455250.64</v>
      </c>
      <c r="E25" s="113">
        <v>0.10369746486534383</v>
      </c>
      <c r="F25" s="113">
        <v>0.5600892696766065</v>
      </c>
      <c r="G25" s="39">
        <v>154440.64</v>
      </c>
      <c r="H25" s="38" t="s">
        <v>17</v>
      </c>
      <c r="I25" s="39">
        <v>4390</v>
      </c>
      <c r="J25" s="39">
        <v>813</v>
      </c>
      <c r="K25" s="39">
        <v>455</v>
      </c>
      <c r="L25" s="42">
        <v>0.10364464692482915</v>
      </c>
      <c r="M25" s="42">
        <v>0.5596555965559655</v>
      </c>
      <c r="N25" s="39">
        <v>154</v>
      </c>
      <c r="O25" s="137" t="s">
        <v>17</v>
      </c>
      <c r="P25" s="137">
        <v>455</v>
      </c>
      <c r="Q25" s="212">
        <v>301</v>
      </c>
      <c r="R25" s="31">
        <v>154</v>
      </c>
      <c r="S25" s="63"/>
      <c r="T25" s="63">
        <v>813</v>
      </c>
      <c r="V25" s="63">
        <v>813</v>
      </c>
      <c r="W25" s="63">
        <v>813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</row>
    <row r="26" spans="1:104" s="386" customFormat="1" ht="14.25" customHeight="1">
      <c r="A26" s="32" t="s">
        <v>409</v>
      </c>
      <c r="B26" s="24">
        <v>10927250</v>
      </c>
      <c r="C26" s="24">
        <v>4413950</v>
      </c>
      <c r="D26" s="24">
        <v>4194387.83</v>
      </c>
      <c r="E26" s="313">
        <v>0.3838466064197305</v>
      </c>
      <c r="F26" s="313">
        <v>0.950257214059969</v>
      </c>
      <c r="G26" s="24">
        <v>951998.83</v>
      </c>
      <c r="H26" s="32" t="s">
        <v>409</v>
      </c>
      <c r="I26" s="24">
        <v>10927</v>
      </c>
      <c r="J26" s="24">
        <v>4414</v>
      </c>
      <c r="K26" s="24">
        <v>4194</v>
      </c>
      <c r="L26" s="26">
        <v>0.383819895671273</v>
      </c>
      <c r="M26" s="26">
        <v>0.9501585863162664</v>
      </c>
      <c r="N26" s="24">
        <v>952</v>
      </c>
      <c r="O26" s="212" t="s">
        <v>409</v>
      </c>
      <c r="P26" s="212">
        <v>4194</v>
      </c>
      <c r="Q26" s="212">
        <v>3242</v>
      </c>
      <c r="R26" s="34">
        <v>952</v>
      </c>
      <c r="S26" s="4"/>
      <c r="T26" s="4">
        <v>4414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387" customFormat="1" ht="12.75">
      <c r="A27" s="38" t="s">
        <v>16</v>
      </c>
      <c r="B27" s="39">
        <v>10619950</v>
      </c>
      <c r="C27" s="39">
        <v>4222650</v>
      </c>
      <c r="D27" s="39">
        <v>4020071.79</v>
      </c>
      <c r="E27" s="113">
        <v>0.37853961553491305</v>
      </c>
      <c r="F27" s="113">
        <v>0.9520258108060105</v>
      </c>
      <c r="G27" s="39">
        <v>903130.79</v>
      </c>
      <c r="H27" s="38" t="s">
        <v>16</v>
      </c>
      <c r="I27" s="39">
        <v>10620</v>
      </c>
      <c r="J27" s="39">
        <v>4223</v>
      </c>
      <c r="K27" s="39">
        <v>4020</v>
      </c>
      <c r="L27" s="42">
        <v>0.3785310734463277</v>
      </c>
      <c r="M27" s="42">
        <v>0.9519299076485911</v>
      </c>
      <c r="N27" s="39">
        <v>903</v>
      </c>
      <c r="O27" s="137" t="s">
        <v>16</v>
      </c>
      <c r="P27" s="137">
        <v>4020</v>
      </c>
      <c r="Q27" s="212">
        <v>3117</v>
      </c>
      <c r="R27" s="31">
        <v>903</v>
      </c>
      <c r="S27" s="63"/>
      <c r="T27" s="63">
        <v>4223</v>
      </c>
      <c r="U27" s="63">
        <v>4223</v>
      </c>
      <c r="V27" s="63"/>
      <c r="W27" s="63">
        <v>4223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</row>
    <row r="28" spans="1:104" s="387" customFormat="1" ht="25.5">
      <c r="A28" s="38" t="s">
        <v>17</v>
      </c>
      <c r="B28" s="39">
        <v>307300</v>
      </c>
      <c r="C28" s="39">
        <v>191300</v>
      </c>
      <c r="D28" s="39">
        <v>174316.04</v>
      </c>
      <c r="E28" s="113">
        <v>0.5672503742271396</v>
      </c>
      <c r="F28" s="113">
        <v>0.9112181913225301</v>
      </c>
      <c r="G28" s="39">
        <v>48868.04</v>
      </c>
      <c r="H28" s="38" t="s">
        <v>17</v>
      </c>
      <c r="I28" s="39">
        <v>307</v>
      </c>
      <c r="J28" s="39">
        <v>191</v>
      </c>
      <c r="K28" s="39">
        <v>174</v>
      </c>
      <c r="L28" s="42">
        <v>0.5667752442996743</v>
      </c>
      <c r="M28" s="42">
        <v>0.9109947643979057</v>
      </c>
      <c r="N28" s="39">
        <v>49</v>
      </c>
      <c r="O28" s="137" t="s">
        <v>17</v>
      </c>
      <c r="P28" s="137">
        <v>174</v>
      </c>
      <c r="Q28" s="212">
        <v>125</v>
      </c>
      <c r="R28" s="31">
        <v>49</v>
      </c>
      <c r="S28" s="63"/>
      <c r="T28" s="63">
        <v>191</v>
      </c>
      <c r="V28" s="63">
        <v>191</v>
      </c>
      <c r="W28" s="63">
        <v>191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</row>
    <row r="29" spans="1:104" s="386" customFormat="1" ht="14.25" customHeight="1">
      <c r="A29" s="32" t="s">
        <v>22</v>
      </c>
      <c r="B29" s="24">
        <v>8644865</v>
      </c>
      <c r="C29" s="24">
        <v>4233772</v>
      </c>
      <c r="D29" s="24">
        <v>2347181.59</v>
      </c>
      <c r="E29" s="313">
        <v>0.2715116534497647</v>
      </c>
      <c r="F29" s="313">
        <v>0.5543948965603249</v>
      </c>
      <c r="G29" s="24">
        <v>386944.59</v>
      </c>
      <c r="H29" s="32" t="s">
        <v>22</v>
      </c>
      <c r="I29" s="24">
        <v>8645</v>
      </c>
      <c r="J29" s="392">
        <v>4234</v>
      </c>
      <c r="K29" s="24">
        <v>2347</v>
      </c>
      <c r="L29" s="26">
        <v>0.2714864083285136</v>
      </c>
      <c r="M29" s="26">
        <v>0.5543221539914974</v>
      </c>
      <c r="N29" s="24">
        <v>480</v>
      </c>
      <c r="O29" s="212" t="s">
        <v>22</v>
      </c>
      <c r="P29" s="212">
        <v>2347</v>
      </c>
      <c r="Q29" s="212">
        <v>1960</v>
      </c>
      <c r="R29" s="34">
        <v>480</v>
      </c>
      <c r="S29" s="4"/>
      <c r="T29" s="4">
        <v>4235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s="387" customFormat="1" ht="12.75">
      <c r="A30" s="38" t="s">
        <v>16</v>
      </c>
      <c r="B30" s="39">
        <v>6804899</v>
      </c>
      <c r="C30" s="39">
        <v>3361677</v>
      </c>
      <c r="D30" s="39">
        <v>2294152.78</v>
      </c>
      <c r="E30" s="113">
        <v>0.33713252467082905</v>
      </c>
      <c r="F30" s="113">
        <v>0.6824429533235941</v>
      </c>
      <c r="G30" s="39">
        <v>353834.78</v>
      </c>
      <c r="H30" s="38" t="s">
        <v>16</v>
      </c>
      <c r="I30" s="39">
        <v>6805</v>
      </c>
      <c r="J30" s="39">
        <v>3362</v>
      </c>
      <c r="K30" s="39">
        <v>2294</v>
      </c>
      <c r="L30" s="42">
        <v>0.3371050698016165</v>
      </c>
      <c r="M30" s="42">
        <v>0.6823319452706722</v>
      </c>
      <c r="N30" s="39">
        <v>447</v>
      </c>
      <c r="O30" s="137" t="s">
        <v>16</v>
      </c>
      <c r="P30" s="137">
        <v>2294</v>
      </c>
      <c r="Q30" s="212">
        <v>1940</v>
      </c>
      <c r="R30" s="31">
        <v>447</v>
      </c>
      <c r="S30" s="63"/>
      <c r="T30" s="63">
        <v>3363</v>
      </c>
      <c r="U30" s="63">
        <v>3363</v>
      </c>
      <c r="V30" s="63"/>
      <c r="W30" s="63">
        <v>3363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</row>
    <row r="31" spans="1:104" s="387" customFormat="1" ht="25.5">
      <c r="A31" s="38" t="s">
        <v>17</v>
      </c>
      <c r="B31" s="39">
        <v>1839966</v>
      </c>
      <c r="C31" s="39">
        <v>872095</v>
      </c>
      <c r="D31" s="39">
        <v>53028.81</v>
      </c>
      <c r="E31" s="113">
        <v>0.028820537988201955</v>
      </c>
      <c r="F31" s="113">
        <v>0.060806230972543125</v>
      </c>
      <c r="G31" s="39">
        <v>33109.81</v>
      </c>
      <c r="H31" s="38" t="s">
        <v>17</v>
      </c>
      <c r="I31" s="39">
        <v>1840</v>
      </c>
      <c r="J31" s="39">
        <v>872</v>
      </c>
      <c r="K31" s="39">
        <v>53</v>
      </c>
      <c r="L31" s="42">
        <v>0.028804347826086957</v>
      </c>
      <c r="M31" s="42">
        <v>0.06077981651376147</v>
      </c>
      <c r="N31" s="39">
        <v>33</v>
      </c>
      <c r="O31" s="137" t="s">
        <v>17</v>
      </c>
      <c r="P31" s="137">
        <v>53</v>
      </c>
      <c r="Q31" s="212">
        <v>20</v>
      </c>
      <c r="R31" s="31">
        <v>33</v>
      </c>
      <c r="S31" s="63"/>
      <c r="T31" s="63">
        <v>872</v>
      </c>
      <c r="V31" s="63">
        <v>872</v>
      </c>
      <c r="W31" s="63">
        <v>872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</row>
    <row r="32" spans="1:104" s="386" customFormat="1" ht="14.25" customHeight="1">
      <c r="A32" s="32" t="s">
        <v>23</v>
      </c>
      <c r="B32" s="24">
        <v>94170225</v>
      </c>
      <c r="C32" s="24">
        <v>47351266</v>
      </c>
      <c r="D32" s="24">
        <v>43277527.07</v>
      </c>
      <c r="E32" s="313">
        <v>0.4595669923269271</v>
      </c>
      <c r="F32" s="313">
        <v>0.9139676871575092</v>
      </c>
      <c r="G32" s="24">
        <v>15788508.07</v>
      </c>
      <c r="H32" s="32" t="s">
        <v>23</v>
      </c>
      <c r="I32" s="24">
        <v>94171</v>
      </c>
      <c r="J32" s="24">
        <v>47352</v>
      </c>
      <c r="K32" s="24">
        <v>43277</v>
      </c>
      <c r="L32" s="26">
        <v>0.45955761327797306</v>
      </c>
      <c r="M32" s="26">
        <v>0.9139423889170468</v>
      </c>
      <c r="N32" s="24">
        <v>15789</v>
      </c>
      <c r="O32" s="212" t="s">
        <v>23</v>
      </c>
      <c r="P32" s="212">
        <v>43277</v>
      </c>
      <c r="Q32" s="212">
        <v>27489</v>
      </c>
      <c r="R32" s="34">
        <v>15788</v>
      </c>
      <c r="S32" s="4"/>
      <c r="T32" s="4">
        <v>47352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s="387" customFormat="1" ht="12.75">
      <c r="A33" s="38" t="s">
        <v>16</v>
      </c>
      <c r="B33" s="39">
        <v>85269146</v>
      </c>
      <c r="C33" s="39">
        <v>42700596</v>
      </c>
      <c r="D33" s="39">
        <v>39200046.96</v>
      </c>
      <c r="E33" s="113">
        <v>0.4597213505574455</v>
      </c>
      <c r="F33" s="113">
        <v>0.9180210730548117</v>
      </c>
      <c r="G33" s="39">
        <v>14819727.96</v>
      </c>
      <c r="H33" s="38" t="s">
        <v>16</v>
      </c>
      <c r="I33" s="39">
        <v>85270</v>
      </c>
      <c r="J33" s="39">
        <v>42701</v>
      </c>
      <c r="K33" s="39">
        <v>39200</v>
      </c>
      <c r="L33" s="42">
        <v>0.45971619561393223</v>
      </c>
      <c r="M33" s="42">
        <v>0.918011287791855</v>
      </c>
      <c r="N33" s="39">
        <v>14821</v>
      </c>
      <c r="O33" s="137" t="s">
        <v>16</v>
      </c>
      <c r="P33" s="137">
        <v>39200</v>
      </c>
      <c r="Q33" s="212">
        <v>24381</v>
      </c>
      <c r="R33" s="31">
        <v>14819</v>
      </c>
      <c r="S33" s="63"/>
      <c r="T33" s="63">
        <v>42701</v>
      </c>
      <c r="U33" s="63">
        <v>42701</v>
      </c>
      <c r="V33" s="63"/>
      <c r="W33" s="63">
        <v>42701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</row>
    <row r="34" spans="1:104" s="387" customFormat="1" ht="25.5">
      <c r="A34" s="38" t="s">
        <v>17</v>
      </c>
      <c r="B34" s="39">
        <v>8901079</v>
      </c>
      <c r="C34" s="39">
        <v>4650670</v>
      </c>
      <c r="D34" s="39">
        <v>4077480.11</v>
      </c>
      <c r="E34" s="113">
        <v>0.4580882958122268</v>
      </c>
      <c r="F34" s="113">
        <v>0.8767511154306799</v>
      </c>
      <c r="G34" s="39">
        <v>968780.11</v>
      </c>
      <c r="H34" s="38" t="s">
        <v>17</v>
      </c>
      <c r="I34" s="39">
        <v>8901</v>
      </c>
      <c r="J34" s="39">
        <v>4651</v>
      </c>
      <c r="K34" s="39">
        <v>4077</v>
      </c>
      <c r="L34" s="42">
        <v>0.4580384226491405</v>
      </c>
      <c r="M34" s="42">
        <v>0.8765856804988175</v>
      </c>
      <c r="N34" s="39">
        <v>968</v>
      </c>
      <c r="O34" s="137" t="s">
        <v>17</v>
      </c>
      <c r="P34" s="137">
        <v>4077</v>
      </c>
      <c r="Q34" s="212">
        <v>3108</v>
      </c>
      <c r="R34" s="31">
        <v>969</v>
      </c>
      <c r="S34" s="63"/>
      <c r="T34" s="63">
        <v>4651</v>
      </c>
      <c r="V34" s="63">
        <v>4651</v>
      </c>
      <c r="W34" s="63">
        <v>4651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</row>
    <row r="35" spans="1:104" s="386" customFormat="1" ht="15.75" customHeight="1">
      <c r="A35" s="32" t="s">
        <v>25</v>
      </c>
      <c r="B35" s="24">
        <v>80356226</v>
      </c>
      <c r="C35" s="24">
        <v>33782228</v>
      </c>
      <c r="D35" s="24">
        <v>32799890.43</v>
      </c>
      <c r="E35" s="313">
        <v>0.40818107149531885</v>
      </c>
      <c r="F35" s="313">
        <v>0.9709214688267452</v>
      </c>
      <c r="G35" s="24">
        <v>7664232.429999999</v>
      </c>
      <c r="H35" s="32" t="s">
        <v>25</v>
      </c>
      <c r="I35" s="24">
        <v>80356</v>
      </c>
      <c r="J35" s="392">
        <v>33782</v>
      </c>
      <c r="K35" s="24">
        <v>32800</v>
      </c>
      <c r="L35" s="26">
        <v>0.4081835830554035</v>
      </c>
      <c r="M35" s="26">
        <v>0.970931265170801</v>
      </c>
      <c r="N35" s="24">
        <v>7664</v>
      </c>
      <c r="O35" s="212" t="s">
        <v>25</v>
      </c>
      <c r="P35" s="212">
        <v>32800</v>
      </c>
      <c r="Q35" s="212">
        <v>25136</v>
      </c>
      <c r="R35" s="34">
        <v>7664</v>
      </c>
      <c r="S35" s="4"/>
      <c r="T35" s="4">
        <v>33782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s="387" customFormat="1" ht="12.75">
      <c r="A36" s="38" t="s">
        <v>16</v>
      </c>
      <c r="B36" s="39">
        <v>71471397</v>
      </c>
      <c r="C36" s="39">
        <v>30661146</v>
      </c>
      <c r="D36" s="39">
        <v>29843147.38</v>
      </c>
      <c r="E36" s="113">
        <v>0.4175537156493527</v>
      </c>
      <c r="F36" s="113">
        <v>0.9733213292158095</v>
      </c>
      <c r="G36" s="39">
        <v>6108212.379999999</v>
      </c>
      <c r="H36" s="38" t="s">
        <v>16</v>
      </c>
      <c r="I36" s="39">
        <v>71471</v>
      </c>
      <c r="J36" s="39">
        <v>30661</v>
      </c>
      <c r="K36" s="39">
        <v>29843</v>
      </c>
      <c r="L36" s="42">
        <v>0.41755397294007357</v>
      </c>
      <c r="M36" s="42">
        <v>0.9733211571703467</v>
      </c>
      <c r="N36" s="39">
        <v>6108</v>
      </c>
      <c r="O36" s="137" t="s">
        <v>16</v>
      </c>
      <c r="P36" s="137">
        <v>29843</v>
      </c>
      <c r="Q36" s="212">
        <v>23735</v>
      </c>
      <c r="R36" s="31">
        <v>6108</v>
      </c>
      <c r="S36" s="63"/>
      <c r="T36" s="63">
        <v>30661</v>
      </c>
      <c r="U36" s="63">
        <v>30661</v>
      </c>
      <c r="V36" s="63"/>
      <c r="W36" s="63">
        <v>30661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</row>
    <row r="37" spans="1:104" s="387" customFormat="1" ht="25.5">
      <c r="A37" s="38" t="s">
        <v>17</v>
      </c>
      <c r="B37" s="39">
        <v>8884829</v>
      </c>
      <c r="C37" s="39">
        <v>3121082</v>
      </c>
      <c r="D37" s="39">
        <v>2956743.05</v>
      </c>
      <c r="E37" s="113">
        <v>0.3327855887828567</v>
      </c>
      <c r="F37" s="113">
        <v>0.9473455199190537</v>
      </c>
      <c r="G37" s="39">
        <v>1556020.05</v>
      </c>
      <c r="H37" s="38" t="s">
        <v>17</v>
      </c>
      <c r="I37" s="39">
        <v>8885</v>
      </c>
      <c r="J37" s="39">
        <v>3121</v>
      </c>
      <c r="K37" s="39">
        <v>2957</v>
      </c>
      <c r="L37" s="42">
        <v>0.33280810354530105</v>
      </c>
      <c r="M37" s="42">
        <v>0.9474527395065684</v>
      </c>
      <c r="N37" s="39">
        <v>1556</v>
      </c>
      <c r="O37" s="137" t="s">
        <v>17</v>
      </c>
      <c r="P37" s="137">
        <v>2957</v>
      </c>
      <c r="Q37" s="212">
        <v>1401</v>
      </c>
      <c r="R37" s="31">
        <v>1556</v>
      </c>
      <c r="S37" s="63"/>
      <c r="T37" s="63">
        <v>3121</v>
      </c>
      <c r="V37" s="63">
        <v>3121</v>
      </c>
      <c r="W37" s="63">
        <v>3121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</row>
    <row r="38" spans="1:104" s="386" customFormat="1" ht="23.25" customHeight="1">
      <c r="A38" s="43" t="s">
        <v>26</v>
      </c>
      <c r="B38" s="24">
        <v>76848226</v>
      </c>
      <c r="C38" s="24">
        <v>30150681</v>
      </c>
      <c r="D38" s="24">
        <v>25778371.59</v>
      </c>
      <c r="E38" s="313">
        <v>0.3354452396858192</v>
      </c>
      <c r="F38" s="313">
        <v>0.8549847212406247</v>
      </c>
      <c r="G38" s="24">
        <v>5910565.590000001</v>
      </c>
      <c r="H38" s="43" t="s">
        <v>26</v>
      </c>
      <c r="I38" s="24">
        <v>76848</v>
      </c>
      <c r="J38" s="24">
        <v>30150</v>
      </c>
      <c r="K38" s="24">
        <v>25778</v>
      </c>
      <c r="L38" s="26">
        <v>0.3354413907974183</v>
      </c>
      <c r="M38" s="26">
        <v>0.8549917081260365</v>
      </c>
      <c r="N38" s="24">
        <v>5911</v>
      </c>
      <c r="O38" s="212" t="s">
        <v>26</v>
      </c>
      <c r="P38" s="212">
        <v>25778</v>
      </c>
      <c r="Q38" s="212">
        <v>19867</v>
      </c>
      <c r="R38" s="34">
        <v>5911</v>
      </c>
      <c r="S38" s="4"/>
      <c r="T38" s="4">
        <v>30151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04" s="387" customFormat="1" ht="14.25" customHeight="1">
      <c r="A39" s="38" t="s">
        <v>16</v>
      </c>
      <c r="B39" s="39">
        <v>71672045</v>
      </c>
      <c r="C39" s="39">
        <v>28536517</v>
      </c>
      <c r="D39" s="39">
        <v>24825111.71</v>
      </c>
      <c r="E39" s="113">
        <v>0.34637091365259637</v>
      </c>
      <c r="F39" s="113">
        <v>0.8699418962026796</v>
      </c>
      <c r="G39" s="39">
        <v>5589756.710000001</v>
      </c>
      <c r="H39" s="38" t="s">
        <v>16</v>
      </c>
      <c r="I39" s="39">
        <v>71672</v>
      </c>
      <c r="J39" s="39">
        <v>28536</v>
      </c>
      <c r="K39" s="39">
        <v>24825</v>
      </c>
      <c r="L39" s="42">
        <v>0.34636957249693046</v>
      </c>
      <c r="M39" s="42">
        <v>0.8699537426408747</v>
      </c>
      <c r="N39" s="39">
        <v>5590</v>
      </c>
      <c r="O39" s="137" t="s">
        <v>16</v>
      </c>
      <c r="P39" s="137">
        <v>24825</v>
      </c>
      <c r="Q39" s="212">
        <v>19235</v>
      </c>
      <c r="R39" s="31">
        <v>5590</v>
      </c>
      <c r="S39" s="63"/>
      <c r="T39" s="63">
        <v>28537</v>
      </c>
      <c r="U39" s="63">
        <v>28537</v>
      </c>
      <c r="V39" s="63"/>
      <c r="W39" s="63">
        <v>28537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</row>
    <row r="40" spans="1:104" s="387" customFormat="1" ht="12.75" customHeight="1">
      <c r="A40" s="38" t="s">
        <v>17</v>
      </c>
      <c r="B40" s="39">
        <v>5176181</v>
      </c>
      <c r="C40" s="39">
        <v>1614164</v>
      </c>
      <c r="D40" s="39">
        <v>953259.88</v>
      </c>
      <c r="E40" s="113">
        <v>0.18416277947003784</v>
      </c>
      <c r="F40" s="113">
        <v>0.5905594970523441</v>
      </c>
      <c r="G40" s="39">
        <v>320808.88</v>
      </c>
      <c r="H40" s="38" t="s">
        <v>17</v>
      </c>
      <c r="I40" s="39">
        <v>5176</v>
      </c>
      <c r="J40" s="39">
        <v>1614</v>
      </c>
      <c r="K40" s="39">
        <v>953</v>
      </c>
      <c r="L40" s="42">
        <v>0.18411901081916537</v>
      </c>
      <c r="M40" s="42">
        <v>0.590458488228005</v>
      </c>
      <c r="N40" s="39">
        <v>321</v>
      </c>
      <c r="O40" s="137" t="s">
        <v>17</v>
      </c>
      <c r="P40" s="137">
        <v>953</v>
      </c>
      <c r="Q40" s="212">
        <v>632</v>
      </c>
      <c r="R40" s="31">
        <v>321</v>
      </c>
      <c r="S40" s="63"/>
      <c r="T40" s="63">
        <v>1614</v>
      </c>
      <c r="V40" s="63">
        <v>1614</v>
      </c>
      <c r="W40" s="63">
        <v>1614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</row>
    <row r="41" spans="1:20" s="4" customFormat="1" ht="14.25" customHeight="1">
      <c r="A41" s="32" t="s">
        <v>27</v>
      </c>
      <c r="B41" s="24">
        <v>71481894</v>
      </c>
      <c r="C41" s="24">
        <v>22868145</v>
      </c>
      <c r="D41" s="24">
        <v>19489610.8</v>
      </c>
      <c r="E41" s="313">
        <v>0.27265101285648646</v>
      </c>
      <c r="F41" s="313">
        <v>0.852260242358967</v>
      </c>
      <c r="G41" s="24">
        <v>4464291.8</v>
      </c>
      <c r="H41" s="32" t="s">
        <v>27</v>
      </c>
      <c r="I41" s="24">
        <v>71482</v>
      </c>
      <c r="J41" s="24">
        <v>22868</v>
      </c>
      <c r="K41" s="24">
        <v>19490</v>
      </c>
      <c r="L41" s="26">
        <v>0.2726560532721524</v>
      </c>
      <c r="M41" s="26">
        <v>0.8522826657337764</v>
      </c>
      <c r="N41" s="24">
        <v>4464</v>
      </c>
      <c r="O41" s="212" t="s">
        <v>27</v>
      </c>
      <c r="P41" s="212">
        <v>19490</v>
      </c>
      <c r="Q41" s="212">
        <v>15025</v>
      </c>
      <c r="R41" s="34">
        <v>4465</v>
      </c>
      <c r="T41" s="4">
        <v>22868</v>
      </c>
    </row>
    <row r="42" spans="1:23" s="63" customFormat="1" ht="12.75">
      <c r="A42" s="38" t="s">
        <v>16</v>
      </c>
      <c r="B42" s="39">
        <v>66762744</v>
      </c>
      <c r="C42" s="39">
        <v>20733865</v>
      </c>
      <c r="D42" s="39">
        <v>18437541.77</v>
      </c>
      <c r="E42" s="113">
        <v>0.2761651284135355</v>
      </c>
      <c r="F42" s="113">
        <v>0.8892477003202249</v>
      </c>
      <c r="G42" s="39">
        <v>4106434.77</v>
      </c>
      <c r="H42" s="38" t="s">
        <v>16</v>
      </c>
      <c r="I42" s="39">
        <v>66763</v>
      </c>
      <c r="J42" s="39">
        <v>20734</v>
      </c>
      <c r="K42" s="39">
        <v>18438</v>
      </c>
      <c r="L42" s="42">
        <v>0.2761709330018124</v>
      </c>
      <c r="M42" s="42">
        <v>0.8892640108035111</v>
      </c>
      <c r="N42" s="39">
        <v>4106</v>
      </c>
      <c r="O42" s="137" t="s">
        <v>16</v>
      </c>
      <c r="P42" s="137">
        <v>18438</v>
      </c>
      <c r="Q42" s="212">
        <v>14331</v>
      </c>
      <c r="R42" s="31">
        <v>4107</v>
      </c>
      <c r="T42" s="63">
        <v>20734</v>
      </c>
      <c r="U42" s="63">
        <v>20734</v>
      </c>
      <c r="W42" s="63">
        <v>20734</v>
      </c>
    </row>
    <row r="43" spans="1:23" s="63" customFormat="1" ht="12" customHeight="1">
      <c r="A43" s="38" t="s">
        <v>17</v>
      </c>
      <c r="B43" s="39">
        <v>4719150</v>
      </c>
      <c r="C43" s="39">
        <v>2134280</v>
      </c>
      <c r="D43" s="39">
        <v>1052069.03</v>
      </c>
      <c r="E43" s="113">
        <v>0.2229361283281947</v>
      </c>
      <c r="F43" s="113">
        <v>0.4929386163015162</v>
      </c>
      <c r="G43" s="39">
        <v>357857.03</v>
      </c>
      <c r="H43" s="38" t="s">
        <v>17</v>
      </c>
      <c r="I43" s="39">
        <v>4719</v>
      </c>
      <c r="J43" s="39">
        <v>2134</v>
      </c>
      <c r="K43" s="39">
        <v>1052</v>
      </c>
      <c r="L43" s="42">
        <v>0.2229285865649502</v>
      </c>
      <c r="M43" s="42">
        <v>0.492970946579194</v>
      </c>
      <c r="N43" s="39">
        <v>358</v>
      </c>
      <c r="O43" s="137" t="s">
        <v>17</v>
      </c>
      <c r="P43" s="137">
        <v>1052</v>
      </c>
      <c r="Q43" s="212">
        <v>694</v>
      </c>
      <c r="R43" s="31">
        <v>358</v>
      </c>
      <c r="T43" s="63">
        <v>2134</v>
      </c>
      <c r="V43" s="63">
        <v>2134</v>
      </c>
      <c r="W43" s="63">
        <v>2134</v>
      </c>
    </row>
    <row r="44" spans="1:20" s="4" customFormat="1" ht="12.75" customHeight="1">
      <c r="A44" s="32" t="s">
        <v>28</v>
      </c>
      <c r="B44" s="24">
        <v>13889364</v>
      </c>
      <c r="C44" s="24">
        <v>3331287</v>
      </c>
      <c r="D44" s="24">
        <v>3161815.43</v>
      </c>
      <c r="E44" s="313">
        <v>0.2276429237508643</v>
      </c>
      <c r="F44" s="313">
        <v>0.9491272982483946</v>
      </c>
      <c r="G44" s="24">
        <v>816328.43</v>
      </c>
      <c r="H44" s="32" t="s">
        <v>28</v>
      </c>
      <c r="I44" s="24">
        <v>13890</v>
      </c>
      <c r="J44" s="24">
        <v>3330</v>
      </c>
      <c r="K44" s="24">
        <v>3161</v>
      </c>
      <c r="L44" s="26">
        <v>0.22757379409647227</v>
      </c>
      <c r="M44" s="26">
        <v>0.9492492492492492</v>
      </c>
      <c r="N44" s="24">
        <v>816</v>
      </c>
      <c r="O44" s="212" t="s">
        <v>28</v>
      </c>
      <c r="P44" s="212">
        <v>3161</v>
      </c>
      <c r="Q44" s="212">
        <v>2345</v>
      </c>
      <c r="R44" s="34">
        <v>816</v>
      </c>
      <c r="T44" s="4">
        <v>3332</v>
      </c>
    </row>
    <row r="45" spans="1:23" s="63" customFormat="1" ht="12.75">
      <c r="A45" s="38" t="s">
        <v>16</v>
      </c>
      <c r="B45" s="39">
        <v>6909764</v>
      </c>
      <c r="C45" s="39">
        <v>2915687</v>
      </c>
      <c r="D45" s="39">
        <v>2837325.09</v>
      </c>
      <c r="E45" s="113">
        <v>0.4106254699871081</v>
      </c>
      <c r="F45" s="113">
        <v>0.9731240321749214</v>
      </c>
      <c r="G45" s="39">
        <v>661916.09</v>
      </c>
      <c r="H45" s="38" t="s">
        <v>16</v>
      </c>
      <c r="I45" s="39">
        <v>6910</v>
      </c>
      <c r="J45" s="39">
        <v>2915</v>
      </c>
      <c r="K45" s="39">
        <v>2837</v>
      </c>
      <c r="L45" s="42">
        <v>0.4105643994211288</v>
      </c>
      <c r="M45" s="42">
        <v>0.9732418524871355</v>
      </c>
      <c r="N45" s="39">
        <v>662</v>
      </c>
      <c r="O45" s="137" t="s">
        <v>16</v>
      </c>
      <c r="P45" s="137">
        <v>2837</v>
      </c>
      <c r="Q45" s="212">
        <v>2175</v>
      </c>
      <c r="R45" s="31">
        <v>662</v>
      </c>
      <c r="T45" s="63">
        <v>2916</v>
      </c>
      <c r="U45" s="63">
        <v>2916</v>
      </c>
      <c r="W45" s="63">
        <v>2916</v>
      </c>
    </row>
    <row r="46" spans="1:23" s="63" customFormat="1" ht="25.5">
      <c r="A46" s="38" t="s">
        <v>17</v>
      </c>
      <c r="B46" s="39">
        <v>6979600</v>
      </c>
      <c r="C46" s="39">
        <v>415600</v>
      </c>
      <c r="D46" s="39">
        <v>324490.34</v>
      </c>
      <c r="E46" s="113">
        <v>0.046491251647658896</v>
      </c>
      <c r="F46" s="113">
        <v>0.7807756015399423</v>
      </c>
      <c r="G46" s="39">
        <v>154412.34</v>
      </c>
      <c r="H46" s="38" t="s">
        <v>17</v>
      </c>
      <c r="I46" s="39">
        <v>6980</v>
      </c>
      <c r="J46" s="39">
        <v>415</v>
      </c>
      <c r="K46" s="39">
        <v>324</v>
      </c>
      <c r="L46" s="42">
        <v>0.046418338108882524</v>
      </c>
      <c r="M46" s="42">
        <v>0.7807228915662651</v>
      </c>
      <c r="N46" s="39">
        <v>154</v>
      </c>
      <c r="O46" s="137" t="s">
        <v>17</v>
      </c>
      <c r="P46" s="137">
        <v>324</v>
      </c>
      <c r="Q46" s="212">
        <v>170</v>
      </c>
      <c r="R46" s="31">
        <v>154</v>
      </c>
      <c r="T46" s="63">
        <v>416</v>
      </c>
      <c r="V46" s="63">
        <v>416</v>
      </c>
      <c r="W46" s="63">
        <v>416</v>
      </c>
    </row>
    <row r="47" spans="1:20" s="4" customFormat="1" ht="15" customHeight="1">
      <c r="A47" s="32" t="s">
        <v>29</v>
      </c>
      <c r="B47" s="24">
        <v>157533223</v>
      </c>
      <c r="C47" s="24">
        <v>66758984</v>
      </c>
      <c r="D47" s="24">
        <v>65649381.88</v>
      </c>
      <c r="E47" s="313">
        <v>0.4167335666077244</v>
      </c>
      <c r="F47" s="313">
        <v>0.9833789843176763</v>
      </c>
      <c r="G47" s="24">
        <v>14023699.880000003</v>
      </c>
      <c r="H47" s="32" t="s">
        <v>29</v>
      </c>
      <c r="I47" s="24">
        <v>157534</v>
      </c>
      <c r="J47" s="392">
        <v>66759</v>
      </c>
      <c r="K47" s="24">
        <v>65650</v>
      </c>
      <c r="L47" s="26">
        <v>0.4167354348902459</v>
      </c>
      <c r="M47" s="26">
        <v>0.9833880076094609</v>
      </c>
      <c r="N47" s="24">
        <v>14024</v>
      </c>
      <c r="O47" s="212" t="s">
        <v>29</v>
      </c>
      <c r="P47" s="212">
        <v>65650</v>
      </c>
      <c r="Q47" s="212">
        <v>51626</v>
      </c>
      <c r="R47" s="34">
        <v>14024</v>
      </c>
      <c r="T47" s="4">
        <v>66760</v>
      </c>
    </row>
    <row r="48" spans="1:23" s="63" customFormat="1" ht="12.75">
      <c r="A48" s="38" t="s">
        <v>16</v>
      </c>
      <c r="B48" s="39">
        <v>153188509</v>
      </c>
      <c r="C48" s="39">
        <v>64859237</v>
      </c>
      <c r="D48" s="39">
        <v>64060709.42</v>
      </c>
      <c r="E48" s="113">
        <v>0.4181822111735548</v>
      </c>
      <c r="F48" s="113">
        <v>0.9876882982758494</v>
      </c>
      <c r="G48" s="39">
        <v>13497637.420000002</v>
      </c>
      <c r="H48" s="38" t="s">
        <v>16</v>
      </c>
      <c r="I48" s="39">
        <v>153189</v>
      </c>
      <c r="J48" s="39">
        <v>64859</v>
      </c>
      <c r="K48" s="39">
        <v>64061</v>
      </c>
      <c r="L48" s="42">
        <v>0.4181827676921972</v>
      </c>
      <c r="M48" s="42">
        <v>0.9876963875483742</v>
      </c>
      <c r="N48" s="39">
        <v>13498</v>
      </c>
      <c r="O48" s="137" t="s">
        <v>16</v>
      </c>
      <c r="P48" s="137">
        <v>64061</v>
      </c>
      <c r="Q48" s="212">
        <v>50563</v>
      </c>
      <c r="R48" s="31">
        <v>13498</v>
      </c>
      <c r="T48" s="63">
        <v>64860</v>
      </c>
      <c r="U48" s="63">
        <v>64860</v>
      </c>
      <c r="W48" s="63">
        <v>64860</v>
      </c>
    </row>
    <row r="49" spans="1:23" s="63" customFormat="1" ht="25.5">
      <c r="A49" s="38" t="s">
        <v>17</v>
      </c>
      <c r="B49" s="39">
        <v>4344714</v>
      </c>
      <c r="C49" s="39">
        <v>1899747</v>
      </c>
      <c r="D49" s="39">
        <v>1588672.46</v>
      </c>
      <c r="E49" s="113">
        <v>0.3656563953346526</v>
      </c>
      <c r="F49" s="113">
        <v>0.8362547539224959</v>
      </c>
      <c r="G49" s="39">
        <v>526062.46</v>
      </c>
      <c r="H49" s="38" t="s">
        <v>17</v>
      </c>
      <c r="I49" s="39">
        <v>4345</v>
      </c>
      <c r="J49" s="39">
        <v>1900</v>
      </c>
      <c r="K49" s="39">
        <v>1589</v>
      </c>
      <c r="L49" s="42">
        <v>0.3657077100115075</v>
      </c>
      <c r="M49" s="42">
        <v>0.8363157894736842</v>
      </c>
      <c r="N49" s="39">
        <v>526</v>
      </c>
      <c r="O49" s="137" t="s">
        <v>17</v>
      </c>
      <c r="P49" s="137">
        <v>1589</v>
      </c>
      <c r="Q49" s="212">
        <v>1063</v>
      </c>
      <c r="R49" s="31">
        <v>526</v>
      </c>
      <c r="T49" s="63">
        <v>1900</v>
      </c>
      <c r="V49" s="63">
        <v>1900</v>
      </c>
      <c r="W49" s="63">
        <v>1900</v>
      </c>
    </row>
    <row r="50" spans="1:20" s="4" customFormat="1" ht="15.75" customHeight="1">
      <c r="A50" s="32" t="s">
        <v>410</v>
      </c>
      <c r="B50" s="24">
        <v>28718346</v>
      </c>
      <c r="C50" s="24">
        <v>12055524</v>
      </c>
      <c r="D50" s="24">
        <v>10957071.99</v>
      </c>
      <c r="E50" s="313">
        <v>0.3815356215152502</v>
      </c>
      <c r="F50" s="313">
        <v>0.9088839265717525</v>
      </c>
      <c r="G50" s="24">
        <v>2101987.99</v>
      </c>
      <c r="H50" s="32" t="s">
        <v>410</v>
      </c>
      <c r="I50" s="24">
        <v>28718</v>
      </c>
      <c r="J50" s="24">
        <v>12056</v>
      </c>
      <c r="K50" s="24">
        <v>10957</v>
      </c>
      <c r="L50" s="26">
        <v>0.3815377115398008</v>
      </c>
      <c r="M50" s="26">
        <v>0.9088420703384207</v>
      </c>
      <c r="N50" s="24">
        <v>2102</v>
      </c>
      <c r="O50" s="212" t="s">
        <v>410</v>
      </c>
      <c r="P50" s="212">
        <v>10957</v>
      </c>
      <c r="Q50" s="212">
        <v>8855</v>
      </c>
      <c r="R50" s="34">
        <v>2102</v>
      </c>
      <c r="T50" s="4">
        <v>12056</v>
      </c>
    </row>
    <row r="51" spans="1:23" s="63" customFormat="1" ht="12.75">
      <c r="A51" s="38" t="s">
        <v>16</v>
      </c>
      <c r="B51" s="39">
        <v>25357301</v>
      </c>
      <c r="C51" s="39">
        <v>10565664</v>
      </c>
      <c r="D51" s="39">
        <v>9904317.33</v>
      </c>
      <c r="E51" s="113">
        <v>0.3905903601491342</v>
      </c>
      <c r="F51" s="113">
        <v>0.9374060475517677</v>
      </c>
      <c r="G51" s="39">
        <v>1876086.33</v>
      </c>
      <c r="H51" s="38" t="s">
        <v>16</v>
      </c>
      <c r="I51" s="39">
        <v>25357</v>
      </c>
      <c r="J51" s="39">
        <v>10566</v>
      </c>
      <c r="K51" s="39">
        <v>9904</v>
      </c>
      <c r="L51" s="42">
        <v>0.39058248215482905</v>
      </c>
      <c r="M51" s="42">
        <v>0.9373462048078743</v>
      </c>
      <c r="N51" s="39">
        <v>1876</v>
      </c>
      <c r="O51" s="137" t="s">
        <v>16</v>
      </c>
      <c r="P51" s="137">
        <v>9904</v>
      </c>
      <c r="Q51" s="212">
        <v>8028</v>
      </c>
      <c r="R51" s="31">
        <v>1876</v>
      </c>
      <c r="T51" s="63">
        <v>10566</v>
      </c>
      <c r="U51" s="63">
        <v>10566</v>
      </c>
      <c r="W51" s="63">
        <v>10566</v>
      </c>
    </row>
    <row r="52" spans="1:23" s="63" customFormat="1" ht="16.5" customHeight="1">
      <c r="A52" s="38" t="s">
        <v>17</v>
      </c>
      <c r="B52" s="39">
        <v>3361045</v>
      </c>
      <c r="C52" s="39">
        <v>1489860</v>
      </c>
      <c r="D52" s="39">
        <v>1052754.66</v>
      </c>
      <c r="E52" s="113">
        <v>0.3132224233832037</v>
      </c>
      <c r="F52" s="113">
        <v>0.7066131448592484</v>
      </c>
      <c r="G52" s="39">
        <v>225901.66</v>
      </c>
      <c r="H52" s="38" t="s">
        <v>17</v>
      </c>
      <c r="I52" s="39">
        <v>3361</v>
      </c>
      <c r="J52" s="39">
        <v>1490</v>
      </c>
      <c r="K52" s="39">
        <v>1053</v>
      </c>
      <c r="L52" s="42">
        <v>0.31329961321035404</v>
      </c>
      <c r="M52" s="42">
        <v>0.7067114093959731</v>
      </c>
      <c r="N52" s="39">
        <v>226</v>
      </c>
      <c r="O52" s="137" t="s">
        <v>17</v>
      </c>
      <c r="P52" s="137">
        <v>1053</v>
      </c>
      <c r="Q52" s="212">
        <v>827</v>
      </c>
      <c r="R52" s="31">
        <v>226</v>
      </c>
      <c r="T52" s="63">
        <v>1490</v>
      </c>
      <c r="V52" s="63">
        <v>1490</v>
      </c>
      <c r="W52" s="63">
        <v>1490</v>
      </c>
    </row>
    <row r="53" spans="1:20" s="4" customFormat="1" ht="36">
      <c r="A53" s="43" t="s">
        <v>339</v>
      </c>
      <c r="B53" s="24">
        <v>8868401</v>
      </c>
      <c r="C53" s="24">
        <v>3525701</v>
      </c>
      <c r="D53" s="24">
        <v>3010333.71</v>
      </c>
      <c r="E53" s="313">
        <v>0.3394449247389693</v>
      </c>
      <c r="F53" s="313">
        <v>0.8538255824870005</v>
      </c>
      <c r="G53" s="24">
        <v>549101.71</v>
      </c>
      <c r="H53" s="43" t="s">
        <v>339</v>
      </c>
      <c r="I53" s="24">
        <v>8868</v>
      </c>
      <c r="J53" s="392">
        <v>3526</v>
      </c>
      <c r="K53" s="24">
        <v>3010</v>
      </c>
      <c r="L53" s="26">
        <v>0.33942264321154714</v>
      </c>
      <c r="M53" s="26">
        <v>0.8536585365853658</v>
      </c>
      <c r="N53" s="24">
        <v>549</v>
      </c>
      <c r="O53" s="212" t="s">
        <v>339</v>
      </c>
      <c r="P53" s="212">
        <v>3010</v>
      </c>
      <c r="Q53" s="212">
        <v>2462</v>
      </c>
      <c r="R53" s="34">
        <v>548</v>
      </c>
      <c r="T53" s="4">
        <v>3526</v>
      </c>
    </row>
    <row r="54" spans="1:23" s="63" customFormat="1" ht="12.75">
      <c r="A54" s="38" t="s">
        <v>16</v>
      </c>
      <c r="B54" s="39">
        <v>7581021</v>
      </c>
      <c r="C54" s="39">
        <v>2989747</v>
      </c>
      <c r="D54" s="39">
        <v>2627134.08</v>
      </c>
      <c r="E54" s="109">
        <v>0.34654093162385385</v>
      </c>
      <c r="F54" s="109">
        <v>0.8787145133016272</v>
      </c>
      <c r="G54" s="39">
        <v>513581.08</v>
      </c>
      <c r="H54" s="38" t="s">
        <v>16</v>
      </c>
      <c r="I54" s="39">
        <v>7581</v>
      </c>
      <c r="J54" s="39">
        <v>2990</v>
      </c>
      <c r="K54" s="39">
        <v>2627</v>
      </c>
      <c r="L54" s="42">
        <v>0.346524205249967</v>
      </c>
      <c r="M54" s="42">
        <v>0.8785953177257525</v>
      </c>
      <c r="N54" s="65">
        <v>513</v>
      </c>
      <c r="O54" s="137" t="s">
        <v>16</v>
      </c>
      <c r="P54" s="137">
        <v>2627</v>
      </c>
      <c r="Q54" s="212">
        <v>2114</v>
      </c>
      <c r="R54" s="31">
        <v>513</v>
      </c>
      <c r="T54" s="63">
        <v>2990</v>
      </c>
      <c r="U54" s="63">
        <v>2990</v>
      </c>
      <c r="W54" s="63">
        <v>2990</v>
      </c>
    </row>
    <row r="55" spans="1:23" s="63" customFormat="1" ht="12.75" customHeight="1">
      <c r="A55" s="47" t="s">
        <v>17</v>
      </c>
      <c r="B55" s="39">
        <v>1287380</v>
      </c>
      <c r="C55" s="39">
        <v>535954</v>
      </c>
      <c r="D55" s="39">
        <v>383199.63</v>
      </c>
      <c r="E55" s="109">
        <v>0.2976585235128711</v>
      </c>
      <c r="F55" s="109">
        <v>0.7149860435783668</v>
      </c>
      <c r="G55" s="39">
        <v>35520.63</v>
      </c>
      <c r="H55" s="47" t="s">
        <v>17</v>
      </c>
      <c r="I55" s="39">
        <v>1287</v>
      </c>
      <c r="J55" s="39">
        <v>536</v>
      </c>
      <c r="K55" s="39">
        <v>383</v>
      </c>
      <c r="L55" s="42">
        <v>0.2975912975912976</v>
      </c>
      <c r="M55" s="42">
        <v>0.7145522388059702</v>
      </c>
      <c r="N55" s="39">
        <v>36</v>
      </c>
      <c r="O55" s="137" t="s">
        <v>17</v>
      </c>
      <c r="P55" s="137">
        <v>383</v>
      </c>
      <c r="Q55" s="212">
        <v>348</v>
      </c>
      <c r="R55" s="31">
        <v>35</v>
      </c>
      <c r="T55" s="63">
        <v>536</v>
      </c>
      <c r="V55" s="63">
        <v>536</v>
      </c>
      <c r="W55" s="63">
        <v>536</v>
      </c>
    </row>
    <row r="56" spans="1:20" s="4" customFormat="1" ht="13.5" customHeight="1">
      <c r="A56" s="32" t="s">
        <v>344</v>
      </c>
      <c r="B56" s="24">
        <v>16429548</v>
      </c>
      <c r="C56" s="24">
        <v>7287258</v>
      </c>
      <c r="D56" s="393">
        <v>7025550.359999999</v>
      </c>
      <c r="E56" s="313">
        <v>0.42761677679751137</v>
      </c>
      <c r="F56" s="313">
        <v>0.9640869528703389</v>
      </c>
      <c r="G56" s="24">
        <v>1540777.36</v>
      </c>
      <c r="H56" s="32" t="s">
        <v>344</v>
      </c>
      <c r="I56" s="328">
        <v>16430</v>
      </c>
      <c r="J56" s="24">
        <v>7287</v>
      </c>
      <c r="K56" s="24">
        <v>7026</v>
      </c>
      <c r="L56" s="26">
        <v>0.42763237979306146</v>
      </c>
      <c r="M56" s="26">
        <v>0.9641827912721285</v>
      </c>
      <c r="N56" s="24">
        <v>1541</v>
      </c>
      <c r="O56" s="212" t="s">
        <v>344</v>
      </c>
      <c r="P56" s="212">
        <v>7026</v>
      </c>
      <c r="Q56" s="212">
        <v>5485</v>
      </c>
      <c r="R56" s="34">
        <v>1541</v>
      </c>
      <c r="T56" s="4">
        <v>7287</v>
      </c>
    </row>
    <row r="57" spans="1:23" s="63" customFormat="1" ht="13.5" customHeight="1">
      <c r="A57" s="38" t="s">
        <v>16</v>
      </c>
      <c r="B57" s="39">
        <v>14801982</v>
      </c>
      <c r="C57" s="39">
        <v>6548292</v>
      </c>
      <c r="D57" s="39">
        <v>6363504.84</v>
      </c>
      <c r="E57" s="109">
        <v>0.4299089702987073</v>
      </c>
      <c r="F57" s="109"/>
      <c r="G57" s="39">
        <v>1272413.84</v>
      </c>
      <c r="H57" s="38" t="s">
        <v>16</v>
      </c>
      <c r="I57" s="39">
        <v>14802</v>
      </c>
      <c r="J57" s="39">
        <v>6548</v>
      </c>
      <c r="K57" s="39">
        <v>6364</v>
      </c>
      <c r="L57" s="41">
        <v>0.42994189974327796</v>
      </c>
      <c r="M57" s="41"/>
      <c r="N57" s="63">
        <v>1273</v>
      </c>
      <c r="O57" s="137" t="s">
        <v>16</v>
      </c>
      <c r="P57" s="137">
        <v>6364</v>
      </c>
      <c r="Q57" s="212">
        <v>5091</v>
      </c>
      <c r="R57" s="31">
        <v>1273</v>
      </c>
      <c r="T57" s="63">
        <v>6548</v>
      </c>
      <c r="U57" s="63">
        <v>6548</v>
      </c>
      <c r="W57" s="63">
        <v>6548</v>
      </c>
    </row>
    <row r="58" spans="1:23" s="63" customFormat="1" ht="12.75" customHeight="1">
      <c r="A58" s="38" t="s">
        <v>17</v>
      </c>
      <c r="B58" s="39">
        <v>1627566</v>
      </c>
      <c r="C58" s="39">
        <v>738966</v>
      </c>
      <c r="D58" s="39">
        <v>662045.52</v>
      </c>
      <c r="E58" s="113">
        <v>0.4067703060889697</v>
      </c>
      <c r="F58" s="113">
        <v>0.8959079578762758</v>
      </c>
      <c r="G58" s="39">
        <v>268363.52</v>
      </c>
      <c r="H58" s="38" t="s">
        <v>17</v>
      </c>
      <c r="I58" s="39">
        <v>1628</v>
      </c>
      <c r="J58" s="39">
        <v>739</v>
      </c>
      <c r="K58" s="39">
        <v>662</v>
      </c>
      <c r="L58" s="42">
        <v>0.40663390663390664</v>
      </c>
      <c r="M58" s="42">
        <v>0.8958051420838972</v>
      </c>
      <c r="N58" s="39">
        <v>268</v>
      </c>
      <c r="O58" s="137" t="s">
        <v>17</v>
      </c>
      <c r="P58" s="137">
        <v>662</v>
      </c>
      <c r="Q58" s="212">
        <v>394</v>
      </c>
      <c r="R58" s="31">
        <v>268</v>
      </c>
      <c r="T58" s="63">
        <v>739</v>
      </c>
      <c r="V58" s="63">
        <v>739</v>
      </c>
      <c r="W58" s="63">
        <v>739</v>
      </c>
    </row>
    <row r="59" spans="1:20" s="4" customFormat="1" ht="12">
      <c r="A59" s="32" t="s">
        <v>411</v>
      </c>
      <c r="B59" s="24">
        <v>14846381</v>
      </c>
      <c r="C59" s="24">
        <v>6146327</v>
      </c>
      <c r="D59" s="24">
        <v>5287683.6</v>
      </c>
      <c r="E59" s="313">
        <v>0.3561597671513347</v>
      </c>
      <c r="F59" s="313">
        <v>0.8602997530069584</v>
      </c>
      <c r="G59" s="24">
        <v>1247951.6</v>
      </c>
      <c r="H59" s="32" t="s">
        <v>411</v>
      </c>
      <c r="I59" s="24">
        <v>14847</v>
      </c>
      <c r="J59" s="24">
        <v>6147</v>
      </c>
      <c r="K59" s="24">
        <v>5288</v>
      </c>
      <c r="L59" s="26">
        <v>0.35616622886778476</v>
      </c>
      <c r="M59" s="26">
        <v>0.8602570359524971</v>
      </c>
      <c r="N59" s="24">
        <v>1248</v>
      </c>
      <c r="O59" s="212" t="s">
        <v>411</v>
      </c>
      <c r="P59" s="212">
        <v>5288</v>
      </c>
      <c r="Q59" s="212">
        <v>4040</v>
      </c>
      <c r="R59" s="34">
        <v>1248</v>
      </c>
      <c r="T59" s="4">
        <v>6147</v>
      </c>
    </row>
    <row r="60" spans="1:23" s="63" customFormat="1" ht="12.75">
      <c r="A60" s="38" t="s">
        <v>16</v>
      </c>
      <c r="B60" s="39">
        <v>13564881</v>
      </c>
      <c r="C60" s="39">
        <v>5529696</v>
      </c>
      <c r="D60" s="39">
        <v>4932113.42</v>
      </c>
      <c r="E60" s="113">
        <v>0.3635943006061019</v>
      </c>
      <c r="F60" s="113">
        <v>0.8919321098302692</v>
      </c>
      <c r="G60" s="39">
        <v>1190938.42</v>
      </c>
      <c r="H60" s="38" t="s">
        <v>16</v>
      </c>
      <c r="I60" s="39">
        <v>13565</v>
      </c>
      <c r="J60" s="39">
        <v>5530</v>
      </c>
      <c r="K60" s="39">
        <v>4932</v>
      </c>
      <c r="L60" s="42">
        <v>0.36358274972355326</v>
      </c>
      <c r="M60" s="42">
        <v>0.8918625678119348</v>
      </c>
      <c r="N60" s="63">
        <v>1191</v>
      </c>
      <c r="O60" s="137" t="s">
        <v>16</v>
      </c>
      <c r="P60" s="137">
        <v>4932</v>
      </c>
      <c r="Q60" s="212">
        <v>3741</v>
      </c>
      <c r="R60" s="31">
        <v>1191</v>
      </c>
      <c r="T60" s="63">
        <v>5530</v>
      </c>
      <c r="U60" s="63">
        <v>5530</v>
      </c>
      <c r="W60" s="63">
        <v>5530</v>
      </c>
    </row>
    <row r="61" spans="1:23" s="63" customFormat="1" ht="25.5">
      <c r="A61" s="38" t="s">
        <v>17</v>
      </c>
      <c r="B61" s="39">
        <v>1281500</v>
      </c>
      <c r="C61" s="39">
        <v>616631</v>
      </c>
      <c r="D61" s="39">
        <v>355570.18</v>
      </c>
      <c r="E61" s="113">
        <v>0.27746404994147483</v>
      </c>
      <c r="F61" s="113">
        <v>0.5766336431350354</v>
      </c>
      <c r="G61" s="39">
        <v>57013.18</v>
      </c>
      <c r="H61" s="38" t="s">
        <v>17</v>
      </c>
      <c r="I61" s="39">
        <v>1282</v>
      </c>
      <c r="J61" s="39">
        <v>617</v>
      </c>
      <c r="K61" s="39">
        <v>356</v>
      </c>
      <c r="L61" s="42">
        <v>0.27769110764430577</v>
      </c>
      <c r="M61" s="42">
        <v>0.5769854132901134</v>
      </c>
      <c r="N61" s="39">
        <v>57</v>
      </c>
      <c r="O61" s="137" t="s">
        <v>17</v>
      </c>
      <c r="P61" s="137">
        <v>356</v>
      </c>
      <c r="Q61" s="212">
        <v>299</v>
      </c>
      <c r="R61" s="31">
        <v>57</v>
      </c>
      <c r="T61" s="63">
        <v>617</v>
      </c>
      <c r="V61" s="63">
        <v>617</v>
      </c>
      <c r="W61" s="63">
        <v>617</v>
      </c>
    </row>
    <row r="62" spans="1:20" s="4" customFormat="1" ht="12">
      <c r="A62" s="32" t="s">
        <v>412</v>
      </c>
      <c r="B62" s="24">
        <v>1165852</v>
      </c>
      <c r="C62" s="24">
        <v>471200</v>
      </c>
      <c r="D62" s="24">
        <v>426570.98</v>
      </c>
      <c r="E62" s="313">
        <v>0.36588776276920226</v>
      </c>
      <c r="F62" s="313">
        <v>0.9052864601018675</v>
      </c>
      <c r="G62" s="24">
        <v>87935.98</v>
      </c>
      <c r="H62" s="32" t="s">
        <v>412</v>
      </c>
      <c r="I62" s="24">
        <v>1167</v>
      </c>
      <c r="J62" s="24">
        <v>472</v>
      </c>
      <c r="K62" s="24">
        <v>426</v>
      </c>
      <c r="L62" s="26">
        <v>0.36503856041131105</v>
      </c>
      <c r="M62" s="26">
        <v>0.902542372881356</v>
      </c>
      <c r="N62" s="24">
        <v>87</v>
      </c>
      <c r="O62" s="212" t="s">
        <v>412</v>
      </c>
      <c r="P62" s="212">
        <v>426</v>
      </c>
      <c r="Q62" s="212">
        <v>339</v>
      </c>
      <c r="R62" s="34">
        <v>87</v>
      </c>
      <c r="T62" s="4">
        <v>472</v>
      </c>
    </row>
    <row r="63" spans="1:23" s="63" customFormat="1" ht="12.75">
      <c r="A63" s="38" t="s">
        <v>16</v>
      </c>
      <c r="B63" s="39">
        <v>1150312</v>
      </c>
      <c r="C63" s="39">
        <v>455660</v>
      </c>
      <c r="D63" s="39">
        <v>419336.13</v>
      </c>
      <c r="E63" s="113">
        <v>0.3645412114278561</v>
      </c>
      <c r="F63" s="113">
        <v>0.9202829522012027</v>
      </c>
      <c r="G63" s="39">
        <v>82693.13</v>
      </c>
      <c r="H63" s="38" t="s">
        <v>16</v>
      </c>
      <c r="I63" s="39">
        <v>1151</v>
      </c>
      <c r="J63" s="39">
        <v>456</v>
      </c>
      <c r="K63" s="39">
        <v>419</v>
      </c>
      <c r="L63" s="42">
        <v>0.3640312771503041</v>
      </c>
      <c r="M63" s="42">
        <v>0.918859649122807</v>
      </c>
      <c r="N63" s="63">
        <v>82</v>
      </c>
      <c r="O63" s="137" t="s">
        <v>16</v>
      </c>
      <c r="P63" s="137">
        <v>419</v>
      </c>
      <c r="Q63" s="212">
        <v>337</v>
      </c>
      <c r="R63" s="31">
        <v>82</v>
      </c>
      <c r="T63" s="63">
        <v>456</v>
      </c>
      <c r="U63" s="63">
        <v>456</v>
      </c>
      <c r="W63" s="63">
        <v>456</v>
      </c>
    </row>
    <row r="64" spans="1:23" s="63" customFormat="1" ht="25.5">
      <c r="A64" s="38" t="s">
        <v>17</v>
      </c>
      <c r="B64" s="39">
        <v>15540</v>
      </c>
      <c r="C64" s="39">
        <v>15540</v>
      </c>
      <c r="D64" s="39">
        <v>7234.85</v>
      </c>
      <c r="E64" s="113">
        <v>0.4655630630630631</v>
      </c>
      <c r="F64" s="113">
        <v>0.4655630630630631</v>
      </c>
      <c r="G64" s="39">
        <v>5242.85</v>
      </c>
      <c r="H64" s="38" t="s">
        <v>17</v>
      </c>
      <c r="I64" s="39">
        <v>16</v>
      </c>
      <c r="J64" s="39">
        <v>16</v>
      </c>
      <c r="K64" s="39">
        <v>7</v>
      </c>
      <c r="L64" s="42">
        <v>0.4375</v>
      </c>
      <c r="M64" s="42">
        <v>0.4375</v>
      </c>
      <c r="N64" s="39">
        <v>5</v>
      </c>
      <c r="O64" s="137" t="s">
        <v>17</v>
      </c>
      <c r="P64" s="137">
        <v>7</v>
      </c>
      <c r="Q64" s="212">
        <v>2</v>
      </c>
      <c r="R64" s="31">
        <v>5</v>
      </c>
      <c r="T64" s="63">
        <v>16</v>
      </c>
      <c r="V64" s="63">
        <v>16</v>
      </c>
      <c r="W64" s="63">
        <v>16</v>
      </c>
    </row>
    <row r="65" spans="1:20" s="4" customFormat="1" ht="12">
      <c r="A65" s="32" t="s">
        <v>413</v>
      </c>
      <c r="B65" s="24">
        <v>743059</v>
      </c>
      <c r="C65" s="24">
        <v>289700</v>
      </c>
      <c r="D65" s="24">
        <v>288949.69</v>
      </c>
      <c r="E65" s="313">
        <v>0.3888650699338814</v>
      </c>
      <c r="F65" s="313">
        <v>0.9974100448740076</v>
      </c>
      <c r="G65" s="24">
        <v>64652.69</v>
      </c>
      <c r="H65" s="32" t="s">
        <v>413</v>
      </c>
      <c r="I65" s="24">
        <v>743</v>
      </c>
      <c r="J65" s="24">
        <v>290</v>
      </c>
      <c r="K65" s="24">
        <v>289</v>
      </c>
      <c r="L65" s="26">
        <v>0.38896366083445494</v>
      </c>
      <c r="M65" s="26">
        <v>0.996551724137931</v>
      </c>
      <c r="N65" s="24">
        <v>65</v>
      </c>
      <c r="O65" s="212" t="s">
        <v>413</v>
      </c>
      <c r="P65" s="212">
        <v>289</v>
      </c>
      <c r="Q65" s="212">
        <v>224</v>
      </c>
      <c r="R65" s="34">
        <v>65</v>
      </c>
      <c r="T65" s="4">
        <v>290</v>
      </c>
    </row>
    <row r="66" spans="1:23" s="63" customFormat="1" ht="12.75">
      <c r="A66" s="38" t="s">
        <v>16</v>
      </c>
      <c r="B66" s="39">
        <v>743059</v>
      </c>
      <c r="C66" s="39">
        <v>289700</v>
      </c>
      <c r="D66" s="39">
        <v>288949.69</v>
      </c>
      <c r="E66" s="113">
        <v>0.3888650699338814</v>
      </c>
      <c r="F66" s="113">
        <v>0.9974100448740076</v>
      </c>
      <c r="G66" s="39">
        <v>64652.69</v>
      </c>
      <c r="H66" s="38" t="s">
        <v>16</v>
      </c>
      <c r="I66" s="39">
        <v>743</v>
      </c>
      <c r="J66" s="39">
        <v>290</v>
      </c>
      <c r="K66" s="39">
        <v>289</v>
      </c>
      <c r="L66" s="42">
        <v>0.38896366083445494</v>
      </c>
      <c r="M66" s="42">
        <v>0.996551724137931</v>
      </c>
      <c r="N66" s="39">
        <v>65</v>
      </c>
      <c r="O66" s="137" t="s">
        <v>16</v>
      </c>
      <c r="P66" s="137">
        <v>289</v>
      </c>
      <c r="Q66" s="212">
        <v>224</v>
      </c>
      <c r="R66" s="31">
        <v>65</v>
      </c>
      <c r="T66" s="63">
        <v>290</v>
      </c>
      <c r="U66" s="63">
        <v>290</v>
      </c>
      <c r="W66" s="63">
        <v>290</v>
      </c>
    </row>
    <row r="67" spans="1:20" s="4" customFormat="1" ht="12">
      <c r="A67" s="32" t="s">
        <v>414</v>
      </c>
      <c r="B67" s="24">
        <v>337498</v>
      </c>
      <c r="C67" s="24">
        <v>128000</v>
      </c>
      <c r="D67" s="393">
        <v>112003.19</v>
      </c>
      <c r="E67" s="313">
        <v>0.33186327030086105</v>
      </c>
      <c r="F67" s="313">
        <v>0.875024921875</v>
      </c>
      <c r="G67" s="24">
        <v>21017.19</v>
      </c>
      <c r="H67" s="32" t="s">
        <v>414</v>
      </c>
      <c r="I67" s="24">
        <v>338</v>
      </c>
      <c r="J67" s="24">
        <v>128</v>
      </c>
      <c r="K67" s="24">
        <v>112</v>
      </c>
      <c r="L67" s="26">
        <v>0.33136094674556216</v>
      </c>
      <c r="M67" s="26">
        <v>0.875</v>
      </c>
      <c r="N67" s="24">
        <v>21</v>
      </c>
      <c r="O67" s="212" t="s">
        <v>414</v>
      </c>
      <c r="P67" s="212">
        <v>112</v>
      </c>
      <c r="Q67" s="212">
        <v>91</v>
      </c>
      <c r="R67" s="34">
        <v>21</v>
      </c>
      <c r="T67" s="4">
        <v>128</v>
      </c>
    </row>
    <row r="68" spans="1:23" s="63" customFormat="1" ht="12.75">
      <c r="A68" s="38" t="s">
        <v>16</v>
      </c>
      <c r="B68" s="39">
        <v>311998</v>
      </c>
      <c r="C68" s="39">
        <v>120000</v>
      </c>
      <c r="D68" s="39">
        <v>110237.66</v>
      </c>
      <c r="E68" s="113">
        <v>0.35332809825704015</v>
      </c>
      <c r="F68" s="113">
        <v>0.9186471666666667</v>
      </c>
      <c r="G68" s="39">
        <v>20860.66</v>
      </c>
      <c r="H68" s="38" t="s">
        <v>16</v>
      </c>
      <c r="I68" s="39">
        <v>312</v>
      </c>
      <c r="J68" s="39">
        <v>120</v>
      </c>
      <c r="K68" s="39">
        <v>110</v>
      </c>
      <c r="L68" s="42">
        <v>0.3525641025641026</v>
      </c>
      <c r="M68" s="42">
        <v>0.9166666666666666</v>
      </c>
      <c r="N68" s="39">
        <v>21</v>
      </c>
      <c r="O68" s="137" t="s">
        <v>16</v>
      </c>
      <c r="P68" s="137">
        <v>110</v>
      </c>
      <c r="Q68" s="212">
        <v>89</v>
      </c>
      <c r="R68" s="31">
        <v>21</v>
      </c>
      <c r="T68" s="63">
        <v>120</v>
      </c>
      <c r="U68" s="63">
        <v>120</v>
      </c>
      <c r="W68" s="63">
        <v>120</v>
      </c>
    </row>
    <row r="69" spans="1:23" s="63" customFormat="1" ht="25.5">
      <c r="A69" s="38" t="s">
        <v>17</v>
      </c>
      <c r="B69" s="39">
        <v>25500</v>
      </c>
      <c r="C69" s="39">
        <v>8000</v>
      </c>
      <c r="D69" s="390">
        <v>1765.53</v>
      </c>
      <c r="E69" s="113">
        <v>0.06923647058823529</v>
      </c>
      <c r="F69" s="113">
        <v>0.22069125</v>
      </c>
      <c r="G69" s="39">
        <v>156.53</v>
      </c>
      <c r="H69" s="38" t="s">
        <v>17</v>
      </c>
      <c r="I69" s="39">
        <v>26</v>
      </c>
      <c r="J69" s="39">
        <v>8</v>
      </c>
      <c r="K69" s="39">
        <v>2</v>
      </c>
      <c r="L69" s="42">
        <v>0.07692307692307693</v>
      </c>
      <c r="M69" s="42">
        <v>0.25</v>
      </c>
      <c r="N69" s="39">
        <v>0</v>
      </c>
      <c r="O69" s="137" t="s">
        <v>17</v>
      </c>
      <c r="P69" s="137">
        <v>2</v>
      </c>
      <c r="Q69" s="212">
        <v>2</v>
      </c>
      <c r="R69" s="31">
        <v>0</v>
      </c>
      <c r="T69" s="63">
        <v>8</v>
      </c>
      <c r="V69" s="63">
        <v>8</v>
      </c>
      <c r="W69" s="63">
        <v>8</v>
      </c>
    </row>
    <row r="70" spans="1:20" s="4" customFormat="1" ht="12">
      <c r="A70" s="32" t="s">
        <v>415</v>
      </c>
      <c r="B70" s="24">
        <v>6261805</v>
      </c>
      <c r="C70" s="24">
        <v>2551051</v>
      </c>
      <c r="D70" s="24">
        <v>2492252.95</v>
      </c>
      <c r="E70" s="313">
        <v>0.39800871314261616</v>
      </c>
      <c r="F70" s="313">
        <v>0.9769514407983219</v>
      </c>
      <c r="G70" s="24">
        <v>529938.95</v>
      </c>
      <c r="H70" s="32" t="s">
        <v>415</v>
      </c>
      <c r="I70" s="24">
        <v>6262</v>
      </c>
      <c r="J70" s="24">
        <v>2551</v>
      </c>
      <c r="K70" s="24">
        <v>2492</v>
      </c>
      <c r="L70" s="26">
        <v>0.3979559246247205</v>
      </c>
      <c r="M70" s="26">
        <v>0.9768718149745198</v>
      </c>
      <c r="N70" s="24">
        <v>530</v>
      </c>
      <c r="O70" s="212" t="s">
        <v>415</v>
      </c>
      <c r="P70" s="212">
        <v>2492</v>
      </c>
      <c r="Q70" s="212">
        <v>1962</v>
      </c>
      <c r="R70" s="34">
        <v>530</v>
      </c>
      <c r="T70" s="4">
        <v>2551</v>
      </c>
    </row>
    <row r="71" spans="1:23" s="63" customFormat="1" ht="12.75">
      <c r="A71" s="38" t="s">
        <v>16</v>
      </c>
      <c r="B71" s="39">
        <v>6184745</v>
      </c>
      <c r="C71" s="39">
        <v>2516451</v>
      </c>
      <c r="D71" s="39">
        <v>2467836.4</v>
      </c>
      <c r="E71" s="113">
        <v>0.39901991108768425</v>
      </c>
      <c r="F71" s="113">
        <v>0.9806812848730215</v>
      </c>
      <c r="G71" s="39">
        <v>521944.4</v>
      </c>
      <c r="H71" s="38" t="s">
        <v>16</v>
      </c>
      <c r="I71" s="39">
        <v>6185</v>
      </c>
      <c r="J71" s="39">
        <v>2516</v>
      </c>
      <c r="K71" s="39">
        <v>2468</v>
      </c>
      <c r="L71" s="42">
        <v>0.3990299110751819</v>
      </c>
      <c r="M71" s="42">
        <v>0.9809220985691574</v>
      </c>
      <c r="N71" s="39">
        <v>522</v>
      </c>
      <c r="O71" s="137" t="s">
        <v>16</v>
      </c>
      <c r="P71" s="137">
        <v>2468</v>
      </c>
      <c r="Q71" s="212">
        <v>1946</v>
      </c>
      <c r="R71" s="31">
        <v>522</v>
      </c>
      <c r="T71" s="63">
        <v>2516</v>
      </c>
      <c r="U71" s="63">
        <v>2516</v>
      </c>
      <c r="W71" s="63">
        <v>2516</v>
      </c>
    </row>
    <row r="72" spans="1:23" s="63" customFormat="1" ht="25.5">
      <c r="A72" s="38" t="s">
        <v>17</v>
      </c>
      <c r="B72" s="39">
        <v>77060</v>
      </c>
      <c r="C72" s="39">
        <v>34600</v>
      </c>
      <c r="D72" s="39">
        <v>24416.55</v>
      </c>
      <c r="E72" s="113">
        <v>0.3168511549441993</v>
      </c>
      <c r="F72" s="113">
        <v>0.7056806358381502</v>
      </c>
      <c r="G72" s="39">
        <v>7994.55</v>
      </c>
      <c r="H72" s="38" t="s">
        <v>17</v>
      </c>
      <c r="I72" s="39">
        <v>77</v>
      </c>
      <c r="J72" s="39">
        <v>35</v>
      </c>
      <c r="K72" s="39">
        <v>24</v>
      </c>
      <c r="L72" s="42">
        <v>0.3116883116883117</v>
      </c>
      <c r="M72" s="42">
        <v>0.6857142857142857</v>
      </c>
      <c r="N72" s="39">
        <v>8</v>
      </c>
      <c r="O72" s="137" t="s">
        <v>17</v>
      </c>
      <c r="P72" s="137">
        <v>24</v>
      </c>
      <c r="Q72" s="212">
        <v>16</v>
      </c>
      <c r="R72" s="31">
        <v>8</v>
      </c>
      <c r="T72" s="63">
        <v>35</v>
      </c>
      <c r="V72" s="63">
        <v>35</v>
      </c>
      <c r="W72" s="63">
        <v>35</v>
      </c>
    </row>
    <row r="73" spans="1:20" s="4" customFormat="1" ht="12.75" customHeight="1">
      <c r="A73" s="394" t="s">
        <v>416</v>
      </c>
      <c r="B73" s="24">
        <v>77359</v>
      </c>
      <c r="C73" s="24">
        <v>31200</v>
      </c>
      <c r="D73" s="24">
        <v>28673.51</v>
      </c>
      <c r="E73" s="313">
        <v>0.37065512739306355</v>
      </c>
      <c r="F73" s="313">
        <v>0.9190227564102564</v>
      </c>
      <c r="G73" s="24">
        <v>5314.51</v>
      </c>
      <c r="H73" s="394" t="s">
        <v>416</v>
      </c>
      <c r="I73" s="24">
        <v>77</v>
      </c>
      <c r="J73" s="24">
        <v>31</v>
      </c>
      <c r="K73" s="24">
        <v>29</v>
      </c>
      <c r="L73" s="26">
        <v>0.37662337662337664</v>
      </c>
      <c r="M73" s="26">
        <v>0.9354838709677419</v>
      </c>
      <c r="N73" s="24">
        <v>5</v>
      </c>
      <c r="O73" s="212" t="s">
        <v>416</v>
      </c>
      <c r="P73" s="212">
        <v>29</v>
      </c>
      <c r="Q73" s="212">
        <v>23</v>
      </c>
      <c r="R73" s="34">
        <v>6</v>
      </c>
      <c r="T73" s="4">
        <v>31</v>
      </c>
    </row>
    <row r="74" spans="1:23" s="63" customFormat="1" ht="12.75">
      <c r="A74" s="38" t="s">
        <v>16</v>
      </c>
      <c r="B74" s="39">
        <v>75359</v>
      </c>
      <c r="C74" s="39">
        <v>30200</v>
      </c>
      <c r="D74" s="39">
        <v>27695.58</v>
      </c>
      <c r="E74" s="113">
        <v>0.36751522711288637</v>
      </c>
      <c r="F74" s="113">
        <v>0.9170721854304636</v>
      </c>
      <c r="G74" s="39">
        <v>5314.58</v>
      </c>
      <c r="H74" s="38" t="s">
        <v>16</v>
      </c>
      <c r="I74" s="39">
        <v>75</v>
      </c>
      <c r="J74" s="39">
        <v>30</v>
      </c>
      <c r="K74" s="39">
        <v>28</v>
      </c>
      <c r="L74" s="42">
        <v>0.37333333333333335</v>
      </c>
      <c r="M74" s="42">
        <v>0.9333333333333333</v>
      </c>
      <c r="N74" s="39">
        <v>5</v>
      </c>
      <c r="O74" s="137" t="s">
        <v>16</v>
      </c>
      <c r="P74" s="137">
        <v>28</v>
      </c>
      <c r="Q74" s="212">
        <v>22</v>
      </c>
      <c r="R74" s="31">
        <v>6</v>
      </c>
      <c r="T74" s="63">
        <v>30</v>
      </c>
      <c r="U74" s="63">
        <v>30</v>
      </c>
      <c r="W74" s="63">
        <v>30</v>
      </c>
    </row>
    <row r="75" spans="1:23" s="63" customFormat="1" ht="25.5">
      <c r="A75" s="38" t="s">
        <v>17</v>
      </c>
      <c r="B75" s="39">
        <v>2000</v>
      </c>
      <c r="C75" s="39">
        <v>1000</v>
      </c>
      <c r="D75" s="39">
        <v>977.93</v>
      </c>
      <c r="E75" s="113">
        <v>0.488965</v>
      </c>
      <c r="F75" s="113">
        <v>0.97793</v>
      </c>
      <c r="G75" s="39">
        <v>-0.07000000000005002</v>
      </c>
      <c r="H75" s="38" t="s">
        <v>17</v>
      </c>
      <c r="I75" s="39">
        <v>2</v>
      </c>
      <c r="J75" s="39">
        <v>1</v>
      </c>
      <c r="K75" s="39">
        <v>1</v>
      </c>
      <c r="L75" s="42">
        <v>0.5</v>
      </c>
      <c r="M75" s="42">
        <v>1</v>
      </c>
      <c r="N75" s="39">
        <v>0</v>
      </c>
      <c r="O75" s="137" t="s">
        <v>17</v>
      </c>
      <c r="P75" s="137">
        <v>1</v>
      </c>
      <c r="Q75" s="212">
        <v>1</v>
      </c>
      <c r="R75" s="31">
        <v>0</v>
      </c>
      <c r="T75" s="63">
        <v>1</v>
      </c>
      <c r="V75" s="63">
        <v>1</v>
      </c>
      <c r="W75" s="63">
        <v>1</v>
      </c>
    </row>
    <row r="76" spans="1:20" s="4" customFormat="1" ht="15" customHeight="1">
      <c r="A76" s="43" t="s">
        <v>417</v>
      </c>
      <c r="B76" s="24">
        <v>52299</v>
      </c>
      <c r="C76" s="24">
        <v>21100</v>
      </c>
      <c r="D76" s="24">
        <v>19351.9</v>
      </c>
      <c r="E76" s="313">
        <v>0.37002428344710225</v>
      </c>
      <c r="F76" s="313">
        <v>0.9171516587677726</v>
      </c>
      <c r="G76" s="24">
        <v>5329.9</v>
      </c>
      <c r="H76" s="43" t="s">
        <v>417</v>
      </c>
      <c r="I76" s="24">
        <v>52</v>
      </c>
      <c r="J76" s="24">
        <v>21</v>
      </c>
      <c r="K76" s="24">
        <v>19</v>
      </c>
      <c r="L76" s="26">
        <v>0.36538461538461536</v>
      </c>
      <c r="M76" s="26">
        <v>0.9047619047619048</v>
      </c>
      <c r="N76" s="24">
        <v>5</v>
      </c>
      <c r="O76" s="212" t="s">
        <v>417</v>
      </c>
      <c r="P76" s="212">
        <v>19</v>
      </c>
      <c r="Q76" s="212">
        <v>14</v>
      </c>
      <c r="R76" s="34">
        <v>5</v>
      </c>
      <c r="T76" s="4">
        <v>21</v>
      </c>
    </row>
    <row r="77" spans="1:23" s="63" customFormat="1" ht="12.75">
      <c r="A77" s="38" t="s">
        <v>16</v>
      </c>
      <c r="B77" s="39">
        <v>52299</v>
      </c>
      <c r="C77" s="39">
        <v>21100</v>
      </c>
      <c r="D77" s="39">
        <v>19351.9</v>
      </c>
      <c r="E77" s="113">
        <v>0.37002428344710225</v>
      </c>
      <c r="F77" s="113">
        <v>0.9171516587677726</v>
      </c>
      <c r="G77" s="39">
        <v>5329.9</v>
      </c>
      <c r="H77" s="38" t="s">
        <v>16</v>
      </c>
      <c r="I77" s="39">
        <v>52</v>
      </c>
      <c r="J77" s="39">
        <v>21</v>
      </c>
      <c r="K77" s="39">
        <v>19</v>
      </c>
      <c r="L77" s="42">
        <v>0.36538461538461536</v>
      </c>
      <c r="M77" s="42">
        <v>0.9047619047619048</v>
      </c>
      <c r="N77" s="39">
        <v>5</v>
      </c>
      <c r="O77" s="137" t="s">
        <v>16</v>
      </c>
      <c r="P77" s="137">
        <v>19</v>
      </c>
      <c r="Q77" s="212">
        <v>14</v>
      </c>
      <c r="R77" s="31">
        <v>5</v>
      </c>
      <c r="T77" s="63">
        <v>21</v>
      </c>
      <c r="U77" s="63">
        <v>21</v>
      </c>
      <c r="W77" s="63">
        <v>21</v>
      </c>
    </row>
    <row r="78" spans="1:20" s="4" customFormat="1" ht="24">
      <c r="A78" s="43" t="s">
        <v>418</v>
      </c>
      <c r="B78" s="24">
        <v>784088</v>
      </c>
      <c r="C78" s="24">
        <v>316348</v>
      </c>
      <c r="D78" s="24">
        <v>316348</v>
      </c>
      <c r="E78" s="313">
        <v>0.40345981573496853</v>
      </c>
      <c r="F78" s="313">
        <v>1</v>
      </c>
      <c r="G78" s="24">
        <v>75580</v>
      </c>
      <c r="H78" s="43" t="s">
        <v>418</v>
      </c>
      <c r="I78" s="24">
        <v>784</v>
      </c>
      <c r="J78" s="24">
        <v>316</v>
      </c>
      <c r="K78" s="24">
        <v>316</v>
      </c>
      <c r="L78" s="26">
        <v>0.4030612244897959</v>
      </c>
      <c r="M78" s="26">
        <v>1</v>
      </c>
      <c r="N78" s="24">
        <v>76</v>
      </c>
      <c r="O78" s="212" t="s">
        <v>418</v>
      </c>
      <c r="P78" s="212">
        <v>316</v>
      </c>
      <c r="Q78" s="212">
        <v>241</v>
      </c>
      <c r="R78" s="34">
        <v>75</v>
      </c>
      <c r="T78" s="4">
        <v>316</v>
      </c>
    </row>
    <row r="79" spans="1:23" s="63" customFormat="1" ht="12.75">
      <c r="A79" s="38" t="s">
        <v>16</v>
      </c>
      <c r="B79" s="39">
        <v>784088</v>
      </c>
      <c r="C79" s="39">
        <v>316348</v>
      </c>
      <c r="D79" s="39">
        <v>316348</v>
      </c>
      <c r="E79" s="113">
        <v>0.40345981573496853</v>
      </c>
      <c r="F79" s="113">
        <v>1</v>
      </c>
      <c r="G79" s="39">
        <v>75580</v>
      </c>
      <c r="H79" s="38" t="s">
        <v>16</v>
      </c>
      <c r="I79" s="39">
        <v>784</v>
      </c>
      <c r="J79" s="39">
        <v>316</v>
      </c>
      <c r="K79" s="39">
        <v>316</v>
      </c>
      <c r="L79" s="42">
        <v>0.4030612244897959</v>
      </c>
      <c r="M79" s="42">
        <v>1</v>
      </c>
      <c r="N79" s="39">
        <v>76</v>
      </c>
      <c r="O79" s="137" t="s">
        <v>16</v>
      </c>
      <c r="P79" s="137">
        <v>316</v>
      </c>
      <c r="Q79" s="212">
        <v>241</v>
      </c>
      <c r="R79" s="31">
        <v>75</v>
      </c>
      <c r="T79" s="63">
        <v>316</v>
      </c>
      <c r="U79" s="63">
        <v>316</v>
      </c>
      <c r="W79" s="63">
        <v>316</v>
      </c>
    </row>
    <row r="80" spans="1:20" s="4" customFormat="1" ht="12">
      <c r="A80" s="32" t="s">
        <v>419</v>
      </c>
      <c r="B80" s="24">
        <v>6784329</v>
      </c>
      <c r="C80" s="24">
        <v>2894570</v>
      </c>
      <c r="D80" s="393">
        <v>2872626.47</v>
      </c>
      <c r="E80" s="313">
        <v>0.4234208674137118</v>
      </c>
      <c r="F80" s="313">
        <v>0.9924190708809945</v>
      </c>
      <c r="G80" s="24">
        <v>591400.47</v>
      </c>
      <c r="H80" s="32" t="s">
        <v>419</v>
      </c>
      <c r="I80" s="24">
        <v>6783</v>
      </c>
      <c r="J80" s="24">
        <v>2895</v>
      </c>
      <c r="K80" s="24">
        <v>2873</v>
      </c>
      <c r="L80" s="26">
        <v>0.42355889724310775</v>
      </c>
      <c r="M80" s="26">
        <v>0.9924006908462867</v>
      </c>
      <c r="N80" s="24">
        <v>591</v>
      </c>
      <c r="O80" s="212" t="s">
        <v>419</v>
      </c>
      <c r="P80" s="212">
        <v>2873</v>
      </c>
      <c r="Q80" s="212">
        <v>2281</v>
      </c>
      <c r="R80" s="34">
        <v>592</v>
      </c>
      <c r="T80" s="4">
        <v>2895</v>
      </c>
    </row>
    <row r="81" spans="1:23" s="63" customFormat="1" ht="12.75">
      <c r="A81" s="38" t="s">
        <v>16</v>
      </c>
      <c r="B81" s="39">
        <v>6576329</v>
      </c>
      <c r="C81" s="39">
        <v>2737570</v>
      </c>
      <c r="D81" s="39">
        <v>2715861.54</v>
      </c>
      <c r="E81" s="113">
        <v>0.4129753149515482</v>
      </c>
      <c r="F81" s="113">
        <v>0.9920701717216364</v>
      </c>
      <c r="G81" s="39">
        <v>565473.54</v>
      </c>
      <c r="H81" s="38" t="s">
        <v>16</v>
      </c>
      <c r="I81" s="39">
        <v>6576</v>
      </c>
      <c r="J81" s="39">
        <v>2738</v>
      </c>
      <c r="K81" s="39">
        <v>2716</v>
      </c>
      <c r="L81" s="42">
        <v>0.41301703163017034</v>
      </c>
      <c r="M81" s="42">
        <v>0.9919649379108838</v>
      </c>
      <c r="N81" s="39">
        <v>565</v>
      </c>
      <c r="O81" s="137" t="s">
        <v>16</v>
      </c>
      <c r="P81" s="137">
        <v>2716</v>
      </c>
      <c r="Q81" s="212">
        <v>2150</v>
      </c>
      <c r="R81" s="31">
        <v>566</v>
      </c>
      <c r="T81" s="63">
        <v>2738</v>
      </c>
      <c r="U81" s="63">
        <v>2738</v>
      </c>
      <c r="W81" s="63">
        <v>2738</v>
      </c>
    </row>
    <row r="82" spans="1:23" s="63" customFormat="1" ht="25.5">
      <c r="A82" s="38" t="s">
        <v>17</v>
      </c>
      <c r="B82" s="39">
        <v>208000</v>
      </c>
      <c r="C82" s="39">
        <v>157000</v>
      </c>
      <c r="D82" s="39">
        <v>156764.93</v>
      </c>
      <c r="E82" s="113">
        <v>0.753677548076923</v>
      </c>
      <c r="F82" s="113">
        <v>0.9985027388535032</v>
      </c>
      <c r="G82" s="39">
        <v>25926.93</v>
      </c>
      <c r="H82" s="38" t="s">
        <v>17</v>
      </c>
      <c r="I82" s="39">
        <v>207</v>
      </c>
      <c r="J82" s="39">
        <v>157</v>
      </c>
      <c r="K82" s="39">
        <v>157</v>
      </c>
      <c r="L82" s="42">
        <v>0.7584541062801933</v>
      </c>
      <c r="M82" s="42">
        <v>1</v>
      </c>
      <c r="N82" s="39">
        <v>26</v>
      </c>
      <c r="O82" s="137" t="s">
        <v>17</v>
      </c>
      <c r="P82" s="137">
        <v>157</v>
      </c>
      <c r="Q82" s="212">
        <v>131</v>
      </c>
      <c r="R82" s="31">
        <v>26</v>
      </c>
      <c r="T82" s="63">
        <v>157</v>
      </c>
      <c r="V82" s="63">
        <v>157</v>
      </c>
      <c r="W82" s="63">
        <v>157</v>
      </c>
    </row>
    <row r="83" spans="1:20" s="4" customFormat="1" ht="12">
      <c r="A83" s="43" t="s">
        <v>420</v>
      </c>
      <c r="B83" s="24">
        <v>96621</v>
      </c>
      <c r="C83" s="24">
        <v>42060</v>
      </c>
      <c r="D83" s="24">
        <v>42060</v>
      </c>
      <c r="E83" s="313">
        <v>0.435309094296271</v>
      </c>
      <c r="F83" s="313">
        <v>1</v>
      </c>
      <c r="G83" s="24">
        <v>7465</v>
      </c>
      <c r="H83" s="43" t="s">
        <v>420</v>
      </c>
      <c r="I83" s="24">
        <v>97</v>
      </c>
      <c r="J83" s="24">
        <v>42</v>
      </c>
      <c r="K83" s="24">
        <v>42</v>
      </c>
      <c r="L83" s="26">
        <v>0.4329896907216495</v>
      </c>
      <c r="M83" s="26">
        <v>1</v>
      </c>
      <c r="N83" s="24">
        <v>7</v>
      </c>
      <c r="O83" s="212" t="s">
        <v>420</v>
      </c>
      <c r="P83" s="212">
        <v>42</v>
      </c>
      <c r="Q83" s="212">
        <v>35</v>
      </c>
      <c r="R83" s="34">
        <v>7</v>
      </c>
      <c r="T83" s="4">
        <v>42</v>
      </c>
    </row>
    <row r="84" spans="1:23" s="63" customFormat="1" ht="12.75">
      <c r="A84" s="38" t="s">
        <v>16</v>
      </c>
      <c r="B84" s="39">
        <v>96621</v>
      </c>
      <c r="C84" s="39">
        <v>42060</v>
      </c>
      <c r="D84" s="39">
        <v>42060</v>
      </c>
      <c r="E84" s="113">
        <v>0.435309094296271</v>
      </c>
      <c r="F84" s="113">
        <v>1</v>
      </c>
      <c r="G84" s="39">
        <v>7465</v>
      </c>
      <c r="H84" s="38" t="s">
        <v>16</v>
      </c>
      <c r="I84" s="39">
        <v>97</v>
      </c>
      <c r="J84" s="39">
        <v>42</v>
      </c>
      <c r="K84" s="39">
        <v>42</v>
      </c>
      <c r="L84" s="42">
        <v>0.4329896907216495</v>
      </c>
      <c r="M84" s="42">
        <v>1</v>
      </c>
      <c r="N84" s="39">
        <v>7</v>
      </c>
      <c r="O84" s="137" t="s">
        <v>16</v>
      </c>
      <c r="P84" s="137">
        <v>42</v>
      </c>
      <c r="Q84" s="212">
        <v>35</v>
      </c>
      <c r="R84" s="31">
        <v>7</v>
      </c>
      <c r="T84" s="63">
        <v>42</v>
      </c>
      <c r="U84" s="63">
        <v>42</v>
      </c>
      <c r="W84" s="63">
        <v>42</v>
      </c>
    </row>
    <row r="85" spans="1:20" s="4" customFormat="1" ht="52.5" customHeight="1">
      <c r="A85" s="48" t="s">
        <v>32</v>
      </c>
      <c r="B85" s="24">
        <v>2265881</v>
      </c>
      <c r="C85" s="24">
        <v>1016758</v>
      </c>
      <c r="D85" s="393">
        <v>542845.72</v>
      </c>
      <c r="E85" s="313">
        <v>0.23957379933015016</v>
      </c>
      <c r="F85" s="313">
        <v>0.5338986464822504</v>
      </c>
      <c r="G85" s="24">
        <v>101015.72</v>
      </c>
      <c r="H85" s="48" t="s">
        <v>32</v>
      </c>
      <c r="I85" s="24">
        <v>2266</v>
      </c>
      <c r="J85" s="24">
        <v>1017</v>
      </c>
      <c r="K85" s="24">
        <v>543</v>
      </c>
      <c r="L85" s="26">
        <v>0.23962930273609886</v>
      </c>
      <c r="M85" s="26">
        <v>0.5339233038348082</v>
      </c>
      <c r="N85" s="24">
        <v>101</v>
      </c>
      <c r="O85" s="212" t="s">
        <v>32</v>
      </c>
      <c r="P85" s="212">
        <v>543</v>
      </c>
      <c r="Q85" s="212">
        <v>442</v>
      </c>
      <c r="R85" s="34">
        <v>101</v>
      </c>
      <c r="T85" s="4">
        <v>1017</v>
      </c>
    </row>
    <row r="86" spans="1:23" s="63" customFormat="1" ht="12.75">
      <c r="A86" s="38" t="s">
        <v>16</v>
      </c>
      <c r="B86" s="39">
        <v>2261881</v>
      </c>
      <c r="C86" s="39">
        <v>1012758</v>
      </c>
      <c r="D86" s="39">
        <v>541295.39</v>
      </c>
      <c r="E86" s="109">
        <v>0.23931205487821863</v>
      </c>
      <c r="F86" s="109">
        <v>0.5344765383240616</v>
      </c>
      <c r="G86" s="39">
        <v>100465.39</v>
      </c>
      <c r="H86" s="38" t="s">
        <v>16</v>
      </c>
      <c r="I86" s="39">
        <v>2262</v>
      </c>
      <c r="J86" s="39">
        <v>1013</v>
      </c>
      <c r="K86" s="39">
        <v>541</v>
      </c>
      <c r="L86" s="42">
        <v>0.23916887709991158</v>
      </c>
      <c r="M86" s="42">
        <v>0.5340572556762093</v>
      </c>
      <c r="N86" s="39">
        <v>100</v>
      </c>
      <c r="O86" s="137" t="s">
        <v>16</v>
      </c>
      <c r="P86" s="137">
        <v>541</v>
      </c>
      <c r="Q86" s="212">
        <v>441</v>
      </c>
      <c r="R86" s="31">
        <v>100</v>
      </c>
      <c r="T86" s="63">
        <v>1013</v>
      </c>
      <c r="U86" s="63">
        <v>1013</v>
      </c>
      <c r="W86" s="63">
        <v>1013</v>
      </c>
    </row>
    <row r="87" spans="1:23" s="63" customFormat="1" ht="25.5">
      <c r="A87" s="38" t="s">
        <v>17</v>
      </c>
      <c r="B87" s="39">
        <v>4000</v>
      </c>
      <c r="C87" s="39">
        <v>4000</v>
      </c>
      <c r="D87" s="39">
        <v>1550.33</v>
      </c>
      <c r="E87" s="109">
        <v>0.3875825</v>
      </c>
      <c r="F87" s="109">
        <v>0.3875825</v>
      </c>
      <c r="G87" s="39">
        <v>550.33</v>
      </c>
      <c r="H87" s="38" t="s">
        <v>17</v>
      </c>
      <c r="I87" s="39">
        <v>4</v>
      </c>
      <c r="J87" s="39">
        <v>4</v>
      </c>
      <c r="K87" s="39">
        <v>2</v>
      </c>
      <c r="L87" s="42">
        <v>0.5</v>
      </c>
      <c r="M87" s="42">
        <v>0.5</v>
      </c>
      <c r="N87" s="39">
        <v>1</v>
      </c>
      <c r="O87" s="137" t="s">
        <v>17</v>
      </c>
      <c r="P87" s="137">
        <v>2</v>
      </c>
      <c r="Q87" s="212">
        <v>1</v>
      </c>
      <c r="R87" s="31">
        <v>1</v>
      </c>
      <c r="T87" s="63">
        <v>4</v>
      </c>
      <c r="V87" s="63">
        <v>4</v>
      </c>
      <c r="W87" s="63">
        <v>4</v>
      </c>
    </row>
    <row r="88" spans="1:20" s="4" customFormat="1" ht="52.5" customHeight="1">
      <c r="A88" s="48" t="s">
        <v>421</v>
      </c>
      <c r="B88" s="24">
        <v>2790200</v>
      </c>
      <c r="C88" s="24">
        <v>1401316</v>
      </c>
      <c r="D88" s="393">
        <v>505605.43</v>
      </c>
      <c r="E88" s="313">
        <v>0.18120759443767473</v>
      </c>
      <c r="F88" s="313">
        <v>0.36080757659228896</v>
      </c>
      <c r="G88" s="24">
        <v>250687.43</v>
      </c>
      <c r="H88" s="48" t="s">
        <v>33</v>
      </c>
      <c r="I88" s="24">
        <v>2791</v>
      </c>
      <c r="J88" s="24">
        <v>1401</v>
      </c>
      <c r="K88" s="24">
        <v>506</v>
      </c>
      <c r="L88" s="26">
        <v>0.1812970261554998</v>
      </c>
      <c r="M88" s="26">
        <v>0.36117059243397576</v>
      </c>
      <c r="N88" s="24">
        <v>251</v>
      </c>
      <c r="O88" s="212" t="s">
        <v>33</v>
      </c>
      <c r="P88" s="212">
        <v>506</v>
      </c>
      <c r="Q88" s="212">
        <v>255</v>
      </c>
      <c r="R88" s="34">
        <v>251</v>
      </c>
      <c r="T88" s="4">
        <v>1402</v>
      </c>
    </row>
    <row r="89" spans="1:23" s="63" customFormat="1" ht="12.75">
      <c r="A89" s="38" t="s">
        <v>16</v>
      </c>
      <c r="B89" s="39">
        <v>2764643</v>
      </c>
      <c r="C89" s="39">
        <v>1382759</v>
      </c>
      <c r="D89" s="39">
        <v>496506.54</v>
      </c>
      <c r="E89" s="109">
        <v>0.17959155666753357</v>
      </c>
      <c r="F89" s="109">
        <v>0.35906946908318804</v>
      </c>
      <c r="G89" s="39">
        <v>244903.54</v>
      </c>
      <c r="H89" s="38" t="s">
        <v>16</v>
      </c>
      <c r="I89" s="39">
        <v>2765</v>
      </c>
      <c r="J89" s="39">
        <v>1383</v>
      </c>
      <c r="K89" s="39">
        <v>497</v>
      </c>
      <c r="L89" s="42">
        <v>0.17974683544303796</v>
      </c>
      <c r="M89" s="42">
        <v>0.35936370209689084</v>
      </c>
      <c r="N89" s="39">
        <v>245</v>
      </c>
      <c r="O89" s="137" t="s">
        <v>16</v>
      </c>
      <c r="P89" s="137">
        <v>497</v>
      </c>
      <c r="Q89" s="212">
        <v>252</v>
      </c>
      <c r="R89" s="31">
        <v>245</v>
      </c>
      <c r="T89" s="63">
        <v>1383</v>
      </c>
      <c r="U89" s="63">
        <v>1383</v>
      </c>
      <c r="W89" s="63">
        <v>1383</v>
      </c>
    </row>
    <row r="90" spans="1:23" s="63" customFormat="1" ht="25.5">
      <c r="A90" s="38" t="s">
        <v>17</v>
      </c>
      <c r="B90" s="39">
        <v>25557</v>
      </c>
      <c r="C90" s="39">
        <v>18557</v>
      </c>
      <c r="D90" s="39">
        <v>9098.89</v>
      </c>
      <c r="E90" s="109">
        <v>0.356023398677466</v>
      </c>
      <c r="F90" s="109">
        <v>0.49032117260333025</v>
      </c>
      <c r="G90" s="39">
        <v>5783.89</v>
      </c>
      <c r="H90" s="38" t="s">
        <v>17</v>
      </c>
      <c r="I90" s="39">
        <v>26</v>
      </c>
      <c r="J90" s="39">
        <v>18</v>
      </c>
      <c r="K90" s="39">
        <v>9</v>
      </c>
      <c r="L90" s="42">
        <v>0.34615384615384615</v>
      </c>
      <c r="M90" s="42">
        <v>0.5</v>
      </c>
      <c r="N90" s="39">
        <v>6</v>
      </c>
      <c r="O90" s="137" t="s">
        <v>17</v>
      </c>
      <c r="P90" s="137">
        <v>9</v>
      </c>
      <c r="Q90" s="212">
        <v>3</v>
      </c>
      <c r="R90" s="31">
        <v>6</v>
      </c>
      <c r="T90" s="63">
        <v>19</v>
      </c>
      <c r="V90" s="63">
        <v>19</v>
      </c>
      <c r="W90" s="63">
        <v>19</v>
      </c>
    </row>
    <row r="91" spans="1:20" s="4" customFormat="1" ht="12.75" customHeight="1">
      <c r="A91" s="43" t="s">
        <v>422</v>
      </c>
      <c r="B91" s="24">
        <v>94493267</v>
      </c>
      <c r="C91" s="24">
        <v>40194524</v>
      </c>
      <c r="D91" s="24">
        <v>38840368.47</v>
      </c>
      <c r="E91" s="313">
        <v>0.41103847610645106</v>
      </c>
      <c r="F91" s="313">
        <v>0.9663099498329673</v>
      </c>
      <c r="G91" s="24">
        <v>8419257.47</v>
      </c>
      <c r="H91" s="43" t="s">
        <v>422</v>
      </c>
      <c r="I91" s="24">
        <v>94494</v>
      </c>
      <c r="J91" s="24">
        <v>40194</v>
      </c>
      <c r="K91" s="24">
        <v>38840</v>
      </c>
      <c r="L91" s="26">
        <v>0.41103138823629015</v>
      </c>
      <c r="M91" s="26">
        <v>0.9663133801064836</v>
      </c>
      <c r="N91" s="24">
        <v>8419</v>
      </c>
      <c r="O91" s="212" t="s">
        <v>422</v>
      </c>
      <c r="P91" s="212">
        <v>38840</v>
      </c>
      <c r="Q91" s="212">
        <v>30421</v>
      </c>
      <c r="R91" s="34">
        <v>8419</v>
      </c>
      <c r="T91" s="4">
        <v>40195</v>
      </c>
    </row>
    <row r="92" spans="1:23" s="63" customFormat="1" ht="12.75">
      <c r="A92" s="38" t="s">
        <v>16</v>
      </c>
      <c r="B92" s="39">
        <v>83728544</v>
      </c>
      <c r="C92" s="39">
        <v>37136824</v>
      </c>
      <c r="D92" s="39">
        <v>37136180</v>
      </c>
      <c r="E92" s="113">
        <v>0.44353070322111415</v>
      </c>
      <c r="F92" s="113">
        <v>0.9999826587217043</v>
      </c>
      <c r="G92" s="39">
        <v>7548105</v>
      </c>
      <c r="H92" s="38" t="s">
        <v>16</v>
      </c>
      <c r="I92" s="39">
        <v>83729</v>
      </c>
      <c r="J92" s="39">
        <v>37137</v>
      </c>
      <c r="K92" s="39">
        <v>37136</v>
      </c>
      <c r="L92" s="42">
        <v>0.4435261378972638</v>
      </c>
      <c r="M92" s="42">
        <v>0.9999730726768452</v>
      </c>
      <c r="N92" s="39">
        <v>7548</v>
      </c>
      <c r="O92" s="137" t="s">
        <v>16</v>
      </c>
      <c r="P92" s="137">
        <v>37136</v>
      </c>
      <c r="Q92" s="212">
        <v>29588</v>
      </c>
      <c r="R92" s="31">
        <v>7548</v>
      </c>
      <c r="T92" s="63">
        <v>37137</v>
      </c>
      <c r="U92" s="63">
        <v>37137</v>
      </c>
      <c r="W92" s="63">
        <v>37137</v>
      </c>
    </row>
    <row r="93" spans="1:23" s="63" customFormat="1" ht="25.5">
      <c r="A93" s="38" t="s">
        <v>17</v>
      </c>
      <c r="B93" s="39">
        <v>10764723</v>
      </c>
      <c r="C93" s="39">
        <v>3057700</v>
      </c>
      <c r="D93" s="39">
        <v>1704188.47</v>
      </c>
      <c r="E93" s="113">
        <v>0.15831233836671876</v>
      </c>
      <c r="F93" s="113">
        <v>0.5573432547339503</v>
      </c>
      <c r="G93" s="39">
        <v>871152.47</v>
      </c>
      <c r="H93" s="38" t="s">
        <v>17</v>
      </c>
      <c r="I93" s="39">
        <v>10765</v>
      </c>
      <c r="J93" s="39">
        <v>3057</v>
      </c>
      <c r="K93" s="39">
        <v>1704</v>
      </c>
      <c r="L93" s="42">
        <v>0.1582907570831398</v>
      </c>
      <c r="M93" s="42">
        <v>0.5574092247301276</v>
      </c>
      <c r="N93" s="39">
        <v>871</v>
      </c>
      <c r="O93" s="137" t="s">
        <v>17</v>
      </c>
      <c r="P93" s="137">
        <v>1704</v>
      </c>
      <c r="Q93" s="212">
        <v>833</v>
      </c>
      <c r="R93" s="31">
        <v>871</v>
      </c>
      <c r="T93" s="63">
        <v>3058</v>
      </c>
      <c r="V93" s="63">
        <v>3058</v>
      </c>
      <c r="W93" s="63">
        <v>3058</v>
      </c>
    </row>
    <row r="94" spans="1:20" s="4" customFormat="1" ht="12.75" customHeight="1">
      <c r="A94" s="43" t="s">
        <v>423</v>
      </c>
      <c r="B94" s="24">
        <v>7463010</v>
      </c>
      <c r="C94" s="24">
        <v>3243440</v>
      </c>
      <c r="D94" s="24">
        <v>3073599</v>
      </c>
      <c r="E94" s="313">
        <v>0.4118444166629818</v>
      </c>
      <c r="F94" s="313">
        <v>0.94763553511087</v>
      </c>
      <c r="G94" s="24">
        <v>611519</v>
      </c>
      <c r="H94" s="43" t="s">
        <v>423</v>
      </c>
      <c r="I94" s="24">
        <v>7463</v>
      </c>
      <c r="J94" s="24">
        <v>3243</v>
      </c>
      <c r="K94" s="24">
        <v>3074</v>
      </c>
      <c r="L94" s="26">
        <v>0.4118987002545893</v>
      </c>
      <c r="M94" s="26">
        <v>0.9478877582485353</v>
      </c>
      <c r="N94" s="24">
        <v>612</v>
      </c>
      <c r="O94" s="212" t="s">
        <v>423</v>
      </c>
      <c r="P94" s="212">
        <v>3074</v>
      </c>
      <c r="Q94" s="212">
        <v>2462</v>
      </c>
      <c r="R94" s="34">
        <v>612</v>
      </c>
      <c r="T94" s="4">
        <v>3243</v>
      </c>
    </row>
    <row r="95" spans="1:23" s="63" customFormat="1" ht="12.75">
      <c r="A95" s="321" t="s">
        <v>16</v>
      </c>
      <c r="B95" s="39">
        <v>7463010</v>
      </c>
      <c r="C95" s="39">
        <v>3243440</v>
      </c>
      <c r="D95" s="39">
        <v>3073599</v>
      </c>
      <c r="E95" s="113">
        <v>0.4118444166629818</v>
      </c>
      <c r="F95" s="113">
        <v>0.94763553511087</v>
      </c>
      <c r="G95" s="39">
        <v>611519</v>
      </c>
      <c r="H95" s="321" t="s">
        <v>16</v>
      </c>
      <c r="I95" s="39">
        <v>7463</v>
      </c>
      <c r="J95" s="39">
        <v>3243</v>
      </c>
      <c r="K95" s="39">
        <v>3074</v>
      </c>
      <c r="L95" s="42">
        <v>0.4118987002545893</v>
      </c>
      <c r="M95" s="42">
        <v>0.9478877582485353</v>
      </c>
      <c r="N95" s="39">
        <v>612</v>
      </c>
      <c r="O95" s="137" t="s">
        <v>16</v>
      </c>
      <c r="P95" s="137">
        <v>3074</v>
      </c>
      <c r="Q95" s="212">
        <v>2462</v>
      </c>
      <c r="R95" s="31">
        <v>612</v>
      </c>
      <c r="T95" s="63">
        <v>3243</v>
      </c>
      <c r="U95" s="63">
        <v>3243</v>
      </c>
      <c r="W95" s="63">
        <v>3243</v>
      </c>
    </row>
    <row r="96" spans="1:23" ht="38.25" customHeight="1">
      <c r="A96" s="167"/>
      <c r="B96" s="151"/>
      <c r="C96" s="151"/>
      <c r="D96" s="151"/>
      <c r="E96" s="395"/>
      <c r="F96" s="395"/>
      <c r="H96" s="167"/>
      <c r="I96" s="151"/>
      <c r="J96" s="151"/>
      <c r="K96" s="151"/>
      <c r="L96" s="395"/>
      <c r="M96" s="395"/>
      <c r="U96" s="63">
        <v>292241</v>
      </c>
      <c r="V96" s="63">
        <v>22987</v>
      </c>
      <c r="W96" s="3">
        <v>315228</v>
      </c>
    </row>
    <row r="97" spans="1:22" ht="12.75">
      <c r="A97" s="167"/>
      <c r="B97" s="151"/>
      <c r="C97" s="151"/>
      <c r="D97" s="151"/>
      <c r="E97" s="396"/>
      <c r="F97" s="397"/>
      <c r="H97" s="1"/>
      <c r="I97" s="97"/>
      <c r="J97" s="96"/>
      <c r="K97" s="398"/>
      <c r="L97" s="398"/>
      <c r="M97" s="206"/>
      <c r="U97" s="63">
        <v>292241</v>
      </c>
      <c r="V97" s="63">
        <v>22987</v>
      </c>
    </row>
    <row r="98" spans="1:6" ht="12.75">
      <c r="A98" s="1" t="s">
        <v>39</v>
      </c>
      <c r="B98" s="97"/>
      <c r="C98" s="96"/>
      <c r="D98" s="398"/>
      <c r="E98" s="398"/>
      <c r="F98" s="206"/>
    </row>
    <row r="99" spans="2:14" ht="12.75">
      <c r="B99" s="94"/>
      <c r="C99" s="93" t="s">
        <v>424</v>
      </c>
      <c r="D99" s="93"/>
      <c r="E99" s="399"/>
      <c r="F99" s="400"/>
      <c r="I99" s="1"/>
      <c r="J99" s="97"/>
      <c r="K99" s="96"/>
      <c r="L99" s="398"/>
      <c r="M99" s="398"/>
      <c r="N99" s="400"/>
    </row>
    <row r="100" spans="2:13" ht="12.75">
      <c r="B100" s="94"/>
      <c r="C100" s="93"/>
      <c r="D100" s="93"/>
      <c r="E100" s="399"/>
      <c r="F100" s="400"/>
      <c r="M100" s="398"/>
    </row>
    <row r="101" spans="2:13" ht="12.75">
      <c r="B101" s="94"/>
      <c r="C101" s="93"/>
      <c r="D101" s="93"/>
      <c r="E101" s="399"/>
      <c r="F101" s="400"/>
      <c r="H101" s="3" t="s">
        <v>425</v>
      </c>
      <c r="I101" s="94"/>
      <c r="J101" s="93"/>
      <c r="K101" s="93"/>
      <c r="L101" s="399"/>
      <c r="M101" s="398"/>
    </row>
    <row r="102" spans="2:13" ht="12.75">
      <c r="B102" s="94"/>
      <c r="C102" s="93"/>
      <c r="D102" s="93"/>
      <c r="E102" s="399"/>
      <c r="F102" s="400"/>
      <c r="J102" s="93"/>
      <c r="K102" s="93"/>
      <c r="L102" s="399"/>
      <c r="M102" s="398"/>
    </row>
    <row r="103" ht="12.75">
      <c r="M103" s="398"/>
    </row>
    <row r="104" spans="3:4" ht="12.75">
      <c r="C104" s="93"/>
      <c r="D104" s="93"/>
    </row>
    <row r="108" ht="12.75">
      <c r="A108" s="3" t="s">
        <v>40</v>
      </c>
    </row>
    <row r="109" ht="12.75">
      <c r="A109" s="3" t="s">
        <v>426</v>
      </c>
    </row>
    <row r="113" spans="3:4" ht="12.75">
      <c r="C113" s="93"/>
      <c r="D113" s="93"/>
    </row>
    <row r="114" spans="3:4" ht="12.75">
      <c r="C114" s="93"/>
      <c r="D114" s="93"/>
    </row>
    <row r="118" ht="12.75">
      <c r="I118" s="63"/>
    </row>
    <row r="119" ht="12.75">
      <c r="I119" s="63"/>
    </row>
    <row r="120" ht="12.75">
      <c r="H120" s="63" t="s">
        <v>40</v>
      </c>
    </row>
    <row r="121" ht="12.75">
      <c r="H121" s="63" t="s">
        <v>427</v>
      </c>
    </row>
  </sheetData>
  <mergeCells count="5">
    <mergeCell ref="H7:M7"/>
    <mergeCell ref="A4:F4"/>
    <mergeCell ref="H4:M4"/>
    <mergeCell ref="A5:F5"/>
    <mergeCell ref="H5:M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H1">
      <selection activeCell="C11" sqref="C11"/>
    </sheetView>
  </sheetViews>
  <sheetFormatPr defaultColWidth="9.140625" defaultRowHeight="12.75"/>
  <cols>
    <col min="1" max="1" width="38.140625" style="3" hidden="1" customWidth="1"/>
    <col min="2" max="2" width="11.7109375" style="3" hidden="1" customWidth="1"/>
    <col min="3" max="3" width="12.57421875" style="3" hidden="1" customWidth="1"/>
    <col min="4" max="4" width="11.57421875" style="3" hidden="1" customWidth="1"/>
    <col min="5" max="5" width="7.28125" style="3" hidden="1" customWidth="1"/>
    <col min="6" max="6" width="8.421875" style="3" hidden="1" customWidth="1"/>
    <col min="7" max="7" width="10.00390625" style="3" hidden="1" customWidth="1"/>
    <col min="8" max="8" width="34.7109375" style="3" customWidth="1"/>
    <col min="9" max="9" width="11.7109375" style="3" customWidth="1"/>
    <col min="10" max="10" width="12.7109375" style="3" customWidth="1"/>
    <col min="11" max="11" width="8.7109375" style="3" customWidth="1"/>
    <col min="12" max="12" width="8.140625" style="3" customWidth="1"/>
    <col min="13" max="14" width="9.140625" style="3" customWidth="1"/>
    <col min="15" max="15" width="38.28125" style="3" hidden="1" customWidth="1"/>
    <col min="16" max="16" width="12.8515625" style="3" hidden="1" customWidth="1"/>
    <col min="17" max="17" width="11.8515625" style="3" hidden="1" customWidth="1"/>
    <col min="18" max="18" width="12.28125" style="3" hidden="1" customWidth="1"/>
    <col min="19" max="16384" width="7.8515625" style="3" customWidth="1"/>
  </cols>
  <sheetData>
    <row r="1" spans="7:14" ht="12.75">
      <c r="G1" s="3" t="s">
        <v>352</v>
      </c>
      <c r="H1" s="45"/>
      <c r="I1" s="45"/>
      <c r="J1" s="45"/>
      <c r="K1" s="45"/>
      <c r="L1" s="45"/>
      <c r="M1" s="45"/>
      <c r="N1" s="45" t="s">
        <v>352</v>
      </c>
    </row>
    <row r="2" spans="1:14" ht="16.5" customHeight="1">
      <c r="A2" s="1" t="s">
        <v>353</v>
      </c>
      <c r="B2" s="1"/>
      <c r="C2" s="1"/>
      <c r="D2" s="1"/>
      <c r="E2" s="1"/>
      <c r="F2" s="1"/>
      <c r="H2" s="306" t="s">
        <v>85</v>
      </c>
      <c r="I2" s="306"/>
      <c r="J2" s="306"/>
      <c r="K2" s="306"/>
      <c r="L2" s="306"/>
      <c r="M2" s="306"/>
      <c r="N2" s="45"/>
    </row>
    <row r="3" spans="1:14" ht="4.5" customHeight="1" hidden="1">
      <c r="A3" s="28"/>
      <c r="H3" s="44"/>
      <c r="I3" s="45"/>
      <c r="J3" s="45"/>
      <c r="K3" s="45"/>
      <c r="L3" s="45"/>
      <c r="M3" s="45"/>
      <c r="N3" s="45"/>
    </row>
    <row r="4" spans="1:14" ht="12" customHeight="1">
      <c r="A4" s="28"/>
      <c r="H4" s="44"/>
      <c r="I4" s="45"/>
      <c r="J4" s="45"/>
      <c r="K4" s="45"/>
      <c r="L4" s="45"/>
      <c r="M4" s="45"/>
      <c r="N4" s="45"/>
    </row>
    <row r="5" spans="1:14" ht="15.75">
      <c r="A5" s="307" t="s">
        <v>354</v>
      </c>
      <c r="B5" s="1"/>
      <c r="C5" s="1"/>
      <c r="D5" s="1"/>
      <c r="E5" s="1"/>
      <c r="F5" s="1"/>
      <c r="H5" s="308" t="s">
        <v>355</v>
      </c>
      <c r="I5" s="309"/>
      <c r="J5" s="309"/>
      <c r="K5" s="309"/>
      <c r="L5" s="306"/>
      <c r="M5" s="306"/>
      <c r="N5" s="45"/>
    </row>
    <row r="6" spans="1:14" ht="15.75">
      <c r="A6" s="307" t="s">
        <v>252</v>
      </c>
      <c r="B6" s="1"/>
      <c r="C6" s="1"/>
      <c r="D6" s="1"/>
      <c r="E6" s="1"/>
      <c r="F6" s="1"/>
      <c r="H6" s="308" t="s">
        <v>252</v>
      </c>
      <c r="I6" s="309"/>
      <c r="J6" s="309"/>
      <c r="K6" s="309"/>
      <c r="L6" s="306"/>
      <c r="M6" s="306"/>
      <c r="N6" s="45"/>
    </row>
    <row r="7" spans="1:14" ht="15.75" customHeight="1">
      <c r="A7" s="307" t="s">
        <v>356</v>
      </c>
      <c r="B7" s="1"/>
      <c r="C7" s="1"/>
      <c r="D7" s="1"/>
      <c r="E7" s="1"/>
      <c r="F7" s="1"/>
      <c r="H7" s="307" t="s">
        <v>356</v>
      </c>
      <c r="I7" s="309"/>
      <c r="J7" s="309"/>
      <c r="K7" s="309"/>
      <c r="L7" s="306"/>
      <c r="M7" s="306"/>
      <c r="N7" s="45"/>
    </row>
    <row r="8" spans="1:14" s="51" customFormat="1" ht="23.25" customHeight="1">
      <c r="A8" s="3"/>
      <c r="B8" s="3"/>
      <c r="C8" s="3"/>
      <c r="D8" s="3"/>
      <c r="E8" s="3"/>
      <c r="F8" s="3"/>
      <c r="G8" s="3" t="s">
        <v>88</v>
      </c>
      <c r="H8" s="45"/>
      <c r="I8" s="45"/>
      <c r="J8" s="45"/>
      <c r="K8" s="45"/>
      <c r="L8" s="45"/>
      <c r="M8" s="45"/>
      <c r="N8" s="45" t="s">
        <v>88</v>
      </c>
    </row>
    <row r="9" spans="1:17" s="45" customFormat="1" ht="92.25" customHeight="1">
      <c r="A9" s="212" t="s">
        <v>7</v>
      </c>
      <c r="B9" s="212" t="s">
        <v>8</v>
      </c>
      <c r="C9" s="212" t="s">
        <v>209</v>
      </c>
      <c r="D9" s="212" t="s">
        <v>10</v>
      </c>
      <c r="E9" s="212" t="s">
        <v>253</v>
      </c>
      <c r="F9" s="212" t="s">
        <v>357</v>
      </c>
      <c r="G9" s="212" t="s">
        <v>211</v>
      </c>
      <c r="H9" s="212" t="s">
        <v>7</v>
      </c>
      <c r="I9" s="212" t="s">
        <v>8</v>
      </c>
      <c r="J9" s="212" t="s">
        <v>209</v>
      </c>
      <c r="K9" s="212" t="s">
        <v>10</v>
      </c>
      <c r="L9" s="212" t="s">
        <v>253</v>
      </c>
      <c r="M9" s="212" t="s">
        <v>358</v>
      </c>
      <c r="N9" s="137" t="s">
        <v>211</v>
      </c>
      <c r="O9" s="45" t="s">
        <v>7</v>
      </c>
      <c r="P9" s="310" t="s">
        <v>10</v>
      </c>
      <c r="Q9" s="167" t="s">
        <v>10</v>
      </c>
    </row>
    <row r="10" spans="1:17" s="45" customFormat="1" ht="12.75" customHeight="1">
      <c r="A10" s="212">
        <v>1</v>
      </c>
      <c r="B10" s="212">
        <v>2</v>
      </c>
      <c r="C10" s="212">
        <v>3</v>
      </c>
      <c r="D10" s="212">
        <v>4</v>
      </c>
      <c r="E10" s="212">
        <v>5</v>
      </c>
      <c r="F10" s="212">
        <v>6</v>
      </c>
      <c r="G10" s="212">
        <v>7</v>
      </c>
      <c r="H10" s="137">
        <v>1</v>
      </c>
      <c r="I10" s="137">
        <v>2</v>
      </c>
      <c r="J10" s="137">
        <v>3</v>
      </c>
      <c r="K10" s="137">
        <v>4</v>
      </c>
      <c r="L10" s="137">
        <v>5</v>
      </c>
      <c r="M10" s="137">
        <v>6</v>
      </c>
      <c r="N10" s="137">
        <v>7</v>
      </c>
      <c r="O10" s="51">
        <v>1</v>
      </c>
      <c r="P10" s="310" t="s">
        <v>359</v>
      </c>
      <c r="Q10" s="167" t="s">
        <v>360</v>
      </c>
    </row>
    <row r="11" spans="1:18" s="45" customFormat="1" ht="18" customHeight="1">
      <c r="A11" s="43" t="s">
        <v>361</v>
      </c>
      <c r="B11" s="32">
        <v>737531269</v>
      </c>
      <c r="C11" s="311"/>
      <c r="D11" s="312"/>
      <c r="E11" s="313">
        <v>0</v>
      </c>
      <c r="F11" s="313" t="s">
        <v>24</v>
      </c>
      <c r="G11" s="311"/>
      <c r="H11" s="43" t="s">
        <v>361</v>
      </c>
      <c r="I11" s="314">
        <v>737531</v>
      </c>
      <c r="J11" s="314"/>
      <c r="K11" s="314">
        <v>277319</v>
      </c>
      <c r="L11" s="315">
        <v>0.38</v>
      </c>
      <c r="M11" s="315" t="s">
        <v>24</v>
      </c>
      <c r="N11" s="316">
        <v>46162</v>
      </c>
      <c r="O11" s="45" t="s">
        <v>361</v>
      </c>
      <c r="P11" s="310">
        <v>277319</v>
      </c>
      <c r="Q11" s="167">
        <v>231157</v>
      </c>
      <c r="R11" s="163">
        <v>46162</v>
      </c>
    </row>
    <row r="12" spans="1:18" s="45" customFormat="1" ht="12.75" customHeight="1">
      <c r="A12" s="317" t="s">
        <v>362</v>
      </c>
      <c r="B12" s="318">
        <v>759894261</v>
      </c>
      <c r="C12" s="318">
        <v>315219894</v>
      </c>
      <c r="D12" s="316">
        <v>304977494</v>
      </c>
      <c r="E12" s="319">
        <v>0.4</v>
      </c>
      <c r="F12" s="319">
        <v>0.97</v>
      </c>
      <c r="G12" s="320">
        <v>0</v>
      </c>
      <c r="H12" s="321" t="s">
        <v>362</v>
      </c>
      <c r="I12" s="322">
        <v>759894</v>
      </c>
      <c r="J12" s="323">
        <v>315220</v>
      </c>
      <c r="K12" s="324">
        <v>304978</v>
      </c>
      <c r="L12" s="113">
        <v>0.4</v>
      </c>
      <c r="M12" s="113">
        <v>0.97</v>
      </c>
      <c r="N12" s="325">
        <v>71954</v>
      </c>
      <c r="O12" s="45" t="s">
        <v>362</v>
      </c>
      <c r="P12" s="310">
        <v>304978</v>
      </c>
      <c r="Q12" s="167">
        <v>233024</v>
      </c>
      <c r="R12" s="163">
        <v>71954</v>
      </c>
    </row>
    <row r="13" spans="1:18" s="45" customFormat="1" ht="12.75" customHeight="1">
      <c r="A13" s="118" t="s">
        <v>363</v>
      </c>
      <c r="B13" s="326">
        <v>667558079</v>
      </c>
      <c r="C13" s="326">
        <v>281532744</v>
      </c>
      <c r="D13" s="326">
        <v>281532744</v>
      </c>
      <c r="E13" s="327">
        <v>0.42</v>
      </c>
      <c r="F13" s="327">
        <v>1</v>
      </c>
      <c r="G13" s="328"/>
      <c r="H13" s="321" t="s">
        <v>363</v>
      </c>
      <c r="I13" s="329">
        <v>667558</v>
      </c>
      <c r="J13" s="329">
        <v>281533</v>
      </c>
      <c r="K13" s="329">
        <v>281533</v>
      </c>
      <c r="L13" s="330">
        <v>0.42</v>
      </c>
      <c r="M13" s="330">
        <v>1</v>
      </c>
      <c r="N13" s="325">
        <v>67165</v>
      </c>
      <c r="O13" s="45" t="s">
        <v>363</v>
      </c>
      <c r="P13" s="310">
        <v>281533</v>
      </c>
      <c r="Q13" s="167">
        <v>214368</v>
      </c>
      <c r="R13" s="163">
        <v>67165</v>
      </c>
    </row>
    <row r="14" spans="1:18" s="45" customFormat="1" ht="12.75" customHeight="1">
      <c r="A14" s="118" t="s">
        <v>364</v>
      </c>
      <c r="B14" s="326">
        <v>1433000</v>
      </c>
      <c r="C14" s="326">
        <v>288000</v>
      </c>
      <c r="D14" s="326">
        <v>0</v>
      </c>
      <c r="E14" s="327">
        <v>0</v>
      </c>
      <c r="F14" s="327">
        <v>0</v>
      </c>
      <c r="G14" s="328"/>
      <c r="H14" s="321" t="s">
        <v>364</v>
      </c>
      <c r="I14" s="329">
        <v>1433</v>
      </c>
      <c r="J14" s="329">
        <v>288</v>
      </c>
      <c r="K14" s="322">
        <v>0</v>
      </c>
      <c r="L14" s="113">
        <v>0</v>
      </c>
      <c r="M14" s="113">
        <v>0</v>
      </c>
      <c r="N14" s="325">
        <v>0</v>
      </c>
      <c r="O14" s="45" t="s">
        <v>364</v>
      </c>
      <c r="P14" s="310">
        <v>0</v>
      </c>
      <c r="Q14" s="167">
        <v>0</v>
      </c>
      <c r="R14" s="163">
        <v>0</v>
      </c>
    </row>
    <row r="15" spans="1:18" s="45" customFormat="1" ht="12.75" customHeight="1">
      <c r="A15" s="118" t="s">
        <v>315</v>
      </c>
      <c r="B15" s="326">
        <v>59260125</v>
      </c>
      <c r="C15" s="326">
        <v>26149188</v>
      </c>
      <c r="D15" s="331">
        <v>22261504</v>
      </c>
      <c r="E15" s="327">
        <v>0.38</v>
      </c>
      <c r="F15" s="327">
        <v>0.85</v>
      </c>
      <c r="G15" s="328"/>
      <c r="H15" s="321" t="s">
        <v>315</v>
      </c>
      <c r="I15" s="329">
        <v>59260</v>
      </c>
      <c r="J15" s="329">
        <v>26149</v>
      </c>
      <c r="K15" s="329">
        <v>22262</v>
      </c>
      <c r="L15" s="330">
        <v>0.38</v>
      </c>
      <c r="M15" s="330">
        <v>0.85</v>
      </c>
      <c r="N15" s="325">
        <v>4476</v>
      </c>
      <c r="O15" s="45" t="s">
        <v>315</v>
      </c>
      <c r="P15" s="310">
        <v>22262</v>
      </c>
      <c r="Q15" s="167">
        <v>17786</v>
      </c>
      <c r="R15" s="163">
        <v>4476</v>
      </c>
    </row>
    <row r="16" spans="1:18" s="45" customFormat="1" ht="12.75" customHeight="1">
      <c r="A16" s="317" t="s">
        <v>365</v>
      </c>
      <c r="B16" s="332">
        <v>31643057</v>
      </c>
      <c r="C16" s="332">
        <v>7249962</v>
      </c>
      <c r="D16" s="332">
        <v>1183246</v>
      </c>
      <c r="E16" s="327">
        <v>0.04</v>
      </c>
      <c r="F16" s="327">
        <v>0.16</v>
      </c>
      <c r="G16" s="333"/>
      <c r="H16" s="321" t="s">
        <v>366</v>
      </c>
      <c r="I16" s="329">
        <v>31643</v>
      </c>
      <c r="J16" s="329">
        <v>7250</v>
      </c>
      <c r="K16" s="329">
        <v>1183</v>
      </c>
      <c r="L16" s="330">
        <v>0.04</v>
      </c>
      <c r="M16" s="330">
        <v>0.16</v>
      </c>
      <c r="N16" s="325">
        <v>313</v>
      </c>
      <c r="O16" s="45" t="s">
        <v>366</v>
      </c>
      <c r="P16" s="310">
        <v>1183</v>
      </c>
      <c r="Q16" s="167">
        <v>870</v>
      </c>
      <c r="R16" s="163">
        <v>313</v>
      </c>
    </row>
    <row r="17" spans="1:18" s="45" customFormat="1" ht="18" customHeight="1">
      <c r="A17" s="43" t="s">
        <v>259</v>
      </c>
      <c r="B17" s="334">
        <v>759846889</v>
      </c>
      <c r="C17" s="334">
        <v>315219894</v>
      </c>
      <c r="D17" s="312">
        <v>291706866</v>
      </c>
      <c r="E17" s="313">
        <v>0.38</v>
      </c>
      <c r="F17" s="313">
        <v>0.93</v>
      </c>
      <c r="G17" s="333"/>
      <c r="H17" s="43" t="s">
        <v>259</v>
      </c>
      <c r="I17" s="335">
        <v>759847</v>
      </c>
      <c r="J17" s="335">
        <v>315220</v>
      </c>
      <c r="K17" s="334">
        <v>291707</v>
      </c>
      <c r="L17" s="315">
        <v>0.38</v>
      </c>
      <c r="M17" s="315">
        <v>0.93</v>
      </c>
      <c r="N17" s="316">
        <v>70265</v>
      </c>
      <c r="O17" s="45" t="s">
        <v>259</v>
      </c>
      <c r="P17" s="310">
        <v>291707</v>
      </c>
      <c r="Q17" s="167">
        <v>221534</v>
      </c>
      <c r="R17" s="163">
        <v>70173</v>
      </c>
    </row>
    <row r="18" spans="1:18" s="45" customFormat="1" ht="18" customHeight="1">
      <c r="A18" s="336" t="s">
        <v>367</v>
      </c>
      <c r="B18" s="24">
        <v>694317503</v>
      </c>
      <c r="C18" s="24">
        <v>292235750</v>
      </c>
      <c r="D18" s="337">
        <v>275298768</v>
      </c>
      <c r="E18" s="313">
        <v>0.4</v>
      </c>
      <c r="F18" s="313">
        <v>0.94</v>
      </c>
      <c r="G18" s="333"/>
      <c r="H18" s="336" t="s">
        <v>367</v>
      </c>
      <c r="I18" s="314">
        <v>694318</v>
      </c>
      <c r="J18" s="314">
        <v>292236</v>
      </c>
      <c r="K18" s="24">
        <v>275299</v>
      </c>
      <c r="L18" s="315">
        <v>0.4</v>
      </c>
      <c r="M18" s="315">
        <v>0.94</v>
      </c>
      <c r="N18" s="316">
        <v>64553</v>
      </c>
      <c r="O18" s="45" t="s">
        <v>367</v>
      </c>
      <c r="P18" s="310">
        <v>275299</v>
      </c>
      <c r="Q18" s="167">
        <v>210838</v>
      </c>
      <c r="R18" s="163">
        <v>64461</v>
      </c>
    </row>
    <row r="19" spans="1:18" s="45" customFormat="1" ht="18" customHeight="1">
      <c r="A19" s="21" t="s">
        <v>218</v>
      </c>
      <c r="B19" s="24">
        <v>354644600</v>
      </c>
      <c r="C19" s="328">
        <v>145430541</v>
      </c>
      <c r="D19" s="337">
        <v>133886607</v>
      </c>
      <c r="E19" s="313">
        <v>0.38</v>
      </c>
      <c r="F19" s="313" t="s">
        <v>24</v>
      </c>
      <c r="G19" s="333"/>
      <c r="H19" s="21" t="s">
        <v>218</v>
      </c>
      <c r="I19" s="314">
        <v>354645</v>
      </c>
      <c r="J19" s="314">
        <v>145431</v>
      </c>
      <c r="K19" s="110">
        <v>133886</v>
      </c>
      <c r="L19" s="315">
        <v>0.38</v>
      </c>
      <c r="M19" s="315">
        <v>0.92</v>
      </c>
      <c r="N19" s="316">
        <v>28495</v>
      </c>
      <c r="O19" s="45" t="s">
        <v>218</v>
      </c>
      <c r="P19" s="310">
        <v>133886</v>
      </c>
      <c r="Q19" s="167">
        <v>105485</v>
      </c>
      <c r="R19" s="163">
        <v>28401</v>
      </c>
    </row>
    <row r="20" spans="1:18" s="45" customFormat="1" ht="12.75" customHeight="1">
      <c r="A20" s="34" t="s">
        <v>219</v>
      </c>
      <c r="B20" s="328">
        <v>165669282</v>
      </c>
      <c r="C20" s="34">
        <v>66214298</v>
      </c>
      <c r="D20" s="338">
        <v>62809130</v>
      </c>
      <c r="E20" s="327">
        <v>0.38</v>
      </c>
      <c r="F20" s="327">
        <v>0.43</v>
      </c>
      <c r="G20" s="328"/>
      <c r="H20" s="116" t="s">
        <v>219</v>
      </c>
      <c r="I20" s="329">
        <v>165669</v>
      </c>
      <c r="J20" s="339">
        <v>66214</v>
      </c>
      <c r="K20" s="329">
        <v>62809</v>
      </c>
      <c r="L20" s="330">
        <v>0.38</v>
      </c>
      <c r="M20" s="330">
        <v>0.95</v>
      </c>
      <c r="N20" s="325">
        <v>13263</v>
      </c>
      <c r="O20" s="45" t="s">
        <v>219</v>
      </c>
      <c r="P20" s="310">
        <v>62809</v>
      </c>
      <c r="Q20" s="167">
        <v>49546</v>
      </c>
      <c r="R20" s="163">
        <v>13263</v>
      </c>
    </row>
    <row r="21" spans="1:18" s="45" customFormat="1" ht="22.5" customHeight="1">
      <c r="A21" s="118" t="s">
        <v>260</v>
      </c>
      <c r="B21" s="340" t="s">
        <v>49</v>
      </c>
      <c r="C21" s="340" t="s">
        <v>49</v>
      </c>
      <c r="D21" s="338">
        <v>17147352</v>
      </c>
      <c r="E21" s="341" t="s">
        <v>49</v>
      </c>
      <c r="F21" s="342" t="s">
        <v>49</v>
      </c>
      <c r="G21" s="328"/>
      <c r="H21" s="321" t="s">
        <v>260</v>
      </c>
      <c r="I21" s="343" t="s">
        <v>49</v>
      </c>
      <c r="J21" s="343" t="s">
        <v>49</v>
      </c>
      <c r="K21" s="329">
        <v>17147</v>
      </c>
      <c r="L21" s="344" t="s">
        <v>49</v>
      </c>
      <c r="M21" s="345" t="s">
        <v>49</v>
      </c>
      <c r="N21" s="325">
        <v>3669</v>
      </c>
      <c r="O21" s="167" t="s">
        <v>260</v>
      </c>
      <c r="P21" s="310">
        <v>17147</v>
      </c>
      <c r="Q21" s="167">
        <v>13478</v>
      </c>
      <c r="R21" s="163">
        <v>3669</v>
      </c>
    </row>
    <row r="22" spans="1:18" s="45" customFormat="1" ht="12.75" customHeight="1">
      <c r="A22" s="118" t="s">
        <v>221</v>
      </c>
      <c r="B22" s="340" t="s">
        <v>49</v>
      </c>
      <c r="C22" s="79">
        <v>79216243</v>
      </c>
      <c r="D22" s="338">
        <v>53930125</v>
      </c>
      <c r="E22" s="341" t="s">
        <v>49</v>
      </c>
      <c r="F22" s="342" t="s">
        <v>49</v>
      </c>
      <c r="G22" s="328"/>
      <c r="H22" s="321" t="s">
        <v>221</v>
      </c>
      <c r="I22" s="343" t="s">
        <v>49</v>
      </c>
      <c r="J22" s="346">
        <v>79216</v>
      </c>
      <c r="K22" s="329">
        <v>53930</v>
      </c>
      <c r="L22" s="344" t="s">
        <v>49</v>
      </c>
      <c r="M22" s="345" t="s">
        <v>49</v>
      </c>
      <c r="N22" s="325">
        <v>11563</v>
      </c>
      <c r="O22" s="45" t="s">
        <v>221</v>
      </c>
      <c r="P22" s="310">
        <v>53930</v>
      </c>
      <c r="Q22" s="167">
        <v>42461</v>
      </c>
      <c r="R22" s="163">
        <v>11469</v>
      </c>
    </row>
    <row r="23" spans="1:18" s="45" customFormat="1" ht="18.75" customHeight="1">
      <c r="A23" s="43" t="s">
        <v>227</v>
      </c>
      <c r="B23" s="24">
        <v>39335166</v>
      </c>
      <c r="C23" s="24">
        <v>22474578</v>
      </c>
      <c r="D23" s="337">
        <v>20632978</v>
      </c>
      <c r="E23" s="313">
        <v>0.52</v>
      </c>
      <c r="F23" s="313">
        <v>0.92</v>
      </c>
      <c r="G23" s="328"/>
      <c r="H23" s="347" t="s">
        <v>227</v>
      </c>
      <c r="I23" s="348">
        <v>39335</v>
      </c>
      <c r="J23" s="348">
        <v>22475</v>
      </c>
      <c r="K23" s="110">
        <v>20633</v>
      </c>
      <c r="L23" s="315">
        <v>0.52</v>
      </c>
      <c r="M23" s="315">
        <v>0.92</v>
      </c>
      <c r="N23" s="325">
        <v>10845</v>
      </c>
      <c r="O23" s="45" t="s">
        <v>227</v>
      </c>
      <c r="P23" s="310">
        <v>20633</v>
      </c>
      <c r="Q23" s="167">
        <v>9788</v>
      </c>
      <c r="R23" s="163">
        <v>10845</v>
      </c>
    </row>
    <row r="24" spans="1:18" s="45" customFormat="1" ht="18" customHeight="1">
      <c r="A24" s="118" t="s">
        <v>368</v>
      </c>
      <c r="B24" s="340" t="s">
        <v>49</v>
      </c>
      <c r="C24" s="340" t="s">
        <v>49</v>
      </c>
      <c r="D24" s="338">
        <v>7581247</v>
      </c>
      <c r="E24" s="341" t="s">
        <v>49</v>
      </c>
      <c r="F24" s="342" t="s">
        <v>49</v>
      </c>
      <c r="G24" s="328"/>
      <c r="H24" s="321" t="s">
        <v>368</v>
      </c>
      <c r="I24" s="343" t="s">
        <v>49</v>
      </c>
      <c r="J24" s="343" t="s">
        <v>49</v>
      </c>
      <c r="K24" s="329">
        <v>7581</v>
      </c>
      <c r="L24" s="344" t="s">
        <v>49</v>
      </c>
      <c r="M24" s="345" t="s">
        <v>49</v>
      </c>
      <c r="N24" s="325">
        <v>2554</v>
      </c>
      <c r="O24" s="167" t="s">
        <v>368</v>
      </c>
      <c r="P24" s="310">
        <v>7581</v>
      </c>
      <c r="Q24" s="167">
        <v>5027</v>
      </c>
      <c r="R24" s="163">
        <v>2554</v>
      </c>
    </row>
    <row r="25" spans="1:18" s="45" customFormat="1" ht="14.25" customHeight="1">
      <c r="A25" s="118" t="s">
        <v>369</v>
      </c>
      <c r="B25" s="340" t="s">
        <v>49</v>
      </c>
      <c r="C25" s="340" t="s">
        <v>49</v>
      </c>
      <c r="D25" s="338">
        <v>12769927</v>
      </c>
      <c r="E25" s="341" t="s">
        <v>49</v>
      </c>
      <c r="F25" s="342" t="s">
        <v>49</v>
      </c>
      <c r="G25" s="328"/>
      <c r="H25" s="321" t="s">
        <v>369</v>
      </c>
      <c r="I25" s="343" t="s">
        <v>49</v>
      </c>
      <c r="J25" s="343" t="s">
        <v>49</v>
      </c>
      <c r="K25" s="329">
        <v>12770</v>
      </c>
      <c r="L25" s="344" t="s">
        <v>49</v>
      </c>
      <c r="M25" s="345" t="s">
        <v>49</v>
      </c>
      <c r="N25" s="325">
        <v>8291</v>
      </c>
      <c r="O25" s="45" t="s">
        <v>369</v>
      </c>
      <c r="P25" s="310">
        <v>12770</v>
      </c>
      <c r="Q25" s="167">
        <v>4479</v>
      </c>
      <c r="R25" s="163">
        <v>8291</v>
      </c>
    </row>
    <row r="26" spans="1:18" s="45" customFormat="1" ht="27" customHeight="1">
      <c r="A26" s="118" t="s">
        <v>370</v>
      </c>
      <c r="B26" s="340" t="s">
        <v>49</v>
      </c>
      <c r="C26" s="340" t="s">
        <v>49</v>
      </c>
      <c r="D26" s="338">
        <v>281804</v>
      </c>
      <c r="E26" s="341" t="s">
        <v>49</v>
      </c>
      <c r="F26" s="342" t="s">
        <v>49</v>
      </c>
      <c r="G26" s="328"/>
      <c r="H26" s="321" t="s">
        <v>371</v>
      </c>
      <c r="I26" s="343" t="s">
        <v>49</v>
      </c>
      <c r="J26" s="343" t="s">
        <v>49</v>
      </c>
      <c r="K26" s="329">
        <v>282</v>
      </c>
      <c r="L26" s="344" t="s">
        <v>49</v>
      </c>
      <c r="M26" s="345" t="s">
        <v>49</v>
      </c>
      <c r="N26" s="325">
        <v>0</v>
      </c>
      <c r="O26" s="167" t="s">
        <v>371</v>
      </c>
      <c r="P26" s="310">
        <v>282</v>
      </c>
      <c r="Q26" s="167">
        <v>282</v>
      </c>
      <c r="R26" s="163">
        <v>0</v>
      </c>
    </row>
    <row r="27" spans="1:18" s="45" customFormat="1" ht="15.75" customHeight="1">
      <c r="A27" s="32" t="s">
        <v>230</v>
      </c>
      <c r="B27" s="24">
        <v>300337737</v>
      </c>
      <c r="C27" s="24">
        <v>124330631</v>
      </c>
      <c r="D27" s="337">
        <v>120779183</v>
      </c>
      <c r="E27" s="313">
        <v>0.4</v>
      </c>
      <c r="F27" s="313">
        <v>0.97</v>
      </c>
      <c r="G27" s="328"/>
      <c r="H27" s="32" t="s">
        <v>230</v>
      </c>
      <c r="I27" s="348">
        <v>300338</v>
      </c>
      <c r="J27" s="348">
        <v>124331</v>
      </c>
      <c r="K27" s="348">
        <v>120780</v>
      </c>
      <c r="L27" s="315">
        <v>0.4</v>
      </c>
      <c r="M27" s="315">
        <v>0.97</v>
      </c>
      <c r="N27" s="316">
        <v>25213</v>
      </c>
      <c r="O27" s="45" t="s">
        <v>230</v>
      </c>
      <c r="P27" s="310">
        <v>120780</v>
      </c>
      <c r="Q27" s="167">
        <v>95565</v>
      </c>
      <c r="R27" s="163">
        <v>25215</v>
      </c>
    </row>
    <row r="28" spans="1:18" s="45" customFormat="1" ht="13.5" customHeight="1">
      <c r="A28" s="34" t="s">
        <v>231</v>
      </c>
      <c r="B28" s="340" t="s">
        <v>49</v>
      </c>
      <c r="C28" s="340" t="s">
        <v>49</v>
      </c>
      <c r="D28" s="338">
        <v>7122565</v>
      </c>
      <c r="E28" s="341" t="s">
        <v>49</v>
      </c>
      <c r="F28" s="342" t="s">
        <v>49</v>
      </c>
      <c r="G28" s="328"/>
      <c r="H28" s="116" t="s">
        <v>231</v>
      </c>
      <c r="I28" s="343" t="s">
        <v>49</v>
      </c>
      <c r="J28" s="343" t="s">
        <v>49</v>
      </c>
      <c r="K28" s="349">
        <v>7123</v>
      </c>
      <c r="L28" s="344" t="s">
        <v>49</v>
      </c>
      <c r="M28" s="345" t="s">
        <v>49</v>
      </c>
      <c r="N28" s="325">
        <v>1717</v>
      </c>
      <c r="O28" s="45" t="s">
        <v>231</v>
      </c>
      <c r="P28" s="310">
        <v>7123</v>
      </c>
      <c r="Q28" s="167">
        <v>5407</v>
      </c>
      <c r="R28" s="163">
        <v>1716</v>
      </c>
    </row>
    <row r="29" spans="1:18" s="45" customFormat="1" ht="13.5" customHeight="1">
      <c r="A29" s="118" t="s">
        <v>232</v>
      </c>
      <c r="B29" s="340" t="s">
        <v>49</v>
      </c>
      <c r="C29" s="340" t="s">
        <v>49</v>
      </c>
      <c r="D29" s="338">
        <v>37136180</v>
      </c>
      <c r="E29" s="341" t="s">
        <v>49</v>
      </c>
      <c r="F29" s="342" t="s">
        <v>49</v>
      </c>
      <c r="G29" s="328"/>
      <c r="H29" s="321" t="s">
        <v>232</v>
      </c>
      <c r="I29" s="343" t="s">
        <v>49</v>
      </c>
      <c r="J29" s="343" t="s">
        <v>49</v>
      </c>
      <c r="K29" s="329">
        <v>37136</v>
      </c>
      <c r="L29" s="344" t="s">
        <v>49</v>
      </c>
      <c r="M29" s="345" t="s">
        <v>49</v>
      </c>
      <c r="N29" s="325">
        <v>7548</v>
      </c>
      <c r="O29" s="45" t="s">
        <v>232</v>
      </c>
      <c r="P29" s="310">
        <v>37136</v>
      </c>
      <c r="Q29" s="167">
        <v>29588</v>
      </c>
      <c r="R29" s="163">
        <v>7548</v>
      </c>
    </row>
    <row r="30" spans="1:18" s="45" customFormat="1" ht="13.5" customHeight="1">
      <c r="A30" s="118" t="s">
        <v>233</v>
      </c>
      <c r="B30" s="340" t="s">
        <v>49</v>
      </c>
      <c r="C30" s="340" t="s">
        <v>49</v>
      </c>
      <c r="D30" s="338">
        <v>3073599</v>
      </c>
      <c r="E30" s="341" t="s">
        <v>49</v>
      </c>
      <c r="F30" s="342" t="s">
        <v>49</v>
      </c>
      <c r="G30" s="328"/>
      <c r="H30" s="321" t="s">
        <v>233</v>
      </c>
      <c r="I30" s="343" t="s">
        <v>49</v>
      </c>
      <c r="J30" s="343" t="s">
        <v>49</v>
      </c>
      <c r="K30" s="329">
        <v>3074</v>
      </c>
      <c r="L30" s="344" t="s">
        <v>49</v>
      </c>
      <c r="M30" s="345" t="s">
        <v>49</v>
      </c>
      <c r="N30" s="325">
        <v>612</v>
      </c>
      <c r="O30" s="45" t="s">
        <v>233</v>
      </c>
      <c r="P30" s="310">
        <v>3074</v>
      </c>
      <c r="Q30" s="167">
        <v>2462</v>
      </c>
      <c r="R30" s="163">
        <v>612</v>
      </c>
    </row>
    <row r="31" spans="1:18" s="45" customFormat="1" ht="13.5" customHeight="1">
      <c r="A31" s="118" t="s">
        <v>234</v>
      </c>
      <c r="B31" s="79">
        <v>33184406</v>
      </c>
      <c r="C31" s="79">
        <v>14936928</v>
      </c>
      <c r="D31" s="338">
        <v>41418622</v>
      </c>
      <c r="E31" s="341" t="s">
        <v>49</v>
      </c>
      <c r="F31" s="342" t="s">
        <v>49</v>
      </c>
      <c r="G31" s="328"/>
      <c r="H31" s="321" t="s">
        <v>234</v>
      </c>
      <c r="I31" s="343" t="s">
        <v>49</v>
      </c>
      <c r="J31" s="346">
        <v>14937</v>
      </c>
      <c r="K31" s="329">
        <v>41419</v>
      </c>
      <c r="L31" s="344" t="s">
        <v>49</v>
      </c>
      <c r="M31" s="345" t="s">
        <v>49</v>
      </c>
      <c r="N31" s="325">
        <v>8722</v>
      </c>
      <c r="O31" s="45" t="s">
        <v>234</v>
      </c>
      <c r="P31" s="310">
        <v>41419</v>
      </c>
      <c r="Q31" s="167">
        <v>32695</v>
      </c>
      <c r="R31" s="163">
        <v>8724</v>
      </c>
    </row>
    <row r="32" spans="1:18" s="360" customFormat="1" ht="13.5" customHeight="1">
      <c r="A32" s="350" t="s">
        <v>372</v>
      </c>
      <c r="B32" s="351" t="s">
        <v>49</v>
      </c>
      <c r="C32" s="351" t="s">
        <v>49</v>
      </c>
      <c r="D32" s="352">
        <v>26903554</v>
      </c>
      <c r="E32" s="353" t="s">
        <v>49</v>
      </c>
      <c r="F32" s="354" t="s">
        <v>49</v>
      </c>
      <c r="G32" s="328"/>
      <c r="H32" s="355" t="s">
        <v>373</v>
      </c>
      <c r="I32" s="356" t="s">
        <v>49</v>
      </c>
      <c r="J32" s="356" t="s">
        <v>49</v>
      </c>
      <c r="K32" s="357">
        <v>26904</v>
      </c>
      <c r="L32" s="358" t="s">
        <v>49</v>
      </c>
      <c r="M32" s="359" t="s">
        <v>49</v>
      </c>
      <c r="N32" s="325">
        <v>5714</v>
      </c>
      <c r="O32" s="45" t="s">
        <v>373</v>
      </c>
      <c r="P32" s="310">
        <v>26904</v>
      </c>
      <c r="Q32" s="167">
        <v>21190</v>
      </c>
      <c r="R32" s="163">
        <v>5714</v>
      </c>
    </row>
    <row r="33" spans="1:18" s="360" customFormat="1" ht="13.5" customHeight="1">
      <c r="A33" s="350" t="s">
        <v>374</v>
      </c>
      <c r="B33" s="351" t="s">
        <v>49</v>
      </c>
      <c r="C33" s="351" t="s">
        <v>49</v>
      </c>
      <c r="D33" s="352">
        <v>14515068</v>
      </c>
      <c r="E33" s="353" t="s">
        <v>49</v>
      </c>
      <c r="F33" s="354" t="s">
        <v>49</v>
      </c>
      <c r="G33" s="328"/>
      <c r="H33" s="361" t="s">
        <v>375</v>
      </c>
      <c r="I33" s="356" t="s">
        <v>49</v>
      </c>
      <c r="J33" s="356" t="s">
        <v>49</v>
      </c>
      <c r="K33" s="357">
        <v>14514</v>
      </c>
      <c r="L33" s="358" t="s">
        <v>49</v>
      </c>
      <c r="M33" s="359" t="s">
        <v>49</v>
      </c>
      <c r="N33" s="325">
        <v>3008</v>
      </c>
      <c r="O33" s="45" t="s">
        <v>375</v>
      </c>
      <c r="P33" s="310">
        <v>14514</v>
      </c>
      <c r="Q33" s="167">
        <v>11505</v>
      </c>
      <c r="R33" s="163">
        <v>3009</v>
      </c>
    </row>
    <row r="34" spans="1:18" ht="13.5" customHeight="1">
      <c r="A34" s="118" t="s">
        <v>237</v>
      </c>
      <c r="B34" s="79">
        <v>72148552</v>
      </c>
      <c r="C34" s="79">
        <v>30819083</v>
      </c>
      <c r="D34" s="338">
        <v>30327400</v>
      </c>
      <c r="E34" s="341" t="s">
        <v>49</v>
      </c>
      <c r="F34" s="342" t="s">
        <v>49</v>
      </c>
      <c r="G34" s="328"/>
      <c r="H34" s="321" t="s">
        <v>237</v>
      </c>
      <c r="I34" s="343" t="s">
        <v>49</v>
      </c>
      <c r="J34" s="346">
        <v>30819</v>
      </c>
      <c r="K34" s="324">
        <v>30327</v>
      </c>
      <c r="L34" s="344" t="s">
        <v>49</v>
      </c>
      <c r="M34" s="345" t="s">
        <v>49</v>
      </c>
      <c r="N34" s="325">
        <v>6207</v>
      </c>
      <c r="O34" s="45" t="s">
        <v>237</v>
      </c>
      <c r="P34" s="310">
        <v>30327</v>
      </c>
      <c r="Q34" s="167">
        <v>24120</v>
      </c>
      <c r="R34" s="163">
        <v>6207</v>
      </c>
    </row>
    <row r="35" spans="1:18" s="363" customFormat="1" ht="13.5" customHeight="1">
      <c r="A35" s="350" t="s">
        <v>376</v>
      </c>
      <c r="B35" s="351" t="s">
        <v>49</v>
      </c>
      <c r="C35" s="351" t="s">
        <v>49</v>
      </c>
      <c r="D35" s="362">
        <v>500738</v>
      </c>
      <c r="E35" s="353" t="s">
        <v>49</v>
      </c>
      <c r="F35" s="354" t="s">
        <v>49</v>
      </c>
      <c r="G35" s="328"/>
      <c r="H35" s="355" t="s">
        <v>377</v>
      </c>
      <c r="I35" s="356" t="s">
        <v>49</v>
      </c>
      <c r="J35" s="356" t="s">
        <v>49</v>
      </c>
      <c r="K35" s="357">
        <v>501</v>
      </c>
      <c r="L35" s="358" t="s">
        <v>49</v>
      </c>
      <c r="M35" s="359" t="s">
        <v>49</v>
      </c>
      <c r="N35" s="325">
        <v>121</v>
      </c>
      <c r="O35" s="45" t="s">
        <v>377</v>
      </c>
      <c r="P35" s="310">
        <v>501</v>
      </c>
      <c r="Q35" s="167">
        <v>380</v>
      </c>
      <c r="R35" s="163">
        <v>121</v>
      </c>
    </row>
    <row r="36" spans="1:18" s="363" customFormat="1" ht="13.5" customHeight="1">
      <c r="A36" s="350" t="s">
        <v>378</v>
      </c>
      <c r="B36" s="351" t="s">
        <v>49</v>
      </c>
      <c r="C36" s="351" t="s">
        <v>49</v>
      </c>
      <c r="D36" s="362">
        <v>22452369</v>
      </c>
      <c r="E36" s="353" t="s">
        <v>49</v>
      </c>
      <c r="F36" s="354" t="s">
        <v>49</v>
      </c>
      <c r="G36" s="328"/>
      <c r="H36" s="361" t="s">
        <v>379</v>
      </c>
      <c r="I36" s="356" t="s">
        <v>49</v>
      </c>
      <c r="J36" s="356" t="s">
        <v>49</v>
      </c>
      <c r="K36" s="357">
        <v>22452</v>
      </c>
      <c r="L36" s="358" t="s">
        <v>49</v>
      </c>
      <c r="M36" s="359" t="s">
        <v>49</v>
      </c>
      <c r="N36" s="325">
        <v>4619</v>
      </c>
      <c r="O36" s="45" t="s">
        <v>379</v>
      </c>
      <c r="P36" s="310">
        <v>22452</v>
      </c>
      <c r="Q36" s="167">
        <v>17833</v>
      </c>
      <c r="R36" s="163">
        <v>4619</v>
      </c>
    </row>
    <row r="37" spans="1:18" s="363" customFormat="1" ht="13.5" customHeight="1">
      <c r="A37" s="350" t="s">
        <v>380</v>
      </c>
      <c r="B37" s="351" t="s">
        <v>49</v>
      </c>
      <c r="C37" s="351" t="s">
        <v>49</v>
      </c>
      <c r="D37" s="362">
        <v>2983785</v>
      </c>
      <c r="E37" s="353" t="s">
        <v>49</v>
      </c>
      <c r="F37" s="354" t="s">
        <v>49</v>
      </c>
      <c r="G37" s="328"/>
      <c r="H37" s="361" t="s">
        <v>381</v>
      </c>
      <c r="I37" s="356" t="s">
        <v>49</v>
      </c>
      <c r="J37" s="356" t="s">
        <v>49</v>
      </c>
      <c r="K37" s="357">
        <v>2984</v>
      </c>
      <c r="L37" s="358" t="s">
        <v>49</v>
      </c>
      <c r="M37" s="359" t="s">
        <v>49</v>
      </c>
      <c r="N37" s="325">
        <v>585</v>
      </c>
      <c r="O37" s="45" t="s">
        <v>381</v>
      </c>
      <c r="P37" s="310">
        <v>2984</v>
      </c>
      <c r="Q37" s="167">
        <v>2399</v>
      </c>
      <c r="R37" s="163">
        <v>585</v>
      </c>
    </row>
    <row r="38" spans="1:18" s="363" customFormat="1" ht="13.5" customHeight="1">
      <c r="A38" s="350" t="s">
        <v>382</v>
      </c>
      <c r="B38" s="351" t="s">
        <v>49</v>
      </c>
      <c r="C38" s="351" t="s">
        <v>49</v>
      </c>
      <c r="D38" s="362">
        <v>4390507</v>
      </c>
      <c r="E38" s="353" t="s">
        <v>49</v>
      </c>
      <c r="F38" s="354" t="s">
        <v>49</v>
      </c>
      <c r="G38" s="328"/>
      <c r="H38" s="361" t="s">
        <v>383</v>
      </c>
      <c r="I38" s="356" t="s">
        <v>49</v>
      </c>
      <c r="J38" s="356" t="s">
        <v>49</v>
      </c>
      <c r="K38" s="357">
        <v>4390</v>
      </c>
      <c r="L38" s="358" t="s">
        <v>49</v>
      </c>
      <c r="M38" s="359" t="s">
        <v>49</v>
      </c>
      <c r="N38" s="325">
        <v>882</v>
      </c>
      <c r="O38" s="45" t="s">
        <v>383</v>
      </c>
      <c r="P38" s="310">
        <v>4390</v>
      </c>
      <c r="Q38" s="167">
        <v>3508</v>
      </c>
      <c r="R38" s="163">
        <v>882</v>
      </c>
    </row>
    <row r="39" spans="1:18" ht="13.5" customHeight="1">
      <c r="A39" s="118" t="s">
        <v>384</v>
      </c>
      <c r="B39" s="328">
        <v>5151122</v>
      </c>
      <c r="C39" s="328">
        <v>2668451</v>
      </c>
      <c r="D39" s="338">
        <v>1700817</v>
      </c>
      <c r="E39" s="313">
        <v>0.33</v>
      </c>
      <c r="F39" s="313">
        <v>0.64</v>
      </c>
      <c r="G39" s="328"/>
      <c r="H39" s="321" t="s">
        <v>384</v>
      </c>
      <c r="I39" s="346">
        <v>5151</v>
      </c>
      <c r="J39" s="346">
        <v>2668</v>
      </c>
      <c r="K39" s="329">
        <v>1701</v>
      </c>
      <c r="L39" s="330">
        <v>0.33</v>
      </c>
      <c r="M39" s="330">
        <v>0.64</v>
      </c>
      <c r="N39" s="325">
        <v>407</v>
      </c>
      <c r="O39" s="45" t="s">
        <v>384</v>
      </c>
      <c r="P39" s="310">
        <v>1701</v>
      </c>
      <c r="Q39" s="167">
        <v>1293</v>
      </c>
      <c r="R39" s="163">
        <v>408</v>
      </c>
    </row>
    <row r="40" spans="1:18" ht="15.75" customHeight="1">
      <c r="A40" s="364" t="s">
        <v>269</v>
      </c>
      <c r="B40" s="24">
        <v>65529386</v>
      </c>
      <c r="C40" s="24">
        <v>22984144</v>
      </c>
      <c r="D40" s="337">
        <v>16408098</v>
      </c>
      <c r="E40" s="313">
        <v>0.25</v>
      </c>
      <c r="F40" s="313">
        <v>0.71</v>
      </c>
      <c r="G40" s="328"/>
      <c r="H40" s="364" t="s">
        <v>269</v>
      </c>
      <c r="I40" s="110">
        <v>65529</v>
      </c>
      <c r="J40" s="365">
        <v>22984</v>
      </c>
      <c r="K40" s="110">
        <v>16408</v>
      </c>
      <c r="L40" s="315">
        <v>0.25</v>
      </c>
      <c r="M40" s="315">
        <v>0.71</v>
      </c>
      <c r="N40" s="325">
        <v>5712</v>
      </c>
      <c r="O40" s="45" t="s">
        <v>269</v>
      </c>
      <c r="P40" s="310">
        <v>16408</v>
      </c>
      <c r="Q40" s="167">
        <v>10696</v>
      </c>
      <c r="R40" s="163">
        <v>5712</v>
      </c>
    </row>
    <row r="41" spans="1:18" ht="13.5" customHeight="1">
      <c r="A41" s="124" t="s">
        <v>385</v>
      </c>
      <c r="B41" s="328">
        <v>24236583</v>
      </c>
      <c r="C41" s="328">
        <v>7917763</v>
      </c>
      <c r="D41" s="338">
        <v>3846171</v>
      </c>
      <c r="E41" s="313" t="s">
        <v>24</v>
      </c>
      <c r="F41" s="313" t="s">
        <v>24</v>
      </c>
      <c r="G41" s="328"/>
      <c r="H41" s="366" t="s">
        <v>239</v>
      </c>
      <c r="I41" s="367">
        <v>24237</v>
      </c>
      <c r="J41" s="346">
        <v>7918</v>
      </c>
      <c r="K41" s="329">
        <v>3846</v>
      </c>
      <c r="L41" s="330">
        <v>0.16</v>
      </c>
      <c r="M41" s="330">
        <v>0.49</v>
      </c>
      <c r="N41" s="325">
        <v>1303</v>
      </c>
      <c r="O41" s="45" t="s">
        <v>239</v>
      </c>
      <c r="P41" s="310">
        <v>3846</v>
      </c>
      <c r="Q41" s="167">
        <v>2543</v>
      </c>
      <c r="R41" s="163">
        <v>1303</v>
      </c>
    </row>
    <row r="42" spans="1:18" ht="13.5" customHeight="1">
      <c r="A42" s="118" t="s">
        <v>386</v>
      </c>
      <c r="B42" s="328">
        <v>41292803</v>
      </c>
      <c r="C42" s="328">
        <v>15066381</v>
      </c>
      <c r="D42" s="338">
        <v>12561927</v>
      </c>
      <c r="E42" s="313">
        <v>0.09</v>
      </c>
      <c r="F42" s="313">
        <v>0.26</v>
      </c>
      <c r="G42" s="328"/>
      <c r="H42" s="321" t="s">
        <v>241</v>
      </c>
      <c r="I42" s="367">
        <v>41292</v>
      </c>
      <c r="J42" s="346">
        <v>15066</v>
      </c>
      <c r="K42" s="329">
        <v>12562</v>
      </c>
      <c r="L42" s="330">
        <v>0.3</v>
      </c>
      <c r="M42" s="330">
        <v>0.83</v>
      </c>
      <c r="N42" s="325">
        <v>4409</v>
      </c>
      <c r="O42" s="45" t="s">
        <v>241</v>
      </c>
      <c r="P42" s="310">
        <v>12562</v>
      </c>
      <c r="Q42" s="167">
        <v>8153</v>
      </c>
      <c r="R42" s="163">
        <v>4409</v>
      </c>
    </row>
    <row r="43" spans="1:18" ht="13.5" customHeight="1">
      <c r="A43" s="118" t="s">
        <v>387</v>
      </c>
      <c r="B43" s="340" t="s">
        <v>49</v>
      </c>
      <c r="C43" s="340" t="s">
        <v>49</v>
      </c>
      <c r="D43" s="362">
        <v>812900</v>
      </c>
      <c r="E43" s="368" t="s">
        <v>49</v>
      </c>
      <c r="F43" s="368" t="s">
        <v>49</v>
      </c>
      <c r="G43" s="328"/>
      <c r="H43" s="321" t="s">
        <v>387</v>
      </c>
      <c r="I43" s="81" t="s">
        <v>49</v>
      </c>
      <c r="J43" s="81" t="s">
        <v>49</v>
      </c>
      <c r="K43" s="329">
        <v>813</v>
      </c>
      <c r="L43" s="369" t="s">
        <v>49</v>
      </c>
      <c r="M43" s="369" t="s">
        <v>49</v>
      </c>
      <c r="N43" s="325">
        <v>202</v>
      </c>
      <c r="O43" s="45" t="s">
        <v>387</v>
      </c>
      <c r="P43" s="310">
        <v>813</v>
      </c>
      <c r="Q43" s="167">
        <v>611</v>
      </c>
      <c r="R43" s="163">
        <v>202</v>
      </c>
    </row>
    <row r="44" spans="1:18" ht="13.5" customHeight="1">
      <c r="A44" s="118" t="s">
        <v>388</v>
      </c>
      <c r="B44" s="340" t="s">
        <v>38</v>
      </c>
      <c r="C44" s="340" t="s">
        <v>38</v>
      </c>
      <c r="D44" s="362">
        <v>1704188</v>
      </c>
      <c r="E44" s="368" t="s">
        <v>49</v>
      </c>
      <c r="F44" s="368" t="s">
        <v>49</v>
      </c>
      <c r="G44" s="328"/>
      <c r="H44" s="321" t="s">
        <v>388</v>
      </c>
      <c r="I44" s="81" t="s">
        <v>49</v>
      </c>
      <c r="J44" s="81" t="s">
        <v>49</v>
      </c>
      <c r="K44" s="329">
        <v>1704</v>
      </c>
      <c r="L44" s="369" t="s">
        <v>49</v>
      </c>
      <c r="M44" s="369" t="s">
        <v>49</v>
      </c>
      <c r="N44" s="325">
        <v>871</v>
      </c>
      <c r="O44" s="45" t="s">
        <v>388</v>
      </c>
      <c r="P44" s="310">
        <v>1704</v>
      </c>
      <c r="Q44" s="167">
        <v>833</v>
      </c>
      <c r="R44" s="163">
        <v>871</v>
      </c>
    </row>
    <row r="45" spans="1:18" ht="18" customHeight="1">
      <c r="A45" s="43" t="s">
        <v>389</v>
      </c>
      <c r="B45" s="370">
        <v>55987963</v>
      </c>
      <c r="C45" s="340" t="s">
        <v>49</v>
      </c>
      <c r="D45" s="371">
        <v>24958718</v>
      </c>
      <c r="E45" s="341" t="s">
        <v>49</v>
      </c>
      <c r="F45" s="342" t="s">
        <v>49</v>
      </c>
      <c r="G45" s="328"/>
      <c r="H45" s="43" t="s">
        <v>389</v>
      </c>
      <c r="I45" s="348">
        <v>55987</v>
      </c>
      <c r="J45" s="372" t="s">
        <v>49</v>
      </c>
      <c r="K45" s="314">
        <v>24959</v>
      </c>
      <c r="L45" s="373" t="s">
        <v>49</v>
      </c>
      <c r="M45" s="374" t="s">
        <v>49</v>
      </c>
      <c r="N45" s="325">
        <v>1786</v>
      </c>
      <c r="O45" s="45" t="s">
        <v>389</v>
      </c>
      <c r="P45" s="310">
        <v>24959</v>
      </c>
      <c r="Q45" s="167">
        <v>23174</v>
      </c>
      <c r="R45" s="163">
        <v>1785</v>
      </c>
    </row>
    <row r="46" spans="1:18" ht="13.5" customHeight="1">
      <c r="A46" s="34" t="s">
        <v>271</v>
      </c>
      <c r="B46" s="338">
        <v>73631361</v>
      </c>
      <c r="C46" s="340" t="s">
        <v>49</v>
      </c>
      <c r="D46" s="375">
        <v>39405599</v>
      </c>
      <c r="E46" s="313"/>
      <c r="F46" s="313"/>
      <c r="G46" s="328"/>
      <c r="H46" s="116" t="s">
        <v>271</v>
      </c>
      <c r="I46" s="376"/>
      <c r="J46" s="11" t="s">
        <v>49</v>
      </c>
      <c r="K46" s="329">
        <v>39406</v>
      </c>
      <c r="L46" s="344" t="s">
        <v>49</v>
      </c>
      <c r="M46" s="345" t="s">
        <v>49</v>
      </c>
      <c r="N46" s="325">
        <v>3531</v>
      </c>
      <c r="O46" s="45" t="s">
        <v>271</v>
      </c>
      <c r="P46" s="310">
        <v>39406</v>
      </c>
      <c r="Q46" s="167">
        <v>35875</v>
      </c>
      <c r="R46" s="163">
        <v>3531</v>
      </c>
    </row>
    <row r="47" spans="1:18" ht="13.5" customHeight="1">
      <c r="A47" s="34" t="s">
        <v>390</v>
      </c>
      <c r="B47" s="338">
        <v>48228571</v>
      </c>
      <c r="C47" s="340" t="s">
        <v>49</v>
      </c>
      <c r="D47" s="375">
        <v>32889209</v>
      </c>
      <c r="E47" s="313"/>
      <c r="F47" s="313"/>
      <c r="G47" s="328"/>
      <c r="H47" s="116" t="s">
        <v>390</v>
      </c>
      <c r="I47" s="376"/>
      <c r="J47" s="11" t="s">
        <v>49</v>
      </c>
      <c r="K47" s="329">
        <v>32889</v>
      </c>
      <c r="L47" s="344" t="s">
        <v>49</v>
      </c>
      <c r="M47" s="345" t="s">
        <v>49</v>
      </c>
      <c r="N47" s="325">
        <v>2621</v>
      </c>
      <c r="O47" s="45" t="s">
        <v>390</v>
      </c>
      <c r="P47" s="310">
        <v>32889</v>
      </c>
      <c r="Q47" s="167">
        <v>30268</v>
      </c>
      <c r="R47" s="163">
        <v>2621</v>
      </c>
    </row>
    <row r="48" spans="1:18" ht="13.5" customHeight="1">
      <c r="A48" s="377" t="s">
        <v>272</v>
      </c>
      <c r="B48" s="338">
        <v>17643398</v>
      </c>
      <c r="C48" s="340" t="s">
        <v>49</v>
      </c>
      <c r="D48" s="375">
        <v>14446881</v>
      </c>
      <c r="E48" s="313"/>
      <c r="F48" s="340" t="s">
        <v>49</v>
      </c>
      <c r="G48" s="328"/>
      <c r="H48" s="47" t="s">
        <v>272</v>
      </c>
      <c r="I48" s="376"/>
      <c r="J48" s="378" t="s">
        <v>49</v>
      </c>
      <c r="K48" s="329">
        <v>14447</v>
      </c>
      <c r="L48" s="344" t="s">
        <v>49</v>
      </c>
      <c r="M48" s="344" t="s">
        <v>49</v>
      </c>
      <c r="N48" s="325">
        <v>1745</v>
      </c>
      <c r="O48" s="45" t="s">
        <v>272</v>
      </c>
      <c r="P48" s="310">
        <v>14447</v>
      </c>
      <c r="Q48" s="167">
        <v>12701</v>
      </c>
      <c r="R48" s="163">
        <v>1746</v>
      </c>
    </row>
    <row r="49" spans="1:18" ht="13.5" customHeight="1">
      <c r="A49" s="34" t="s">
        <v>391</v>
      </c>
      <c r="B49" s="338"/>
      <c r="C49" s="34"/>
      <c r="D49" s="338">
        <v>2494614</v>
      </c>
      <c r="E49" s="34"/>
      <c r="F49" s="34"/>
      <c r="G49" s="328"/>
      <c r="H49" s="116" t="s">
        <v>391</v>
      </c>
      <c r="I49" s="116"/>
      <c r="J49" s="116"/>
      <c r="K49" s="329">
        <v>2495</v>
      </c>
      <c r="L49" s="379"/>
      <c r="M49" s="379"/>
      <c r="N49" s="325">
        <v>505</v>
      </c>
      <c r="O49" s="45" t="s">
        <v>391</v>
      </c>
      <c r="P49" s="310">
        <v>2495</v>
      </c>
      <c r="Q49" s="167">
        <v>1990</v>
      </c>
      <c r="R49" s="163">
        <v>505</v>
      </c>
    </row>
    <row r="50" spans="1:18" ht="13.5" customHeight="1">
      <c r="A50" s="34" t="s">
        <v>392</v>
      </c>
      <c r="B50" s="338">
        <v>-78303583</v>
      </c>
      <c r="C50" s="341" t="s">
        <v>49</v>
      </c>
      <c r="D50" s="338">
        <v>-316665584</v>
      </c>
      <c r="E50" s="341" t="s">
        <v>49</v>
      </c>
      <c r="F50" s="341" t="s">
        <v>49</v>
      </c>
      <c r="G50" s="328"/>
      <c r="H50" s="116" t="s">
        <v>392</v>
      </c>
      <c r="I50" s="376">
        <v>-78303</v>
      </c>
      <c r="J50" s="380" t="s">
        <v>49</v>
      </c>
      <c r="K50" s="39">
        <v>-39347</v>
      </c>
      <c r="L50" s="344" t="s">
        <v>49</v>
      </c>
      <c r="M50" s="344" t="s">
        <v>49</v>
      </c>
      <c r="N50" s="325">
        <v>-25889</v>
      </c>
      <c r="O50" s="45" t="s">
        <v>392</v>
      </c>
      <c r="P50" s="310">
        <v>-39347</v>
      </c>
      <c r="Q50" s="167">
        <v>-13551</v>
      </c>
      <c r="R50" s="163">
        <v>-25796</v>
      </c>
    </row>
    <row r="51" spans="1:18" ht="13.5" customHeight="1">
      <c r="A51" s="381" t="s">
        <v>243</v>
      </c>
      <c r="B51" s="338">
        <v>78303583</v>
      </c>
      <c r="C51" s="382"/>
      <c r="D51" s="338">
        <v>316665584</v>
      </c>
      <c r="E51" s="34"/>
      <c r="F51" s="383"/>
      <c r="G51" s="328"/>
      <c r="H51" s="38" t="s">
        <v>243</v>
      </c>
      <c r="I51" s="376">
        <v>78303</v>
      </c>
      <c r="J51" s="380" t="s">
        <v>49</v>
      </c>
      <c r="K51" s="39">
        <v>39347</v>
      </c>
      <c r="L51" s="344" t="s">
        <v>49</v>
      </c>
      <c r="M51" s="344" t="s">
        <v>49</v>
      </c>
      <c r="N51" s="325">
        <v>25889</v>
      </c>
      <c r="O51" s="45" t="s">
        <v>243</v>
      </c>
      <c r="P51" s="310">
        <v>39347</v>
      </c>
      <c r="Q51" s="167">
        <v>13551</v>
      </c>
      <c r="R51" s="163">
        <v>25796</v>
      </c>
    </row>
    <row r="52" spans="1:18" ht="13.5" customHeight="1">
      <c r="A52" s="384" t="s">
        <v>393</v>
      </c>
      <c r="B52" s="338">
        <v>30350000</v>
      </c>
      <c r="C52" s="341" t="s">
        <v>49</v>
      </c>
      <c r="D52" s="338">
        <v>183536</v>
      </c>
      <c r="E52" s="341" t="s">
        <v>49</v>
      </c>
      <c r="F52" s="341" t="s">
        <v>49</v>
      </c>
      <c r="G52" s="328"/>
      <c r="H52" s="385" t="s">
        <v>393</v>
      </c>
      <c r="I52" s="367">
        <v>30350</v>
      </c>
      <c r="J52" s="380" t="s">
        <v>49</v>
      </c>
      <c r="K52" s="39">
        <v>184</v>
      </c>
      <c r="L52" s="344" t="s">
        <v>49</v>
      </c>
      <c r="M52" s="344" t="s">
        <v>49</v>
      </c>
      <c r="N52" s="325">
        <v>10</v>
      </c>
      <c r="O52" s="45" t="s">
        <v>393</v>
      </c>
      <c r="P52" s="310">
        <v>184</v>
      </c>
      <c r="Q52" s="167">
        <v>174</v>
      </c>
      <c r="R52" s="163">
        <v>10</v>
      </c>
    </row>
    <row r="53" spans="1:18" ht="13.5" customHeight="1">
      <c r="A53" s="384" t="s">
        <v>394</v>
      </c>
      <c r="B53" s="338">
        <v>500000</v>
      </c>
      <c r="C53" s="341" t="s">
        <v>49</v>
      </c>
      <c r="D53" s="338">
        <v>192261</v>
      </c>
      <c r="E53" s="341" t="s">
        <v>49</v>
      </c>
      <c r="F53" s="341" t="s">
        <v>49</v>
      </c>
      <c r="G53" s="328"/>
      <c r="H53" s="385" t="s">
        <v>394</v>
      </c>
      <c r="I53" s="367">
        <v>500</v>
      </c>
      <c r="J53" s="380" t="s">
        <v>49</v>
      </c>
      <c r="K53" s="39">
        <v>192</v>
      </c>
      <c r="L53" s="344" t="s">
        <v>49</v>
      </c>
      <c r="M53" s="344" t="s">
        <v>49</v>
      </c>
      <c r="N53" s="325">
        <v>164</v>
      </c>
      <c r="O53" s="45" t="s">
        <v>394</v>
      </c>
      <c r="P53" s="310">
        <v>192</v>
      </c>
      <c r="Q53" s="167">
        <v>28</v>
      </c>
      <c r="R53" s="163">
        <v>164</v>
      </c>
    </row>
    <row r="54" spans="1:19" ht="13.5" customHeight="1">
      <c r="A54" s="34" t="s">
        <v>395</v>
      </c>
      <c r="B54" s="338">
        <v>47453583</v>
      </c>
      <c r="C54" s="341" t="s">
        <v>49</v>
      </c>
      <c r="D54" s="338">
        <v>316289787</v>
      </c>
      <c r="E54" s="341" t="s">
        <v>49</v>
      </c>
      <c r="F54" s="341" t="s">
        <v>49</v>
      </c>
      <c r="G54" s="328"/>
      <c r="H54" s="116" t="s">
        <v>395</v>
      </c>
      <c r="I54" s="367">
        <v>47453</v>
      </c>
      <c r="J54" s="380" t="s">
        <v>49</v>
      </c>
      <c r="K54" s="39">
        <v>38971</v>
      </c>
      <c r="L54" s="344" t="s">
        <v>49</v>
      </c>
      <c r="M54" s="344" t="s">
        <v>49</v>
      </c>
      <c r="N54" s="325">
        <v>25715</v>
      </c>
      <c r="O54" s="45" t="s">
        <v>395</v>
      </c>
      <c r="P54" s="310">
        <v>38971</v>
      </c>
      <c r="Q54" s="167">
        <v>13349</v>
      </c>
      <c r="R54" s="163">
        <v>25622</v>
      </c>
      <c r="S54" s="94"/>
    </row>
    <row r="55" spans="1:14" ht="12.75">
      <c r="A55" s="63"/>
      <c r="B55" s="63"/>
      <c r="C55" s="63"/>
      <c r="D55" s="63"/>
      <c r="E55" s="63"/>
      <c r="F55" s="63"/>
      <c r="G55" s="63"/>
      <c r="H55" s="45"/>
      <c r="I55" s="45"/>
      <c r="J55" s="45"/>
      <c r="K55" s="45"/>
      <c r="L55" s="45"/>
      <c r="M55" s="45"/>
      <c r="N55" s="45"/>
    </row>
    <row r="56" spans="1:14" ht="12.75">
      <c r="A56" s="63"/>
      <c r="B56" s="63"/>
      <c r="C56" s="63"/>
      <c r="D56" s="63"/>
      <c r="E56" s="63"/>
      <c r="F56" s="63"/>
      <c r="G56" s="63"/>
      <c r="H56" s="45"/>
      <c r="I56" s="45"/>
      <c r="J56" s="45"/>
      <c r="K56" s="45"/>
      <c r="L56" s="45"/>
      <c r="M56" s="45"/>
      <c r="N56" s="45"/>
    </row>
    <row r="57" spans="1:14" ht="12.75">
      <c r="A57" s="63"/>
      <c r="B57" s="63"/>
      <c r="C57" s="63"/>
      <c r="D57" s="63"/>
      <c r="E57" s="63"/>
      <c r="F57" s="63"/>
      <c r="G57" s="63"/>
      <c r="H57" s="45"/>
      <c r="I57" s="45"/>
      <c r="J57" s="45"/>
      <c r="K57" s="45"/>
      <c r="L57" s="45"/>
      <c r="M57" s="45"/>
      <c r="N57" s="45"/>
    </row>
    <row r="58" spans="1:14" ht="12.75">
      <c r="A58" s="63"/>
      <c r="B58" s="63"/>
      <c r="C58" s="63"/>
      <c r="D58" s="63"/>
      <c r="E58" s="63"/>
      <c r="F58" s="63"/>
      <c r="G58" s="63"/>
      <c r="H58" s="386"/>
      <c r="I58" s="45"/>
      <c r="J58" s="45"/>
      <c r="K58" s="45"/>
      <c r="L58" s="45"/>
      <c r="M58" s="45"/>
      <c r="N58" s="45"/>
    </row>
    <row r="59" spans="1:14" ht="12.75">
      <c r="A59" s="63"/>
      <c r="B59" s="63"/>
      <c r="C59" s="63"/>
      <c r="D59" s="63"/>
      <c r="E59" s="63"/>
      <c r="F59" s="63"/>
      <c r="G59" s="63"/>
      <c r="H59" s="45"/>
      <c r="I59" s="45"/>
      <c r="J59" s="45"/>
      <c r="K59" s="45"/>
      <c r="L59" s="45"/>
      <c r="M59" s="45"/>
      <c r="N59" s="45"/>
    </row>
    <row r="60" spans="8:14" ht="12.75">
      <c r="H60" s="45"/>
      <c r="I60" s="45"/>
      <c r="J60" s="45"/>
      <c r="K60" s="45"/>
      <c r="L60" s="45"/>
      <c r="M60" s="45"/>
      <c r="N60" s="45"/>
    </row>
    <row r="61" spans="1:14" ht="12.75">
      <c r="A61" s="98" t="s">
        <v>246</v>
      </c>
      <c r="H61" s="134" t="s">
        <v>246</v>
      </c>
      <c r="I61" s="45"/>
      <c r="J61" s="45"/>
      <c r="K61" s="45"/>
      <c r="L61" s="45"/>
      <c r="M61" s="45"/>
      <c r="N61" s="45"/>
    </row>
    <row r="62" spans="8:14" ht="12.75">
      <c r="H62" s="45"/>
      <c r="I62" s="45"/>
      <c r="J62" s="45"/>
      <c r="K62" s="45"/>
      <c r="L62" s="45"/>
      <c r="M62" s="45"/>
      <c r="N62" s="45"/>
    </row>
    <row r="63" spans="8:14" ht="12.75">
      <c r="H63" s="45"/>
      <c r="I63" s="45"/>
      <c r="J63" s="45"/>
      <c r="K63" s="45"/>
      <c r="L63" s="45"/>
      <c r="M63" s="45"/>
      <c r="N63" s="45"/>
    </row>
    <row r="64" spans="8:14" ht="12.75">
      <c r="H64" s="45"/>
      <c r="I64" s="45"/>
      <c r="J64" s="45"/>
      <c r="K64" s="45"/>
      <c r="L64" s="45"/>
      <c r="M64" s="45"/>
      <c r="N64" s="45"/>
    </row>
    <row r="65" spans="8:14" ht="12.75">
      <c r="H65" s="45"/>
      <c r="I65" s="45"/>
      <c r="J65" s="45"/>
      <c r="K65" s="45"/>
      <c r="L65" s="45"/>
      <c r="M65" s="45"/>
      <c r="N65" s="45"/>
    </row>
    <row r="66" spans="8:14" ht="12.75">
      <c r="H66" s="45"/>
      <c r="I66" s="45"/>
      <c r="J66" s="45"/>
      <c r="K66" s="45"/>
      <c r="L66" s="45"/>
      <c r="M66" s="45"/>
      <c r="N66" s="45"/>
    </row>
    <row r="67" spans="8:14" ht="13.5" customHeight="1">
      <c r="H67" s="45"/>
      <c r="I67" s="45"/>
      <c r="J67" s="45"/>
      <c r="K67" s="45"/>
      <c r="L67" s="45"/>
      <c r="M67" s="45"/>
      <c r="N67" s="45"/>
    </row>
    <row r="68" spans="8:14" ht="12.75">
      <c r="H68" s="45"/>
      <c r="I68" s="45"/>
      <c r="J68" s="45"/>
      <c r="K68" s="45"/>
      <c r="L68" s="45"/>
      <c r="M68" s="45"/>
      <c r="N68" s="45"/>
    </row>
    <row r="69" spans="8:14" ht="12.75">
      <c r="H69" s="45"/>
      <c r="I69" s="45"/>
      <c r="J69" s="45"/>
      <c r="K69" s="45"/>
      <c r="L69" s="45"/>
      <c r="M69" s="45"/>
      <c r="N69" s="45"/>
    </row>
    <row r="70" spans="1:14" ht="12.75">
      <c r="A70" s="3" t="s">
        <v>40</v>
      </c>
      <c r="I70" s="45"/>
      <c r="J70" s="45"/>
      <c r="K70" s="45"/>
      <c r="L70" s="45"/>
      <c r="M70" s="45"/>
      <c r="N70" s="45"/>
    </row>
    <row r="71" spans="1:14" ht="12.75">
      <c r="A71" s="3" t="s">
        <v>396</v>
      </c>
      <c r="I71" s="45"/>
      <c r="J71" s="45"/>
      <c r="K71" s="45"/>
      <c r="L71" s="45"/>
      <c r="M71" s="45"/>
      <c r="N71" s="45"/>
    </row>
    <row r="72" spans="8:14" ht="12.75">
      <c r="H72" s="45"/>
      <c r="I72" s="45"/>
      <c r="J72" s="45"/>
      <c r="K72" s="45"/>
      <c r="L72" s="45"/>
      <c r="M72" s="45"/>
      <c r="N72" s="45"/>
    </row>
    <row r="73" spans="9:14" ht="12.75">
      <c r="I73" s="45"/>
      <c r="J73" s="45"/>
      <c r="K73" s="45"/>
      <c r="L73" s="45"/>
      <c r="M73" s="45"/>
      <c r="N73" s="45"/>
    </row>
    <row r="74" spans="9:14" ht="12.75">
      <c r="I74" s="45"/>
      <c r="J74" s="45"/>
      <c r="K74" s="45"/>
      <c r="L74" s="45"/>
      <c r="M74" s="45"/>
      <c r="N74" s="45"/>
    </row>
    <row r="79" ht="12.75">
      <c r="H79" s="387" t="s">
        <v>40</v>
      </c>
    </row>
    <row r="80" ht="12.75">
      <c r="H80" s="387" t="s">
        <v>83</v>
      </c>
    </row>
  </sheetData>
  <printOptions/>
  <pageMargins left="0.75" right="0.24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G118">
      <selection activeCell="L128" sqref="L128"/>
    </sheetView>
  </sheetViews>
  <sheetFormatPr defaultColWidth="9.140625" defaultRowHeight="12.75"/>
  <cols>
    <col min="1" max="1" width="43.28125" style="0" hidden="1" customWidth="1"/>
    <col min="2" max="2" width="12.140625" style="0" hidden="1" customWidth="1"/>
    <col min="3" max="3" width="13.7109375" style="0" hidden="1" customWidth="1"/>
    <col min="4" max="4" width="12.421875" style="0" hidden="1" customWidth="1"/>
    <col min="5" max="5" width="9.140625" style="0" hidden="1" customWidth="1"/>
    <col min="6" max="6" width="12.00390625" style="0" hidden="1" customWidth="1"/>
    <col min="7" max="7" width="37.8515625" style="0" customWidth="1"/>
    <col min="8" max="8" width="12.421875" style="0" customWidth="1"/>
    <col min="9" max="9" width="12.28125" style="0" customWidth="1"/>
    <col min="10" max="11" width="10.8515625" style="0" customWidth="1"/>
    <col min="12" max="12" width="10.421875" style="0" customWidth="1"/>
  </cols>
  <sheetData>
    <row r="1" spans="1:13" ht="12.75">
      <c r="A1" s="173"/>
      <c r="B1" s="173"/>
      <c r="C1" s="173"/>
      <c r="D1" s="173"/>
      <c r="E1" s="173"/>
      <c r="F1" s="173" t="s">
        <v>276</v>
      </c>
      <c r="G1" s="277"/>
      <c r="H1" s="277"/>
      <c r="I1" s="277"/>
      <c r="J1" s="277"/>
      <c r="K1" s="277"/>
      <c r="L1" s="173" t="s">
        <v>276</v>
      </c>
      <c r="M1" s="277"/>
    </row>
    <row r="2" spans="1:13" ht="12.75">
      <c r="A2" s="1" t="s">
        <v>277</v>
      </c>
      <c r="B2" s="1"/>
      <c r="C2" s="1"/>
      <c r="D2" s="1"/>
      <c r="E2" s="1"/>
      <c r="F2" s="173"/>
      <c r="G2" s="734" t="s">
        <v>85</v>
      </c>
      <c r="H2" s="734"/>
      <c r="I2" s="734"/>
      <c r="J2" s="734"/>
      <c r="K2" s="734"/>
      <c r="L2" s="734"/>
      <c r="M2" s="277"/>
    </row>
    <row r="3" spans="1:13" ht="12.75">
      <c r="A3" s="1"/>
      <c r="B3" s="1"/>
      <c r="C3" s="1"/>
      <c r="D3" s="1"/>
      <c r="E3" s="1"/>
      <c r="F3" s="173"/>
      <c r="G3" s="277"/>
      <c r="H3" s="277"/>
      <c r="I3" s="277"/>
      <c r="J3" s="277"/>
      <c r="K3" s="277"/>
      <c r="L3" s="277"/>
      <c r="M3" s="277"/>
    </row>
    <row r="4" spans="1:13" ht="18">
      <c r="A4" s="735" t="s">
        <v>278</v>
      </c>
      <c r="B4" s="735"/>
      <c r="C4" s="735"/>
      <c r="D4" s="735"/>
      <c r="E4" s="735"/>
      <c r="F4" s="735"/>
      <c r="G4" s="478" t="s">
        <v>278</v>
      </c>
      <c r="H4" s="478"/>
      <c r="I4" s="478"/>
      <c r="J4" s="478"/>
      <c r="K4" s="478"/>
      <c r="L4" s="478"/>
      <c r="M4" s="277"/>
    </row>
    <row r="5" spans="1:13" ht="18">
      <c r="A5" s="735" t="s">
        <v>279</v>
      </c>
      <c r="B5" s="735"/>
      <c r="C5" s="735"/>
      <c r="D5" s="735"/>
      <c r="E5" s="735"/>
      <c r="F5" s="735"/>
      <c r="G5" s="478" t="s">
        <v>279</v>
      </c>
      <c r="H5" s="478"/>
      <c r="I5" s="478"/>
      <c r="J5" s="478"/>
      <c r="K5" s="478"/>
      <c r="L5" s="478"/>
      <c r="M5" s="277"/>
    </row>
    <row r="6" spans="1:13" ht="18">
      <c r="A6" s="105"/>
      <c r="B6" s="105"/>
      <c r="C6" s="105"/>
      <c r="D6" s="105"/>
      <c r="E6" s="105"/>
      <c r="F6" s="105"/>
      <c r="G6" s="211"/>
      <c r="H6" s="211"/>
      <c r="I6" s="211"/>
      <c r="J6" s="211"/>
      <c r="K6" s="211"/>
      <c r="L6" s="211"/>
      <c r="M6" s="277"/>
    </row>
    <row r="7" spans="1:13" ht="15.7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277"/>
    </row>
    <row r="8" spans="1:13" ht="14.25">
      <c r="A8" s="278"/>
      <c r="B8" s="173"/>
      <c r="C8" s="173"/>
      <c r="D8" s="173"/>
      <c r="E8" s="173"/>
      <c r="F8" s="173" t="s">
        <v>208</v>
      </c>
      <c r="G8" s="277"/>
      <c r="H8" s="277"/>
      <c r="I8" s="277"/>
      <c r="J8" s="277"/>
      <c r="K8" s="277"/>
      <c r="L8" s="173" t="s">
        <v>280</v>
      </c>
      <c r="M8" s="6"/>
    </row>
    <row r="9" spans="1:13" ht="51" customHeight="1">
      <c r="A9" s="137" t="s">
        <v>7</v>
      </c>
      <c r="B9" s="137" t="s">
        <v>8</v>
      </c>
      <c r="C9" s="137" t="s">
        <v>209</v>
      </c>
      <c r="D9" s="137" t="s">
        <v>10</v>
      </c>
      <c r="E9" s="137" t="s">
        <v>281</v>
      </c>
      <c r="F9" s="137" t="s">
        <v>211</v>
      </c>
      <c r="G9" s="137" t="s">
        <v>7</v>
      </c>
      <c r="H9" s="137" t="s">
        <v>8</v>
      </c>
      <c r="I9" s="137" t="s">
        <v>282</v>
      </c>
      <c r="J9" s="137" t="s">
        <v>10</v>
      </c>
      <c r="K9" s="137" t="s">
        <v>281</v>
      </c>
      <c r="L9" s="137" t="s">
        <v>211</v>
      </c>
      <c r="M9" s="277"/>
    </row>
    <row r="10" spans="1:13" ht="12.75">
      <c r="A10" s="136">
        <v>1</v>
      </c>
      <c r="B10" s="138">
        <v>2</v>
      </c>
      <c r="C10" s="175">
        <v>3</v>
      </c>
      <c r="D10" s="175">
        <v>4</v>
      </c>
      <c r="E10" s="175">
        <v>5</v>
      </c>
      <c r="F10" s="279">
        <v>6</v>
      </c>
      <c r="G10" s="136">
        <v>1</v>
      </c>
      <c r="H10" s="138">
        <v>2</v>
      </c>
      <c r="I10" s="175">
        <v>3</v>
      </c>
      <c r="J10" s="175">
        <v>4</v>
      </c>
      <c r="K10" s="175">
        <v>5</v>
      </c>
      <c r="L10" s="136">
        <v>6</v>
      </c>
      <c r="M10" s="277"/>
    </row>
    <row r="11" spans="1:13" ht="12.75">
      <c r="A11" s="89" t="s">
        <v>283</v>
      </c>
      <c r="B11" s="280">
        <v>699762222</v>
      </c>
      <c r="C11" s="70">
        <v>280761427</v>
      </c>
      <c r="D11" s="70">
        <v>276354028</v>
      </c>
      <c r="E11" s="180">
        <v>0.39492561803372117</v>
      </c>
      <c r="F11" s="70">
        <v>61303816</v>
      </c>
      <c r="G11" s="89" t="s">
        <v>283</v>
      </c>
      <c r="H11" s="280">
        <v>699762</v>
      </c>
      <c r="I11" s="280">
        <v>279892</v>
      </c>
      <c r="J11" s="280">
        <v>276352</v>
      </c>
      <c r="K11" s="143">
        <v>0.39492284519593807</v>
      </c>
      <c r="L11" s="280">
        <v>61302</v>
      </c>
      <c r="M11" s="281"/>
    </row>
    <row r="12" spans="1:13" ht="12.75">
      <c r="A12" s="89" t="s">
        <v>170</v>
      </c>
      <c r="B12" s="70">
        <v>743446778</v>
      </c>
      <c r="C12" s="70">
        <v>327025062</v>
      </c>
      <c r="D12" s="70">
        <v>299269498</v>
      </c>
      <c r="E12" s="282">
        <v>0.40254327122795064</v>
      </c>
      <c r="F12" s="186">
        <v>63566829</v>
      </c>
      <c r="G12" s="89" t="s">
        <v>170</v>
      </c>
      <c r="H12" s="280">
        <v>743447</v>
      </c>
      <c r="I12" s="280">
        <v>327028</v>
      </c>
      <c r="J12" s="280">
        <v>299269</v>
      </c>
      <c r="K12" s="143">
        <v>0.40254248117216157</v>
      </c>
      <c r="L12" s="280">
        <v>63566</v>
      </c>
      <c r="M12" s="281"/>
    </row>
    <row r="13" spans="1:13" ht="12.75">
      <c r="A13" s="144" t="s">
        <v>284</v>
      </c>
      <c r="B13" s="165">
        <v>706050840</v>
      </c>
      <c r="C13" s="165">
        <v>311368248</v>
      </c>
      <c r="D13" s="165">
        <v>289193914</v>
      </c>
      <c r="E13" s="283">
        <v>0.4095936122673546</v>
      </c>
      <c r="F13" s="165">
        <v>61291965</v>
      </c>
      <c r="G13" s="144" t="s">
        <v>285</v>
      </c>
      <c r="H13" s="284">
        <v>706051</v>
      </c>
      <c r="I13" s="165">
        <v>311370</v>
      </c>
      <c r="J13" s="165">
        <v>289195</v>
      </c>
      <c r="K13" s="150">
        <v>0.4095950575808263</v>
      </c>
      <c r="L13" s="165">
        <v>61293</v>
      </c>
      <c r="M13" s="277"/>
    </row>
    <row r="14" spans="1:13" ht="12.75">
      <c r="A14" s="144" t="s">
        <v>286</v>
      </c>
      <c r="B14" s="165">
        <v>37395938</v>
      </c>
      <c r="C14" s="165">
        <v>15656814</v>
      </c>
      <c r="D14" s="165">
        <v>10075584</v>
      </c>
      <c r="E14" s="283">
        <v>0.26942990439228987</v>
      </c>
      <c r="F14" s="165">
        <v>2274864</v>
      </c>
      <c r="G14" s="144" t="s">
        <v>286</v>
      </c>
      <c r="H14" s="284">
        <v>37396</v>
      </c>
      <c r="I14" s="165">
        <v>15658</v>
      </c>
      <c r="J14" s="165">
        <v>10074</v>
      </c>
      <c r="K14" s="150">
        <v>0.269387100224623</v>
      </c>
      <c r="L14" s="165">
        <v>2273</v>
      </c>
      <c r="M14" s="277"/>
    </row>
    <row r="15" spans="1:13" ht="12.75">
      <c r="A15" s="89" t="s">
        <v>287</v>
      </c>
      <c r="B15" s="70">
        <v>6756000</v>
      </c>
      <c r="C15" s="70">
        <v>2815500</v>
      </c>
      <c r="D15" s="70">
        <v>2129769</v>
      </c>
      <c r="E15" s="282">
        <v>0.3152411190053286</v>
      </c>
      <c r="F15" s="186">
        <v>492906</v>
      </c>
      <c r="G15" s="89" t="s">
        <v>287</v>
      </c>
      <c r="H15" s="280">
        <v>6756</v>
      </c>
      <c r="I15" s="280">
        <v>2816</v>
      </c>
      <c r="J15" s="280">
        <v>2130</v>
      </c>
      <c r="K15" s="143">
        <v>0.31527531083481347</v>
      </c>
      <c r="L15" s="280">
        <v>493</v>
      </c>
      <c r="M15" s="285"/>
    </row>
    <row r="16" spans="1:13" ht="12.75">
      <c r="A16" s="89" t="s">
        <v>288</v>
      </c>
      <c r="B16" s="70">
        <v>16380</v>
      </c>
      <c r="C16" s="70">
        <v>4910</v>
      </c>
      <c r="D16" s="70">
        <v>14793</v>
      </c>
      <c r="E16" s="282">
        <v>0.9031135531135531</v>
      </c>
      <c r="F16" s="186">
        <v>1695</v>
      </c>
      <c r="G16" s="89" t="s">
        <v>288</v>
      </c>
      <c r="H16" s="280">
        <v>16</v>
      </c>
      <c r="I16" s="280">
        <v>5</v>
      </c>
      <c r="J16" s="280">
        <v>15</v>
      </c>
      <c r="K16" s="143">
        <v>0.9375</v>
      </c>
      <c r="L16" s="280">
        <v>2</v>
      </c>
      <c r="M16" s="285"/>
    </row>
    <row r="17" spans="1:13" ht="12.75">
      <c r="A17" s="89" t="s">
        <v>289</v>
      </c>
      <c r="B17" s="70">
        <v>-50424176</v>
      </c>
      <c r="C17" s="70">
        <v>-49074225</v>
      </c>
      <c r="D17" s="70">
        <v>-25030446</v>
      </c>
      <c r="E17" s="282">
        <v>0.49639772001430427</v>
      </c>
      <c r="F17" s="186">
        <v>-2754224</v>
      </c>
      <c r="G17" s="89" t="s">
        <v>289</v>
      </c>
      <c r="H17" s="70">
        <v>-50425</v>
      </c>
      <c r="I17" s="70">
        <v>-49947</v>
      </c>
      <c r="J17" s="70">
        <v>-25032</v>
      </c>
      <c r="K17" s="143">
        <v>0.49642042637580563</v>
      </c>
      <c r="L17" s="70">
        <v>-2755</v>
      </c>
      <c r="M17" s="285"/>
    </row>
    <row r="18" spans="1:13" ht="12.75">
      <c r="A18" s="144" t="s">
        <v>274</v>
      </c>
      <c r="B18" s="70">
        <v>52217619</v>
      </c>
      <c r="C18" s="70">
        <v>44500658</v>
      </c>
      <c r="D18" s="70">
        <v>30393653</v>
      </c>
      <c r="E18" s="282">
        <v>0.5820574277812246</v>
      </c>
      <c r="F18" s="70">
        <v>2116150</v>
      </c>
      <c r="G18" s="144" t="s">
        <v>274</v>
      </c>
      <c r="H18" s="70">
        <v>52218</v>
      </c>
      <c r="I18" s="280">
        <v>44501</v>
      </c>
      <c r="J18" s="280">
        <v>30394</v>
      </c>
      <c r="K18" s="143">
        <v>0.5820598261136006</v>
      </c>
      <c r="L18" s="280">
        <v>1817</v>
      </c>
      <c r="M18" s="285"/>
    </row>
    <row r="19" spans="1:13" ht="12.75">
      <c r="A19" s="89" t="s">
        <v>22</v>
      </c>
      <c r="B19" s="70"/>
      <c r="C19" s="70"/>
      <c r="D19" s="70"/>
      <c r="E19" s="282" t="s">
        <v>24</v>
      </c>
      <c r="F19" s="186"/>
      <c r="G19" s="89" t="s">
        <v>22</v>
      </c>
      <c r="H19" s="280"/>
      <c r="I19" s="280"/>
      <c r="J19" s="280"/>
      <c r="K19" s="143"/>
      <c r="L19" s="280"/>
      <c r="M19" s="277"/>
    </row>
    <row r="20" spans="1:13" ht="12.75">
      <c r="A20" s="140" t="s">
        <v>290</v>
      </c>
      <c r="B20" s="165"/>
      <c r="C20" s="165"/>
      <c r="D20" s="165"/>
      <c r="E20" s="283" t="s">
        <v>24</v>
      </c>
      <c r="F20" s="286"/>
      <c r="G20" s="140" t="s">
        <v>290</v>
      </c>
      <c r="H20" s="287"/>
      <c r="I20" s="287"/>
      <c r="J20" s="287"/>
      <c r="K20" s="150"/>
      <c r="L20" s="287"/>
      <c r="M20" s="277"/>
    </row>
    <row r="21" spans="1:13" ht="12.75">
      <c r="A21" s="144" t="s">
        <v>291</v>
      </c>
      <c r="B21" s="165">
        <v>2100500</v>
      </c>
      <c r="C21" s="171">
        <v>1055000</v>
      </c>
      <c r="D21" s="165">
        <v>935975</v>
      </c>
      <c r="E21" s="283">
        <v>0.4455962865984289</v>
      </c>
      <c r="F21" s="165">
        <v>188226</v>
      </c>
      <c r="G21" s="144" t="s">
        <v>291</v>
      </c>
      <c r="H21" s="284">
        <v>2101</v>
      </c>
      <c r="I21" s="284">
        <v>1055</v>
      </c>
      <c r="J21" s="284">
        <v>936</v>
      </c>
      <c r="K21" s="150">
        <v>0.44550214183722037</v>
      </c>
      <c r="L21" s="284">
        <v>188</v>
      </c>
      <c r="M21" s="277"/>
    </row>
    <row r="22" spans="1:13" ht="12.75">
      <c r="A22" s="144" t="s">
        <v>292</v>
      </c>
      <c r="B22" s="165">
        <v>2100500</v>
      </c>
      <c r="C22" s="171">
        <v>1055000</v>
      </c>
      <c r="D22" s="165">
        <v>935975</v>
      </c>
      <c r="E22" s="283">
        <v>0.4455962865984289</v>
      </c>
      <c r="F22" s="286">
        <v>188226</v>
      </c>
      <c r="G22" s="144" t="s">
        <v>292</v>
      </c>
      <c r="H22" s="284">
        <v>2101</v>
      </c>
      <c r="I22" s="284">
        <v>1055</v>
      </c>
      <c r="J22" s="284">
        <v>936</v>
      </c>
      <c r="K22" s="150">
        <v>0.44550214183722037</v>
      </c>
      <c r="L22" s="284">
        <v>188</v>
      </c>
      <c r="M22" s="277"/>
    </row>
    <row r="23" spans="1:13" ht="12.75">
      <c r="A23" s="144" t="s">
        <v>293</v>
      </c>
      <c r="B23" s="165">
        <v>2100500</v>
      </c>
      <c r="C23" s="171">
        <v>1055000</v>
      </c>
      <c r="D23" s="165">
        <v>1023633</v>
      </c>
      <c r="E23" s="283">
        <v>0.48732825517733874</v>
      </c>
      <c r="F23" s="165">
        <v>196698</v>
      </c>
      <c r="G23" s="144" t="s">
        <v>293</v>
      </c>
      <c r="H23" s="287">
        <v>2101</v>
      </c>
      <c r="I23" s="287">
        <v>1055</v>
      </c>
      <c r="J23" s="287">
        <v>1024</v>
      </c>
      <c r="K23" s="150">
        <v>0.48738695859114706</v>
      </c>
      <c r="L23" s="287">
        <v>197</v>
      </c>
      <c r="M23" s="277"/>
    </row>
    <row r="24" spans="1:13" ht="12.75">
      <c r="A24" s="144" t="s">
        <v>294</v>
      </c>
      <c r="B24" s="165">
        <v>2014500</v>
      </c>
      <c r="C24" s="171">
        <v>1018000</v>
      </c>
      <c r="D24" s="165">
        <v>1015039</v>
      </c>
      <c r="E24" s="283">
        <v>0.5038664681062298</v>
      </c>
      <c r="F24" s="286">
        <v>195813</v>
      </c>
      <c r="G24" s="144" t="s">
        <v>294</v>
      </c>
      <c r="H24" s="284">
        <v>2015</v>
      </c>
      <c r="I24" s="284">
        <v>1018</v>
      </c>
      <c r="J24" s="284">
        <v>1015</v>
      </c>
      <c r="K24" s="150">
        <v>0.5037220843672456</v>
      </c>
      <c r="L24" s="284">
        <v>196</v>
      </c>
      <c r="M24" s="277"/>
    </row>
    <row r="25" spans="1:13" ht="12.75">
      <c r="A25" s="144" t="s">
        <v>286</v>
      </c>
      <c r="B25" s="165">
        <v>86000</v>
      </c>
      <c r="C25" s="171">
        <v>37000</v>
      </c>
      <c r="D25" s="165">
        <v>8594</v>
      </c>
      <c r="E25" s="283">
        <v>0.09993023255813953</v>
      </c>
      <c r="F25" s="286">
        <v>885</v>
      </c>
      <c r="G25" s="144" t="s">
        <v>286</v>
      </c>
      <c r="H25" s="284">
        <v>86</v>
      </c>
      <c r="I25" s="284">
        <v>37</v>
      </c>
      <c r="J25" s="284">
        <v>9</v>
      </c>
      <c r="K25" s="150">
        <v>0.10465116279069768</v>
      </c>
      <c r="L25" s="284">
        <v>1</v>
      </c>
      <c r="M25" s="277"/>
    </row>
    <row r="26" spans="1:13" ht="12.75">
      <c r="A26" s="89" t="s">
        <v>23</v>
      </c>
      <c r="B26" s="70"/>
      <c r="C26" s="288"/>
      <c r="D26" s="70"/>
      <c r="E26" s="283" t="s">
        <v>24</v>
      </c>
      <c r="F26" s="186"/>
      <c r="G26" s="89" t="s">
        <v>23</v>
      </c>
      <c r="H26" s="280"/>
      <c r="I26" s="280"/>
      <c r="J26" s="280"/>
      <c r="K26" s="150"/>
      <c r="L26" s="280"/>
      <c r="M26" s="277"/>
    </row>
    <row r="27" spans="1:13" ht="33.75" customHeight="1">
      <c r="A27" s="177" t="s">
        <v>295</v>
      </c>
      <c r="B27" s="165"/>
      <c r="C27" s="171"/>
      <c r="D27" s="165"/>
      <c r="E27" s="283" t="s">
        <v>24</v>
      </c>
      <c r="F27" s="286"/>
      <c r="G27" s="177" t="s">
        <v>295</v>
      </c>
      <c r="H27" s="287"/>
      <c r="I27" s="287"/>
      <c r="J27" s="287"/>
      <c r="K27" s="150"/>
      <c r="L27" s="287"/>
      <c r="M27" s="277"/>
    </row>
    <row r="28" spans="1:13" ht="12.75">
      <c r="A28" s="144" t="s">
        <v>291</v>
      </c>
      <c r="B28" s="165">
        <v>2065000</v>
      </c>
      <c r="C28" s="165">
        <v>865310</v>
      </c>
      <c r="D28" s="165">
        <v>1376631</v>
      </c>
      <c r="E28" s="283">
        <v>0.6666493946731235</v>
      </c>
      <c r="F28" s="286">
        <v>362088</v>
      </c>
      <c r="G28" s="144" t="s">
        <v>291</v>
      </c>
      <c r="H28" s="287">
        <v>2065</v>
      </c>
      <c r="I28" s="284">
        <v>865</v>
      </c>
      <c r="J28" s="287">
        <v>1376</v>
      </c>
      <c r="K28" s="150">
        <v>0.6663438256658596</v>
      </c>
      <c r="L28" s="287">
        <v>362</v>
      </c>
      <c r="M28" s="277"/>
    </row>
    <row r="29" spans="1:13" ht="25.5">
      <c r="A29" s="119" t="s">
        <v>296</v>
      </c>
      <c r="B29" s="165">
        <v>1755000</v>
      </c>
      <c r="C29" s="171"/>
      <c r="D29" s="165">
        <v>1002339</v>
      </c>
      <c r="E29" s="283">
        <v>0.5711333333333334</v>
      </c>
      <c r="F29" s="286">
        <v>246121</v>
      </c>
      <c r="G29" s="119" t="s">
        <v>296</v>
      </c>
      <c r="H29" s="284">
        <v>1755</v>
      </c>
      <c r="I29" s="284">
        <v>0</v>
      </c>
      <c r="J29" s="284">
        <v>1002</v>
      </c>
      <c r="K29" s="150">
        <v>0.5709401709401709</v>
      </c>
      <c r="L29" s="284">
        <v>246</v>
      </c>
      <c r="M29" s="277"/>
    </row>
    <row r="30" spans="1:13" ht="12.75">
      <c r="A30" s="289" t="s">
        <v>297</v>
      </c>
      <c r="B30" s="165">
        <v>310000</v>
      </c>
      <c r="C30" s="171"/>
      <c r="D30" s="165">
        <v>374292</v>
      </c>
      <c r="E30" s="283">
        <v>1.2073935483870968</v>
      </c>
      <c r="F30" s="286">
        <v>115967</v>
      </c>
      <c r="G30" s="289" t="s">
        <v>297</v>
      </c>
      <c r="H30" s="284">
        <v>310</v>
      </c>
      <c r="I30" s="284">
        <v>0</v>
      </c>
      <c r="J30" s="284">
        <v>374</v>
      </c>
      <c r="K30" s="150">
        <v>1.206451612903226</v>
      </c>
      <c r="L30" s="284">
        <v>116</v>
      </c>
      <c r="M30" s="277"/>
    </row>
    <row r="31" spans="1:13" ht="12.75">
      <c r="A31" s="144" t="s">
        <v>293</v>
      </c>
      <c r="B31" s="165">
        <v>1320000</v>
      </c>
      <c r="C31" s="171">
        <v>569280</v>
      </c>
      <c r="D31" s="165">
        <v>255997</v>
      </c>
      <c r="E31" s="283">
        <v>0.1939371212121212</v>
      </c>
      <c r="F31" s="286">
        <v>69939</v>
      </c>
      <c r="G31" s="144" t="s">
        <v>293</v>
      </c>
      <c r="H31" s="287">
        <v>1320</v>
      </c>
      <c r="I31" s="287">
        <v>569</v>
      </c>
      <c r="J31" s="287">
        <v>256</v>
      </c>
      <c r="K31" s="150">
        <v>0.19393939393939394</v>
      </c>
      <c r="L31" s="287">
        <v>70</v>
      </c>
      <c r="M31" s="277"/>
    </row>
    <row r="32" spans="1:13" ht="12.75">
      <c r="A32" s="144" t="s">
        <v>294</v>
      </c>
      <c r="B32" s="165">
        <v>1320000</v>
      </c>
      <c r="C32" s="171">
        <v>569280</v>
      </c>
      <c r="D32" s="165">
        <v>255997</v>
      </c>
      <c r="E32" s="283">
        <v>0.1939371212121212</v>
      </c>
      <c r="F32" s="286">
        <v>69939</v>
      </c>
      <c r="G32" s="144" t="s">
        <v>294</v>
      </c>
      <c r="H32" s="284">
        <v>1320</v>
      </c>
      <c r="I32" s="284">
        <v>569</v>
      </c>
      <c r="J32" s="284">
        <v>256</v>
      </c>
      <c r="K32" s="150">
        <v>0.19393939393939394</v>
      </c>
      <c r="L32" s="284">
        <v>70</v>
      </c>
      <c r="M32" s="277"/>
    </row>
    <row r="33" spans="1:13" ht="25.5">
      <c r="A33" s="177" t="s">
        <v>298</v>
      </c>
      <c r="B33" s="178"/>
      <c r="C33" s="171"/>
      <c r="D33" s="178"/>
      <c r="E33" s="283" t="s">
        <v>24</v>
      </c>
      <c r="F33" s="199"/>
      <c r="G33" s="177" t="s">
        <v>298</v>
      </c>
      <c r="H33" s="290"/>
      <c r="I33" s="290"/>
      <c r="J33" s="290"/>
      <c r="K33" s="150"/>
      <c r="L33" s="290"/>
      <c r="M33" s="277"/>
    </row>
    <row r="34" spans="1:13" ht="12.75">
      <c r="A34" s="144" t="s">
        <v>291</v>
      </c>
      <c r="B34" s="165">
        <v>750000</v>
      </c>
      <c r="C34" s="171">
        <v>376000</v>
      </c>
      <c r="D34" s="165">
        <v>499489</v>
      </c>
      <c r="E34" s="283">
        <v>0.6659853333333333</v>
      </c>
      <c r="F34" s="165">
        <v>0</v>
      </c>
      <c r="G34" s="144" t="s">
        <v>291</v>
      </c>
      <c r="H34" s="165">
        <v>750</v>
      </c>
      <c r="I34" s="284">
        <v>376</v>
      </c>
      <c r="J34" s="165">
        <v>499</v>
      </c>
      <c r="K34" s="150">
        <v>0.6653333333333333</v>
      </c>
      <c r="L34" s="165">
        <v>0</v>
      </c>
      <c r="M34" s="277"/>
    </row>
    <row r="35" spans="1:13" ht="12.75">
      <c r="A35" s="291" t="s">
        <v>299</v>
      </c>
      <c r="B35" s="190">
        <v>750000</v>
      </c>
      <c r="C35" s="292">
        <v>376000</v>
      </c>
      <c r="D35" s="190">
        <v>499489</v>
      </c>
      <c r="E35" s="283">
        <v>0.6659853333333333</v>
      </c>
      <c r="F35" s="286">
        <v>0</v>
      </c>
      <c r="G35" s="291" t="s">
        <v>300</v>
      </c>
      <c r="H35" s="284">
        <v>750</v>
      </c>
      <c r="I35" s="284">
        <v>376</v>
      </c>
      <c r="J35" s="284">
        <v>499</v>
      </c>
      <c r="K35" s="150">
        <v>0.6653333333333333</v>
      </c>
      <c r="L35" s="284">
        <v>0</v>
      </c>
      <c r="M35" s="277"/>
    </row>
    <row r="36" spans="1:13" ht="12.75">
      <c r="A36" s="144" t="s">
        <v>293</v>
      </c>
      <c r="B36" s="165">
        <v>53300</v>
      </c>
      <c r="C36" s="171">
        <v>25000</v>
      </c>
      <c r="D36" s="165">
        <v>15752</v>
      </c>
      <c r="E36" s="283">
        <v>0.29553470919324576</v>
      </c>
      <c r="F36" s="286">
        <v>2462</v>
      </c>
      <c r="G36" s="144" t="s">
        <v>293</v>
      </c>
      <c r="H36" s="287">
        <v>53</v>
      </c>
      <c r="I36" s="287">
        <v>25</v>
      </c>
      <c r="J36" s="287">
        <v>16</v>
      </c>
      <c r="K36" s="150">
        <v>0.3018867924528302</v>
      </c>
      <c r="L36" s="287">
        <v>3</v>
      </c>
      <c r="M36" s="277"/>
    </row>
    <row r="37" spans="1:13" ht="12.75">
      <c r="A37" s="144" t="s">
        <v>294</v>
      </c>
      <c r="B37" s="293">
        <v>53300</v>
      </c>
      <c r="C37" s="171">
        <v>25000</v>
      </c>
      <c r="D37" s="165">
        <v>15752</v>
      </c>
      <c r="E37" s="283">
        <v>0.29553470919324576</v>
      </c>
      <c r="F37" s="286">
        <v>2462</v>
      </c>
      <c r="G37" s="144" t="s">
        <v>301</v>
      </c>
      <c r="H37" s="284">
        <v>53</v>
      </c>
      <c r="I37" s="284">
        <v>25</v>
      </c>
      <c r="J37" s="284">
        <v>16</v>
      </c>
      <c r="K37" s="150">
        <v>0.3018867924528302</v>
      </c>
      <c r="L37" s="284">
        <v>3</v>
      </c>
      <c r="M37" s="277"/>
    </row>
    <row r="38" spans="1:13" ht="12.75">
      <c r="A38" s="89" t="s">
        <v>26</v>
      </c>
      <c r="B38" s="70"/>
      <c r="C38" s="288"/>
      <c r="D38" s="165"/>
      <c r="E38" s="283" t="s">
        <v>24</v>
      </c>
      <c r="F38" s="186"/>
      <c r="G38" s="89" t="s">
        <v>26</v>
      </c>
      <c r="H38" s="280"/>
      <c r="I38" s="280"/>
      <c r="J38" s="280"/>
      <c r="K38" s="150"/>
      <c r="L38" s="280"/>
      <c r="M38" s="277"/>
    </row>
    <row r="39" spans="1:13" ht="12.75">
      <c r="A39" s="140" t="s">
        <v>302</v>
      </c>
      <c r="B39" s="165"/>
      <c r="C39" s="171"/>
      <c r="D39" s="165"/>
      <c r="E39" s="283" t="s">
        <v>24</v>
      </c>
      <c r="F39" s="286"/>
      <c r="G39" s="140" t="s">
        <v>302</v>
      </c>
      <c r="H39" s="287"/>
      <c r="I39" s="287"/>
      <c r="J39" s="287"/>
      <c r="K39" s="150"/>
      <c r="L39" s="287"/>
      <c r="M39" s="277"/>
    </row>
    <row r="40" spans="1:13" ht="12.75">
      <c r="A40" s="144" t="s">
        <v>291</v>
      </c>
      <c r="B40" s="165">
        <v>1550000</v>
      </c>
      <c r="C40" s="171">
        <v>1061600</v>
      </c>
      <c r="D40" s="165">
        <v>1061600</v>
      </c>
      <c r="E40" s="283">
        <v>0.6849032258064516</v>
      </c>
      <c r="F40" s="286">
        <v>284500</v>
      </c>
      <c r="G40" s="144" t="s">
        <v>291</v>
      </c>
      <c r="H40" s="287">
        <v>1550</v>
      </c>
      <c r="I40" s="284">
        <v>1062</v>
      </c>
      <c r="J40" s="287">
        <v>1062</v>
      </c>
      <c r="K40" s="150">
        <v>0.6851612903225807</v>
      </c>
      <c r="L40" s="287">
        <v>285</v>
      </c>
      <c r="M40" s="277"/>
    </row>
    <row r="41" spans="1:13" ht="12.75">
      <c r="A41" s="119" t="s">
        <v>303</v>
      </c>
      <c r="B41" s="165">
        <v>1550000</v>
      </c>
      <c r="C41" s="171">
        <v>1061600</v>
      </c>
      <c r="D41" s="165">
        <v>1061600</v>
      </c>
      <c r="E41" s="283">
        <v>0.6849032258064516</v>
      </c>
      <c r="F41" s="286">
        <v>284500</v>
      </c>
      <c r="G41" s="119" t="s">
        <v>303</v>
      </c>
      <c r="H41" s="284">
        <v>1550</v>
      </c>
      <c r="I41" s="284">
        <v>1062</v>
      </c>
      <c r="J41" s="284">
        <v>1062</v>
      </c>
      <c r="K41" s="150">
        <v>0.6851612903225807</v>
      </c>
      <c r="L41" s="284">
        <v>285</v>
      </c>
      <c r="M41" s="277"/>
    </row>
    <row r="42" spans="1:13" ht="12.75">
      <c r="A42" s="144" t="s">
        <v>293</v>
      </c>
      <c r="B42" s="165">
        <v>1550000</v>
      </c>
      <c r="C42" s="171">
        <v>1061600</v>
      </c>
      <c r="D42" s="165">
        <v>1012492</v>
      </c>
      <c r="E42" s="283">
        <v>0.6532206451612903</v>
      </c>
      <c r="F42" s="286">
        <v>142520</v>
      </c>
      <c r="G42" s="144" t="s">
        <v>293</v>
      </c>
      <c r="H42" s="287">
        <v>1550</v>
      </c>
      <c r="I42" s="287">
        <v>1062</v>
      </c>
      <c r="J42" s="287">
        <v>1013</v>
      </c>
      <c r="K42" s="150">
        <v>0.6535483870967742</v>
      </c>
      <c r="L42" s="287">
        <v>143</v>
      </c>
      <c r="M42" s="277"/>
    </row>
    <row r="43" spans="1:13" ht="12.75">
      <c r="A43" s="144" t="s">
        <v>294</v>
      </c>
      <c r="B43" s="165">
        <v>1292000</v>
      </c>
      <c r="C43" s="171">
        <v>803600</v>
      </c>
      <c r="D43" s="165">
        <v>794492</v>
      </c>
      <c r="E43" s="283">
        <v>0.6149318885448917</v>
      </c>
      <c r="F43" s="286">
        <v>125520</v>
      </c>
      <c r="G43" s="144" t="s">
        <v>304</v>
      </c>
      <c r="H43" s="284">
        <v>1292</v>
      </c>
      <c r="I43" s="284">
        <v>804</v>
      </c>
      <c r="J43" s="284">
        <v>795</v>
      </c>
      <c r="K43" s="150">
        <v>0.6153250773993808</v>
      </c>
      <c r="L43" s="284">
        <v>126</v>
      </c>
      <c r="M43" s="277"/>
    </row>
    <row r="44" spans="1:13" ht="12.75">
      <c r="A44" s="144" t="s">
        <v>305</v>
      </c>
      <c r="B44" s="165">
        <v>300000</v>
      </c>
      <c r="C44" s="171"/>
      <c r="D44" s="165">
        <v>300000</v>
      </c>
      <c r="E44" s="283">
        <v>1</v>
      </c>
      <c r="F44" s="286">
        <v>0</v>
      </c>
      <c r="G44" s="144" t="s">
        <v>306</v>
      </c>
      <c r="H44" s="284">
        <v>300</v>
      </c>
      <c r="I44" s="284"/>
      <c r="J44" s="284">
        <v>300</v>
      </c>
      <c r="K44" s="150">
        <v>1</v>
      </c>
      <c r="L44" s="284">
        <v>300</v>
      </c>
      <c r="M44" s="277"/>
    </row>
    <row r="45" spans="1:13" ht="12.75">
      <c r="A45" s="144" t="s">
        <v>286</v>
      </c>
      <c r="B45" s="165">
        <v>258000</v>
      </c>
      <c r="C45" s="171">
        <v>258000</v>
      </c>
      <c r="D45" s="165">
        <v>218000</v>
      </c>
      <c r="E45" s="283">
        <v>0.8449612403100775</v>
      </c>
      <c r="F45" s="286">
        <v>17000</v>
      </c>
      <c r="G45" s="144" t="s">
        <v>307</v>
      </c>
      <c r="H45" s="284">
        <v>258</v>
      </c>
      <c r="I45" s="284">
        <v>258</v>
      </c>
      <c r="J45" s="284">
        <v>218</v>
      </c>
      <c r="K45" s="150">
        <v>0.8449612403100775</v>
      </c>
      <c r="L45" s="284">
        <v>17</v>
      </c>
      <c r="M45" s="277"/>
    </row>
    <row r="46" spans="1:13" ht="12.75">
      <c r="A46" s="177" t="s">
        <v>308</v>
      </c>
      <c r="B46" s="165"/>
      <c r="C46" s="171"/>
      <c r="D46" s="165"/>
      <c r="E46" s="283" t="s">
        <v>24</v>
      </c>
      <c r="F46" s="286"/>
      <c r="G46" s="177" t="s">
        <v>308</v>
      </c>
      <c r="H46" s="287"/>
      <c r="I46" s="287"/>
      <c r="J46" s="287"/>
      <c r="K46" s="150"/>
      <c r="L46" s="287"/>
      <c r="M46" s="277"/>
    </row>
    <row r="47" spans="1:13" ht="12.75">
      <c r="A47" s="144" t="s">
        <v>291</v>
      </c>
      <c r="B47" s="165">
        <v>1181629</v>
      </c>
      <c r="C47" s="171">
        <v>415972</v>
      </c>
      <c r="D47" s="165">
        <v>415972</v>
      </c>
      <c r="E47" s="283">
        <v>0.3520326599973427</v>
      </c>
      <c r="F47" s="286">
        <v>5061</v>
      </c>
      <c r="G47" s="144" t="s">
        <v>291</v>
      </c>
      <c r="H47" s="287">
        <v>1182</v>
      </c>
      <c r="I47" s="284">
        <v>416</v>
      </c>
      <c r="J47" s="287">
        <v>416</v>
      </c>
      <c r="K47" s="150">
        <v>0.35194585448392557</v>
      </c>
      <c r="L47" s="287">
        <v>5</v>
      </c>
      <c r="M47" s="277"/>
    </row>
    <row r="48" spans="1:13" ht="12.75">
      <c r="A48" s="119" t="s">
        <v>303</v>
      </c>
      <c r="B48" s="165">
        <v>1181629</v>
      </c>
      <c r="C48" s="171">
        <v>415972</v>
      </c>
      <c r="D48" s="165">
        <v>415972</v>
      </c>
      <c r="E48" s="283">
        <v>0.3520326599973427</v>
      </c>
      <c r="F48" s="286">
        <v>5061</v>
      </c>
      <c r="G48" s="119" t="s">
        <v>303</v>
      </c>
      <c r="H48" s="284">
        <v>1182</v>
      </c>
      <c r="I48" s="284">
        <v>416</v>
      </c>
      <c r="J48" s="284">
        <v>416</v>
      </c>
      <c r="K48" s="150">
        <v>0.35194585448392557</v>
      </c>
      <c r="L48" s="284">
        <v>5</v>
      </c>
      <c r="M48" s="277"/>
    </row>
    <row r="49" spans="1:13" ht="12.75">
      <c r="A49" s="144" t="s">
        <v>293</v>
      </c>
      <c r="B49" s="165">
        <v>1198009</v>
      </c>
      <c r="C49" s="171">
        <v>420882</v>
      </c>
      <c r="D49" s="165">
        <v>230684</v>
      </c>
      <c r="E49" s="283">
        <v>0.19255614941123148</v>
      </c>
      <c r="F49" s="286">
        <v>3060</v>
      </c>
      <c r="G49" s="144" t="s">
        <v>293</v>
      </c>
      <c r="H49" s="287">
        <v>1198</v>
      </c>
      <c r="I49" s="287">
        <v>421</v>
      </c>
      <c r="J49" s="287">
        <v>231</v>
      </c>
      <c r="K49" s="150">
        <v>0.19282136894824708</v>
      </c>
      <c r="L49" s="287">
        <v>3</v>
      </c>
      <c r="M49" s="277"/>
    </row>
    <row r="50" spans="1:13" ht="12.75">
      <c r="A50" s="144" t="s">
        <v>294</v>
      </c>
      <c r="B50" s="165">
        <v>1193809</v>
      </c>
      <c r="C50" s="171">
        <v>417982</v>
      </c>
      <c r="D50" s="165">
        <v>230684</v>
      </c>
      <c r="E50" s="283">
        <v>0.19323359096806944</v>
      </c>
      <c r="F50" s="286">
        <v>3060</v>
      </c>
      <c r="G50" s="144" t="s">
        <v>304</v>
      </c>
      <c r="H50" s="284">
        <v>1194</v>
      </c>
      <c r="I50" s="284">
        <v>418</v>
      </c>
      <c r="J50" s="284">
        <v>231</v>
      </c>
      <c r="K50" s="150">
        <v>0.1934673366834171</v>
      </c>
      <c r="L50" s="284">
        <v>3</v>
      </c>
      <c r="M50" s="277"/>
    </row>
    <row r="51" spans="1:13" ht="12.75">
      <c r="A51" s="144" t="s">
        <v>286</v>
      </c>
      <c r="B51" s="165">
        <v>4200</v>
      </c>
      <c r="C51" s="171">
        <v>2900</v>
      </c>
      <c r="D51" s="165"/>
      <c r="E51" s="283">
        <v>0</v>
      </c>
      <c r="F51" s="286">
        <v>0</v>
      </c>
      <c r="G51" s="144" t="s">
        <v>307</v>
      </c>
      <c r="H51" s="284">
        <v>4</v>
      </c>
      <c r="I51" s="284">
        <v>3</v>
      </c>
      <c r="J51" s="284">
        <v>0</v>
      </c>
      <c r="K51" s="150">
        <v>0</v>
      </c>
      <c r="L51" s="284">
        <v>0</v>
      </c>
      <c r="M51" s="277"/>
    </row>
    <row r="52" spans="1:13" ht="12.75">
      <c r="A52" s="144" t="s">
        <v>287</v>
      </c>
      <c r="B52" s="165">
        <v>6756000</v>
      </c>
      <c r="C52" s="171">
        <v>2815500</v>
      </c>
      <c r="D52" s="165">
        <v>2129769</v>
      </c>
      <c r="E52" s="283">
        <v>0.3152411190053286</v>
      </c>
      <c r="F52" s="286">
        <v>492906</v>
      </c>
      <c r="G52" s="144" t="s">
        <v>287</v>
      </c>
      <c r="H52" s="284">
        <v>6756</v>
      </c>
      <c r="I52" s="284">
        <v>2816</v>
      </c>
      <c r="J52" s="284">
        <v>2130</v>
      </c>
      <c r="K52" s="150">
        <v>0.31527531083481347</v>
      </c>
      <c r="L52" s="284">
        <v>493</v>
      </c>
      <c r="M52" s="277"/>
    </row>
    <row r="53" spans="1:13" ht="12.75">
      <c r="A53" s="144" t="s">
        <v>288</v>
      </c>
      <c r="B53" s="165">
        <v>16380</v>
      </c>
      <c r="C53" s="171">
        <v>4910</v>
      </c>
      <c r="D53" s="165">
        <v>14793</v>
      </c>
      <c r="E53" s="283">
        <v>0.9031135531135531</v>
      </c>
      <c r="F53" s="286">
        <v>1695</v>
      </c>
      <c r="G53" s="144" t="s">
        <v>288</v>
      </c>
      <c r="H53" s="284">
        <v>16</v>
      </c>
      <c r="I53" s="284">
        <v>5</v>
      </c>
      <c r="J53" s="284">
        <v>15</v>
      </c>
      <c r="K53" s="150">
        <v>0.9375</v>
      </c>
      <c r="L53" s="284">
        <v>2</v>
      </c>
      <c r="M53" s="277"/>
    </row>
    <row r="54" spans="1:13" ht="12.75">
      <c r="A54" s="144" t="s">
        <v>289</v>
      </c>
      <c r="B54" s="165">
        <v>-6756000</v>
      </c>
      <c r="C54" s="171">
        <v>-2815500</v>
      </c>
      <c r="D54" s="165">
        <v>-1929688</v>
      </c>
      <c r="E54" s="283">
        <v>0.2856258140911782</v>
      </c>
      <c r="F54" s="286">
        <v>-489210</v>
      </c>
      <c r="G54" s="144" t="s">
        <v>289</v>
      </c>
      <c r="H54" s="284">
        <v>-6756</v>
      </c>
      <c r="I54" s="284">
        <v>-2816</v>
      </c>
      <c r="J54" s="284">
        <v>-1930</v>
      </c>
      <c r="K54" s="150">
        <v>0.28567199526346954</v>
      </c>
      <c r="L54" s="284">
        <v>-490</v>
      </c>
      <c r="M54" s="277"/>
    </row>
    <row r="55" spans="1:13" ht="12.75">
      <c r="A55" s="144" t="s">
        <v>274</v>
      </c>
      <c r="B55" s="165">
        <v>6756000</v>
      </c>
      <c r="C55" s="171">
        <v>2815500</v>
      </c>
      <c r="D55" s="165">
        <v>2129827</v>
      </c>
      <c r="E55" s="283">
        <v>0.31524970396684426</v>
      </c>
      <c r="F55" s="286">
        <v>492384</v>
      </c>
      <c r="G55" s="144" t="s">
        <v>274</v>
      </c>
      <c r="H55" s="284">
        <v>6756</v>
      </c>
      <c r="I55" s="284">
        <v>2816</v>
      </c>
      <c r="J55" s="284">
        <v>2130</v>
      </c>
      <c r="K55" s="150">
        <v>0.31527531083481347</v>
      </c>
      <c r="L55" s="284">
        <v>493</v>
      </c>
      <c r="M55" s="277"/>
    </row>
    <row r="56" spans="1:13" ht="12.75">
      <c r="A56" s="126" t="s">
        <v>27</v>
      </c>
      <c r="B56" s="70"/>
      <c r="C56" s="288"/>
      <c r="D56" s="70"/>
      <c r="E56" s="283" t="s">
        <v>24</v>
      </c>
      <c r="F56" s="186"/>
      <c r="G56" s="126" t="s">
        <v>27</v>
      </c>
      <c r="H56" s="280"/>
      <c r="I56" s="280"/>
      <c r="J56" s="280"/>
      <c r="K56" s="150"/>
      <c r="L56" s="280"/>
      <c r="M56" s="277"/>
    </row>
    <row r="57" spans="1:13" ht="12.75">
      <c r="A57" s="140" t="s">
        <v>309</v>
      </c>
      <c r="B57" s="165"/>
      <c r="C57" s="171"/>
      <c r="D57" s="165"/>
      <c r="E57" s="283" t="s">
        <v>24</v>
      </c>
      <c r="F57" s="286"/>
      <c r="G57" s="140" t="s">
        <v>309</v>
      </c>
      <c r="H57" s="287"/>
      <c r="I57" s="287"/>
      <c r="J57" s="287"/>
      <c r="K57" s="150"/>
      <c r="L57" s="287"/>
      <c r="M57" s="277"/>
    </row>
    <row r="58" spans="1:13" ht="12.75">
      <c r="A58" s="144" t="s">
        <v>291</v>
      </c>
      <c r="B58" s="171">
        <v>500000</v>
      </c>
      <c r="C58" s="165">
        <v>268000</v>
      </c>
      <c r="D58" s="165">
        <v>378670</v>
      </c>
      <c r="E58" s="283">
        <v>0.75734</v>
      </c>
      <c r="F58" s="286">
        <v>45234</v>
      </c>
      <c r="G58" s="144" t="s">
        <v>291</v>
      </c>
      <c r="H58" s="287">
        <v>500</v>
      </c>
      <c r="I58" s="284">
        <v>268</v>
      </c>
      <c r="J58" s="287">
        <v>378</v>
      </c>
      <c r="K58" s="150">
        <v>0.756</v>
      </c>
      <c r="L58" s="287">
        <v>45</v>
      </c>
      <c r="M58" s="277"/>
    </row>
    <row r="59" spans="1:13" ht="25.5">
      <c r="A59" s="119" t="s">
        <v>310</v>
      </c>
      <c r="B59" s="165">
        <v>300000</v>
      </c>
      <c r="C59" s="171"/>
      <c r="D59" s="165">
        <v>201246</v>
      </c>
      <c r="E59" s="283">
        <v>0.67082</v>
      </c>
      <c r="F59" s="286">
        <v>40988</v>
      </c>
      <c r="G59" s="119" t="s">
        <v>310</v>
      </c>
      <c r="H59" s="284">
        <v>300</v>
      </c>
      <c r="I59" s="284">
        <v>0</v>
      </c>
      <c r="J59" s="284">
        <v>201</v>
      </c>
      <c r="K59" s="150">
        <v>0.67</v>
      </c>
      <c r="L59" s="284">
        <v>41</v>
      </c>
      <c r="M59" s="277"/>
    </row>
    <row r="60" spans="1:13" ht="12.75">
      <c r="A60" s="144" t="s">
        <v>311</v>
      </c>
      <c r="B60" s="165">
        <v>200000</v>
      </c>
      <c r="C60" s="171"/>
      <c r="D60" s="165">
        <v>177424</v>
      </c>
      <c r="E60" s="283">
        <v>0.88712</v>
      </c>
      <c r="F60" s="286">
        <v>4246</v>
      </c>
      <c r="G60" s="119" t="s">
        <v>297</v>
      </c>
      <c r="H60" s="284">
        <v>200</v>
      </c>
      <c r="I60" s="284">
        <v>0</v>
      </c>
      <c r="J60" s="284">
        <v>177</v>
      </c>
      <c r="K60" s="150">
        <v>0.885</v>
      </c>
      <c r="L60" s="284">
        <v>4</v>
      </c>
      <c r="M60" s="277"/>
    </row>
    <row r="61" spans="1:13" ht="12.75">
      <c r="A61" s="144" t="s">
        <v>293</v>
      </c>
      <c r="B61" s="165">
        <v>500000</v>
      </c>
      <c r="C61" s="171">
        <v>268000</v>
      </c>
      <c r="D61" s="165">
        <v>194708</v>
      </c>
      <c r="E61" s="283">
        <v>0.389416</v>
      </c>
      <c r="F61" s="286">
        <v>43400</v>
      </c>
      <c r="G61" s="144" t="s">
        <v>293</v>
      </c>
      <c r="H61" s="287">
        <v>500</v>
      </c>
      <c r="I61" s="287">
        <v>268</v>
      </c>
      <c r="J61" s="287">
        <v>194</v>
      </c>
      <c r="K61" s="150">
        <v>0.388</v>
      </c>
      <c r="L61" s="287">
        <v>43</v>
      </c>
      <c r="M61" s="277"/>
    </row>
    <row r="62" spans="1:13" ht="12.75">
      <c r="A62" s="144" t="s">
        <v>294</v>
      </c>
      <c r="B62" s="165">
        <v>406000</v>
      </c>
      <c r="C62" s="171">
        <v>234400</v>
      </c>
      <c r="D62" s="165">
        <v>183383</v>
      </c>
      <c r="E62" s="283">
        <v>0.45168226600985223</v>
      </c>
      <c r="F62" s="286">
        <v>40075</v>
      </c>
      <c r="G62" s="144" t="s">
        <v>294</v>
      </c>
      <c r="H62" s="284">
        <v>406</v>
      </c>
      <c r="I62" s="284">
        <v>234</v>
      </c>
      <c r="J62" s="284">
        <v>183</v>
      </c>
      <c r="K62" s="150">
        <v>0.45073891625615764</v>
      </c>
      <c r="L62" s="284">
        <v>40</v>
      </c>
      <c r="M62" s="277"/>
    </row>
    <row r="63" spans="1:13" ht="12.75">
      <c r="A63" s="144" t="s">
        <v>286</v>
      </c>
      <c r="B63" s="165">
        <v>94000</v>
      </c>
      <c r="C63" s="171">
        <v>33600</v>
      </c>
      <c r="D63" s="165">
        <v>11325</v>
      </c>
      <c r="E63" s="283">
        <v>0.12047872340425532</v>
      </c>
      <c r="F63" s="286">
        <v>3325</v>
      </c>
      <c r="G63" s="144" t="s">
        <v>286</v>
      </c>
      <c r="H63" s="284">
        <v>94</v>
      </c>
      <c r="I63" s="284">
        <v>34</v>
      </c>
      <c r="J63" s="284">
        <v>11</v>
      </c>
      <c r="K63" s="150">
        <v>0.11702127659574468</v>
      </c>
      <c r="L63" s="284">
        <v>3</v>
      </c>
      <c r="M63" s="277"/>
    </row>
    <row r="64" spans="1:13" ht="12.75">
      <c r="A64" s="89" t="s">
        <v>28</v>
      </c>
      <c r="B64" s="70"/>
      <c r="C64" s="288"/>
      <c r="D64" s="70"/>
      <c r="E64" s="283" t="s">
        <v>24</v>
      </c>
      <c r="F64" s="186"/>
      <c r="G64" s="89" t="s">
        <v>28</v>
      </c>
      <c r="H64" s="284"/>
      <c r="I64" s="284"/>
      <c r="J64" s="284"/>
      <c r="K64" s="150"/>
      <c r="L64" s="284"/>
      <c r="M64" s="277"/>
    </row>
    <row r="65" spans="1:13" ht="12.75">
      <c r="A65" s="140" t="s">
        <v>312</v>
      </c>
      <c r="B65" s="165"/>
      <c r="C65" s="171"/>
      <c r="D65" s="165"/>
      <c r="E65" s="283" t="s">
        <v>24</v>
      </c>
      <c r="F65" s="286"/>
      <c r="G65" s="140" t="s">
        <v>312</v>
      </c>
      <c r="H65" s="287"/>
      <c r="I65" s="287"/>
      <c r="J65" s="287"/>
      <c r="K65" s="150"/>
      <c r="L65" s="287"/>
      <c r="M65" s="277"/>
    </row>
    <row r="66" spans="1:13" ht="12.75">
      <c r="A66" s="144" t="s">
        <v>291</v>
      </c>
      <c r="B66" s="165">
        <v>65221252</v>
      </c>
      <c r="C66" s="165">
        <v>24697734</v>
      </c>
      <c r="D66" s="165">
        <v>21020531</v>
      </c>
      <c r="E66" s="283">
        <v>0.3222957296189285</v>
      </c>
      <c r="F66" s="286">
        <v>4877789</v>
      </c>
      <c r="G66" s="144" t="s">
        <v>291</v>
      </c>
      <c r="H66" s="287">
        <v>65221</v>
      </c>
      <c r="I66" s="284">
        <v>24698</v>
      </c>
      <c r="J66" s="287">
        <v>21020</v>
      </c>
      <c r="K66" s="150">
        <v>0.3222888333512212</v>
      </c>
      <c r="L66" s="287">
        <v>4877</v>
      </c>
      <c r="M66" s="277"/>
    </row>
    <row r="67" spans="1:13" ht="12.75">
      <c r="A67" s="144" t="s">
        <v>313</v>
      </c>
      <c r="B67" s="165">
        <v>7800000</v>
      </c>
      <c r="C67" s="171"/>
      <c r="D67" s="165">
        <v>3850400</v>
      </c>
      <c r="E67" s="283">
        <v>0.49364102564102563</v>
      </c>
      <c r="F67" s="286">
        <v>892760</v>
      </c>
      <c r="G67" s="144" t="s">
        <v>313</v>
      </c>
      <c r="H67" s="284">
        <v>7800</v>
      </c>
      <c r="I67" s="284">
        <v>0</v>
      </c>
      <c r="J67" s="284">
        <v>3850</v>
      </c>
      <c r="K67" s="150">
        <v>0.4935897435897436</v>
      </c>
      <c r="L67" s="284">
        <v>892</v>
      </c>
      <c r="M67" s="277"/>
    </row>
    <row r="68" spans="1:13" ht="12.75">
      <c r="A68" s="144" t="s">
        <v>314</v>
      </c>
      <c r="B68" s="165">
        <v>54000000</v>
      </c>
      <c r="C68" s="171"/>
      <c r="D68" s="165">
        <v>16877001</v>
      </c>
      <c r="E68" s="283">
        <v>0.31253705555555555</v>
      </c>
      <c r="F68" s="286">
        <v>3892189</v>
      </c>
      <c r="G68" s="144" t="s">
        <v>314</v>
      </c>
      <c r="H68" s="284">
        <v>54000</v>
      </c>
      <c r="I68" s="284">
        <v>0</v>
      </c>
      <c r="J68" s="284">
        <v>16877</v>
      </c>
      <c r="K68" s="150">
        <v>0.31253703703703706</v>
      </c>
      <c r="L68" s="284">
        <v>3892</v>
      </c>
      <c r="M68" s="277"/>
    </row>
    <row r="69" spans="1:13" ht="12.75">
      <c r="A69" s="144" t="s">
        <v>315</v>
      </c>
      <c r="B69" s="165">
        <v>50000</v>
      </c>
      <c r="C69" s="171"/>
      <c r="D69" s="165">
        <v>12677</v>
      </c>
      <c r="E69" s="283">
        <v>0.25354</v>
      </c>
      <c r="F69" s="286">
        <v>2444</v>
      </c>
      <c r="G69" s="144" t="s">
        <v>315</v>
      </c>
      <c r="H69" s="284">
        <v>50</v>
      </c>
      <c r="I69" s="284">
        <v>0</v>
      </c>
      <c r="J69" s="284">
        <v>13</v>
      </c>
      <c r="K69" s="150">
        <v>0.26</v>
      </c>
      <c r="L69" s="284">
        <v>3</v>
      </c>
      <c r="M69" s="277"/>
    </row>
    <row r="70" spans="1:13" ht="12.75">
      <c r="A70" s="144" t="s">
        <v>316</v>
      </c>
      <c r="B70" s="165">
        <v>3371252</v>
      </c>
      <c r="C70" s="171"/>
      <c r="D70" s="165">
        <v>280453</v>
      </c>
      <c r="E70" s="283">
        <v>0.08318956874182054</v>
      </c>
      <c r="F70" s="286">
        <v>90396</v>
      </c>
      <c r="G70" s="144" t="s">
        <v>317</v>
      </c>
      <c r="H70" s="284">
        <v>3371</v>
      </c>
      <c r="I70" s="284">
        <v>0</v>
      </c>
      <c r="J70" s="284">
        <v>280</v>
      </c>
      <c r="K70" s="150">
        <v>0.08306140611094631</v>
      </c>
      <c r="L70" s="284">
        <v>90</v>
      </c>
      <c r="M70" s="277"/>
    </row>
    <row r="71" spans="1:13" ht="12.75">
      <c r="A71" s="144" t="s">
        <v>293</v>
      </c>
      <c r="B71" s="165">
        <v>70621252</v>
      </c>
      <c r="C71" s="171">
        <v>28732566</v>
      </c>
      <c r="D71" s="165">
        <v>24878178</v>
      </c>
      <c r="E71" s="283">
        <v>0.3522760825593973</v>
      </c>
      <c r="F71" s="286">
        <v>5264487</v>
      </c>
      <c r="G71" s="144" t="s">
        <v>293</v>
      </c>
      <c r="H71" s="287">
        <v>70621</v>
      </c>
      <c r="I71" s="287">
        <v>28733</v>
      </c>
      <c r="J71" s="287">
        <v>24878</v>
      </c>
      <c r="K71" s="150">
        <v>0.35227481910479885</v>
      </c>
      <c r="L71" s="287">
        <v>5264</v>
      </c>
      <c r="M71" s="277"/>
    </row>
    <row r="72" spans="1:13" ht="12.75">
      <c r="A72" s="144" t="s">
        <v>294</v>
      </c>
      <c r="B72" s="165">
        <v>50450068</v>
      </c>
      <c r="C72" s="171">
        <v>23018500</v>
      </c>
      <c r="D72" s="165">
        <v>19524849</v>
      </c>
      <c r="E72" s="283">
        <v>0.3870133336589358</v>
      </c>
      <c r="F72" s="286">
        <v>4109292</v>
      </c>
      <c r="G72" s="144" t="s">
        <v>294</v>
      </c>
      <c r="H72" s="284">
        <v>50450</v>
      </c>
      <c r="I72" s="284">
        <v>23019</v>
      </c>
      <c r="J72" s="284">
        <v>19525</v>
      </c>
      <c r="K72" s="150">
        <v>0.38701684836471756</v>
      </c>
      <c r="L72" s="284">
        <v>4109</v>
      </c>
      <c r="M72" s="277"/>
    </row>
    <row r="73" spans="1:13" ht="12.75">
      <c r="A73" s="144" t="s">
        <v>286</v>
      </c>
      <c r="B73" s="165">
        <v>20171184</v>
      </c>
      <c r="C73" s="171">
        <v>5714066</v>
      </c>
      <c r="D73" s="165">
        <v>5353329</v>
      </c>
      <c r="E73" s="283">
        <v>0.2653948821249164</v>
      </c>
      <c r="F73" s="286">
        <v>1155195</v>
      </c>
      <c r="G73" s="144" t="s">
        <v>318</v>
      </c>
      <c r="H73" s="284">
        <v>20171</v>
      </c>
      <c r="I73" s="284">
        <v>5714</v>
      </c>
      <c r="J73" s="284">
        <v>5353</v>
      </c>
      <c r="K73" s="150">
        <v>0.26538099251400527</v>
      </c>
      <c r="L73" s="284">
        <v>1155</v>
      </c>
      <c r="M73" s="277"/>
    </row>
    <row r="74" spans="1:13" ht="12.75">
      <c r="A74" s="144" t="s">
        <v>289</v>
      </c>
      <c r="B74" s="165">
        <v>-5400000</v>
      </c>
      <c r="C74" s="171">
        <v>-4034832</v>
      </c>
      <c r="D74" s="165">
        <v>-3857647</v>
      </c>
      <c r="E74" s="283">
        <v>0.7143790740740741</v>
      </c>
      <c r="F74" s="286">
        <v>-386698</v>
      </c>
      <c r="G74" s="144" t="s">
        <v>289</v>
      </c>
      <c r="H74" s="287">
        <v>-5400</v>
      </c>
      <c r="I74" s="287">
        <v>-4035</v>
      </c>
      <c r="J74" s="287">
        <v>-3858</v>
      </c>
      <c r="K74" s="150">
        <v>0.7144444444444444</v>
      </c>
      <c r="L74" s="284">
        <v>-387</v>
      </c>
      <c r="M74" s="277"/>
    </row>
    <row r="75" spans="1:13" ht="12.75">
      <c r="A75" s="144" t="s">
        <v>274</v>
      </c>
      <c r="B75" s="165">
        <v>5400000</v>
      </c>
      <c r="C75" s="171"/>
      <c r="D75" s="165">
        <v>3199804</v>
      </c>
      <c r="E75" s="283">
        <v>0.5925562962962962</v>
      </c>
      <c r="F75" s="286">
        <v>225559</v>
      </c>
      <c r="G75" s="144" t="s">
        <v>274</v>
      </c>
      <c r="H75" s="284">
        <v>5400</v>
      </c>
      <c r="I75" s="284">
        <v>0</v>
      </c>
      <c r="J75" s="284">
        <v>3200</v>
      </c>
      <c r="K75" s="150">
        <v>0.5925925925925926</v>
      </c>
      <c r="L75" s="284">
        <v>226</v>
      </c>
      <c r="M75" s="277"/>
    </row>
    <row r="76" spans="1:13" ht="12.75">
      <c r="A76" s="140" t="s">
        <v>319</v>
      </c>
      <c r="B76" s="165"/>
      <c r="C76" s="171"/>
      <c r="D76" s="165"/>
      <c r="E76" s="283" t="s">
        <v>24</v>
      </c>
      <c r="F76" s="286"/>
      <c r="G76" s="140" t="s">
        <v>319</v>
      </c>
      <c r="H76" s="287"/>
      <c r="I76" s="287"/>
      <c r="J76" s="287"/>
      <c r="K76" s="150"/>
      <c r="L76" s="287"/>
      <c r="M76" s="277"/>
    </row>
    <row r="77" spans="1:13" ht="12.75">
      <c r="A77" s="144" t="s">
        <v>291</v>
      </c>
      <c r="B77" s="165">
        <v>500000</v>
      </c>
      <c r="C77" s="171">
        <v>299000</v>
      </c>
      <c r="D77" s="165">
        <v>325640</v>
      </c>
      <c r="E77" s="283">
        <v>0.65128</v>
      </c>
      <c r="F77" s="286">
        <v>65636</v>
      </c>
      <c r="G77" s="144" t="s">
        <v>291</v>
      </c>
      <c r="H77" s="287">
        <v>500</v>
      </c>
      <c r="I77" s="284">
        <v>299</v>
      </c>
      <c r="J77" s="287">
        <v>325</v>
      </c>
      <c r="K77" s="150">
        <v>0.65</v>
      </c>
      <c r="L77" s="287">
        <v>65</v>
      </c>
      <c r="M77" s="277"/>
    </row>
    <row r="78" spans="1:13" ht="12.75">
      <c r="A78" s="144" t="s">
        <v>320</v>
      </c>
      <c r="B78" s="165">
        <v>500000</v>
      </c>
      <c r="C78" s="171"/>
      <c r="D78" s="165">
        <v>320290</v>
      </c>
      <c r="E78" s="283">
        <v>0.64058</v>
      </c>
      <c r="F78" s="286">
        <v>64003</v>
      </c>
      <c r="G78" s="144" t="s">
        <v>320</v>
      </c>
      <c r="H78" s="284">
        <v>500</v>
      </c>
      <c r="I78" s="284">
        <v>0</v>
      </c>
      <c r="J78" s="284">
        <v>320</v>
      </c>
      <c r="K78" s="150">
        <v>0.64</v>
      </c>
      <c r="L78" s="284">
        <v>64</v>
      </c>
      <c r="M78" s="277"/>
    </row>
    <row r="79" spans="1:13" ht="12.75">
      <c r="A79" s="144" t="s">
        <v>297</v>
      </c>
      <c r="B79" s="165"/>
      <c r="C79" s="171"/>
      <c r="D79" s="165">
        <v>5350</v>
      </c>
      <c r="E79" s="283" t="s">
        <v>24</v>
      </c>
      <c r="F79" s="286">
        <v>1633</v>
      </c>
      <c r="G79" s="144" t="s">
        <v>297</v>
      </c>
      <c r="H79" s="284">
        <v>0</v>
      </c>
      <c r="I79" s="284">
        <v>0</v>
      </c>
      <c r="J79" s="284">
        <v>5</v>
      </c>
      <c r="K79" s="150" t="s">
        <v>24</v>
      </c>
      <c r="L79" s="284">
        <v>1</v>
      </c>
      <c r="M79" s="277"/>
    </row>
    <row r="80" spans="1:13" ht="12.75">
      <c r="A80" s="144" t="s">
        <v>293</v>
      </c>
      <c r="B80" s="165">
        <v>500000</v>
      </c>
      <c r="C80" s="171">
        <v>299000</v>
      </c>
      <c r="D80" s="165">
        <v>188259</v>
      </c>
      <c r="E80" s="283">
        <v>0.376518</v>
      </c>
      <c r="F80" s="286">
        <v>11970</v>
      </c>
      <c r="G80" s="144" t="s">
        <v>293</v>
      </c>
      <c r="H80" s="287">
        <v>500</v>
      </c>
      <c r="I80" s="287">
        <v>299</v>
      </c>
      <c r="J80" s="287">
        <v>188</v>
      </c>
      <c r="K80" s="150">
        <v>0.376</v>
      </c>
      <c r="L80" s="287">
        <v>12</v>
      </c>
      <c r="M80" s="277"/>
    </row>
    <row r="81" spans="1:13" ht="12.75">
      <c r="A81" s="144" t="s">
        <v>294</v>
      </c>
      <c r="B81" s="165">
        <v>350000</v>
      </c>
      <c r="C81" s="171">
        <v>209000</v>
      </c>
      <c r="D81" s="165">
        <v>172031</v>
      </c>
      <c r="E81" s="283">
        <v>0.4915171428571429</v>
      </c>
      <c r="F81" s="286">
        <v>11970</v>
      </c>
      <c r="G81" s="144" t="s">
        <v>294</v>
      </c>
      <c r="H81" s="284">
        <v>350</v>
      </c>
      <c r="I81" s="284">
        <v>209</v>
      </c>
      <c r="J81" s="284">
        <v>172</v>
      </c>
      <c r="K81" s="150">
        <v>0.49142857142857144</v>
      </c>
      <c r="L81" s="284">
        <v>12</v>
      </c>
      <c r="M81" s="277"/>
    </row>
    <row r="82" spans="1:13" ht="12.75">
      <c r="A82" s="144" t="s">
        <v>286</v>
      </c>
      <c r="B82" s="165">
        <v>150000</v>
      </c>
      <c r="C82" s="171">
        <v>90000</v>
      </c>
      <c r="D82" s="165">
        <v>16228</v>
      </c>
      <c r="E82" s="283">
        <v>0.10818666666666667</v>
      </c>
      <c r="F82" s="286">
        <v>0</v>
      </c>
      <c r="G82" s="144" t="s">
        <v>286</v>
      </c>
      <c r="H82" s="284">
        <v>150</v>
      </c>
      <c r="I82" s="284">
        <v>90</v>
      </c>
      <c r="J82" s="284">
        <v>16</v>
      </c>
      <c r="K82" s="150">
        <v>0.10666666666666667</v>
      </c>
      <c r="L82" s="284">
        <v>0</v>
      </c>
      <c r="M82" s="277"/>
    </row>
    <row r="83" spans="1:13" ht="12.75">
      <c r="A83" s="140" t="s">
        <v>321</v>
      </c>
      <c r="B83" s="165"/>
      <c r="C83" s="171"/>
      <c r="D83" s="165"/>
      <c r="E83" s="283" t="s">
        <v>24</v>
      </c>
      <c r="F83" s="286"/>
      <c r="G83" s="140" t="s">
        <v>321</v>
      </c>
      <c r="H83" s="287"/>
      <c r="I83" s="287"/>
      <c r="J83" s="287"/>
      <c r="K83" s="150"/>
      <c r="L83" s="287"/>
      <c r="M83" s="277"/>
    </row>
    <row r="84" spans="1:13" ht="12.75">
      <c r="A84" s="144" t="s">
        <v>291</v>
      </c>
      <c r="B84" s="165">
        <v>2000000</v>
      </c>
      <c r="C84" s="171">
        <v>1656000</v>
      </c>
      <c r="D84" s="165">
        <v>893902</v>
      </c>
      <c r="E84" s="283">
        <v>0.446951</v>
      </c>
      <c r="F84" s="286">
        <v>150782</v>
      </c>
      <c r="G84" s="144" t="s">
        <v>291</v>
      </c>
      <c r="H84" s="284">
        <v>2000</v>
      </c>
      <c r="I84" s="284">
        <v>1656</v>
      </c>
      <c r="J84" s="284">
        <v>894</v>
      </c>
      <c r="K84" s="150">
        <v>0.447</v>
      </c>
      <c r="L84" s="284">
        <v>151</v>
      </c>
      <c r="M84" s="277"/>
    </row>
    <row r="85" spans="1:13" ht="12.75">
      <c r="A85" s="144" t="s">
        <v>293</v>
      </c>
      <c r="B85" s="165">
        <v>2000000</v>
      </c>
      <c r="C85" s="171">
        <v>1656000</v>
      </c>
      <c r="D85" s="165">
        <v>1655977</v>
      </c>
      <c r="E85" s="283">
        <v>0.8279885</v>
      </c>
      <c r="F85" s="286">
        <v>92207</v>
      </c>
      <c r="G85" s="144" t="s">
        <v>293</v>
      </c>
      <c r="H85" s="287">
        <v>2000</v>
      </c>
      <c r="I85" s="287">
        <v>1656</v>
      </c>
      <c r="J85" s="287">
        <v>1656</v>
      </c>
      <c r="K85" s="150">
        <v>0.828</v>
      </c>
      <c r="L85" s="287">
        <v>92</v>
      </c>
      <c r="M85" s="277"/>
    </row>
    <row r="86" spans="1:13" ht="12.75">
      <c r="A86" s="144" t="s">
        <v>286</v>
      </c>
      <c r="B86" s="165">
        <v>2000000</v>
      </c>
      <c r="C86" s="171">
        <v>1656000</v>
      </c>
      <c r="D86" s="165">
        <v>1655977</v>
      </c>
      <c r="E86" s="283">
        <v>0.8279885</v>
      </c>
      <c r="F86" s="286">
        <v>92207</v>
      </c>
      <c r="G86" s="144" t="s">
        <v>286</v>
      </c>
      <c r="H86" s="284">
        <v>2000</v>
      </c>
      <c r="I86" s="284">
        <v>1656</v>
      </c>
      <c r="J86" s="284">
        <v>1656</v>
      </c>
      <c r="K86" s="150">
        <v>0.828</v>
      </c>
      <c r="L86" s="284">
        <v>92</v>
      </c>
      <c r="M86" s="277"/>
    </row>
    <row r="87" spans="1:13" ht="12.75">
      <c r="A87" s="144" t="s">
        <v>322</v>
      </c>
      <c r="B87" s="165">
        <v>0</v>
      </c>
      <c r="C87" s="171"/>
      <c r="D87" s="165">
        <v>875000</v>
      </c>
      <c r="E87" s="283" t="s">
        <v>24</v>
      </c>
      <c r="F87" s="286">
        <v>-125000</v>
      </c>
      <c r="G87" s="144" t="s">
        <v>322</v>
      </c>
      <c r="H87" s="284">
        <v>0</v>
      </c>
      <c r="I87" s="284">
        <v>0</v>
      </c>
      <c r="J87" s="284">
        <v>875</v>
      </c>
      <c r="K87" s="150" t="s">
        <v>24</v>
      </c>
      <c r="L87" s="284">
        <v>-125</v>
      </c>
      <c r="M87" s="277"/>
    </row>
    <row r="88" spans="1:13" ht="12.75">
      <c r="A88" s="89" t="s">
        <v>29</v>
      </c>
      <c r="B88" s="165"/>
      <c r="C88" s="171"/>
      <c r="D88" s="165"/>
      <c r="E88" s="283" t="s">
        <v>24</v>
      </c>
      <c r="F88" s="286"/>
      <c r="G88" s="89" t="s">
        <v>29</v>
      </c>
      <c r="H88" s="287"/>
      <c r="I88" s="287"/>
      <c r="J88" s="287"/>
      <c r="K88" s="150"/>
      <c r="L88" s="287"/>
      <c r="M88" s="3"/>
    </row>
    <row r="89" spans="1:13" ht="12.75">
      <c r="A89" s="140" t="s">
        <v>323</v>
      </c>
      <c r="B89" s="165"/>
      <c r="C89" s="171"/>
      <c r="D89" s="165"/>
      <c r="E89" s="283" t="s">
        <v>24</v>
      </c>
      <c r="F89" s="286"/>
      <c r="G89" s="140" t="s">
        <v>323</v>
      </c>
      <c r="H89" s="287"/>
      <c r="I89" s="287"/>
      <c r="J89" s="287"/>
      <c r="K89" s="150"/>
      <c r="L89" s="287"/>
      <c r="M89" s="3"/>
    </row>
    <row r="90" spans="1:13" ht="12.75">
      <c r="A90" s="144" t="s">
        <v>291</v>
      </c>
      <c r="B90" s="165">
        <v>131491628</v>
      </c>
      <c r="C90" s="171">
        <v>55416596</v>
      </c>
      <c r="D90" s="165">
        <v>53926754</v>
      </c>
      <c r="E90" s="283">
        <v>0.41011549419709065</v>
      </c>
      <c r="F90" s="286">
        <v>11839570</v>
      </c>
      <c r="G90" s="144" t="s">
        <v>291</v>
      </c>
      <c r="H90" s="287">
        <v>131491</v>
      </c>
      <c r="I90" s="287">
        <v>55417</v>
      </c>
      <c r="J90" s="287">
        <v>53927</v>
      </c>
      <c r="K90" s="150">
        <v>0.4101193237559985</v>
      </c>
      <c r="L90" s="287">
        <v>11840</v>
      </c>
      <c r="M90" s="3"/>
    </row>
    <row r="91" spans="1:13" ht="12.75">
      <c r="A91" s="144" t="s">
        <v>324</v>
      </c>
      <c r="B91" s="165">
        <v>74152400</v>
      </c>
      <c r="C91" s="171"/>
      <c r="D91" s="165">
        <v>29005207</v>
      </c>
      <c r="E91" s="283">
        <v>0.391156685420836</v>
      </c>
      <c r="F91" s="286">
        <v>6599180</v>
      </c>
      <c r="G91" s="144" t="s">
        <v>324</v>
      </c>
      <c r="H91" s="287">
        <v>74152</v>
      </c>
      <c r="I91" s="287">
        <v>0</v>
      </c>
      <c r="J91" s="287">
        <v>29005</v>
      </c>
      <c r="K91" s="150">
        <v>0.39115600388391414</v>
      </c>
      <c r="L91" s="284">
        <v>6599</v>
      </c>
      <c r="M91" s="3"/>
    </row>
    <row r="92" spans="1:13" ht="12.75">
      <c r="A92" s="144" t="s">
        <v>325</v>
      </c>
      <c r="B92" s="165">
        <v>53376928</v>
      </c>
      <c r="C92" s="171"/>
      <c r="D92" s="165">
        <v>23745047</v>
      </c>
      <c r="E92" s="283">
        <v>0.4448560059507359</v>
      </c>
      <c r="F92" s="286">
        <v>5083708</v>
      </c>
      <c r="G92" s="144" t="s">
        <v>325</v>
      </c>
      <c r="H92" s="287">
        <v>53377</v>
      </c>
      <c r="I92" s="287">
        <v>0</v>
      </c>
      <c r="J92" s="287">
        <v>23745</v>
      </c>
      <c r="K92" s="150">
        <v>0.44485452535736364</v>
      </c>
      <c r="L92" s="284">
        <v>5084</v>
      </c>
      <c r="M92" s="3"/>
    </row>
    <row r="93" spans="1:13" ht="12.75">
      <c r="A93" s="144" t="s">
        <v>315</v>
      </c>
      <c r="B93" s="165">
        <v>3962300</v>
      </c>
      <c r="C93" s="171"/>
      <c r="D93" s="165">
        <v>1176500</v>
      </c>
      <c r="E93" s="283">
        <v>0.29692350402543977</v>
      </c>
      <c r="F93" s="286">
        <v>156682</v>
      </c>
      <c r="G93" s="144" t="s">
        <v>315</v>
      </c>
      <c r="H93" s="287">
        <v>3962</v>
      </c>
      <c r="I93" s="287">
        <v>0</v>
      </c>
      <c r="J93" s="287">
        <v>1177</v>
      </c>
      <c r="K93" s="150">
        <v>0.2970721857647653</v>
      </c>
      <c r="L93" s="284">
        <v>157</v>
      </c>
      <c r="M93" s="3"/>
    </row>
    <row r="94" spans="1:13" ht="12.75">
      <c r="A94" s="144" t="s">
        <v>293</v>
      </c>
      <c r="B94" s="165">
        <v>135680628</v>
      </c>
      <c r="C94" s="171">
        <v>59693947</v>
      </c>
      <c r="D94" s="165">
        <v>53338260</v>
      </c>
      <c r="E94" s="283">
        <v>0.39311625238055353</v>
      </c>
      <c r="F94" s="286">
        <v>13129546</v>
      </c>
      <c r="G94" s="144" t="s">
        <v>293</v>
      </c>
      <c r="H94" s="287">
        <v>135681</v>
      </c>
      <c r="I94" s="287">
        <v>59694</v>
      </c>
      <c r="J94" s="287">
        <v>53338</v>
      </c>
      <c r="K94" s="150">
        <v>0.3931132583044052</v>
      </c>
      <c r="L94" s="287">
        <v>13129</v>
      </c>
      <c r="M94" s="3"/>
    </row>
    <row r="95" spans="1:13" ht="12.75">
      <c r="A95" s="144" t="s">
        <v>294</v>
      </c>
      <c r="B95" s="165">
        <v>130203128</v>
      </c>
      <c r="C95" s="171">
        <v>55955047</v>
      </c>
      <c r="D95" s="165">
        <v>52419091</v>
      </c>
      <c r="E95" s="283">
        <v>0.4025947133927535</v>
      </c>
      <c r="F95" s="286">
        <v>12656996</v>
      </c>
      <c r="G95" s="144" t="s">
        <v>294</v>
      </c>
      <c r="H95" s="287">
        <v>130203</v>
      </c>
      <c r="I95" s="287">
        <v>55955</v>
      </c>
      <c r="J95" s="287">
        <v>52419</v>
      </c>
      <c r="K95" s="150">
        <v>0.4025944102670445</v>
      </c>
      <c r="L95" s="284">
        <v>12657</v>
      </c>
      <c r="M95" s="3"/>
    </row>
    <row r="96" spans="1:13" ht="12.75">
      <c r="A96" s="144" t="s">
        <v>286</v>
      </c>
      <c r="B96" s="165">
        <v>5477500</v>
      </c>
      <c r="C96" s="171">
        <v>3738900</v>
      </c>
      <c r="D96" s="165">
        <v>919169</v>
      </c>
      <c r="E96" s="283">
        <v>0.16780812414422638</v>
      </c>
      <c r="F96" s="286">
        <v>472550</v>
      </c>
      <c r="G96" s="144" t="s">
        <v>286</v>
      </c>
      <c r="H96" s="287">
        <v>5478</v>
      </c>
      <c r="I96" s="287">
        <v>3739</v>
      </c>
      <c r="J96" s="287">
        <v>919</v>
      </c>
      <c r="K96" s="150">
        <v>0.16776195691858342</v>
      </c>
      <c r="L96" s="284">
        <v>472</v>
      </c>
      <c r="M96" s="3"/>
    </row>
    <row r="97" spans="1:13" ht="12.75">
      <c r="A97" s="144" t="s">
        <v>289</v>
      </c>
      <c r="B97" s="165">
        <v>-4189000</v>
      </c>
      <c r="C97" s="171">
        <v>-4277351</v>
      </c>
      <c r="D97" s="165">
        <v>588494</v>
      </c>
      <c r="E97" s="283">
        <v>-0.14048555741227023</v>
      </c>
      <c r="F97" s="286">
        <v>-1289976</v>
      </c>
      <c r="G97" s="144" t="s">
        <v>289</v>
      </c>
      <c r="H97" s="287">
        <v>-4190</v>
      </c>
      <c r="I97" s="287">
        <v>-4277</v>
      </c>
      <c r="J97" s="287">
        <v>589</v>
      </c>
      <c r="K97" s="150">
        <v>-0.14057279236276848</v>
      </c>
      <c r="L97" s="284">
        <v>-1289</v>
      </c>
      <c r="M97" s="3"/>
    </row>
    <row r="98" spans="1:13" ht="12.75">
      <c r="A98" s="144" t="s">
        <v>274</v>
      </c>
      <c r="B98" s="165">
        <v>4189000</v>
      </c>
      <c r="C98" s="171">
        <v>3080000</v>
      </c>
      <c r="D98" s="165">
        <v>241829</v>
      </c>
      <c r="E98" s="283">
        <v>0.057729529720697066</v>
      </c>
      <c r="F98" s="286">
        <v>-56374</v>
      </c>
      <c r="G98" s="144" t="s">
        <v>274</v>
      </c>
      <c r="H98" s="287">
        <v>4189</v>
      </c>
      <c r="I98" s="287">
        <v>3080</v>
      </c>
      <c r="J98" s="287">
        <v>242</v>
      </c>
      <c r="K98" s="150">
        <v>0.05777035091907377</v>
      </c>
      <c r="L98" s="284">
        <v>-56</v>
      </c>
      <c r="M98" s="3"/>
    </row>
    <row r="99" spans="1:13" ht="12.75">
      <c r="A99" s="140" t="s">
        <v>326</v>
      </c>
      <c r="B99" s="165"/>
      <c r="C99" s="171"/>
      <c r="D99" s="165"/>
      <c r="E99" s="283" t="s">
        <v>24</v>
      </c>
      <c r="F99" s="286"/>
      <c r="G99" s="140" t="s">
        <v>326</v>
      </c>
      <c r="H99" s="287"/>
      <c r="I99" s="287"/>
      <c r="J99" s="287"/>
      <c r="K99" s="150"/>
      <c r="L99" s="287"/>
      <c r="M99" s="277"/>
    </row>
    <row r="100" spans="1:13" ht="12.75">
      <c r="A100" s="144" t="s">
        <v>291</v>
      </c>
      <c r="B100" s="165">
        <v>481062040</v>
      </c>
      <c r="C100" s="165">
        <v>189729190</v>
      </c>
      <c r="D100" s="165">
        <v>190699835</v>
      </c>
      <c r="E100" s="283">
        <v>0.3964142234128471</v>
      </c>
      <c r="F100" s="286">
        <v>42530494</v>
      </c>
      <c r="G100" s="144" t="s">
        <v>291</v>
      </c>
      <c r="H100" s="287">
        <v>481062</v>
      </c>
      <c r="I100" s="284">
        <v>189729</v>
      </c>
      <c r="J100" s="287">
        <v>190700</v>
      </c>
      <c r="K100" s="150">
        <v>0.39641459936557033</v>
      </c>
      <c r="L100" s="284">
        <v>42531</v>
      </c>
      <c r="M100" s="277"/>
    </row>
    <row r="101" spans="1:13" ht="12.75">
      <c r="A101" s="294" t="s">
        <v>327</v>
      </c>
      <c r="B101" s="194">
        <v>473580496</v>
      </c>
      <c r="C101" s="295"/>
      <c r="D101" s="194">
        <v>187207917</v>
      </c>
      <c r="E101" s="283">
        <v>0.39530326645884506</v>
      </c>
      <c r="F101" s="286">
        <v>41897968</v>
      </c>
      <c r="G101" s="144" t="s">
        <v>327</v>
      </c>
      <c r="H101" s="284">
        <v>473580</v>
      </c>
      <c r="I101" s="284">
        <v>0</v>
      </c>
      <c r="J101" s="284">
        <v>187208</v>
      </c>
      <c r="K101" s="150">
        <v>0.39530385573715104</v>
      </c>
      <c r="L101" s="284">
        <v>41898</v>
      </c>
      <c r="M101" s="277"/>
    </row>
    <row r="102" spans="1:13" ht="12.75">
      <c r="A102" s="294" t="s">
        <v>328</v>
      </c>
      <c r="B102" s="194">
        <v>6036630</v>
      </c>
      <c r="C102" s="295"/>
      <c r="D102" s="194">
        <v>2493835</v>
      </c>
      <c r="E102" s="283">
        <v>0.4131170868514386</v>
      </c>
      <c r="F102" s="286">
        <v>541566</v>
      </c>
      <c r="G102" s="144" t="s">
        <v>328</v>
      </c>
      <c r="H102" s="284">
        <v>6037</v>
      </c>
      <c r="I102" s="284">
        <v>0</v>
      </c>
      <c r="J102" s="284">
        <v>2494</v>
      </c>
      <c r="K102" s="150">
        <v>0.4131190988901772</v>
      </c>
      <c r="L102" s="284">
        <v>542</v>
      </c>
      <c r="M102" s="277"/>
    </row>
    <row r="103" spans="1:13" ht="12.75">
      <c r="A103" s="294" t="s">
        <v>329</v>
      </c>
      <c r="B103" s="194">
        <v>1444914</v>
      </c>
      <c r="C103" s="295"/>
      <c r="D103" s="194">
        <v>998083</v>
      </c>
      <c r="E103" s="283">
        <v>0.6907559896298326</v>
      </c>
      <c r="F103" s="286">
        <v>90960</v>
      </c>
      <c r="G103" s="144" t="s">
        <v>329</v>
      </c>
      <c r="H103" s="284">
        <v>1445</v>
      </c>
      <c r="I103" s="284">
        <v>0</v>
      </c>
      <c r="J103" s="284">
        <v>998</v>
      </c>
      <c r="K103" s="150">
        <v>0.6906574394463668</v>
      </c>
      <c r="L103" s="284">
        <v>91</v>
      </c>
      <c r="M103" s="277"/>
    </row>
    <row r="104" spans="1:13" ht="12.75">
      <c r="A104" s="144" t="s">
        <v>330</v>
      </c>
      <c r="B104" s="165">
        <v>516531015</v>
      </c>
      <c r="C104" s="171">
        <v>228298359</v>
      </c>
      <c r="D104" s="165">
        <v>212684262</v>
      </c>
      <c r="E104" s="283">
        <v>0.41175506566628917</v>
      </c>
      <c r="F104" s="286">
        <v>43771757</v>
      </c>
      <c r="G104" s="144" t="s">
        <v>331</v>
      </c>
      <c r="H104" s="165">
        <v>516531</v>
      </c>
      <c r="I104" s="165">
        <v>228299</v>
      </c>
      <c r="J104" s="165">
        <v>212684</v>
      </c>
      <c r="K104" s="150">
        <v>0.4117545703936453</v>
      </c>
      <c r="L104" s="287">
        <v>43771</v>
      </c>
      <c r="M104" s="277"/>
    </row>
    <row r="105" spans="1:13" ht="12.75">
      <c r="A105" s="144" t="s">
        <v>294</v>
      </c>
      <c r="B105" s="165">
        <v>512300015</v>
      </c>
      <c r="C105" s="171">
        <v>226356515</v>
      </c>
      <c r="D105" s="165">
        <v>212006131</v>
      </c>
      <c r="E105" s="283">
        <v>0.41383198280796457</v>
      </c>
      <c r="F105" s="286">
        <v>43621131</v>
      </c>
      <c r="G105" s="144" t="s">
        <v>294</v>
      </c>
      <c r="H105" s="284">
        <v>512300</v>
      </c>
      <c r="I105" s="284">
        <v>226357</v>
      </c>
      <c r="J105" s="284">
        <v>212006</v>
      </c>
      <c r="K105" s="150">
        <v>0.41383173921530353</v>
      </c>
      <c r="L105" s="284">
        <v>43621</v>
      </c>
      <c r="M105" s="277"/>
    </row>
    <row r="106" spans="1:13" ht="12.75">
      <c r="A106" s="144" t="s">
        <v>286</v>
      </c>
      <c r="B106" s="165">
        <v>4231000</v>
      </c>
      <c r="C106" s="171">
        <v>1941844</v>
      </c>
      <c r="D106" s="165">
        <v>678131</v>
      </c>
      <c r="E106" s="283">
        <v>0.16027676672181518</v>
      </c>
      <c r="F106" s="286">
        <v>150626</v>
      </c>
      <c r="G106" s="144" t="s">
        <v>286</v>
      </c>
      <c r="H106" s="284">
        <v>4231</v>
      </c>
      <c r="I106" s="284">
        <v>1942</v>
      </c>
      <c r="J106" s="284">
        <v>678</v>
      </c>
      <c r="K106" s="150">
        <v>0.16024580477428504</v>
      </c>
      <c r="L106" s="284">
        <v>150</v>
      </c>
      <c r="M106" s="277"/>
    </row>
    <row r="107" spans="1:13" ht="12.75">
      <c r="A107" s="144" t="s">
        <v>289</v>
      </c>
      <c r="B107" s="165">
        <v>-35468975</v>
      </c>
      <c r="C107" s="171">
        <v>-38569169</v>
      </c>
      <c r="D107" s="165">
        <v>-21984427</v>
      </c>
      <c r="E107" s="283">
        <v>0.6198213227193625</v>
      </c>
      <c r="F107" s="286">
        <v>-1241263</v>
      </c>
      <c r="G107" s="144" t="s">
        <v>289</v>
      </c>
      <c r="H107" s="284">
        <v>-35469</v>
      </c>
      <c r="I107" s="284">
        <v>-38569</v>
      </c>
      <c r="J107" s="284">
        <v>-21984</v>
      </c>
      <c r="K107" s="150">
        <v>0.6198088471623108</v>
      </c>
      <c r="L107" s="284">
        <v>-1241</v>
      </c>
      <c r="M107" s="277"/>
    </row>
    <row r="108" spans="1:13" ht="12.75">
      <c r="A108" s="144" t="s">
        <v>274</v>
      </c>
      <c r="B108" s="165">
        <v>35815863</v>
      </c>
      <c r="C108" s="171">
        <v>38605158</v>
      </c>
      <c r="D108" s="165">
        <v>24220710</v>
      </c>
      <c r="E108" s="283">
        <v>0.6762564956203904</v>
      </c>
      <c r="F108" s="286">
        <v>1573782</v>
      </c>
      <c r="G108" s="144" t="s">
        <v>274</v>
      </c>
      <c r="H108" s="284">
        <v>35816</v>
      </c>
      <c r="I108" s="284">
        <v>38605</v>
      </c>
      <c r="J108" s="284">
        <v>24221</v>
      </c>
      <c r="K108" s="150">
        <v>0.6762620058074603</v>
      </c>
      <c r="L108" s="284">
        <v>1574</v>
      </c>
      <c r="M108" s="277"/>
    </row>
    <row r="109" spans="1:13" ht="12.75">
      <c r="A109" s="140" t="s">
        <v>332</v>
      </c>
      <c r="B109" s="165"/>
      <c r="C109" s="171"/>
      <c r="D109" s="165"/>
      <c r="E109" s="283" t="s">
        <v>24</v>
      </c>
      <c r="F109" s="286"/>
      <c r="G109" s="140" t="s">
        <v>332</v>
      </c>
      <c r="H109" s="287"/>
      <c r="I109" s="287"/>
      <c r="J109" s="287"/>
      <c r="K109" s="150"/>
      <c r="L109" s="287"/>
      <c r="M109" s="277"/>
    </row>
    <row r="110" spans="1:13" ht="12.75">
      <c r="A110" s="144" t="s">
        <v>291</v>
      </c>
      <c r="B110" s="165">
        <v>377995087</v>
      </c>
      <c r="C110" s="171">
        <v>149745361</v>
      </c>
      <c r="D110" s="165">
        <v>148836461</v>
      </c>
      <c r="E110" s="283">
        <v>0.3937523690618762</v>
      </c>
      <c r="F110" s="286">
        <v>32979328</v>
      </c>
      <c r="G110" s="144" t="s">
        <v>291</v>
      </c>
      <c r="H110" s="287">
        <v>377996</v>
      </c>
      <c r="I110" s="296">
        <v>149745</v>
      </c>
      <c r="J110" s="287">
        <v>148837</v>
      </c>
      <c r="K110" s="150">
        <v>0.3937528439454386</v>
      </c>
      <c r="L110" s="284">
        <v>32979</v>
      </c>
      <c r="M110" s="277"/>
    </row>
    <row r="111" spans="1:13" ht="12.75">
      <c r="A111" s="294" t="s">
        <v>327</v>
      </c>
      <c r="B111" s="194">
        <v>355768535</v>
      </c>
      <c r="C111" s="295"/>
      <c r="D111" s="296">
        <v>140631519</v>
      </c>
      <c r="E111" s="283" t="s">
        <v>24</v>
      </c>
      <c r="F111" s="286">
        <v>31471654</v>
      </c>
      <c r="G111" s="294" t="s">
        <v>327</v>
      </c>
      <c r="H111" s="296">
        <v>355769</v>
      </c>
      <c r="I111" s="296">
        <v>0</v>
      </c>
      <c r="J111" s="296">
        <v>140632</v>
      </c>
      <c r="K111" s="297">
        <v>0.3952902023504015</v>
      </c>
      <c r="L111" s="284">
        <v>31472</v>
      </c>
      <c r="M111" s="277"/>
    </row>
    <row r="112" spans="1:13" ht="12.75">
      <c r="A112" s="294" t="s">
        <v>328</v>
      </c>
      <c r="B112" s="194">
        <v>3397829</v>
      </c>
      <c r="C112" s="295"/>
      <c r="D112" s="296">
        <v>1330406</v>
      </c>
      <c r="E112" s="283" t="s">
        <v>24</v>
      </c>
      <c r="F112" s="286">
        <v>280724</v>
      </c>
      <c r="G112" s="294" t="s">
        <v>328</v>
      </c>
      <c r="H112" s="296">
        <v>3398</v>
      </c>
      <c r="I112" s="296">
        <v>0</v>
      </c>
      <c r="J112" s="296">
        <v>1330</v>
      </c>
      <c r="K112" s="297">
        <v>0.39140670982931136</v>
      </c>
      <c r="L112" s="284">
        <v>280</v>
      </c>
      <c r="M112" s="277"/>
    </row>
    <row r="113" spans="1:13" ht="12.75">
      <c r="A113" s="294" t="s">
        <v>329</v>
      </c>
      <c r="B113" s="194">
        <v>18828723</v>
      </c>
      <c r="C113" s="295"/>
      <c r="D113" s="296">
        <v>6874536</v>
      </c>
      <c r="E113" s="283" t="s">
        <v>24</v>
      </c>
      <c r="F113" s="286">
        <v>1226950</v>
      </c>
      <c r="G113" s="294" t="s">
        <v>329</v>
      </c>
      <c r="H113" s="296">
        <v>18829</v>
      </c>
      <c r="I113" s="296">
        <v>0</v>
      </c>
      <c r="J113" s="296">
        <v>6875</v>
      </c>
      <c r="K113" s="297">
        <v>0.36512825959955386</v>
      </c>
      <c r="L113" s="284">
        <v>1227</v>
      </c>
      <c r="M113" s="277"/>
    </row>
    <row r="114" spans="1:13" ht="12.75">
      <c r="A114" s="144" t="s">
        <v>293</v>
      </c>
      <c r="B114" s="194">
        <v>399579811</v>
      </c>
      <c r="C114" s="295">
        <v>176577075</v>
      </c>
      <c r="D114" s="194">
        <v>168474514</v>
      </c>
      <c r="E114" s="283">
        <v>0.4216291948744127</v>
      </c>
      <c r="F114" s="298">
        <v>34744530</v>
      </c>
      <c r="G114" s="144" t="s">
        <v>293</v>
      </c>
      <c r="H114" s="287">
        <v>399580</v>
      </c>
      <c r="I114" s="287">
        <v>176577</v>
      </c>
      <c r="J114" s="287">
        <v>168475</v>
      </c>
      <c r="K114" s="150">
        <v>0.4216302117223084</v>
      </c>
      <c r="L114" s="287">
        <v>34745</v>
      </c>
      <c r="M114" s="277"/>
    </row>
    <row r="115" spans="1:13" ht="12.75">
      <c r="A115" s="144" t="s">
        <v>333</v>
      </c>
      <c r="B115" s="165">
        <v>399579811</v>
      </c>
      <c r="C115" s="171">
        <v>176577075</v>
      </c>
      <c r="D115" s="296">
        <v>168474514</v>
      </c>
      <c r="E115" s="283" t="s">
        <v>24</v>
      </c>
      <c r="F115" s="286">
        <v>34744530</v>
      </c>
      <c r="G115" s="294" t="s">
        <v>333</v>
      </c>
      <c r="H115" s="296">
        <v>399580</v>
      </c>
      <c r="I115" s="296">
        <v>176577</v>
      </c>
      <c r="J115" s="296">
        <v>168475</v>
      </c>
      <c r="K115" s="297">
        <v>0.4216302117223084</v>
      </c>
      <c r="L115" s="284">
        <v>34745</v>
      </c>
      <c r="M115" s="277"/>
    </row>
    <row r="116" spans="1:13" ht="12.75">
      <c r="A116" s="144" t="s">
        <v>289</v>
      </c>
      <c r="B116" s="165">
        <v>-21584724</v>
      </c>
      <c r="C116" s="171">
        <v>-26831714</v>
      </c>
      <c r="D116" s="165">
        <v>-19638053</v>
      </c>
      <c r="E116" s="283">
        <v>0.9098125600308811</v>
      </c>
      <c r="F116" s="286">
        <v>-1765202</v>
      </c>
      <c r="G116" s="144" t="s">
        <v>289</v>
      </c>
      <c r="H116" s="287">
        <v>-21584</v>
      </c>
      <c r="I116" s="287">
        <v>-26832</v>
      </c>
      <c r="J116" s="287">
        <v>-19638</v>
      </c>
      <c r="K116" s="150">
        <v>0.9098406226834692</v>
      </c>
      <c r="L116" s="284">
        <v>-1766</v>
      </c>
      <c r="M116" s="277"/>
    </row>
    <row r="117" spans="1:13" ht="12.75">
      <c r="A117" s="144" t="s">
        <v>274</v>
      </c>
      <c r="B117" s="165">
        <v>21584724</v>
      </c>
      <c r="C117" s="171">
        <v>26861714</v>
      </c>
      <c r="D117" s="165">
        <v>19670066</v>
      </c>
      <c r="E117" s="283">
        <v>0.9112956922682912</v>
      </c>
      <c r="F117" s="286">
        <v>1761650</v>
      </c>
      <c r="G117" s="144" t="s">
        <v>274</v>
      </c>
      <c r="H117" s="284">
        <v>21585</v>
      </c>
      <c r="I117" s="284">
        <v>26862</v>
      </c>
      <c r="J117" s="284">
        <v>19670</v>
      </c>
      <c r="K117" s="150">
        <v>0.9112809821635395</v>
      </c>
      <c r="L117" s="284">
        <v>1762</v>
      </c>
      <c r="M117" s="277"/>
    </row>
    <row r="118" spans="1:13" ht="12.75">
      <c r="A118" s="140" t="s">
        <v>334</v>
      </c>
      <c r="B118" s="165"/>
      <c r="C118" s="171"/>
      <c r="D118" s="165"/>
      <c r="E118" s="283" t="s">
        <v>24</v>
      </c>
      <c r="F118" s="286"/>
      <c r="G118" s="140" t="s">
        <v>334</v>
      </c>
      <c r="H118" s="287"/>
      <c r="I118" s="287"/>
      <c r="J118" s="287"/>
      <c r="K118" s="150"/>
      <c r="L118" s="287"/>
      <c r="M118" s="277"/>
    </row>
    <row r="119" spans="1:13" ht="12.75">
      <c r="A119" s="144" t="s">
        <v>291</v>
      </c>
      <c r="B119" s="165">
        <v>36515639</v>
      </c>
      <c r="C119" s="171">
        <v>16552405</v>
      </c>
      <c r="D119" s="165">
        <v>16222259</v>
      </c>
      <c r="E119" s="283">
        <v>0.4442551039569648</v>
      </c>
      <c r="F119" s="286">
        <v>2964535</v>
      </c>
      <c r="G119" s="144" t="s">
        <v>291</v>
      </c>
      <c r="H119" s="287">
        <v>36515</v>
      </c>
      <c r="I119" s="296">
        <v>16552</v>
      </c>
      <c r="J119" s="287">
        <v>16223</v>
      </c>
      <c r="K119" s="150">
        <v>0.444283171299466</v>
      </c>
      <c r="L119" s="284">
        <v>2966</v>
      </c>
      <c r="M119" s="277"/>
    </row>
    <row r="120" spans="1:13" ht="12.75">
      <c r="A120" s="294" t="s">
        <v>327</v>
      </c>
      <c r="B120" s="194">
        <v>32186474</v>
      </c>
      <c r="C120" s="295"/>
      <c r="D120" s="194">
        <v>12724769</v>
      </c>
      <c r="E120" s="283">
        <v>0.39534523104332586</v>
      </c>
      <c r="F120" s="286">
        <v>2848490</v>
      </c>
      <c r="G120" s="294" t="s">
        <v>327</v>
      </c>
      <c r="H120" s="296">
        <v>32186</v>
      </c>
      <c r="I120" s="296">
        <v>0</v>
      </c>
      <c r="J120" s="296">
        <v>12725</v>
      </c>
      <c r="K120" s="297">
        <v>0.39535823028645994</v>
      </c>
      <c r="L120" s="284">
        <v>2849</v>
      </c>
      <c r="M120" s="277"/>
    </row>
    <row r="121" spans="1:13" ht="12.75">
      <c r="A121" s="294" t="s">
        <v>328</v>
      </c>
      <c r="B121" s="194">
        <v>468801</v>
      </c>
      <c r="C121" s="295"/>
      <c r="D121" s="194">
        <v>180814</v>
      </c>
      <c r="E121" s="283">
        <v>0.385694569764143</v>
      </c>
      <c r="F121" s="286">
        <v>38646</v>
      </c>
      <c r="G121" s="294" t="s">
        <v>328</v>
      </c>
      <c r="H121" s="296">
        <v>469</v>
      </c>
      <c r="I121" s="296">
        <v>0</v>
      </c>
      <c r="J121" s="296">
        <v>181</v>
      </c>
      <c r="K121" s="297">
        <v>0.3859275053304904</v>
      </c>
      <c r="L121" s="284">
        <v>39</v>
      </c>
      <c r="M121" s="277"/>
    </row>
    <row r="122" spans="1:13" ht="12.75">
      <c r="A122" s="294" t="s">
        <v>329</v>
      </c>
      <c r="B122" s="194">
        <v>3860364</v>
      </c>
      <c r="C122" s="295"/>
      <c r="D122" s="194">
        <v>3316676</v>
      </c>
      <c r="E122" s="283">
        <v>0.859161467675069</v>
      </c>
      <c r="F122" s="286">
        <v>77399</v>
      </c>
      <c r="G122" s="294" t="s">
        <v>329</v>
      </c>
      <c r="H122" s="296">
        <v>3860</v>
      </c>
      <c r="I122" s="296">
        <v>0</v>
      </c>
      <c r="J122" s="296">
        <v>3317</v>
      </c>
      <c r="K122" s="297">
        <v>0.8593264248704663</v>
      </c>
      <c r="L122" s="284">
        <v>78</v>
      </c>
      <c r="M122" s="277"/>
    </row>
    <row r="123" spans="1:13" ht="12.75">
      <c r="A123" s="144" t="s">
        <v>293</v>
      </c>
      <c r="B123" s="194">
        <v>36168751</v>
      </c>
      <c r="C123" s="295">
        <v>16516416</v>
      </c>
      <c r="D123" s="194">
        <v>14724396</v>
      </c>
      <c r="E123" s="283">
        <v>0.4071026948096715</v>
      </c>
      <c r="F123" s="298">
        <v>2766377</v>
      </c>
      <c r="G123" s="144" t="s">
        <v>293</v>
      </c>
      <c r="H123" s="287">
        <v>36169</v>
      </c>
      <c r="I123" s="287">
        <v>16516</v>
      </c>
      <c r="J123" s="287">
        <v>14724</v>
      </c>
      <c r="K123" s="150">
        <v>0.4070889435704609</v>
      </c>
      <c r="L123" s="287">
        <v>2766</v>
      </c>
      <c r="M123" s="277"/>
    </row>
    <row r="124" spans="1:13" ht="12.75">
      <c r="A124" s="294" t="s">
        <v>333</v>
      </c>
      <c r="B124" s="194">
        <v>36168751</v>
      </c>
      <c r="C124" s="295">
        <v>16516416</v>
      </c>
      <c r="D124" s="194">
        <v>14724396</v>
      </c>
      <c r="E124" s="299">
        <v>0.4071026948096715</v>
      </c>
      <c r="F124" s="286">
        <v>2766377</v>
      </c>
      <c r="G124" s="294" t="s">
        <v>333</v>
      </c>
      <c r="H124" s="296">
        <v>36169</v>
      </c>
      <c r="I124" s="296">
        <v>16516</v>
      </c>
      <c r="J124" s="296">
        <v>14724</v>
      </c>
      <c r="K124" s="297">
        <v>0.4070889435704609</v>
      </c>
      <c r="L124" s="284">
        <v>2766</v>
      </c>
      <c r="M124" s="300"/>
    </row>
    <row r="125" spans="1:13" ht="12.75">
      <c r="A125" s="144" t="s">
        <v>289</v>
      </c>
      <c r="B125" s="165">
        <v>346888</v>
      </c>
      <c r="C125" s="171">
        <v>35989</v>
      </c>
      <c r="D125" s="165">
        <v>1497863</v>
      </c>
      <c r="E125" s="283"/>
      <c r="F125" s="286">
        <v>198158</v>
      </c>
      <c r="G125" s="144" t="s">
        <v>289</v>
      </c>
      <c r="H125" s="287">
        <v>346</v>
      </c>
      <c r="I125" s="287">
        <v>36</v>
      </c>
      <c r="J125" s="287">
        <v>1499</v>
      </c>
      <c r="K125" s="150"/>
      <c r="L125" s="284">
        <v>200</v>
      </c>
      <c r="M125" s="277"/>
    </row>
    <row r="126" spans="1:13" ht="12.75">
      <c r="A126" s="140" t="s">
        <v>335</v>
      </c>
      <c r="B126" s="165"/>
      <c r="C126" s="171"/>
      <c r="D126" s="165"/>
      <c r="E126" s="283" t="s">
        <v>24</v>
      </c>
      <c r="F126" s="286"/>
      <c r="G126" s="140" t="s">
        <v>335</v>
      </c>
      <c r="H126" s="287"/>
      <c r="I126" s="287"/>
      <c r="J126" s="287"/>
      <c r="K126" s="150" t="s">
        <v>24</v>
      </c>
      <c r="L126" s="287"/>
      <c r="M126" s="277"/>
    </row>
    <row r="127" spans="1:13" ht="12.75">
      <c r="A127" s="144" t="s">
        <v>291</v>
      </c>
      <c r="B127" s="165">
        <v>1057977</v>
      </c>
      <c r="C127" s="171">
        <v>417341</v>
      </c>
      <c r="D127" s="165">
        <v>422033</v>
      </c>
      <c r="E127" s="283">
        <v>0.3989056472872284</v>
      </c>
      <c r="F127" s="286">
        <v>102507</v>
      </c>
      <c r="G127" s="144" t="s">
        <v>291</v>
      </c>
      <c r="H127" s="287">
        <v>1058</v>
      </c>
      <c r="I127" s="296">
        <v>417</v>
      </c>
      <c r="J127" s="287">
        <v>422</v>
      </c>
      <c r="K127" s="150">
        <v>0.3988657844990548</v>
      </c>
      <c r="L127" s="287">
        <v>93</v>
      </c>
      <c r="M127" s="277"/>
    </row>
    <row r="128" spans="1:13" ht="12.75">
      <c r="A128" s="294" t="s">
        <v>327</v>
      </c>
      <c r="B128" s="194">
        <v>1041327</v>
      </c>
      <c r="C128" s="295"/>
      <c r="D128" s="194">
        <v>411684</v>
      </c>
      <c r="E128" s="283">
        <v>0.39534555427833906</v>
      </c>
      <c r="F128" s="286">
        <v>92158</v>
      </c>
      <c r="G128" s="294" t="s">
        <v>327</v>
      </c>
      <c r="H128" s="296">
        <v>1041</v>
      </c>
      <c r="I128" s="296">
        <v>0</v>
      </c>
      <c r="J128" s="296">
        <v>412</v>
      </c>
      <c r="K128" s="297">
        <v>0.3957732949087416</v>
      </c>
      <c r="L128" s="284">
        <v>92</v>
      </c>
      <c r="M128" s="277"/>
    </row>
    <row r="129" spans="1:13" ht="12.75">
      <c r="A129" s="294"/>
      <c r="B129" s="194"/>
      <c r="C129" s="295"/>
      <c r="D129" s="194"/>
      <c r="E129" s="283" t="s">
        <v>24</v>
      </c>
      <c r="F129" s="298"/>
      <c r="G129" s="294"/>
      <c r="H129" s="301"/>
      <c r="I129" s="301"/>
      <c r="J129" s="301"/>
      <c r="K129" s="297" t="s">
        <v>24</v>
      </c>
      <c r="L129" s="301"/>
      <c r="M129" s="277"/>
    </row>
    <row r="130" spans="1:13" ht="12.75">
      <c r="A130" s="294" t="s">
        <v>329</v>
      </c>
      <c r="B130" s="194">
        <v>16650</v>
      </c>
      <c r="C130" s="295"/>
      <c r="D130" s="194">
        <v>10349</v>
      </c>
      <c r="E130" s="283">
        <v>0.6215615615615616</v>
      </c>
      <c r="F130" s="286">
        <v>10349</v>
      </c>
      <c r="G130" s="294" t="s">
        <v>329</v>
      </c>
      <c r="H130" s="296">
        <v>17</v>
      </c>
      <c r="I130" s="296">
        <v>0</v>
      </c>
      <c r="J130" s="296">
        <v>10</v>
      </c>
      <c r="K130" s="297">
        <v>0.5882352941176471</v>
      </c>
      <c r="L130" s="284">
        <v>1</v>
      </c>
      <c r="M130" s="277"/>
    </row>
    <row r="131" spans="1:13" ht="12.75">
      <c r="A131" s="144" t="s">
        <v>293</v>
      </c>
      <c r="B131" s="194">
        <v>1192801</v>
      </c>
      <c r="C131" s="171">
        <v>339308</v>
      </c>
      <c r="D131" s="194">
        <v>320473</v>
      </c>
      <c r="E131" s="283">
        <v>0.2686726453113302</v>
      </c>
      <c r="F131" s="298">
        <v>69999</v>
      </c>
      <c r="G131" s="144" t="s">
        <v>293</v>
      </c>
      <c r="H131" s="287">
        <v>1193</v>
      </c>
      <c r="I131" s="287">
        <v>339</v>
      </c>
      <c r="J131" s="287">
        <v>320</v>
      </c>
      <c r="K131" s="150">
        <v>0.26823134953897737</v>
      </c>
      <c r="L131" s="287">
        <v>70</v>
      </c>
      <c r="M131" s="277"/>
    </row>
    <row r="132" spans="1:13" ht="12" customHeight="1">
      <c r="A132" s="144" t="s">
        <v>333</v>
      </c>
      <c r="B132" s="165">
        <v>1192801</v>
      </c>
      <c r="C132" s="171">
        <v>339308</v>
      </c>
      <c r="D132" s="165">
        <v>320473</v>
      </c>
      <c r="E132" s="283">
        <v>0.2686726453113302</v>
      </c>
      <c r="F132" s="286">
        <v>69999</v>
      </c>
      <c r="G132" s="294" t="s">
        <v>333</v>
      </c>
      <c r="H132" s="296">
        <v>1193</v>
      </c>
      <c r="I132" s="296">
        <v>339</v>
      </c>
      <c r="J132" s="296">
        <v>320</v>
      </c>
      <c r="K132" s="297">
        <v>0.26823134953897737</v>
      </c>
      <c r="L132" s="284">
        <v>70</v>
      </c>
      <c r="M132" s="277"/>
    </row>
    <row r="133" spans="1:13" ht="12.75" hidden="1">
      <c r="A133" s="144"/>
      <c r="B133" s="165"/>
      <c r="C133" s="171"/>
      <c r="D133" s="165"/>
      <c r="E133" s="283" t="s">
        <v>24</v>
      </c>
      <c r="F133" s="286"/>
      <c r="G133" s="144"/>
      <c r="H133" s="287"/>
      <c r="I133" s="287"/>
      <c r="J133" s="287"/>
      <c r="K133" s="150" t="s">
        <v>24</v>
      </c>
      <c r="L133" s="287"/>
      <c r="M133" s="277"/>
    </row>
    <row r="134" spans="1:13" ht="12.75">
      <c r="A134" s="144" t="s">
        <v>289</v>
      </c>
      <c r="B134" s="165">
        <v>-134824</v>
      </c>
      <c r="C134" s="171">
        <v>78033</v>
      </c>
      <c r="D134" s="165">
        <v>101560</v>
      </c>
      <c r="E134" s="283"/>
      <c r="F134" s="286">
        <v>22685</v>
      </c>
      <c r="G134" s="144" t="s">
        <v>289</v>
      </c>
      <c r="H134" s="287">
        <v>-135</v>
      </c>
      <c r="I134" s="287">
        <v>78</v>
      </c>
      <c r="J134" s="287">
        <v>102</v>
      </c>
      <c r="K134" s="150"/>
      <c r="L134" s="284">
        <v>32</v>
      </c>
      <c r="M134" s="277"/>
    </row>
    <row r="135" spans="1:13" ht="12.75">
      <c r="A135" s="144" t="s">
        <v>274</v>
      </c>
      <c r="B135" s="165">
        <v>134824</v>
      </c>
      <c r="C135" s="171">
        <v>78033</v>
      </c>
      <c r="D135" s="165"/>
      <c r="E135" s="283">
        <v>0</v>
      </c>
      <c r="F135" s="286">
        <v>0</v>
      </c>
      <c r="G135" s="144" t="s">
        <v>274</v>
      </c>
      <c r="H135" s="284">
        <v>135</v>
      </c>
      <c r="I135" s="284">
        <v>78</v>
      </c>
      <c r="J135" s="284">
        <v>0</v>
      </c>
      <c r="K135" s="150">
        <v>0</v>
      </c>
      <c r="L135" s="284">
        <v>0</v>
      </c>
      <c r="M135" s="277"/>
    </row>
    <row r="136" spans="1:13" ht="25.5">
      <c r="A136" s="177" t="s">
        <v>336</v>
      </c>
      <c r="B136" s="165"/>
      <c r="C136" s="171"/>
      <c r="D136" s="165"/>
      <c r="E136" s="283" t="s">
        <v>24</v>
      </c>
      <c r="F136" s="286"/>
      <c r="G136" s="177" t="s">
        <v>336</v>
      </c>
      <c r="H136" s="287"/>
      <c r="I136" s="287"/>
      <c r="J136" s="287"/>
      <c r="K136" s="150"/>
      <c r="L136" s="287"/>
      <c r="M136" s="277"/>
    </row>
    <row r="137" spans="1:13" ht="12.75">
      <c r="A137" s="144" t="s">
        <v>291</v>
      </c>
      <c r="B137" s="165">
        <v>84878185</v>
      </c>
      <c r="C137" s="171">
        <v>33458517</v>
      </c>
      <c r="D137" s="165">
        <v>33679182</v>
      </c>
      <c r="E137" s="283">
        <v>0.39679432353554683</v>
      </c>
      <c r="F137" s="286">
        <v>7507791</v>
      </c>
      <c r="G137" s="144" t="s">
        <v>291</v>
      </c>
      <c r="H137" s="287">
        <v>84878</v>
      </c>
      <c r="I137" s="284">
        <v>33459</v>
      </c>
      <c r="J137" s="287">
        <v>33679</v>
      </c>
      <c r="K137" s="150">
        <v>0.3967930441339334</v>
      </c>
      <c r="L137" s="287">
        <v>7508</v>
      </c>
      <c r="M137" s="277"/>
    </row>
    <row r="138" spans="1:13" ht="12.75">
      <c r="A138" s="294" t="s">
        <v>327</v>
      </c>
      <c r="B138" s="194">
        <v>84584160</v>
      </c>
      <c r="C138" s="295"/>
      <c r="D138" s="194">
        <v>33439945</v>
      </c>
      <c r="E138" s="283">
        <v>0.39534523958150086</v>
      </c>
      <c r="F138" s="286">
        <v>7485666</v>
      </c>
      <c r="G138" s="294" t="s">
        <v>327</v>
      </c>
      <c r="H138" s="296">
        <v>84584</v>
      </c>
      <c r="I138" s="296">
        <v>0</v>
      </c>
      <c r="J138" s="296">
        <v>33440</v>
      </c>
      <c r="K138" s="297">
        <v>0.39534663766196915</v>
      </c>
      <c r="L138" s="284">
        <v>7486</v>
      </c>
      <c r="M138" s="277"/>
    </row>
    <row r="139" spans="1:13" ht="12.75">
      <c r="A139" s="294"/>
      <c r="B139" s="194"/>
      <c r="C139" s="295"/>
      <c r="D139" s="194"/>
      <c r="E139" s="283" t="s">
        <v>24</v>
      </c>
      <c r="F139" s="298"/>
      <c r="G139" s="294"/>
      <c r="H139" s="301"/>
      <c r="I139" s="301"/>
      <c r="J139" s="301"/>
      <c r="K139" s="297" t="s">
        <v>24</v>
      </c>
      <c r="L139" s="301"/>
      <c r="M139" s="277"/>
    </row>
    <row r="140" spans="1:13" ht="12.75">
      <c r="A140" s="294" t="s">
        <v>329</v>
      </c>
      <c r="B140" s="194">
        <v>294025</v>
      </c>
      <c r="C140" s="295"/>
      <c r="D140" s="194">
        <v>239237</v>
      </c>
      <c r="E140" s="283">
        <v>0.8136621035626223</v>
      </c>
      <c r="F140" s="286">
        <v>22125</v>
      </c>
      <c r="G140" s="294" t="s">
        <v>329</v>
      </c>
      <c r="H140" s="296">
        <v>294</v>
      </c>
      <c r="I140" s="296">
        <v>0</v>
      </c>
      <c r="J140" s="296">
        <v>239</v>
      </c>
      <c r="K140" s="297">
        <v>0.8129251700680272</v>
      </c>
      <c r="L140" s="284">
        <v>22</v>
      </c>
      <c r="M140" s="277"/>
    </row>
    <row r="141" spans="1:13" ht="12.75">
      <c r="A141" s="144" t="s">
        <v>293</v>
      </c>
      <c r="B141" s="194">
        <v>95023500</v>
      </c>
      <c r="C141" s="295">
        <v>43558150</v>
      </c>
      <c r="D141" s="194">
        <v>37603912</v>
      </c>
      <c r="E141" s="283">
        <v>0.39573276084337033</v>
      </c>
      <c r="F141" s="298">
        <v>7171488</v>
      </c>
      <c r="G141" s="144" t="s">
        <v>293</v>
      </c>
      <c r="H141" s="287">
        <v>95024</v>
      </c>
      <c r="I141" s="287">
        <v>43558</v>
      </c>
      <c r="J141" s="287">
        <v>37604</v>
      </c>
      <c r="K141" s="150">
        <v>0.395731604647247</v>
      </c>
      <c r="L141" s="287">
        <v>7172</v>
      </c>
      <c r="M141" s="277"/>
    </row>
    <row r="142" spans="1:13" ht="12.75">
      <c r="A142" s="144" t="s">
        <v>333</v>
      </c>
      <c r="B142" s="165">
        <v>95023500</v>
      </c>
      <c r="C142" s="171">
        <v>43558150</v>
      </c>
      <c r="D142" s="165">
        <v>37603912</v>
      </c>
      <c r="E142" s="283">
        <v>0.39573276084337033</v>
      </c>
      <c r="F142" s="286">
        <v>7171488</v>
      </c>
      <c r="G142" s="294" t="s">
        <v>333</v>
      </c>
      <c r="H142" s="296">
        <v>95024</v>
      </c>
      <c r="I142" s="296">
        <v>43558</v>
      </c>
      <c r="J142" s="296">
        <v>37604</v>
      </c>
      <c r="K142" s="297">
        <v>0.395731604647247</v>
      </c>
      <c r="L142" s="284">
        <v>7172</v>
      </c>
      <c r="M142" s="277"/>
    </row>
    <row r="143" spans="1:13" ht="12.75">
      <c r="A143" s="144" t="s">
        <v>289</v>
      </c>
      <c r="B143" s="165">
        <v>-10145315</v>
      </c>
      <c r="C143" s="171">
        <v>-10099633</v>
      </c>
      <c r="D143" s="165">
        <v>-3924730</v>
      </c>
      <c r="E143" s="283">
        <v>0.3868514678942941</v>
      </c>
      <c r="F143" s="286">
        <v>336303</v>
      </c>
      <c r="G143" s="144" t="s">
        <v>289</v>
      </c>
      <c r="H143" s="287">
        <v>-10146</v>
      </c>
      <c r="I143" s="287">
        <v>-10099</v>
      </c>
      <c r="J143" s="287">
        <v>-3925</v>
      </c>
      <c r="K143" s="150">
        <v>0.3868519613640844</v>
      </c>
      <c r="L143" s="284">
        <v>336</v>
      </c>
      <c r="M143" s="277"/>
    </row>
    <row r="144" spans="1:13" ht="12.75">
      <c r="A144" s="144" t="s">
        <v>274</v>
      </c>
      <c r="B144" s="165">
        <v>10145315</v>
      </c>
      <c r="C144" s="171">
        <v>10099633</v>
      </c>
      <c r="D144" s="165">
        <v>3924839</v>
      </c>
      <c r="E144" s="283">
        <v>0.38686221176966906</v>
      </c>
      <c r="F144" s="286">
        <v>-336405</v>
      </c>
      <c r="G144" s="144" t="s">
        <v>274</v>
      </c>
      <c r="H144" s="284">
        <v>10145</v>
      </c>
      <c r="I144" s="284">
        <v>10100</v>
      </c>
      <c r="J144" s="284">
        <v>3925</v>
      </c>
      <c r="K144" s="150">
        <v>0.3868900936421883</v>
      </c>
      <c r="L144" s="284">
        <v>-336</v>
      </c>
      <c r="M144" s="277"/>
    </row>
    <row r="145" spans="1:13" ht="12.75">
      <c r="A145" s="140" t="s">
        <v>337</v>
      </c>
      <c r="B145" s="165"/>
      <c r="C145" s="171"/>
      <c r="D145" s="165"/>
      <c r="E145" s="283" t="s">
        <v>24</v>
      </c>
      <c r="F145" s="286"/>
      <c r="G145" s="140" t="s">
        <v>337</v>
      </c>
      <c r="H145" s="287"/>
      <c r="I145" s="287"/>
      <c r="J145" s="287"/>
      <c r="K145" s="150"/>
      <c r="L145" s="287"/>
      <c r="M145" s="277"/>
    </row>
    <row r="146" spans="1:13" ht="12.75">
      <c r="A146" s="144" t="s">
        <v>291</v>
      </c>
      <c r="B146" s="165">
        <v>10125184</v>
      </c>
      <c r="C146" s="171">
        <v>4484335</v>
      </c>
      <c r="D146" s="165">
        <v>4484335</v>
      </c>
      <c r="E146" s="283">
        <v>0.4428892353956234</v>
      </c>
      <c r="F146" s="286">
        <v>945726</v>
      </c>
      <c r="G146" s="144" t="s">
        <v>291</v>
      </c>
      <c r="H146" s="287">
        <v>10125</v>
      </c>
      <c r="I146" s="284">
        <v>4484</v>
      </c>
      <c r="J146" s="287">
        <v>4485</v>
      </c>
      <c r="K146" s="150">
        <v>0.44296296296296295</v>
      </c>
      <c r="L146" s="284">
        <v>947</v>
      </c>
      <c r="M146" s="277"/>
    </row>
    <row r="147" spans="1:13" ht="12.75">
      <c r="A147" s="294" t="s">
        <v>328</v>
      </c>
      <c r="B147" s="194">
        <v>2170000</v>
      </c>
      <c r="C147" s="295"/>
      <c r="D147" s="194">
        <v>982615</v>
      </c>
      <c r="E147" s="283">
        <v>0.4528179723502304</v>
      </c>
      <c r="F147" s="286">
        <v>222196</v>
      </c>
      <c r="G147" s="294" t="s">
        <v>328</v>
      </c>
      <c r="H147" s="296">
        <v>2170</v>
      </c>
      <c r="I147" s="296">
        <v>0</v>
      </c>
      <c r="J147" s="296">
        <v>983</v>
      </c>
      <c r="K147" s="297">
        <v>0.45299539170506914</v>
      </c>
      <c r="L147" s="284">
        <v>223</v>
      </c>
      <c r="M147" s="277"/>
    </row>
    <row r="148" spans="1:13" ht="12.75">
      <c r="A148" s="294" t="s">
        <v>329</v>
      </c>
      <c r="B148" s="194">
        <v>7955184</v>
      </c>
      <c r="C148" s="295"/>
      <c r="D148" s="194">
        <v>3501720</v>
      </c>
      <c r="E148" s="283">
        <v>0.4401808933646286</v>
      </c>
      <c r="F148" s="286">
        <v>723530</v>
      </c>
      <c r="G148" s="294" t="s">
        <v>329</v>
      </c>
      <c r="H148" s="296">
        <v>7955</v>
      </c>
      <c r="I148" s="296">
        <v>0</v>
      </c>
      <c r="J148" s="296">
        <v>3502</v>
      </c>
      <c r="K148" s="297">
        <v>0.44022627278441234</v>
      </c>
      <c r="L148" s="284">
        <v>724</v>
      </c>
      <c r="M148" s="277"/>
    </row>
    <row r="149" spans="1:13" ht="12.75">
      <c r="A149" s="144" t="s">
        <v>293</v>
      </c>
      <c r="B149" s="165">
        <v>14076184</v>
      </c>
      <c r="C149" s="171">
        <v>6206179</v>
      </c>
      <c r="D149" s="165">
        <v>4505402</v>
      </c>
      <c r="E149" s="283">
        <v>0.3200726844718711</v>
      </c>
      <c r="F149" s="286">
        <v>978933</v>
      </c>
      <c r="G149" s="144" t="s">
        <v>293</v>
      </c>
      <c r="H149" s="287">
        <v>14076</v>
      </c>
      <c r="I149" s="287">
        <v>6206</v>
      </c>
      <c r="J149" s="287">
        <v>4505</v>
      </c>
      <c r="K149" s="150">
        <v>0.32004830917874394</v>
      </c>
      <c r="L149" s="287">
        <v>978</v>
      </c>
      <c r="M149" s="277"/>
    </row>
    <row r="150" spans="1:13" ht="12.75">
      <c r="A150" s="119" t="s">
        <v>333</v>
      </c>
      <c r="B150" s="165">
        <v>9845184</v>
      </c>
      <c r="C150" s="171">
        <v>4264335</v>
      </c>
      <c r="D150" s="165">
        <v>3827271</v>
      </c>
      <c r="E150" s="283">
        <v>0.3887455023694834</v>
      </c>
      <c r="F150" s="286">
        <v>828307</v>
      </c>
      <c r="G150" s="302" t="s">
        <v>333</v>
      </c>
      <c r="H150" s="296">
        <v>9845</v>
      </c>
      <c r="I150" s="296">
        <v>4264</v>
      </c>
      <c r="J150" s="296">
        <v>3827</v>
      </c>
      <c r="K150" s="297">
        <v>0.3887252412392077</v>
      </c>
      <c r="L150" s="284">
        <v>828</v>
      </c>
      <c r="M150" s="277"/>
    </row>
    <row r="151" spans="1:13" ht="12.75">
      <c r="A151" s="119" t="s">
        <v>338</v>
      </c>
      <c r="B151" s="165">
        <v>4231000</v>
      </c>
      <c r="C151" s="171">
        <v>1941844</v>
      </c>
      <c r="D151" s="165">
        <v>678131</v>
      </c>
      <c r="E151" s="283">
        <v>0.16027676672181518</v>
      </c>
      <c r="F151" s="286">
        <v>150626</v>
      </c>
      <c r="G151" s="302" t="s">
        <v>338</v>
      </c>
      <c r="H151" s="296">
        <v>4231</v>
      </c>
      <c r="I151" s="296">
        <v>1942</v>
      </c>
      <c r="J151" s="296">
        <v>678</v>
      </c>
      <c r="K151" s="297">
        <v>0.16024580477428504</v>
      </c>
      <c r="L151" s="284">
        <v>150</v>
      </c>
      <c r="M151" s="277"/>
    </row>
    <row r="152" spans="1:13" ht="12.75">
      <c r="A152" s="144" t="s">
        <v>289</v>
      </c>
      <c r="B152" s="165">
        <v>-3951000</v>
      </c>
      <c r="C152" s="171">
        <v>-1721844</v>
      </c>
      <c r="D152" s="165">
        <v>-21067</v>
      </c>
      <c r="E152" s="283">
        <v>0.005332067830928879</v>
      </c>
      <c r="F152" s="286">
        <v>-33207</v>
      </c>
      <c r="G152" s="144" t="s">
        <v>289</v>
      </c>
      <c r="H152" s="287">
        <v>-3951</v>
      </c>
      <c r="I152" s="287">
        <v>-1722</v>
      </c>
      <c r="J152" s="287">
        <v>-20</v>
      </c>
      <c r="K152" s="150">
        <v>0.005062009617818274</v>
      </c>
      <c r="L152" s="284">
        <v>-31</v>
      </c>
      <c r="M152" s="277"/>
    </row>
    <row r="153" spans="1:13" ht="12.75">
      <c r="A153" s="144" t="s">
        <v>274</v>
      </c>
      <c r="B153" s="165">
        <v>3951000</v>
      </c>
      <c r="C153" s="171">
        <v>1721844</v>
      </c>
      <c r="D153" s="165">
        <v>625805</v>
      </c>
      <c r="E153" s="283">
        <v>0.15839154644393824</v>
      </c>
      <c r="F153" s="286">
        <v>148537</v>
      </c>
      <c r="G153" s="144" t="s">
        <v>274</v>
      </c>
      <c r="H153" s="284">
        <v>3951</v>
      </c>
      <c r="I153" s="284">
        <v>1722</v>
      </c>
      <c r="J153" s="284">
        <v>626</v>
      </c>
      <c r="K153" s="150">
        <v>0.15844090103771197</v>
      </c>
      <c r="L153" s="284">
        <v>149</v>
      </c>
      <c r="M153" s="277"/>
    </row>
    <row r="154" spans="1:13" ht="25.5">
      <c r="A154" s="126" t="s">
        <v>339</v>
      </c>
      <c r="B154" s="70"/>
      <c r="C154" s="288"/>
      <c r="D154" s="70"/>
      <c r="E154" s="283" t="s">
        <v>24</v>
      </c>
      <c r="F154" s="186"/>
      <c r="G154" s="126" t="s">
        <v>339</v>
      </c>
      <c r="H154" s="280"/>
      <c r="I154" s="280"/>
      <c r="J154" s="280"/>
      <c r="K154" s="150"/>
      <c r="L154" s="280"/>
      <c r="M154" s="277"/>
    </row>
    <row r="155" spans="1:13" ht="12.75">
      <c r="A155" s="140" t="s">
        <v>340</v>
      </c>
      <c r="B155" s="165"/>
      <c r="C155" s="171"/>
      <c r="D155" s="165"/>
      <c r="E155" s="283" t="s">
        <v>24</v>
      </c>
      <c r="F155" s="286"/>
      <c r="G155" s="140" t="s">
        <v>340</v>
      </c>
      <c r="H155" s="287"/>
      <c r="I155" s="287"/>
      <c r="J155" s="287"/>
      <c r="K155" s="150"/>
      <c r="L155" s="287"/>
      <c r="M155" s="277"/>
    </row>
    <row r="156" spans="1:13" ht="12.75">
      <c r="A156" s="144" t="s">
        <v>291</v>
      </c>
      <c r="B156" s="165">
        <v>8568100</v>
      </c>
      <c r="C156" s="165">
        <v>3762995</v>
      </c>
      <c r="D156" s="165">
        <v>3603850</v>
      </c>
      <c r="E156" s="283">
        <v>0.4206125045225896</v>
      </c>
      <c r="F156" s="286">
        <v>799250</v>
      </c>
      <c r="G156" s="144" t="s">
        <v>291</v>
      </c>
      <c r="H156" s="287">
        <v>8568</v>
      </c>
      <c r="I156" s="284">
        <v>3763</v>
      </c>
      <c r="J156" s="287">
        <v>3603</v>
      </c>
      <c r="K156" s="150">
        <v>0.42051820728291317</v>
      </c>
      <c r="L156" s="287">
        <v>798</v>
      </c>
      <c r="M156" s="277"/>
    </row>
    <row r="157" spans="1:13" ht="12.75">
      <c r="A157" s="144" t="s">
        <v>341</v>
      </c>
      <c r="B157" s="165">
        <v>8000000</v>
      </c>
      <c r="C157" s="171"/>
      <c r="D157" s="165">
        <v>3364040</v>
      </c>
      <c r="E157" s="283">
        <v>0.420505</v>
      </c>
      <c r="F157" s="286">
        <v>741665</v>
      </c>
      <c r="G157" s="144" t="s">
        <v>341</v>
      </c>
      <c r="H157" s="284">
        <v>8000</v>
      </c>
      <c r="I157" s="284">
        <v>0</v>
      </c>
      <c r="J157" s="284">
        <v>3364</v>
      </c>
      <c r="K157" s="150">
        <v>0.4205</v>
      </c>
      <c r="L157" s="284">
        <v>742</v>
      </c>
      <c r="M157" s="277"/>
    </row>
    <row r="158" spans="1:13" ht="12.75">
      <c r="A158" s="144" t="s">
        <v>342</v>
      </c>
      <c r="B158" s="165">
        <v>350000</v>
      </c>
      <c r="C158" s="171"/>
      <c r="D158" s="165">
        <v>204448</v>
      </c>
      <c r="E158" s="283">
        <v>0.5841371428571429</v>
      </c>
      <c r="F158" s="286">
        <v>45752</v>
      </c>
      <c r="G158" s="144" t="s">
        <v>342</v>
      </c>
      <c r="H158" s="284">
        <v>350</v>
      </c>
      <c r="I158" s="284">
        <v>0</v>
      </c>
      <c r="J158" s="284">
        <v>204</v>
      </c>
      <c r="K158" s="150">
        <v>0.5828571428571429</v>
      </c>
      <c r="L158" s="284">
        <v>45</v>
      </c>
      <c r="M158" s="277"/>
    </row>
    <row r="159" spans="1:13" ht="12.75">
      <c r="A159" s="144" t="s">
        <v>315</v>
      </c>
      <c r="B159" s="165">
        <v>218100</v>
      </c>
      <c r="C159" s="171"/>
      <c r="D159" s="165">
        <v>35362</v>
      </c>
      <c r="E159" s="283">
        <v>0.16213663457129757</v>
      </c>
      <c r="F159" s="286">
        <v>11833</v>
      </c>
      <c r="G159" s="144" t="s">
        <v>315</v>
      </c>
      <c r="H159" s="284">
        <v>218</v>
      </c>
      <c r="I159" s="284">
        <v>0</v>
      </c>
      <c r="J159" s="284">
        <v>35</v>
      </c>
      <c r="K159" s="150">
        <v>0.16055045871559634</v>
      </c>
      <c r="L159" s="284">
        <v>11</v>
      </c>
      <c r="M159" s="277"/>
    </row>
    <row r="160" spans="1:13" ht="12.75">
      <c r="A160" s="144" t="s">
        <v>293</v>
      </c>
      <c r="B160" s="165">
        <v>8563245</v>
      </c>
      <c r="C160" s="171">
        <v>3758140</v>
      </c>
      <c r="D160" s="165">
        <v>2620501</v>
      </c>
      <c r="E160" s="283">
        <v>0.30601728667111594</v>
      </c>
      <c r="F160" s="286">
        <v>630731</v>
      </c>
      <c r="G160" s="144" t="s">
        <v>293</v>
      </c>
      <c r="H160" s="287">
        <v>8563</v>
      </c>
      <c r="I160" s="287">
        <v>3758</v>
      </c>
      <c r="J160" s="287">
        <v>2621</v>
      </c>
      <c r="K160" s="150">
        <v>0.3060843162443069</v>
      </c>
      <c r="L160" s="287">
        <v>631</v>
      </c>
      <c r="M160" s="277"/>
    </row>
    <row r="161" spans="1:13" ht="12.75">
      <c r="A161" s="144" t="s">
        <v>294</v>
      </c>
      <c r="B161" s="165">
        <v>3815245</v>
      </c>
      <c r="C161" s="171">
        <v>1749690</v>
      </c>
      <c r="D161" s="165">
        <v>1579433</v>
      </c>
      <c r="E161" s="283">
        <v>0.4139794429977629</v>
      </c>
      <c r="F161" s="286">
        <v>247655</v>
      </c>
      <c r="G161" s="144" t="s">
        <v>294</v>
      </c>
      <c r="H161" s="284">
        <v>3815</v>
      </c>
      <c r="I161" s="284">
        <v>1750</v>
      </c>
      <c r="J161" s="284">
        <v>1580</v>
      </c>
      <c r="K161" s="150">
        <v>0.41415465268676277</v>
      </c>
      <c r="L161" s="284">
        <v>248</v>
      </c>
      <c r="M161" s="277"/>
    </row>
    <row r="162" spans="1:13" ht="12.75">
      <c r="A162" s="144" t="s">
        <v>286</v>
      </c>
      <c r="B162" s="165">
        <v>4748000</v>
      </c>
      <c r="C162" s="171">
        <v>2008450</v>
      </c>
      <c r="D162" s="165">
        <v>1041068</v>
      </c>
      <c r="E162" s="283">
        <v>0.21926453243470936</v>
      </c>
      <c r="F162" s="286">
        <v>383076</v>
      </c>
      <c r="G162" s="144" t="s">
        <v>286</v>
      </c>
      <c r="H162" s="284">
        <v>4748</v>
      </c>
      <c r="I162" s="284">
        <v>2008</v>
      </c>
      <c r="J162" s="284">
        <v>1041</v>
      </c>
      <c r="K162" s="150">
        <v>0.21925021061499578</v>
      </c>
      <c r="L162" s="284">
        <v>383</v>
      </c>
      <c r="M162" s="277"/>
    </row>
    <row r="163" spans="1:13" ht="12.75">
      <c r="A163" s="140" t="s">
        <v>343</v>
      </c>
      <c r="B163" s="165"/>
      <c r="C163" s="171"/>
      <c r="D163" s="165"/>
      <c r="E163" s="283" t="s">
        <v>24</v>
      </c>
      <c r="F163" s="286"/>
      <c r="G163" s="140" t="s">
        <v>343</v>
      </c>
      <c r="H163" s="287"/>
      <c r="I163" s="287"/>
      <c r="J163" s="287"/>
      <c r="K163" s="150"/>
      <c r="L163" s="287"/>
      <c r="M163" s="277"/>
    </row>
    <row r="164" spans="1:13" ht="12.75">
      <c r="A164" s="144" t="s">
        <v>291</v>
      </c>
      <c r="B164" s="165">
        <v>228000</v>
      </c>
      <c r="C164" s="171">
        <v>228000</v>
      </c>
      <c r="D164" s="165">
        <v>443709</v>
      </c>
      <c r="E164" s="283">
        <v>1.946092105263158</v>
      </c>
      <c r="F164" s="286">
        <v>0</v>
      </c>
      <c r="G164" s="144" t="s">
        <v>291</v>
      </c>
      <c r="H164" s="284">
        <v>228</v>
      </c>
      <c r="I164" s="284">
        <v>228</v>
      </c>
      <c r="J164" s="284">
        <v>444</v>
      </c>
      <c r="K164" s="150">
        <v>1.9473684210526316</v>
      </c>
      <c r="L164" s="284">
        <v>0</v>
      </c>
      <c r="M164" s="277"/>
    </row>
    <row r="165" spans="1:13" ht="12.75">
      <c r="A165" s="144" t="s">
        <v>293</v>
      </c>
      <c r="B165" s="165">
        <v>228000</v>
      </c>
      <c r="C165" s="171">
        <v>228000</v>
      </c>
      <c r="D165" s="165">
        <v>218254</v>
      </c>
      <c r="E165" s="283">
        <v>0.9572543859649123</v>
      </c>
      <c r="F165" s="286">
        <v>850</v>
      </c>
      <c r="G165" s="144" t="s">
        <v>293</v>
      </c>
      <c r="H165" s="287">
        <v>228</v>
      </c>
      <c r="I165" s="287">
        <v>229</v>
      </c>
      <c r="J165" s="287">
        <v>218</v>
      </c>
      <c r="K165" s="150">
        <v>0.956140350877193</v>
      </c>
      <c r="L165" s="287">
        <v>1</v>
      </c>
      <c r="M165" s="277"/>
    </row>
    <row r="166" spans="1:13" ht="12.75">
      <c r="A166" s="144" t="s">
        <v>294</v>
      </c>
      <c r="B166" s="165">
        <v>63556</v>
      </c>
      <c r="C166" s="171">
        <v>63556</v>
      </c>
      <c r="D166" s="165">
        <v>53810</v>
      </c>
      <c r="E166" s="283">
        <v>0.8466549184970734</v>
      </c>
      <c r="F166" s="286">
        <v>850</v>
      </c>
      <c r="G166" s="144" t="s">
        <v>294</v>
      </c>
      <c r="H166" s="284">
        <v>64</v>
      </c>
      <c r="I166" s="284">
        <v>64</v>
      </c>
      <c r="J166" s="284">
        <v>54</v>
      </c>
      <c r="K166" s="150">
        <v>0.84375</v>
      </c>
      <c r="L166" s="284">
        <v>1</v>
      </c>
      <c r="M166" s="277"/>
    </row>
    <row r="167" spans="1:13" ht="17.25" customHeight="1">
      <c r="A167" s="144" t="s">
        <v>286</v>
      </c>
      <c r="B167" s="165">
        <v>164444</v>
      </c>
      <c r="C167" s="171">
        <v>164444</v>
      </c>
      <c r="D167" s="165">
        <v>164444</v>
      </c>
      <c r="E167" s="283">
        <v>1</v>
      </c>
      <c r="F167" s="286">
        <v>0</v>
      </c>
      <c r="G167" s="144" t="s">
        <v>286</v>
      </c>
      <c r="H167" s="284">
        <v>164</v>
      </c>
      <c r="I167" s="284">
        <v>165</v>
      </c>
      <c r="J167" s="284">
        <v>164</v>
      </c>
      <c r="K167" s="150">
        <v>1</v>
      </c>
      <c r="L167" s="284">
        <v>0</v>
      </c>
      <c r="M167" s="277"/>
    </row>
    <row r="168" spans="1:13" ht="31.5" customHeight="1">
      <c r="A168" s="89" t="s">
        <v>344</v>
      </c>
      <c r="B168" s="70"/>
      <c r="C168" s="171"/>
      <c r="D168" s="70"/>
      <c r="E168" s="283" t="s">
        <v>24</v>
      </c>
      <c r="F168" s="186"/>
      <c r="G168" s="89" t="s">
        <v>344</v>
      </c>
      <c r="H168" s="280"/>
      <c r="I168" s="280"/>
      <c r="J168" s="280"/>
      <c r="K168" s="150"/>
      <c r="L168" s="280"/>
      <c r="M168" s="277"/>
    </row>
    <row r="169" spans="1:13" ht="12.75">
      <c r="A169" s="140" t="s">
        <v>345</v>
      </c>
      <c r="B169" s="165"/>
      <c r="C169" s="171"/>
      <c r="D169" s="165"/>
      <c r="E169" s="283" t="s">
        <v>24</v>
      </c>
      <c r="F169" s="286"/>
      <c r="G169" s="140" t="s">
        <v>345</v>
      </c>
      <c r="H169" s="287"/>
      <c r="I169" s="287"/>
      <c r="J169" s="287"/>
      <c r="K169" s="150"/>
      <c r="L169" s="287"/>
      <c r="M169" s="277"/>
    </row>
    <row r="170" spans="1:13" ht="12.75">
      <c r="A170" s="144" t="s">
        <v>291</v>
      </c>
      <c r="B170" s="165">
        <v>2400000</v>
      </c>
      <c r="C170" s="171">
        <v>870000</v>
      </c>
      <c r="D170" s="171">
        <v>742926</v>
      </c>
      <c r="E170" s="283">
        <v>0.3095525</v>
      </c>
      <c r="F170" s="286">
        <v>146594</v>
      </c>
      <c r="G170" s="144" t="s">
        <v>291</v>
      </c>
      <c r="H170" s="287">
        <v>2400</v>
      </c>
      <c r="I170" s="287">
        <v>0</v>
      </c>
      <c r="J170" s="287">
        <v>743</v>
      </c>
      <c r="K170" s="150">
        <v>0.3095833333333333</v>
      </c>
      <c r="L170" s="287">
        <v>146</v>
      </c>
      <c r="M170" s="277"/>
    </row>
    <row r="171" spans="1:13" ht="29.25" customHeight="1">
      <c r="A171" s="119" t="s">
        <v>346</v>
      </c>
      <c r="B171" s="165">
        <v>1578000</v>
      </c>
      <c r="C171" s="171"/>
      <c r="D171" s="165">
        <v>534796</v>
      </c>
      <c r="E171" s="283">
        <v>0.33890747782002534</v>
      </c>
      <c r="F171" s="286">
        <v>111111</v>
      </c>
      <c r="G171" s="119" t="s">
        <v>346</v>
      </c>
      <c r="H171" s="284">
        <v>1578</v>
      </c>
      <c r="I171" s="284">
        <v>0</v>
      </c>
      <c r="J171" s="284">
        <v>535</v>
      </c>
      <c r="K171" s="150">
        <v>0.33903675538656525</v>
      </c>
      <c r="L171" s="284">
        <v>111</v>
      </c>
      <c r="M171" s="277"/>
    </row>
    <row r="172" spans="1:13" ht="27.75" customHeight="1">
      <c r="A172" s="119" t="s">
        <v>347</v>
      </c>
      <c r="B172" s="165">
        <v>618000</v>
      </c>
      <c r="C172" s="171"/>
      <c r="D172" s="165">
        <v>208130</v>
      </c>
      <c r="E172" s="283">
        <v>0.33677993527508093</v>
      </c>
      <c r="F172" s="286">
        <v>35483</v>
      </c>
      <c r="G172" s="119" t="s">
        <v>347</v>
      </c>
      <c r="H172" s="284">
        <v>618</v>
      </c>
      <c r="I172" s="284">
        <v>0</v>
      </c>
      <c r="J172" s="284">
        <v>208</v>
      </c>
      <c r="K172" s="150">
        <v>0.3365695792880259</v>
      </c>
      <c r="L172" s="284">
        <v>35</v>
      </c>
      <c r="M172" s="277"/>
    </row>
    <row r="173" spans="1:13" ht="12.75">
      <c r="A173" s="144" t="s">
        <v>325</v>
      </c>
      <c r="B173" s="165">
        <v>204000</v>
      </c>
      <c r="C173" s="171"/>
      <c r="D173" s="165"/>
      <c r="E173" s="283">
        <v>0</v>
      </c>
      <c r="F173" s="286">
        <v>0</v>
      </c>
      <c r="G173" s="144" t="s">
        <v>325</v>
      </c>
      <c r="H173" s="284">
        <v>204</v>
      </c>
      <c r="I173" s="284">
        <v>0</v>
      </c>
      <c r="J173" s="284">
        <v>0</v>
      </c>
      <c r="K173" s="150">
        <v>0</v>
      </c>
      <c r="L173" s="284">
        <v>0</v>
      </c>
      <c r="M173" s="277"/>
    </row>
    <row r="174" spans="1:13" ht="12.75">
      <c r="A174" s="144" t="s">
        <v>293</v>
      </c>
      <c r="B174" s="165">
        <v>2400000</v>
      </c>
      <c r="C174" s="171">
        <v>870000</v>
      </c>
      <c r="D174" s="165">
        <v>870000</v>
      </c>
      <c r="E174" s="283">
        <v>0.3625</v>
      </c>
      <c r="F174" s="286">
        <v>181000</v>
      </c>
      <c r="G174" s="144" t="s">
        <v>293</v>
      </c>
      <c r="H174" s="287">
        <v>2400</v>
      </c>
      <c r="I174" s="287">
        <v>870</v>
      </c>
      <c r="J174" s="287">
        <v>870</v>
      </c>
      <c r="K174" s="150">
        <v>0.3625</v>
      </c>
      <c r="L174" s="287">
        <v>181</v>
      </c>
      <c r="M174" s="277"/>
    </row>
    <row r="175" spans="1:13" ht="12.75">
      <c r="A175" s="144" t="s">
        <v>294</v>
      </c>
      <c r="B175" s="165">
        <v>2400000</v>
      </c>
      <c r="C175" s="171">
        <v>870000</v>
      </c>
      <c r="D175" s="165">
        <v>870000</v>
      </c>
      <c r="E175" s="283">
        <v>0.3625</v>
      </c>
      <c r="F175" s="286">
        <v>181000</v>
      </c>
      <c r="G175" s="144" t="s">
        <v>294</v>
      </c>
      <c r="H175" s="284">
        <v>2400</v>
      </c>
      <c r="I175" s="284">
        <v>870</v>
      </c>
      <c r="J175" s="284">
        <v>870</v>
      </c>
      <c r="K175" s="150">
        <v>0.3625</v>
      </c>
      <c r="L175" s="284">
        <v>181</v>
      </c>
      <c r="M175" s="277"/>
    </row>
    <row r="176" spans="1:13" ht="38.25">
      <c r="A176" s="126" t="s">
        <v>348</v>
      </c>
      <c r="B176" s="144"/>
      <c r="C176" s="303"/>
      <c r="D176" s="144"/>
      <c r="E176" s="283" t="s">
        <v>24</v>
      </c>
      <c r="F176" s="304"/>
      <c r="G176" s="126" t="s">
        <v>348</v>
      </c>
      <c r="H176" s="287"/>
      <c r="I176" s="287"/>
      <c r="J176" s="287"/>
      <c r="K176" s="150"/>
      <c r="L176" s="287"/>
      <c r="M176" s="277"/>
    </row>
    <row r="177" spans="1:13" ht="12.75">
      <c r="A177" s="144" t="s">
        <v>291</v>
      </c>
      <c r="B177" s="144">
        <v>144073</v>
      </c>
      <c r="C177" s="303">
        <v>60030</v>
      </c>
      <c r="D177" s="144">
        <v>28544</v>
      </c>
      <c r="E177" s="283">
        <v>0.19812178548374781</v>
      </c>
      <c r="F177" s="304">
        <v>8592</v>
      </c>
      <c r="G177" s="144" t="s">
        <v>291</v>
      </c>
      <c r="H177" s="287">
        <v>144</v>
      </c>
      <c r="I177" s="284">
        <v>60</v>
      </c>
      <c r="J177" s="287">
        <v>29</v>
      </c>
      <c r="K177" s="150">
        <v>0.2013888888888889</v>
      </c>
      <c r="L177" s="287">
        <v>9</v>
      </c>
      <c r="M177" s="277"/>
    </row>
    <row r="178" spans="1:13" ht="25.5">
      <c r="A178" s="119" t="s">
        <v>349</v>
      </c>
      <c r="B178" s="144">
        <v>144073</v>
      </c>
      <c r="C178" s="303"/>
      <c r="D178" s="144">
        <v>28544</v>
      </c>
      <c r="E178" s="283">
        <v>0.19812178548374781</v>
      </c>
      <c r="F178" s="286">
        <v>8592</v>
      </c>
      <c r="G178" s="119" t="s">
        <v>349</v>
      </c>
      <c r="H178" s="284">
        <v>144</v>
      </c>
      <c r="I178" s="284">
        <v>0</v>
      </c>
      <c r="J178" s="284">
        <v>29</v>
      </c>
      <c r="K178" s="150">
        <v>0.2013888888888889</v>
      </c>
      <c r="L178" s="284">
        <v>9</v>
      </c>
      <c r="M178" s="277"/>
    </row>
    <row r="179" spans="1:13" ht="12.75">
      <c r="A179" s="144" t="s">
        <v>293</v>
      </c>
      <c r="B179" s="165">
        <v>200829</v>
      </c>
      <c r="C179" s="171">
        <v>89288</v>
      </c>
      <c r="D179" s="165">
        <v>82541</v>
      </c>
      <c r="E179" s="283">
        <v>0.4110013992003147</v>
      </c>
      <c r="F179" s="286">
        <v>26202</v>
      </c>
      <c r="G179" s="144" t="s">
        <v>293</v>
      </c>
      <c r="H179" s="287">
        <v>201</v>
      </c>
      <c r="I179" s="287">
        <v>90</v>
      </c>
      <c r="J179" s="287">
        <v>82</v>
      </c>
      <c r="K179" s="150">
        <v>0.4079601990049751</v>
      </c>
      <c r="L179" s="287">
        <v>26</v>
      </c>
      <c r="M179" s="277"/>
    </row>
    <row r="180" spans="1:13" ht="12.75">
      <c r="A180" s="144" t="s">
        <v>294</v>
      </c>
      <c r="B180" s="165">
        <v>189219</v>
      </c>
      <c r="C180" s="171">
        <v>77678</v>
      </c>
      <c r="D180" s="165">
        <v>73222</v>
      </c>
      <c r="E180" s="283">
        <v>0.38696959607650394</v>
      </c>
      <c r="F180" s="286">
        <v>26202</v>
      </c>
      <c r="G180" s="144" t="s">
        <v>294</v>
      </c>
      <c r="H180" s="284">
        <v>189</v>
      </c>
      <c r="I180" s="284">
        <v>78</v>
      </c>
      <c r="J180" s="284">
        <v>73</v>
      </c>
      <c r="K180" s="150">
        <v>0.3862433862433862</v>
      </c>
      <c r="L180" s="284">
        <v>26</v>
      </c>
      <c r="M180" s="277"/>
    </row>
    <row r="181" spans="1:13" ht="12.75">
      <c r="A181" s="144" t="s">
        <v>286</v>
      </c>
      <c r="B181" s="165">
        <v>11610</v>
      </c>
      <c r="C181" s="171">
        <v>11610</v>
      </c>
      <c r="D181" s="165">
        <v>9319</v>
      </c>
      <c r="E181" s="283">
        <v>0.8026701119724375</v>
      </c>
      <c r="F181" s="286">
        <v>0</v>
      </c>
      <c r="G181" s="144" t="s">
        <v>286</v>
      </c>
      <c r="H181" s="284">
        <v>12</v>
      </c>
      <c r="I181" s="284">
        <v>12</v>
      </c>
      <c r="J181" s="284">
        <v>9</v>
      </c>
      <c r="K181" s="150">
        <v>0.75</v>
      </c>
      <c r="L181" s="284">
        <v>0</v>
      </c>
      <c r="M181" s="277"/>
    </row>
    <row r="182" spans="1:13" ht="12.75">
      <c r="A182" s="144" t="s">
        <v>289</v>
      </c>
      <c r="B182" s="165">
        <v>-56756</v>
      </c>
      <c r="C182" s="171">
        <v>-29258</v>
      </c>
      <c r="D182" s="165">
        <v>-53997</v>
      </c>
      <c r="E182" s="283">
        <v>0.9513883994643738</v>
      </c>
      <c r="F182" s="286">
        <v>-17610</v>
      </c>
      <c r="G182" s="144" t="s">
        <v>289</v>
      </c>
      <c r="H182" s="287">
        <v>-57</v>
      </c>
      <c r="I182" s="287">
        <v>-30</v>
      </c>
      <c r="J182" s="287">
        <v>-53</v>
      </c>
      <c r="K182" s="150">
        <v>0.9298245614035088</v>
      </c>
      <c r="L182" s="284">
        <v>-17</v>
      </c>
      <c r="M182" s="277"/>
    </row>
    <row r="183" spans="1:13" ht="12.75">
      <c r="A183" s="144" t="s">
        <v>274</v>
      </c>
      <c r="B183" s="165">
        <v>56756</v>
      </c>
      <c r="C183" s="165"/>
      <c r="D183" s="165">
        <v>26483</v>
      </c>
      <c r="E183" s="283">
        <v>0.46661145958136585</v>
      </c>
      <c r="F183" s="286">
        <v>5799</v>
      </c>
      <c r="G183" s="144" t="s">
        <v>274</v>
      </c>
      <c r="H183" s="287">
        <v>57</v>
      </c>
      <c r="I183" s="284">
        <v>0</v>
      </c>
      <c r="J183" s="284">
        <v>26</v>
      </c>
      <c r="K183" s="150">
        <v>0.45614035087719296</v>
      </c>
      <c r="L183" s="284">
        <v>5</v>
      </c>
      <c r="M183" s="277"/>
    </row>
    <row r="184" spans="1:13" ht="12.75">
      <c r="A184" s="305"/>
      <c r="B184" s="130"/>
      <c r="C184" s="130"/>
      <c r="D184" s="130"/>
      <c r="E184" s="130"/>
      <c r="F184" s="173"/>
      <c r="H184" s="130"/>
      <c r="I184" s="130"/>
      <c r="J184" s="130"/>
      <c r="K184" s="130"/>
      <c r="L184" s="130"/>
      <c r="M184" s="277"/>
    </row>
    <row r="185" spans="1:13" ht="12.75">
      <c r="A185" s="305"/>
      <c r="B185" s="130"/>
      <c r="C185" s="130"/>
      <c r="D185" s="130"/>
      <c r="E185" s="130"/>
      <c r="F185" s="173"/>
      <c r="H185" s="277"/>
      <c r="I185" s="130"/>
      <c r="J185" s="130"/>
      <c r="K185" s="130"/>
      <c r="L185" s="173"/>
      <c r="M185" s="277"/>
    </row>
    <row r="186" spans="1:13" ht="12.75">
      <c r="A186" s="130"/>
      <c r="B186" s="130"/>
      <c r="C186" s="130"/>
      <c r="D186" s="130"/>
      <c r="E186" s="130"/>
      <c r="F186" s="173"/>
      <c r="G186" s="130" t="s">
        <v>350</v>
      </c>
      <c r="H186" s="305"/>
      <c r="I186" s="130"/>
      <c r="J186" s="130"/>
      <c r="K186" s="130"/>
      <c r="L186" s="173"/>
      <c r="M186" s="277"/>
    </row>
    <row r="187" spans="1:13" ht="12.75">
      <c r="A187" s="173"/>
      <c r="B187" s="173"/>
      <c r="C187" s="173"/>
      <c r="D187" s="1"/>
      <c r="E187" s="1"/>
      <c r="F187" s="173"/>
      <c r="G187" s="277"/>
      <c r="H187" s="1"/>
      <c r="I187" s="1"/>
      <c r="J187" s="1"/>
      <c r="K187" s="1"/>
      <c r="L187" s="173"/>
      <c r="M187" s="277"/>
    </row>
    <row r="188" spans="1:13" ht="12.75">
      <c r="A188" s="173"/>
      <c r="B188" s="173"/>
      <c r="C188" s="173"/>
      <c r="D188" s="173"/>
      <c r="E188" s="173"/>
      <c r="F188" s="173"/>
      <c r="H188" s="173"/>
      <c r="I188" s="173"/>
      <c r="J188" s="173"/>
      <c r="K188" s="173"/>
      <c r="L188" s="173"/>
      <c r="M188" s="277"/>
    </row>
    <row r="189" spans="1:13" ht="12.75">
      <c r="A189" s="173"/>
      <c r="B189" s="173"/>
      <c r="C189" s="173"/>
      <c r="D189" s="173"/>
      <c r="E189" s="173"/>
      <c r="F189" s="173"/>
      <c r="H189" s="173"/>
      <c r="I189" s="173"/>
      <c r="J189" s="173"/>
      <c r="K189" s="173"/>
      <c r="L189" s="173"/>
      <c r="M189" s="277"/>
    </row>
    <row r="190" spans="1:13" ht="12.75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277"/>
    </row>
    <row r="191" spans="1:13" ht="12.7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277"/>
    </row>
    <row r="192" spans="1:13" ht="12.75">
      <c r="A192" s="173"/>
      <c r="B192" s="173"/>
      <c r="C192" s="173"/>
      <c r="D192" s="173"/>
      <c r="E192" s="173"/>
      <c r="F192" s="173"/>
      <c r="J192" s="173"/>
      <c r="K192" s="173"/>
      <c r="L192" s="173"/>
      <c r="M192" s="277"/>
    </row>
    <row r="193" spans="1:13" ht="12.75">
      <c r="A193" s="173"/>
      <c r="B193" s="173"/>
      <c r="C193" s="173"/>
      <c r="D193" s="173"/>
      <c r="E193" s="173"/>
      <c r="F193" s="173"/>
      <c r="H193" s="173"/>
      <c r="I193" s="173"/>
      <c r="J193" s="173"/>
      <c r="K193" s="173"/>
      <c r="L193" s="173"/>
      <c r="M193" s="277"/>
    </row>
    <row r="194" spans="1:13" ht="12.75">
      <c r="A194" s="173"/>
      <c r="B194" s="173"/>
      <c r="C194" s="173"/>
      <c r="D194" s="173"/>
      <c r="E194" s="173"/>
      <c r="F194" s="173"/>
      <c r="K194" s="173"/>
      <c r="L194" s="173"/>
      <c r="M194" s="277"/>
    </row>
    <row r="195" spans="1:13" ht="12.75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277"/>
    </row>
    <row r="196" spans="1:13" ht="12.75">
      <c r="A196" s="173"/>
      <c r="B196" s="173"/>
      <c r="C196" s="173"/>
      <c r="D196" s="173"/>
      <c r="E196" s="173"/>
      <c r="F196" s="173"/>
      <c r="G196" s="98" t="s">
        <v>351</v>
      </c>
      <c r="H196" s="173"/>
      <c r="I196" s="173"/>
      <c r="J196" s="173"/>
      <c r="K196" s="173"/>
      <c r="L196" s="173"/>
      <c r="M196" s="277"/>
    </row>
    <row r="197" spans="1:13" ht="12.75">
      <c r="A197" s="173"/>
      <c r="B197" s="173"/>
      <c r="C197" s="173"/>
      <c r="D197" s="173"/>
      <c r="E197" s="173"/>
      <c r="F197" s="173"/>
      <c r="H197" s="277"/>
      <c r="I197" s="277"/>
      <c r="J197" s="173"/>
      <c r="K197" s="277"/>
      <c r="L197" s="277"/>
      <c r="M197" s="277"/>
    </row>
    <row r="198" spans="1:13" ht="12.75">
      <c r="A198" s="173"/>
      <c r="B198" s="173"/>
      <c r="C198" s="173"/>
      <c r="D198" s="173"/>
      <c r="E198" s="173"/>
      <c r="F198" s="173"/>
      <c r="H198" s="277"/>
      <c r="I198" s="277"/>
      <c r="J198" s="277"/>
      <c r="K198" s="277"/>
      <c r="L198" s="277"/>
      <c r="M198" s="277"/>
    </row>
    <row r="199" spans="1:13" ht="12.75">
      <c r="A199" s="98" t="s">
        <v>351</v>
      </c>
      <c r="B199" s="1"/>
      <c r="C199" s="1"/>
      <c r="D199" s="173"/>
      <c r="E199" s="173"/>
      <c r="F199" s="173"/>
      <c r="G199" s="277"/>
      <c r="H199" s="277"/>
      <c r="I199" s="277"/>
      <c r="J199" s="277"/>
      <c r="K199" s="277"/>
      <c r="L199" s="277"/>
      <c r="M199" s="277"/>
    </row>
    <row r="200" spans="1:13" ht="12.75">
      <c r="A200" s="173"/>
      <c r="B200" s="173"/>
      <c r="C200" s="173"/>
      <c r="D200" s="173"/>
      <c r="E200" s="173"/>
      <c r="F200" s="173"/>
      <c r="H200" s="277"/>
      <c r="I200" s="277"/>
      <c r="J200" s="277"/>
      <c r="K200" s="277"/>
      <c r="L200" s="277"/>
      <c r="M200" s="277"/>
    </row>
    <row r="201" spans="1:13" ht="12.75">
      <c r="A201" s="173"/>
      <c r="B201" s="173"/>
      <c r="C201" s="173"/>
      <c r="D201" s="173"/>
      <c r="E201" s="173"/>
      <c r="F201" s="173"/>
      <c r="H201" s="277"/>
      <c r="I201" s="277"/>
      <c r="J201" s="277"/>
      <c r="K201" s="277"/>
      <c r="L201" s="277"/>
      <c r="M201" s="277"/>
    </row>
    <row r="202" spans="1:13" ht="12.75">
      <c r="A202" s="173"/>
      <c r="B202" s="173"/>
      <c r="C202" s="173"/>
      <c r="D202" s="173"/>
      <c r="E202" s="173"/>
      <c r="F202" s="173"/>
      <c r="H202" s="277"/>
      <c r="I202" s="277"/>
      <c r="J202" s="277"/>
      <c r="K202" s="277"/>
      <c r="L202" s="277"/>
      <c r="M202" s="277"/>
    </row>
    <row r="203" spans="1:13" ht="12.75">
      <c r="A203" s="173"/>
      <c r="B203" s="173"/>
      <c r="C203" s="173"/>
      <c r="D203" s="173"/>
      <c r="E203" s="173"/>
      <c r="F203" s="173"/>
      <c r="H203" s="277"/>
      <c r="I203" s="277"/>
      <c r="J203" s="277"/>
      <c r="K203" s="277"/>
      <c r="L203" s="277"/>
      <c r="M203" s="277"/>
    </row>
    <row r="204" spans="1:13" ht="12.75">
      <c r="A204" s="173"/>
      <c r="B204" s="173"/>
      <c r="C204" s="173"/>
      <c r="D204" s="173"/>
      <c r="E204" s="173"/>
      <c r="F204" s="173"/>
      <c r="H204" s="277"/>
      <c r="I204" s="277"/>
      <c r="J204" s="277"/>
      <c r="K204" s="277"/>
      <c r="L204" s="277"/>
      <c r="M204" s="277"/>
    </row>
    <row r="205" spans="1:13" ht="12.75">
      <c r="A205" s="173"/>
      <c r="B205" s="173"/>
      <c r="C205" s="173"/>
      <c r="D205" s="173"/>
      <c r="E205" s="173"/>
      <c r="F205" s="173"/>
      <c r="H205" s="277"/>
      <c r="I205" s="277"/>
      <c r="J205" s="277"/>
      <c r="K205" s="277"/>
      <c r="L205" s="277"/>
      <c r="M205" s="277"/>
    </row>
    <row r="206" spans="1:13" ht="12.75">
      <c r="A206" s="173"/>
      <c r="B206" s="173"/>
      <c r="C206" s="173"/>
      <c r="D206" s="173"/>
      <c r="E206" s="173"/>
      <c r="F206" s="173"/>
      <c r="H206" s="277"/>
      <c r="I206" s="277"/>
      <c r="J206" s="277"/>
      <c r="K206" s="277"/>
      <c r="L206" s="277"/>
      <c r="M206" s="277"/>
    </row>
    <row r="207" spans="1:13" ht="12.75">
      <c r="A207" s="173"/>
      <c r="B207" s="173"/>
      <c r="C207" s="173"/>
      <c r="D207" s="173"/>
      <c r="E207" s="173"/>
      <c r="F207" s="173"/>
      <c r="G207" s="277"/>
      <c r="H207" s="277"/>
      <c r="I207" s="277"/>
      <c r="J207" s="277"/>
      <c r="K207" s="277"/>
      <c r="L207" s="277"/>
      <c r="M207" s="277"/>
    </row>
    <row r="208" spans="1:13" ht="12.75">
      <c r="A208" s="173"/>
      <c r="B208" s="173"/>
      <c r="C208" s="173"/>
      <c r="D208" s="173"/>
      <c r="E208" s="173"/>
      <c r="F208" s="173"/>
      <c r="G208" s="277"/>
      <c r="H208" s="277"/>
      <c r="I208" s="277"/>
      <c r="J208" s="277"/>
      <c r="K208" s="277"/>
      <c r="L208" s="277"/>
      <c r="M208" s="277"/>
    </row>
    <row r="209" spans="1:13" ht="12.75">
      <c r="A209" s="173"/>
      <c r="B209" s="173"/>
      <c r="C209" s="173"/>
      <c r="D209" s="173"/>
      <c r="E209" s="173"/>
      <c r="F209" s="173"/>
      <c r="G209" s="277"/>
      <c r="H209" s="277"/>
      <c r="I209" s="277"/>
      <c r="J209" s="277"/>
      <c r="K209" s="277"/>
      <c r="L209" s="277"/>
      <c r="M209" s="277"/>
    </row>
    <row r="210" spans="1:13" ht="12.75">
      <c r="A210" s="173"/>
      <c r="B210" s="173"/>
      <c r="C210" s="173"/>
      <c r="D210" s="173"/>
      <c r="E210" s="173"/>
      <c r="F210" s="173"/>
      <c r="G210" s="277"/>
      <c r="H210" s="277"/>
      <c r="I210" s="277"/>
      <c r="J210" s="277"/>
      <c r="K210" s="277"/>
      <c r="L210" s="277"/>
      <c r="M210" s="277"/>
    </row>
    <row r="211" spans="1:13" ht="12.75">
      <c r="A211" s="173"/>
      <c r="B211" s="173"/>
      <c r="C211" s="173"/>
      <c r="D211" s="173"/>
      <c r="E211" s="173"/>
      <c r="F211" s="173"/>
      <c r="G211" s="173" t="s">
        <v>40</v>
      </c>
      <c r="H211" s="277"/>
      <c r="I211" s="277"/>
      <c r="J211" s="277"/>
      <c r="K211" s="277"/>
      <c r="L211" s="277"/>
      <c r="M211" s="277"/>
    </row>
    <row r="212" spans="1:13" ht="12.75">
      <c r="A212" s="173"/>
      <c r="B212" s="173"/>
      <c r="C212" s="173"/>
      <c r="D212" s="173"/>
      <c r="E212" s="173"/>
      <c r="F212" s="173"/>
      <c r="G212" s="173" t="s">
        <v>83</v>
      </c>
      <c r="H212" s="277"/>
      <c r="I212" s="277"/>
      <c r="J212" s="277"/>
      <c r="K212" s="277"/>
      <c r="L212" s="277"/>
      <c r="M212" s="277"/>
    </row>
    <row r="213" spans="1:13" ht="12.75">
      <c r="A213" s="173"/>
      <c r="B213" s="173"/>
      <c r="C213" s="173"/>
      <c r="D213" s="173"/>
      <c r="E213" s="173"/>
      <c r="F213" s="173"/>
      <c r="G213" s="277"/>
      <c r="H213" s="277"/>
      <c r="I213" s="277"/>
      <c r="J213" s="277"/>
      <c r="K213" s="277"/>
      <c r="L213" s="277"/>
      <c r="M213" s="277"/>
    </row>
  </sheetData>
  <mergeCells count="5">
    <mergeCell ref="G2:L2"/>
    <mergeCell ref="A4:F4"/>
    <mergeCell ref="G4:L4"/>
    <mergeCell ref="A5:F5"/>
    <mergeCell ref="G5:L5"/>
  </mergeCells>
  <printOptions/>
  <pageMargins left="0.75" right="0.19" top="1" bottom="0.44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17"/>
  <sheetViews>
    <sheetView workbookViewId="0" topLeftCell="H36">
      <selection activeCell="H49" sqref="H49"/>
    </sheetView>
  </sheetViews>
  <sheetFormatPr defaultColWidth="9.140625" defaultRowHeight="12.75"/>
  <cols>
    <col min="1" max="1" width="41.28125" style="6" hidden="1" customWidth="1"/>
    <col min="2" max="2" width="13.00390625" style="6" hidden="1" customWidth="1"/>
    <col min="3" max="3" width="12.7109375" style="6" hidden="1" customWidth="1"/>
    <col min="4" max="4" width="12.8515625" style="6" hidden="1" customWidth="1"/>
    <col min="5" max="5" width="10.7109375" style="6" hidden="1" customWidth="1"/>
    <col min="6" max="6" width="11.8515625" style="6" hidden="1" customWidth="1"/>
    <col min="7" max="7" width="12.7109375" style="6" hidden="1" customWidth="1"/>
    <col min="8" max="8" width="32.421875" style="6" customWidth="1"/>
    <col min="9" max="9" width="10.421875" style="6" customWidth="1"/>
    <col min="10" max="10" width="10.57421875" style="6" customWidth="1"/>
    <col min="11" max="11" width="11.7109375" style="6" customWidth="1"/>
    <col min="12" max="12" width="10.8515625" style="6" customWidth="1"/>
    <col min="13" max="13" width="11.8515625" style="6" customWidth="1"/>
    <col min="14" max="14" width="7.7109375" style="6" customWidth="1"/>
    <col min="15" max="16384" width="9.140625" style="6" customWidth="1"/>
  </cols>
  <sheetData>
    <row r="1" spans="1:14" ht="21" customHeight="1">
      <c r="A1" s="208" t="s">
        <v>247</v>
      </c>
      <c r="B1" s="208"/>
      <c r="C1" s="208"/>
      <c r="D1" s="208"/>
      <c r="E1" s="208"/>
      <c r="F1" s="208"/>
      <c r="G1" s="6" t="s">
        <v>248</v>
      </c>
      <c r="H1" s="208" t="s">
        <v>249</v>
      </c>
      <c r="I1" s="208"/>
      <c r="J1" s="208"/>
      <c r="K1" s="208"/>
      <c r="L1" s="208"/>
      <c r="M1" s="208"/>
      <c r="N1" s="209" t="s">
        <v>248</v>
      </c>
    </row>
    <row r="2" ht="0.75" customHeight="1" hidden="1"/>
    <row r="3" ht="20.25" customHeight="1"/>
    <row r="4" spans="1:14" ht="18.75" customHeight="1">
      <c r="A4" s="210"/>
      <c r="B4" s="210" t="s">
        <v>250</v>
      </c>
      <c r="C4" s="210"/>
      <c r="D4" s="210"/>
      <c r="E4" s="210"/>
      <c r="F4" s="210"/>
      <c r="G4" s="210"/>
      <c r="H4" s="211"/>
      <c r="I4" s="211"/>
      <c r="J4" s="211" t="s">
        <v>251</v>
      </c>
      <c r="K4" s="211"/>
      <c r="L4" s="211"/>
      <c r="M4" s="105"/>
      <c r="N4" s="210"/>
    </row>
    <row r="5" spans="1:14" ht="20.25" customHeight="1">
      <c r="A5" s="210"/>
      <c r="B5" s="210" t="s">
        <v>252</v>
      </c>
      <c r="C5" s="210"/>
      <c r="D5" s="210"/>
      <c r="E5" s="210"/>
      <c r="F5" s="210"/>
      <c r="G5" s="210"/>
      <c r="H5" s="211"/>
      <c r="I5" s="211"/>
      <c r="J5" s="211" t="s">
        <v>252</v>
      </c>
      <c r="K5" s="211"/>
      <c r="L5" s="211"/>
      <c r="M5" s="105"/>
      <c r="N5" s="210"/>
    </row>
    <row r="6" spans="1:14" ht="18" customHeight="1">
      <c r="A6" s="211"/>
      <c r="B6" s="211" t="s">
        <v>4</v>
      </c>
      <c r="C6" s="210"/>
      <c r="D6" s="210"/>
      <c r="E6" s="210"/>
      <c r="F6" s="210"/>
      <c r="G6" s="210"/>
      <c r="H6" s="211"/>
      <c r="I6" s="211"/>
      <c r="J6" s="211" t="s">
        <v>4</v>
      </c>
      <c r="K6" s="211"/>
      <c r="L6" s="211"/>
      <c r="M6" s="105"/>
      <c r="N6" s="210"/>
    </row>
    <row r="7" ht="36" customHeight="1">
      <c r="N7" s="209" t="s">
        <v>88</v>
      </c>
    </row>
    <row r="8" spans="1:14" s="4" customFormat="1" ht="95.25" customHeight="1">
      <c r="A8" s="212" t="s">
        <v>7</v>
      </c>
      <c r="B8" s="212" t="s">
        <v>8</v>
      </c>
      <c r="C8" s="212" t="s">
        <v>209</v>
      </c>
      <c r="D8" s="212" t="s">
        <v>10</v>
      </c>
      <c r="E8" s="212" t="s">
        <v>253</v>
      </c>
      <c r="F8" s="212" t="s">
        <v>254</v>
      </c>
      <c r="G8" s="212" t="s">
        <v>211</v>
      </c>
      <c r="H8" s="212" t="s">
        <v>7</v>
      </c>
      <c r="I8" s="212" t="s">
        <v>8</v>
      </c>
      <c r="J8" s="212" t="s">
        <v>209</v>
      </c>
      <c r="K8" s="212" t="s">
        <v>10</v>
      </c>
      <c r="L8" s="212" t="s">
        <v>253</v>
      </c>
      <c r="M8" s="212" t="s">
        <v>255</v>
      </c>
      <c r="N8" s="212" t="s">
        <v>211</v>
      </c>
    </row>
    <row r="9" spans="1:14" ht="14.25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4">
        <v>7</v>
      </c>
      <c r="H9" s="213">
        <v>1</v>
      </c>
      <c r="I9" s="213">
        <v>2</v>
      </c>
      <c r="J9" s="213">
        <v>3</v>
      </c>
      <c r="K9" s="213">
        <v>4</v>
      </c>
      <c r="L9" s="213">
        <v>5</v>
      </c>
      <c r="M9" s="213">
        <v>6</v>
      </c>
      <c r="N9" s="213">
        <v>7</v>
      </c>
    </row>
    <row r="10" spans="1:14" ht="18.75" customHeight="1">
      <c r="A10" s="215" t="s">
        <v>256</v>
      </c>
      <c r="B10" s="216">
        <v>699762222</v>
      </c>
      <c r="C10" s="216">
        <v>280761427</v>
      </c>
      <c r="D10" s="216">
        <v>276352453</v>
      </c>
      <c r="E10" s="217">
        <v>0.39492336726917504</v>
      </c>
      <c r="F10" s="217">
        <v>0.9842963684608997</v>
      </c>
      <c r="G10" s="218">
        <v>61302241</v>
      </c>
      <c r="H10" s="215" t="s">
        <v>256</v>
      </c>
      <c r="I10" s="219">
        <v>699762</v>
      </c>
      <c r="J10" s="219">
        <v>280762</v>
      </c>
      <c r="K10" s="219">
        <v>276352</v>
      </c>
      <c r="L10" s="217">
        <v>0.39492284519593807</v>
      </c>
      <c r="M10" s="217">
        <v>0.9842927461693534</v>
      </c>
      <c r="N10" s="219">
        <v>61302</v>
      </c>
    </row>
    <row r="11" spans="1:14" ht="26.25" customHeight="1">
      <c r="A11" s="220" t="s">
        <v>257</v>
      </c>
      <c r="B11" s="221">
        <v>692166497</v>
      </c>
      <c r="C11" s="222">
        <v>277808639</v>
      </c>
      <c r="D11" s="221">
        <v>274818000</v>
      </c>
      <c r="E11" s="223">
        <v>0.3970403092191271</v>
      </c>
      <c r="F11" s="223">
        <v>0.9892348956074041</v>
      </c>
      <c r="G11" s="224">
        <v>61031377</v>
      </c>
      <c r="H11" s="220" t="s">
        <v>257</v>
      </c>
      <c r="I11" s="225">
        <v>692166</v>
      </c>
      <c r="J11" s="225">
        <v>277809</v>
      </c>
      <c r="K11" s="225">
        <v>274818</v>
      </c>
      <c r="L11" s="223">
        <v>0.39704059430830174</v>
      </c>
      <c r="M11" s="223">
        <v>0.98923361014222</v>
      </c>
      <c r="N11" s="226">
        <v>61031</v>
      </c>
    </row>
    <row r="12" spans="1:14" ht="27.75" customHeight="1">
      <c r="A12" s="220" t="s">
        <v>258</v>
      </c>
      <c r="B12" s="221">
        <v>4224473</v>
      </c>
      <c r="C12" s="222">
        <v>2363054</v>
      </c>
      <c r="D12" s="221">
        <v>1254000</v>
      </c>
      <c r="E12" s="223">
        <v>0.2968417599070937</v>
      </c>
      <c r="F12" s="223">
        <v>0.5306692102677298</v>
      </c>
      <c r="G12" s="224">
        <v>180468</v>
      </c>
      <c r="H12" s="220" t="s">
        <v>258</v>
      </c>
      <c r="I12" s="225">
        <v>4225</v>
      </c>
      <c r="J12" s="225">
        <v>2363</v>
      </c>
      <c r="K12" s="225">
        <v>1254</v>
      </c>
      <c r="L12" s="223">
        <v>0.29680473372781063</v>
      </c>
      <c r="M12" s="223">
        <v>0.5306813372831147</v>
      </c>
      <c r="N12" s="226">
        <v>181</v>
      </c>
    </row>
    <row r="13" spans="1:14" ht="15.75" customHeight="1">
      <c r="A13" s="220" t="s">
        <v>15</v>
      </c>
      <c r="B13" s="221">
        <v>3371252</v>
      </c>
      <c r="C13" s="222">
        <v>589734</v>
      </c>
      <c r="D13" s="222">
        <v>280453</v>
      </c>
      <c r="E13" s="223">
        <v>0.08318956874182054</v>
      </c>
      <c r="F13" s="223">
        <v>0.47555847212472063</v>
      </c>
      <c r="G13" s="224">
        <v>90396</v>
      </c>
      <c r="H13" s="220" t="s">
        <v>15</v>
      </c>
      <c r="I13" s="225">
        <v>3371</v>
      </c>
      <c r="J13" s="225">
        <v>590</v>
      </c>
      <c r="K13" s="225">
        <v>280</v>
      </c>
      <c r="L13" s="223">
        <v>0.08306140611094631</v>
      </c>
      <c r="M13" s="223">
        <v>0.4745762711864407</v>
      </c>
      <c r="N13" s="226">
        <v>90</v>
      </c>
    </row>
    <row r="14" spans="1:14" ht="21.75" customHeight="1">
      <c r="A14" s="215" t="s">
        <v>259</v>
      </c>
      <c r="B14" s="227">
        <v>743446778</v>
      </c>
      <c r="C14" s="227">
        <v>327025062</v>
      </c>
      <c r="D14" s="227">
        <v>299269421</v>
      </c>
      <c r="E14" s="217">
        <v>0.40254316765631337</v>
      </c>
      <c r="F14" s="217">
        <v>0.9151268687780265</v>
      </c>
      <c r="G14" s="228">
        <v>63566756</v>
      </c>
      <c r="H14" s="215" t="s">
        <v>259</v>
      </c>
      <c r="I14" s="229">
        <v>743447</v>
      </c>
      <c r="J14" s="229">
        <v>327024</v>
      </c>
      <c r="K14" s="229">
        <v>299269</v>
      </c>
      <c r="L14" s="217">
        <v>0.40254248117216157</v>
      </c>
      <c r="M14" s="217">
        <v>0.9151285532560302</v>
      </c>
      <c r="N14" s="229">
        <v>63566</v>
      </c>
    </row>
    <row r="15" spans="1:14" ht="20.25" customHeight="1">
      <c r="A15" s="230" t="s">
        <v>217</v>
      </c>
      <c r="B15" s="231">
        <v>706050840</v>
      </c>
      <c r="C15" s="231">
        <v>311368248</v>
      </c>
      <c r="D15" s="231">
        <v>289193837</v>
      </c>
      <c r="E15" s="217">
        <v>0.4095935032100521</v>
      </c>
      <c r="F15" s="217">
        <v>0.9287839683640446</v>
      </c>
      <c r="G15" s="232">
        <v>61291892</v>
      </c>
      <c r="H15" s="230" t="s">
        <v>217</v>
      </c>
      <c r="I15" s="233">
        <v>706051</v>
      </c>
      <c r="J15" s="233">
        <v>311368</v>
      </c>
      <c r="K15" s="233">
        <v>289195</v>
      </c>
      <c r="L15" s="217">
        <v>0.4095950575808263</v>
      </c>
      <c r="M15" s="217">
        <v>0.9287884432568536</v>
      </c>
      <c r="N15" s="233">
        <v>61293</v>
      </c>
    </row>
    <row r="16" spans="1:14" ht="18.75" customHeight="1">
      <c r="A16" s="230" t="s">
        <v>218</v>
      </c>
      <c r="B16" s="231">
        <v>29000156</v>
      </c>
      <c r="C16" s="231">
        <v>14830475</v>
      </c>
      <c r="D16" s="231">
        <v>12247670</v>
      </c>
      <c r="E16" s="217">
        <v>0.4223311764253958</v>
      </c>
      <c r="F16" s="217">
        <v>0.8258447554781624</v>
      </c>
      <c r="G16" s="232">
        <v>3277886</v>
      </c>
      <c r="H16" s="230" t="s">
        <v>218</v>
      </c>
      <c r="I16" s="219">
        <v>29000</v>
      </c>
      <c r="J16" s="219">
        <v>14830</v>
      </c>
      <c r="K16" s="229">
        <v>12248</v>
      </c>
      <c r="L16" s="217">
        <v>0.4223448275862069</v>
      </c>
      <c r="M16" s="217">
        <v>0.8258934592043156</v>
      </c>
      <c r="N16" s="233">
        <v>3277</v>
      </c>
    </row>
    <row r="17" spans="1:14" ht="14.25">
      <c r="A17" s="234" t="s">
        <v>219</v>
      </c>
      <c r="B17" s="235">
        <v>1540940</v>
      </c>
      <c r="C17" s="235">
        <v>675358</v>
      </c>
      <c r="D17" s="235">
        <v>508126</v>
      </c>
      <c r="E17" s="223">
        <v>0.3297506716679429</v>
      </c>
      <c r="F17" s="223">
        <v>0.7523802190838045</v>
      </c>
      <c r="G17" s="236">
        <v>132233</v>
      </c>
      <c r="H17" s="234" t="s">
        <v>219</v>
      </c>
      <c r="I17" s="226">
        <v>1541</v>
      </c>
      <c r="J17" s="226">
        <v>675</v>
      </c>
      <c r="K17" s="225">
        <v>508</v>
      </c>
      <c r="L17" s="223">
        <v>0.32965606748864373</v>
      </c>
      <c r="M17" s="223">
        <v>0.7525925925925926</v>
      </c>
      <c r="N17" s="226">
        <v>132</v>
      </c>
    </row>
    <row r="18" spans="1:14" ht="42.75">
      <c r="A18" s="220" t="s">
        <v>260</v>
      </c>
      <c r="B18" s="237" t="s">
        <v>49</v>
      </c>
      <c r="C18" s="237" t="s">
        <v>49</v>
      </c>
      <c r="D18" s="235">
        <v>150632</v>
      </c>
      <c r="E18" s="238" t="s">
        <v>49</v>
      </c>
      <c r="F18" s="237" t="s">
        <v>49</v>
      </c>
      <c r="G18" s="236">
        <v>28261</v>
      </c>
      <c r="H18" s="220" t="s">
        <v>260</v>
      </c>
      <c r="I18" s="239" t="s">
        <v>49</v>
      </c>
      <c r="J18" s="239" t="s">
        <v>49</v>
      </c>
      <c r="K18" s="225">
        <v>151</v>
      </c>
      <c r="L18" s="238" t="s">
        <v>49</v>
      </c>
      <c r="M18" s="237" t="s">
        <v>49</v>
      </c>
      <c r="N18" s="226">
        <v>29</v>
      </c>
    </row>
    <row r="19" spans="1:14" ht="14.25">
      <c r="A19" s="220" t="s">
        <v>221</v>
      </c>
      <c r="B19" s="237" t="s">
        <v>49</v>
      </c>
      <c r="C19" s="237" t="s">
        <v>49</v>
      </c>
      <c r="D19" s="235">
        <v>9638162</v>
      </c>
      <c r="E19" s="238" t="s">
        <v>49</v>
      </c>
      <c r="F19" s="237" t="s">
        <v>49</v>
      </c>
      <c r="G19" s="236">
        <v>2721124</v>
      </c>
      <c r="H19" s="220" t="s">
        <v>221</v>
      </c>
      <c r="I19" s="239" t="s">
        <v>49</v>
      </c>
      <c r="J19" s="239" t="s">
        <v>49</v>
      </c>
      <c r="K19" s="225">
        <v>9638</v>
      </c>
      <c r="L19" s="238" t="s">
        <v>49</v>
      </c>
      <c r="M19" s="237" t="s">
        <v>49</v>
      </c>
      <c r="N19" s="226">
        <v>2719</v>
      </c>
    </row>
    <row r="20" spans="1:14" ht="14.25">
      <c r="A20" s="220" t="s">
        <v>226</v>
      </c>
      <c r="B20" s="237" t="s">
        <v>49</v>
      </c>
      <c r="C20" s="237" t="s">
        <v>49</v>
      </c>
      <c r="D20" s="235">
        <v>1950750</v>
      </c>
      <c r="E20" s="238" t="s">
        <v>49</v>
      </c>
      <c r="F20" s="237" t="s">
        <v>49</v>
      </c>
      <c r="G20" s="236">
        <v>396268</v>
      </c>
      <c r="H20" s="220" t="s">
        <v>226</v>
      </c>
      <c r="I20" s="239" t="s">
        <v>49</v>
      </c>
      <c r="J20" s="239" t="s">
        <v>49</v>
      </c>
      <c r="K20" s="225">
        <v>1951</v>
      </c>
      <c r="L20" s="238" t="s">
        <v>49</v>
      </c>
      <c r="M20" s="237" t="s">
        <v>49</v>
      </c>
      <c r="N20" s="226">
        <v>397</v>
      </c>
    </row>
    <row r="21" spans="1:14" ht="30.75" customHeight="1">
      <c r="A21" s="240" t="s">
        <v>227</v>
      </c>
      <c r="B21" s="235">
        <v>8446493</v>
      </c>
      <c r="C21" s="235">
        <v>3937875</v>
      </c>
      <c r="D21" s="235">
        <v>2271343</v>
      </c>
      <c r="E21" s="223">
        <v>0.2689095936029308</v>
      </c>
      <c r="F21" s="223">
        <v>0.5767940831031966</v>
      </c>
      <c r="G21" s="236">
        <v>185700</v>
      </c>
      <c r="H21" s="240" t="s">
        <v>227</v>
      </c>
      <c r="I21" s="219">
        <v>8446</v>
      </c>
      <c r="J21" s="219">
        <v>3938</v>
      </c>
      <c r="K21" s="229">
        <v>2271</v>
      </c>
      <c r="L21" s="217">
        <v>0.26888467913805353</v>
      </c>
      <c r="M21" s="217">
        <v>0.5766886744540376</v>
      </c>
      <c r="N21" s="229">
        <v>186</v>
      </c>
    </row>
    <row r="22" spans="1:14" ht="27.75" customHeight="1">
      <c r="A22" s="220" t="s">
        <v>261</v>
      </c>
      <c r="B22" s="237" t="s">
        <v>49</v>
      </c>
      <c r="C22" s="237" t="s">
        <v>49</v>
      </c>
      <c r="D22" s="235">
        <v>1455158</v>
      </c>
      <c r="E22" s="238" t="s">
        <v>49</v>
      </c>
      <c r="F22" s="237" t="s">
        <v>49</v>
      </c>
      <c r="G22" s="236">
        <v>2938</v>
      </c>
      <c r="H22" s="220" t="s">
        <v>261</v>
      </c>
      <c r="I22" s="239" t="s">
        <v>49</v>
      </c>
      <c r="J22" s="239" t="s">
        <v>49</v>
      </c>
      <c r="K22" s="225">
        <v>1563</v>
      </c>
      <c r="L22" s="238" t="s">
        <v>49</v>
      </c>
      <c r="M22" s="237" t="s">
        <v>49</v>
      </c>
      <c r="N22" s="226">
        <v>111</v>
      </c>
    </row>
    <row r="23" spans="1:14" ht="27" customHeight="1">
      <c r="A23" s="220" t="s">
        <v>262</v>
      </c>
      <c r="B23" s="237" t="s">
        <v>49</v>
      </c>
      <c r="C23" s="237" t="s">
        <v>49</v>
      </c>
      <c r="D23" s="235">
        <v>816185</v>
      </c>
      <c r="E23" s="238" t="s">
        <v>49</v>
      </c>
      <c r="F23" s="237" t="s">
        <v>49</v>
      </c>
      <c r="G23" s="236">
        <v>182762</v>
      </c>
      <c r="H23" s="220" t="s">
        <v>262</v>
      </c>
      <c r="I23" s="239" t="s">
        <v>49</v>
      </c>
      <c r="J23" s="239" t="s">
        <v>49</v>
      </c>
      <c r="K23" s="225">
        <v>708</v>
      </c>
      <c r="L23" s="238" t="s">
        <v>49</v>
      </c>
      <c r="M23" s="237" t="s">
        <v>49</v>
      </c>
      <c r="N23" s="226">
        <v>75</v>
      </c>
    </row>
    <row r="24" spans="1:14" ht="16.5" customHeight="1">
      <c r="A24" s="241" t="s">
        <v>230</v>
      </c>
      <c r="B24" s="235">
        <v>668604191</v>
      </c>
      <c r="C24" s="235">
        <v>292599898</v>
      </c>
      <c r="D24" s="235">
        <v>274674824</v>
      </c>
      <c r="E24" s="223">
        <v>0.41081828037778484</v>
      </c>
      <c r="F24" s="223">
        <v>0.9387386184256291</v>
      </c>
      <c r="G24" s="236">
        <v>57828306</v>
      </c>
      <c r="H24" s="241" t="s">
        <v>230</v>
      </c>
      <c r="I24" s="219">
        <v>668604</v>
      </c>
      <c r="J24" s="219">
        <v>292600</v>
      </c>
      <c r="K24" s="229">
        <v>274676</v>
      </c>
      <c r="L24" s="217">
        <v>0.41082015662484817</v>
      </c>
      <c r="M24" s="217">
        <v>0.9387423103212577</v>
      </c>
      <c r="N24" s="229">
        <v>57830</v>
      </c>
    </row>
    <row r="25" spans="1:14" ht="15.75" customHeight="1">
      <c r="A25" s="234" t="s">
        <v>231</v>
      </c>
      <c r="B25" s="237" t="s">
        <v>49</v>
      </c>
      <c r="C25" s="237" t="s">
        <v>49</v>
      </c>
      <c r="D25" s="235">
        <v>862225</v>
      </c>
      <c r="E25" s="238" t="s">
        <v>49</v>
      </c>
      <c r="F25" s="237" t="s">
        <v>49</v>
      </c>
      <c r="G25" s="236">
        <v>36653</v>
      </c>
      <c r="H25" s="234" t="s">
        <v>231</v>
      </c>
      <c r="I25" s="239" t="s">
        <v>49</v>
      </c>
      <c r="J25" s="239" t="s">
        <v>49</v>
      </c>
      <c r="K25" s="225">
        <v>862</v>
      </c>
      <c r="L25" s="238" t="s">
        <v>49</v>
      </c>
      <c r="M25" s="237" t="s">
        <v>49</v>
      </c>
      <c r="N25" s="226">
        <v>36</v>
      </c>
    </row>
    <row r="26" spans="1:14" ht="14.25">
      <c r="A26" s="234" t="s">
        <v>232</v>
      </c>
      <c r="B26" s="237" t="s">
        <v>49</v>
      </c>
      <c r="C26" s="237" t="s">
        <v>49</v>
      </c>
      <c r="D26" s="235">
        <v>6665522</v>
      </c>
      <c r="E26" s="238" t="s">
        <v>49</v>
      </c>
      <c r="F26" s="237" t="s">
        <v>49</v>
      </c>
      <c r="G26" s="236">
        <v>1307809</v>
      </c>
      <c r="H26" s="234" t="s">
        <v>232</v>
      </c>
      <c r="I26" s="239" t="s">
        <v>49</v>
      </c>
      <c r="J26" s="239" t="s">
        <v>49</v>
      </c>
      <c r="K26" s="225">
        <v>6666</v>
      </c>
      <c r="L26" s="238" t="s">
        <v>49</v>
      </c>
      <c r="M26" s="237" t="s">
        <v>49</v>
      </c>
      <c r="N26" s="226">
        <v>1308</v>
      </c>
    </row>
    <row r="27" spans="1:14" ht="14.25">
      <c r="A27" s="234" t="s">
        <v>233</v>
      </c>
      <c r="B27" s="237" t="s">
        <v>49</v>
      </c>
      <c r="C27" s="237" t="s">
        <v>49</v>
      </c>
      <c r="D27" s="235"/>
      <c r="E27" s="237" t="s">
        <v>49</v>
      </c>
      <c r="F27" s="237" t="s">
        <v>49</v>
      </c>
      <c r="G27" s="236">
        <v>0</v>
      </c>
      <c r="H27" s="234" t="s">
        <v>233</v>
      </c>
      <c r="I27" s="237" t="s">
        <v>49</v>
      </c>
      <c r="J27" s="237" t="s">
        <v>49</v>
      </c>
      <c r="K27" s="225">
        <v>0</v>
      </c>
      <c r="L27" s="237" t="s">
        <v>49</v>
      </c>
      <c r="M27" s="237" t="s">
        <v>49</v>
      </c>
      <c r="N27" s="226">
        <v>0</v>
      </c>
    </row>
    <row r="28" spans="1:14" ht="28.5">
      <c r="A28" s="220" t="s">
        <v>234</v>
      </c>
      <c r="B28" s="237" t="s">
        <v>49</v>
      </c>
      <c r="C28" s="237" t="s">
        <v>49</v>
      </c>
      <c r="D28" s="235">
        <v>60857554</v>
      </c>
      <c r="E28" s="238" t="s">
        <v>49</v>
      </c>
      <c r="F28" s="237" t="s">
        <v>49</v>
      </c>
      <c r="G28" s="236">
        <v>13957114</v>
      </c>
      <c r="H28" s="220" t="s">
        <v>234</v>
      </c>
      <c r="I28" s="239" t="s">
        <v>49</v>
      </c>
      <c r="J28" s="239" t="s">
        <v>49</v>
      </c>
      <c r="K28" s="225">
        <v>60858</v>
      </c>
      <c r="L28" s="238" t="s">
        <v>49</v>
      </c>
      <c r="M28" s="237" t="s">
        <v>49</v>
      </c>
      <c r="N28" s="226">
        <v>13958</v>
      </c>
    </row>
    <row r="29" spans="1:14" ht="15" customHeight="1">
      <c r="A29" s="220" t="s">
        <v>236</v>
      </c>
      <c r="B29" s="237" t="s">
        <v>49</v>
      </c>
      <c r="C29" s="237" t="s">
        <v>49</v>
      </c>
      <c r="D29" s="235">
        <v>205777798</v>
      </c>
      <c r="E29" s="238" t="s">
        <v>49</v>
      </c>
      <c r="F29" s="237" t="s">
        <v>49</v>
      </c>
      <c r="G29" s="236">
        <v>42426630</v>
      </c>
      <c r="H29" s="220" t="s">
        <v>237</v>
      </c>
      <c r="I29" s="239" t="s">
        <v>49</v>
      </c>
      <c r="J29" s="239" t="s">
        <v>49</v>
      </c>
      <c r="K29" s="242">
        <v>205778</v>
      </c>
      <c r="L29" s="238" t="s">
        <v>49</v>
      </c>
      <c r="M29" s="237" t="s">
        <v>49</v>
      </c>
      <c r="N29" s="243">
        <v>42427</v>
      </c>
    </row>
    <row r="30" spans="1:14" s="249" customFormat="1" ht="15" customHeight="1">
      <c r="A30" s="244" t="s">
        <v>263</v>
      </c>
      <c r="B30" s="245" t="s">
        <v>49</v>
      </c>
      <c r="C30" s="245" t="s">
        <v>49</v>
      </c>
      <c r="D30" s="246">
        <v>187488150</v>
      </c>
      <c r="E30" s="247" t="s">
        <v>49</v>
      </c>
      <c r="F30" s="245" t="s">
        <v>49</v>
      </c>
      <c r="G30" s="236">
        <v>38841087</v>
      </c>
      <c r="H30" s="244" t="s">
        <v>263</v>
      </c>
      <c r="I30" s="248" t="s">
        <v>49</v>
      </c>
      <c r="J30" s="248" t="s">
        <v>49</v>
      </c>
      <c r="K30" s="225">
        <v>187488</v>
      </c>
      <c r="L30" s="247" t="s">
        <v>49</v>
      </c>
      <c r="M30" s="245" t="s">
        <v>49</v>
      </c>
      <c r="N30" s="226">
        <v>38841</v>
      </c>
    </row>
    <row r="31" spans="1:14" s="249" customFormat="1" ht="15" customHeight="1">
      <c r="A31" s="244" t="s">
        <v>264</v>
      </c>
      <c r="B31" s="245" t="s">
        <v>49</v>
      </c>
      <c r="C31" s="245" t="s">
        <v>49</v>
      </c>
      <c r="D31" s="246">
        <v>17840600</v>
      </c>
      <c r="E31" s="247" t="s">
        <v>49</v>
      </c>
      <c r="F31" s="245" t="s">
        <v>49</v>
      </c>
      <c r="G31" s="236">
        <v>3469836</v>
      </c>
      <c r="H31" s="244" t="s">
        <v>264</v>
      </c>
      <c r="I31" s="248" t="s">
        <v>49</v>
      </c>
      <c r="J31" s="248" t="s">
        <v>49</v>
      </c>
      <c r="K31" s="225">
        <v>17841</v>
      </c>
      <c r="L31" s="247" t="s">
        <v>49</v>
      </c>
      <c r="M31" s="245" t="s">
        <v>49</v>
      </c>
      <c r="N31" s="226">
        <v>3470</v>
      </c>
    </row>
    <row r="32" spans="1:14" s="249" customFormat="1" ht="15" customHeight="1">
      <c r="A32" s="244" t="s">
        <v>265</v>
      </c>
      <c r="B32" s="245" t="s">
        <v>49</v>
      </c>
      <c r="C32" s="245" t="s">
        <v>49</v>
      </c>
      <c r="D32" s="246">
        <v>281439</v>
      </c>
      <c r="E32" s="247" t="s">
        <v>49</v>
      </c>
      <c r="F32" s="245" t="s">
        <v>49</v>
      </c>
      <c r="G32" s="236">
        <v>82289</v>
      </c>
      <c r="H32" s="244" t="s">
        <v>265</v>
      </c>
      <c r="I32" s="248" t="s">
        <v>49</v>
      </c>
      <c r="J32" s="248" t="s">
        <v>49</v>
      </c>
      <c r="K32" s="225">
        <v>281</v>
      </c>
      <c r="L32" s="247" t="s">
        <v>49</v>
      </c>
      <c r="M32" s="245" t="s">
        <v>49</v>
      </c>
      <c r="N32" s="226">
        <v>82</v>
      </c>
    </row>
    <row r="33" spans="1:14" s="249" customFormat="1" ht="15" customHeight="1">
      <c r="A33" s="244" t="s">
        <v>266</v>
      </c>
      <c r="B33" s="245" t="s">
        <v>49</v>
      </c>
      <c r="C33" s="245" t="s">
        <v>49</v>
      </c>
      <c r="D33" s="246">
        <v>167609</v>
      </c>
      <c r="E33" s="247" t="s">
        <v>49</v>
      </c>
      <c r="F33" s="245" t="s">
        <v>49</v>
      </c>
      <c r="G33" s="236">
        <v>33418</v>
      </c>
      <c r="H33" s="244" t="s">
        <v>266</v>
      </c>
      <c r="I33" s="248" t="s">
        <v>49</v>
      </c>
      <c r="J33" s="248" t="s">
        <v>49</v>
      </c>
      <c r="K33" s="250">
        <v>168</v>
      </c>
      <c r="L33" s="247" t="s">
        <v>49</v>
      </c>
      <c r="M33" s="245" t="s">
        <v>49</v>
      </c>
      <c r="N33" s="226">
        <v>34</v>
      </c>
    </row>
    <row r="34" spans="1:14" ht="29.25">
      <c r="A34" s="220" t="s">
        <v>267</v>
      </c>
      <c r="B34" s="245">
        <v>66000</v>
      </c>
      <c r="C34" s="245">
        <v>46600</v>
      </c>
      <c r="D34" s="235">
        <v>11225</v>
      </c>
      <c r="E34" s="223">
        <v>0.17007575757575757</v>
      </c>
      <c r="F34" s="223">
        <v>0.24087982832618027</v>
      </c>
      <c r="G34" s="236">
        <v>0</v>
      </c>
      <c r="H34" s="220" t="s">
        <v>267</v>
      </c>
      <c r="I34" s="251">
        <v>66</v>
      </c>
      <c r="J34" s="251">
        <v>47</v>
      </c>
      <c r="K34" s="225">
        <v>11</v>
      </c>
      <c r="L34" s="217">
        <v>0.16666666666666666</v>
      </c>
      <c r="M34" s="217">
        <v>0.23404255319148937</v>
      </c>
      <c r="N34" s="226">
        <v>0</v>
      </c>
    </row>
    <row r="35" spans="1:14" ht="57.75">
      <c r="A35" s="220" t="s">
        <v>268</v>
      </c>
      <c r="B35" s="245">
        <v>1201200</v>
      </c>
      <c r="C35" s="245" t="s">
        <v>49</v>
      </c>
      <c r="D35" s="235">
        <v>500500</v>
      </c>
      <c r="E35" s="223">
        <v>0.4166666666666667</v>
      </c>
      <c r="F35" s="245" t="s">
        <v>49</v>
      </c>
      <c r="G35" s="236">
        <v>100100</v>
      </c>
      <c r="H35" s="220" t="s">
        <v>268</v>
      </c>
      <c r="I35" s="251">
        <v>1201</v>
      </c>
      <c r="J35" s="248" t="s">
        <v>49</v>
      </c>
      <c r="K35" s="225">
        <v>501</v>
      </c>
      <c r="L35" s="217">
        <v>0.41715237302248126</v>
      </c>
      <c r="M35" s="245" t="s">
        <v>49</v>
      </c>
      <c r="N35" s="226">
        <v>101</v>
      </c>
    </row>
    <row r="36" spans="1:14" ht="32.25" customHeight="1">
      <c r="A36" s="252" t="s">
        <v>269</v>
      </c>
      <c r="B36" s="253">
        <v>37395938</v>
      </c>
      <c r="C36" s="253">
        <v>15656814</v>
      </c>
      <c r="D36" s="253">
        <v>10075584</v>
      </c>
      <c r="E36" s="217">
        <v>0.26942990439228987</v>
      </c>
      <c r="F36" s="217">
        <v>0.6435270930599291</v>
      </c>
      <c r="G36" s="254">
        <v>2274864</v>
      </c>
      <c r="H36" s="252" t="s">
        <v>269</v>
      </c>
      <c r="I36" s="255">
        <v>37396</v>
      </c>
      <c r="J36" s="255">
        <v>15656</v>
      </c>
      <c r="K36" s="255">
        <v>10074</v>
      </c>
      <c r="L36" s="217">
        <v>0.269387100224623</v>
      </c>
      <c r="M36" s="217">
        <v>0.6434593765968318</v>
      </c>
      <c r="N36" s="255">
        <v>2273</v>
      </c>
    </row>
    <row r="37" spans="1:14" ht="18" customHeight="1">
      <c r="A37" s="220" t="s">
        <v>239</v>
      </c>
      <c r="B37" s="256">
        <v>10550686</v>
      </c>
      <c r="C37" s="256">
        <v>5060336</v>
      </c>
      <c r="D37" s="235">
        <v>4449719</v>
      </c>
      <c r="E37" s="223">
        <v>0.4217468892544049</v>
      </c>
      <c r="F37" s="223">
        <v>0.8793327162465101</v>
      </c>
      <c r="G37" s="236">
        <v>1014140</v>
      </c>
      <c r="H37" s="220" t="s">
        <v>239</v>
      </c>
      <c r="I37" s="226">
        <v>10551</v>
      </c>
      <c r="J37" s="226">
        <v>5060</v>
      </c>
      <c r="K37" s="225">
        <v>4449</v>
      </c>
      <c r="L37" s="223">
        <v>0.42166619277793577</v>
      </c>
      <c r="M37" s="223">
        <v>0.8792490118577075</v>
      </c>
      <c r="N37" s="226">
        <v>1013</v>
      </c>
    </row>
    <row r="38" spans="1:14" ht="14.25">
      <c r="A38" s="220" t="s">
        <v>241</v>
      </c>
      <c r="B38" s="257">
        <v>26845252</v>
      </c>
      <c r="C38" s="256">
        <v>10596478</v>
      </c>
      <c r="D38" s="246">
        <v>5625865</v>
      </c>
      <c r="E38" s="223">
        <v>0.20956648125337024</v>
      </c>
      <c r="F38" s="223">
        <v>0.5309183862789126</v>
      </c>
      <c r="G38" s="236">
        <v>1260724</v>
      </c>
      <c r="H38" s="220" t="s">
        <v>241</v>
      </c>
      <c r="I38" s="226">
        <v>26845</v>
      </c>
      <c r="J38" s="226">
        <v>10596</v>
      </c>
      <c r="K38" s="225">
        <v>5625</v>
      </c>
      <c r="L38" s="223">
        <v>0.20953622648537903</v>
      </c>
      <c r="M38" s="223">
        <v>0.5308607021517554</v>
      </c>
      <c r="N38" s="226">
        <v>1260</v>
      </c>
    </row>
    <row r="39" spans="1:14" ht="30.75" customHeight="1">
      <c r="A39" s="240" t="s">
        <v>270</v>
      </c>
      <c r="B39" s="231">
        <v>6739620</v>
      </c>
      <c r="C39" s="237" t="s">
        <v>49</v>
      </c>
      <c r="D39" s="231">
        <v>2114976</v>
      </c>
      <c r="E39" s="238" t="s">
        <v>49</v>
      </c>
      <c r="F39" s="237" t="s">
        <v>49</v>
      </c>
      <c r="G39" s="232">
        <v>491211</v>
      </c>
      <c r="H39" s="240" t="s">
        <v>270</v>
      </c>
      <c r="I39" s="219">
        <v>6740</v>
      </c>
      <c r="J39" s="239" t="s">
        <v>49</v>
      </c>
      <c r="K39" s="233">
        <v>2115</v>
      </c>
      <c r="L39" s="223">
        <v>0.3137982195845697</v>
      </c>
      <c r="M39" s="238" t="s">
        <v>49</v>
      </c>
      <c r="N39" s="233">
        <v>491</v>
      </c>
    </row>
    <row r="40" spans="1:14" ht="19.5" customHeight="1">
      <c r="A40" s="234" t="s">
        <v>271</v>
      </c>
      <c r="B40" s="256">
        <v>6756000</v>
      </c>
      <c r="C40" s="237"/>
      <c r="D40" s="235">
        <v>2129769</v>
      </c>
      <c r="E40" s="223">
        <v>0.3152411190053286</v>
      </c>
      <c r="F40" s="223" t="s">
        <v>24</v>
      </c>
      <c r="G40" s="236">
        <v>492906</v>
      </c>
      <c r="H40" s="234" t="s">
        <v>271</v>
      </c>
      <c r="I40" s="225">
        <v>6756</v>
      </c>
      <c r="J40" s="225">
        <v>0</v>
      </c>
      <c r="K40" s="225">
        <v>2130</v>
      </c>
      <c r="L40" s="223">
        <v>0.31527531083481347</v>
      </c>
      <c r="M40" s="223" t="s">
        <v>24</v>
      </c>
      <c r="N40" s="226">
        <v>493</v>
      </c>
    </row>
    <row r="41" spans="1:14" ht="27.75" customHeight="1">
      <c r="A41" s="258" t="s">
        <v>272</v>
      </c>
      <c r="B41" s="256">
        <v>16380</v>
      </c>
      <c r="C41" s="237"/>
      <c r="D41" s="235">
        <v>14793</v>
      </c>
      <c r="E41" s="223">
        <v>0.9031135531135531</v>
      </c>
      <c r="F41" s="223" t="s">
        <v>24</v>
      </c>
      <c r="G41" s="236">
        <v>1695</v>
      </c>
      <c r="H41" s="258" t="s">
        <v>272</v>
      </c>
      <c r="I41" s="225">
        <v>16</v>
      </c>
      <c r="J41" s="225">
        <v>0</v>
      </c>
      <c r="K41" s="225">
        <v>15</v>
      </c>
      <c r="L41" s="223">
        <v>0.9375</v>
      </c>
      <c r="M41" s="237" t="s">
        <v>49</v>
      </c>
      <c r="N41" s="226">
        <v>2</v>
      </c>
    </row>
    <row r="42" spans="1:163" s="259" customFormat="1" ht="21.75" customHeight="1">
      <c r="A42" s="240" t="s">
        <v>273</v>
      </c>
      <c r="B42" s="253">
        <v>-50424176</v>
      </c>
      <c r="C42" s="237" t="s">
        <v>49</v>
      </c>
      <c r="D42" s="253">
        <v>-25031944</v>
      </c>
      <c r="E42" s="217">
        <v>0.4964274279861311</v>
      </c>
      <c r="F42" s="237" t="s">
        <v>49</v>
      </c>
      <c r="G42" s="254">
        <v>-2755726</v>
      </c>
      <c r="H42" s="240" t="s">
        <v>273</v>
      </c>
      <c r="I42" s="219">
        <v>-50424</v>
      </c>
      <c r="J42" s="239" t="s">
        <v>49</v>
      </c>
      <c r="K42" s="255">
        <v>-25032</v>
      </c>
      <c r="L42" s="217">
        <v>0.4964302712993812</v>
      </c>
      <c r="M42" s="237" t="s">
        <v>49</v>
      </c>
      <c r="N42" s="255">
        <v>-2755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</row>
    <row r="43" spans="1:163" s="259" customFormat="1" ht="18" customHeight="1">
      <c r="A43" s="240" t="s">
        <v>243</v>
      </c>
      <c r="B43" s="231">
        <v>50424176</v>
      </c>
      <c r="C43" s="237" t="s">
        <v>49</v>
      </c>
      <c r="D43" s="231">
        <v>25031944</v>
      </c>
      <c r="E43" s="223">
        <v>0.4964274279861311</v>
      </c>
      <c r="F43" s="237" t="s">
        <v>49</v>
      </c>
      <c r="G43" s="232">
        <v>2755726</v>
      </c>
      <c r="H43" s="240" t="s">
        <v>243</v>
      </c>
      <c r="I43" s="219">
        <v>50424</v>
      </c>
      <c r="J43" s="239" t="s">
        <v>49</v>
      </c>
      <c r="K43" s="219">
        <v>25032</v>
      </c>
      <c r="L43" s="217">
        <v>0.4964302712993812</v>
      </c>
      <c r="M43" s="237" t="s">
        <v>49</v>
      </c>
      <c r="N43" s="231">
        <v>2755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</row>
    <row r="44" spans="1:163" s="259" customFormat="1" ht="20.25" customHeight="1">
      <c r="A44" s="220" t="s">
        <v>274</v>
      </c>
      <c r="B44" s="256">
        <v>52217619</v>
      </c>
      <c r="C44" s="237" t="s">
        <v>49</v>
      </c>
      <c r="D44" s="235">
        <v>30393653</v>
      </c>
      <c r="E44" s="223">
        <v>0.5820574277812246</v>
      </c>
      <c r="F44" s="237" t="s">
        <v>49</v>
      </c>
      <c r="G44" s="236">
        <v>2116150</v>
      </c>
      <c r="H44" s="220" t="s">
        <v>274</v>
      </c>
      <c r="I44" s="225">
        <v>52218</v>
      </c>
      <c r="J44" s="239" t="s">
        <v>49</v>
      </c>
      <c r="K44" s="225">
        <v>30394</v>
      </c>
      <c r="L44" s="223">
        <v>0.5820598261136006</v>
      </c>
      <c r="M44" s="237" t="s">
        <v>49</v>
      </c>
      <c r="N44" s="226">
        <v>2117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</row>
    <row r="45" spans="1:163" s="259" customFormat="1" ht="60.75" customHeight="1">
      <c r="A45" s="220" t="s">
        <v>275</v>
      </c>
      <c r="B45" s="256">
        <v>-1793443</v>
      </c>
      <c r="C45" s="237" t="s">
        <v>49</v>
      </c>
      <c r="D45" s="235">
        <v>-5361709</v>
      </c>
      <c r="E45" s="223">
        <v>2.9896177352723226</v>
      </c>
      <c r="F45" s="237" t="s">
        <v>49</v>
      </c>
      <c r="G45" s="236">
        <v>639576</v>
      </c>
      <c r="H45" s="220" t="s">
        <v>275</v>
      </c>
      <c r="I45" s="225">
        <v>-1793</v>
      </c>
      <c r="J45" s="239" t="s">
        <v>49</v>
      </c>
      <c r="K45" s="225">
        <v>-5362</v>
      </c>
      <c r="L45" s="223"/>
      <c r="M45" s="237" t="s">
        <v>49</v>
      </c>
      <c r="N45" s="225">
        <v>638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</row>
    <row r="46" spans="1:13" s="265" customFormat="1" ht="14.25">
      <c r="A46" s="260"/>
      <c r="B46" s="261"/>
      <c r="C46" s="261"/>
      <c r="D46" s="262"/>
      <c r="E46" s="263"/>
      <c r="F46" s="264"/>
      <c r="H46" s="260"/>
      <c r="I46" s="261"/>
      <c r="J46" s="261"/>
      <c r="K46" s="262"/>
      <c r="L46" s="263"/>
      <c r="M46" s="264"/>
    </row>
    <row r="47" spans="1:13" s="265" customFormat="1" ht="14.25">
      <c r="A47" s="260"/>
      <c r="B47" s="261"/>
      <c r="C47" s="261"/>
      <c r="D47" s="262"/>
      <c r="E47" s="263"/>
      <c r="F47" s="264"/>
      <c r="H47" s="260"/>
      <c r="I47" s="261"/>
      <c r="J47" s="261"/>
      <c r="K47" s="262"/>
      <c r="L47" s="263"/>
      <c r="M47" s="264"/>
    </row>
    <row r="48" spans="1:13" s="265" customFormat="1" ht="14.25">
      <c r="A48" s="260"/>
      <c r="B48" s="261"/>
      <c r="C48" s="261"/>
      <c r="D48" s="262"/>
      <c r="E48" s="263"/>
      <c r="F48" s="264"/>
      <c r="H48" s="260"/>
      <c r="I48" s="261"/>
      <c r="J48" s="261"/>
      <c r="K48" s="262"/>
      <c r="L48" s="263"/>
      <c r="M48" s="264"/>
    </row>
    <row r="49" spans="1:13" s="265" customFormat="1" ht="14.25">
      <c r="A49" s="260"/>
      <c r="B49" s="261"/>
      <c r="C49" s="261"/>
      <c r="D49" s="262"/>
      <c r="E49" s="263"/>
      <c r="F49" s="264"/>
      <c r="I49" s="261"/>
      <c r="J49" s="261"/>
      <c r="K49" s="262"/>
      <c r="L49" s="263"/>
      <c r="M49" s="264"/>
    </row>
    <row r="50" spans="1:13" s="265" customFormat="1" ht="14.25">
      <c r="A50" s="260"/>
      <c r="B50" s="261"/>
      <c r="C50" s="261"/>
      <c r="D50" s="262"/>
      <c r="E50" s="263"/>
      <c r="F50" s="264"/>
      <c r="I50" s="261"/>
      <c r="J50" s="261"/>
      <c r="K50" s="262"/>
      <c r="L50" s="263"/>
      <c r="M50" s="264"/>
    </row>
    <row r="51" spans="1:13" s="265" customFormat="1" ht="14.25">
      <c r="A51" s="260"/>
      <c r="B51" s="261"/>
      <c r="C51" s="261"/>
      <c r="D51" s="262"/>
      <c r="E51" s="263"/>
      <c r="F51" s="264"/>
      <c r="I51" s="261"/>
      <c r="J51" s="261"/>
      <c r="K51" s="262"/>
      <c r="L51" s="263"/>
      <c r="M51" s="264"/>
    </row>
    <row r="52" spans="1:13" ht="14.25">
      <c r="A52" s="260"/>
      <c r="B52" s="266"/>
      <c r="C52" s="266"/>
      <c r="D52" s="267"/>
      <c r="E52" s="263"/>
      <c r="F52" s="268"/>
      <c r="I52" s="266"/>
      <c r="J52" s="266"/>
      <c r="K52" s="267"/>
      <c r="L52" s="263"/>
      <c r="M52" s="268"/>
    </row>
    <row r="53" spans="2:13" ht="15">
      <c r="B53" s="266"/>
      <c r="C53" s="266"/>
      <c r="D53" s="267"/>
      <c r="E53" s="269"/>
      <c r="F53" s="268"/>
      <c r="I53" s="266"/>
      <c r="J53" s="266"/>
      <c r="K53" s="267"/>
      <c r="L53" s="269"/>
      <c r="M53" s="268"/>
    </row>
    <row r="54" spans="1:13" ht="14.25">
      <c r="A54" s="270" t="s">
        <v>246</v>
      </c>
      <c r="B54" s="271"/>
      <c r="C54" s="271"/>
      <c r="D54" s="271"/>
      <c r="E54" s="272"/>
      <c r="F54" s="273"/>
      <c r="L54" s="272"/>
      <c r="M54" s="273"/>
    </row>
    <row r="55" spans="2:13" ht="14.25">
      <c r="B55" s="266"/>
      <c r="C55" s="274"/>
      <c r="D55" s="267"/>
      <c r="E55" s="275"/>
      <c r="F55" s="268"/>
      <c r="I55" s="266"/>
      <c r="J55" s="274"/>
      <c r="K55" s="267"/>
      <c r="L55" s="275"/>
      <c r="M55" s="268"/>
    </row>
    <row r="56" spans="2:13" ht="14.25">
      <c r="B56" s="266"/>
      <c r="C56" s="274"/>
      <c r="D56" s="267"/>
      <c r="E56" s="275"/>
      <c r="F56" s="276"/>
      <c r="I56" s="275"/>
      <c r="J56" s="275"/>
      <c r="L56" s="275"/>
      <c r="M56" s="276"/>
    </row>
    <row r="57" spans="2:13" ht="14.25">
      <c r="B57" s="266"/>
      <c r="C57" s="274"/>
      <c r="D57" s="267"/>
      <c r="E57" s="275"/>
      <c r="F57" s="276"/>
      <c r="H57" s="270" t="s">
        <v>246</v>
      </c>
      <c r="I57" s="275"/>
      <c r="J57" s="275"/>
      <c r="L57" s="275"/>
      <c r="M57" s="276"/>
    </row>
    <row r="58" spans="2:13" ht="14.25">
      <c r="B58" s="266"/>
      <c r="C58" s="274"/>
      <c r="D58" s="267"/>
      <c r="E58" s="275"/>
      <c r="F58" s="276"/>
      <c r="I58" s="266"/>
      <c r="J58" s="274"/>
      <c r="K58" s="267"/>
      <c r="L58" s="275"/>
      <c r="M58" s="276"/>
    </row>
    <row r="59" spans="2:13" ht="14.25">
      <c r="B59" s="266"/>
      <c r="C59" s="274"/>
      <c r="D59" s="267"/>
      <c r="E59" s="275"/>
      <c r="F59" s="276"/>
      <c r="I59" s="266"/>
      <c r="J59" s="274"/>
      <c r="K59" s="267"/>
      <c r="L59" s="275"/>
      <c r="M59" s="276"/>
    </row>
    <row r="60" spans="2:13" ht="14.25">
      <c r="B60" s="266"/>
      <c r="C60" s="274"/>
      <c r="D60" s="267"/>
      <c r="E60" s="275"/>
      <c r="F60" s="276"/>
      <c r="I60" s="266"/>
      <c r="J60" s="274"/>
      <c r="K60" s="267"/>
      <c r="L60" s="275"/>
      <c r="M60" s="276"/>
    </row>
    <row r="61" spans="2:13" ht="14.25">
      <c r="B61" s="275"/>
      <c r="C61" s="275"/>
      <c r="E61" s="275"/>
      <c r="F61" s="275"/>
      <c r="I61" s="275"/>
      <c r="J61" s="275"/>
      <c r="L61" s="275"/>
      <c r="M61" s="275"/>
    </row>
    <row r="62" spans="2:13" ht="14.25">
      <c r="B62" s="275"/>
      <c r="C62" s="275"/>
      <c r="E62" s="275"/>
      <c r="F62" s="275"/>
      <c r="I62" s="275"/>
      <c r="J62" s="275"/>
      <c r="L62" s="275"/>
      <c r="M62" s="275"/>
    </row>
    <row r="63" spans="2:13" ht="14.25">
      <c r="B63" s="275"/>
      <c r="C63" s="275"/>
      <c r="E63" s="275"/>
      <c r="F63" s="275"/>
      <c r="L63" s="275"/>
      <c r="M63" s="275"/>
    </row>
    <row r="64" spans="5:13" ht="14.25">
      <c r="E64" s="275"/>
      <c r="F64" s="275"/>
      <c r="H64" s="260"/>
      <c r="L64" s="275"/>
      <c r="M64" s="275"/>
    </row>
    <row r="65" spans="5:13" ht="14.25">
      <c r="E65" s="275"/>
      <c r="F65" s="275"/>
      <c r="H65" s="260"/>
      <c r="L65" s="275"/>
      <c r="M65" s="275"/>
    </row>
    <row r="66" spans="5:13" ht="14.25">
      <c r="E66" s="275"/>
      <c r="F66" s="275"/>
      <c r="H66" s="260"/>
      <c r="L66" s="275"/>
      <c r="M66" s="275"/>
    </row>
    <row r="67" spans="5:6" ht="14.25">
      <c r="E67" s="275"/>
      <c r="F67" s="275"/>
    </row>
    <row r="68" spans="5:6" ht="14.25">
      <c r="E68" s="275"/>
      <c r="F68" s="275"/>
    </row>
    <row r="69" spans="5:6" ht="14.25">
      <c r="E69" s="275"/>
      <c r="F69" s="275"/>
    </row>
    <row r="70" spans="5:6" ht="14.25">
      <c r="E70" s="275"/>
      <c r="F70" s="275"/>
    </row>
    <row r="71" spans="5:8" ht="14.25">
      <c r="E71" s="275"/>
      <c r="F71" s="275"/>
      <c r="H71" s="6" t="s">
        <v>40</v>
      </c>
    </row>
    <row r="72" spans="5:8" ht="14.25">
      <c r="E72" s="275"/>
      <c r="F72" s="275"/>
      <c r="H72" s="6" t="s">
        <v>83</v>
      </c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spans="5:6" ht="14.25">
      <c r="E268" s="275"/>
      <c r="F268" s="275"/>
    </row>
    <row r="269" spans="5:6" ht="14.25">
      <c r="E269" s="275"/>
      <c r="F269" s="275"/>
    </row>
    <row r="270" spans="5:6" ht="14.25">
      <c r="E270" s="275"/>
      <c r="F270" s="275"/>
    </row>
    <row r="271" spans="5:6" ht="14.25">
      <c r="E271" s="275"/>
      <c r="F271" s="275"/>
    </row>
    <row r="272" spans="5:6" ht="14.25">
      <c r="E272" s="275"/>
      <c r="F272" s="275"/>
    </row>
    <row r="273" spans="5:6" ht="14.25">
      <c r="E273" s="275"/>
      <c r="F273" s="275"/>
    </row>
    <row r="274" spans="5:6" ht="14.25">
      <c r="E274" s="275"/>
      <c r="F274" s="275"/>
    </row>
    <row r="275" spans="5:6" ht="14.25">
      <c r="E275" s="275"/>
      <c r="F275" s="275"/>
    </row>
    <row r="276" spans="5:6" ht="14.25">
      <c r="E276" s="275"/>
      <c r="F276" s="275"/>
    </row>
    <row r="277" spans="5:6" ht="14.25">
      <c r="E277" s="275"/>
      <c r="F277" s="275"/>
    </row>
    <row r="278" spans="5:6" ht="14.25">
      <c r="E278" s="275"/>
      <c r="F278" s="275"/>
    </row>
    <row r="279" spans="5:6" ht="14.25">
      <c r="E279" s="275"/>
      <c r="F279" s="275"/>
    </row>
    <row r="280" spans="5:6" ht="14.25">
      <c r="E280" s="275"/>
      <c r="F280" s="275"/>
    </row>
    <row r="281" spans="5:6" ht="14.25">
      <c r="E281" s="275"/>
      <c r="F281" s="275"/>
    </row>
    <row r="282" spans="5:6" ht="14.25">
      <c r="E282" s="275"/>
      <c r="F282" s="275"/>
    </row>
    <row r="283" spans="5:6" ht="14.25">
      <c r="E283" s="275"/>
      <c r="F283" s="275"/>
    </row>
    <row r="284" spans="5:6" ht="14.25">
      <c r="E284" s="275"/>
      <c r="F284" s="275"/>
    </row>
    <row r="285" spans="5:6" ht="14.25">
      <c r="E285" s="275"/>
      <c r="F285" s="275"/>
    </row>
    <row r="286" spans="5:6" ht="14.25">
      <c r="E286" s="275"/>
      <c r="F286" s="275"/>
    </row>
    <row r="287" spans="5:6" ht="14.25">
      <c r="E287" s="275"/>
      <c r="F287" s="275"/>
    </row>
    <row r="288" spans="5:6" ht="14.25">
      <c r="E288" s="275"/>
      <c r="F288" s="275"/>
    </row>
    <row r="289" spans="5:6" ht="14.25">
      <c r="E289" s="275"/>
      <c r="F289" s="275"/>
    </row>
    <row r="290" spans="5:6" ht="14.25">
      <c r="E290" s="275"/>
      <c r="F290" s="275"/>
    </row>
    <row r="291" spans="5:6" ht="14.25">
      <c r="E291" s="275"/>
      <c r="F291" s="275"/>
    </row>
    <row r="292" spans="5:6" ht="14.25">
      <c r="E292" s="275"/>
      <c r="F292" s="275"/>
    </row>
    <row r="293" spans="5:6" ht="14.25">
      <c r="E293" s="275"/>
      <c r="F293" s="275"/>
    </row>
    <row r="294" spans="5:6" ht="14.25">
      <c r="E294" s="275"/>
      <c r="F294" s="275"/>
    </row>
    <row r="295" spans="5:6" ht="14.25">
      <c r="E295" s="275"/>
      <c r="F295" s="275"/>
    </row>
    <row r="296" spans="5:6" ht="14.25">
      <c r="E296" s="275"/>
      <c r="F296" s="275"/>
    </row>
    <row r="297" spans="5:6" ht="14.25">
      <c r="E297" s="275"/>
      <c r="F297" s="275"/>
    </row>
    <row r="298" spans="5:6" ht="14.25">
      <c r="E298" s="275"/>
      <c r="F298" s="275"/>
    </row>
    <row r="299" spans="5:6" ht="14.25">
      <c r="E299" s="275"/>
      <c r="F299" s="275"/>
    </row>
    <row r="300" spans="5:6" ht="14.25">
      <c r="E300" s="275"/>
      <c r="F300" s="275"/>
    </row>
    <row r="301" spans="5:6" ht="14.25">
      <c r="E301" s="275"/>
      <c r="F301" s="275"/>
    </row>
    <row r="302" spans="5:6" ht="14.25">
      <c r="E302" s="275"/>
      <c r="F302" s="275"/>
    </row>
    <row r="303" spans="5:6" ht="14.25">
      <c r="E303" s="275"/>
      <c r="F303" s="275"/>
    </row>
    <row r="304" spans="5:6" ht="14.25">
      <c r="E304" s="275"/>
      <c r="F304" s="275"/>
    </row>
    <row r="305" spans="5:6" ht="14.25">
      <c r="E305" s="275"/>
      <c r="F305" s="275"/>
    </row>
    <row r="306" spans="5:6" ht="14.25">
      <c r="E306" s="275"/>
      <c r="F306" s="275"/>
    </row>
    <row r="307" spans="5:6" ht="14.25">
      <c r="E307" s="275"/>
      <c r="F307" s="275"/>
    </row>
    <row r="308" spans="5:6" ht="14.25">
      <c r="E308" s="275"/>
      <c r="F308" s="275"/>
    </row>
    <row r="309" spans="5:6" ht="14.25">
      <c r="E309" s="275"/>
      <c r="F309" s="275"/>
    </row>
    <row r="310" spans="5:6" ht="14.25">
      <c r="E310" s="275"/>
      <c r="F310" s="275"/>
    </row>
    <row r="311" spans="5:6" ht="14.25">
      <c r="E311" s="275"/>
      <c r="F311" s="275"/>
    </row>
    <row r="312" spans="5:6" ht="14.25">
      <c r="E312" s="275"/>
      <c r="F312" s="275"/>
    </row>
    <row r="313" spans="5:6" ht="14.25">
      <c r="E313" s="275"/>
      <c r="F313" s="275"/>
    </row>
    <row r="314" spans="5:6" ht="14.25">
      <c r="E314" s="275"/>
      <c r="F314" s="275"/>
    </row>
    <row r="315" spans="5:6" ht="14.25">
      <c r="E315" s="275"/>
      <c r="F315" s="275"/>
    </row>
    <row r="316" spans="5:6" ht="14.25">
      <c r="E316" s="275"/>
      <c r="F316" s="275"/>
    </row>
    <row r="317" spans="5:6" ht="14.25">
      <c r="E317" s="275"/>
      <c r="F317" s="275"/>
    </row>
  </sheetData>
  <printOptions/>
  <pageMargins left="0.62" right="0.19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46"/>
  <sheetViews>
    <sheetView workbookViewId="0" topLeftCell="E37">
      <selection activeCell="G45" sqref="G45"/>
    </sheetView>
  </sheetViews>
  <sheetFormatPr defaultColWidth="9.140625" defaultRowHeight="12.75"/>
  <cols>
    <col min="1" max="1" width="36.140625" style="173" hidden="1" customWidth="1"/>
    <col min="2" max="2" width="12.57421875" style="173" hidden="1" customWidth="1"/>
    <col min="3" max="3" width="12.7109375" style="173" hidden="1" customWidth="1"/>
    <col min="4" max="4" width="13.8515625" style="173" hidden="1" customWidth="1"/>
    <col min="5" max="5" width="0.13671875" style="173" customWidth="1"/>
    <col min="6" max="6" width="40.57421875" style="173" customWidth="1"/>
    <col min="7" max="7" width="12.421875" style="173" customWidth="1"/>
    <col min="8" max="8" width="9.7109375" style="173" customWidth="1"/>
    <col min="9" max="9" width="12.140625" style="173" customWidth="1"/>
    <col min="10" max="10" width="12.00390625" style="173" customWidth="1"/>
    <col min="71" max="16384" width="9.140625" style="173" customWidth="1"/>
  </cols>
  <sheetData>
    <row r="1" spans="1:10" ht="17.25" customHeight="1">
      <c r="A1" s="1" t="s">
        <v>203</v>
      </c>
      <c r="B1" s="1"/>
      <c r="C1" s="1"/>
      <c r="D1" s="1"/>
      <c r="E1" s="173" t="s">
        <v>204</v>
      </c>
      <c r="F1" s="173" t="s">
        <v>205</v>
      </c>
      <c r="G1" s="1"/>
      <c r="H1" s="1"/>
      <c r="I1" s="1"/>
      <c r="J1" s="153" t="s">
        <v>204</v>
      </c>
    </row>
    <row r="2" ht="1.5" customHeight="1" hidden="1"/>
    <row r="3" ht="15.75" customHeight="1"/>
    <row r="4" spans="1:10" ht="15.75">
      <c r="A4" s="5" t="s">
        <v>206</v>
      </c>
      <c r="B4" s="5"/>
      <c r="C4" s="5"/>
      <c r="D4" s="5"/>
      <c r="E4" s="5"/>
      <c r="F4" s="5" t="s">
        <v>206</v>
      </c>
      <c r="G4" s="5"/>
      <c r="H4" s="5"/>
      <c r="I4" s="5"/>
      <c r="J4" s="5"/>
    </row>
    <row r="5" spans="1:10" ht="19.5" customHeight="1">
      <c r="A5" s="174" t="s">
        <v>207</v>
      </c>
      <c r="B5" s="174"/>
      <c r="C5" s="174"/>
      <c r="D5" s="174"/>
      <c r="E5" s="174"/>
      <c r="F5" s="174" t="s">
        <v>207</v>
      </c>
      <c r="G5" s="174"/>
      <c r="H5" s="174"/>
      <c r="I5" s="174"/>
      <c r="J5" s="174"/>
    </row>
    <row r="6" spans="5:10" ht="17.25" customHeight="1">
      <c r="E6" s="173" t="s">
        <v>208</v>
      </c>
      <c r="J6" s="153" t="s">
        <v>88</v>
      </c>
    </row>
    <row r="7" spans="1:10" ht="51.75" customHeight="1">
      <c r="A7" s="175" t="s">
        <v>7</v>
      </c>
      <c r="B7" s="175" t="s">
        <v>209</v>
      </c>
      <c r="C7" s="137" t="s">
        <v>10</v>
      </c>
      <c r="D7" s="137" t="s">
        <v>210</v>
      </c>
      <c r="E7" s="137" t="s">
        <v>211</v>
      </c>
      <c r="F7" s="175" t="s">
        <v>7</v>
      </c>
      <c r="G7" s="175" t="s">
        <v>9</v>
      </c>
      <c r="H7" s="137" t="s">
        <v>10</v>
      </c>
      <c r="I7" s="137" t="s">
        <v>210</v>
      </c>
      <c r="J7" s="137" t="s">
        <v>211</v>
      </c>
    </row>
    <row r="8" spans="1:10" ht="12.75">
      <c r="A8" s="175">
        <v>1</v>
      </c>
      <c r="B8" s="175">
        <v>2</v>
      </c>
      <c r="C8" s="175">
        <v>3</v>
      </c>
      <c r="D8" s="175">
        <v>4</v>
      </c>
      <c r="E8" s="176">
        <v>5</v>
      </c>
      <c r="F8" s="175">
        <v>1</v>
      </c>
      <c r="G8" s="175">
        <v>2</v>
      </c>
      <c r="H8" s="175">
        <v>3</v>
      </c>
      <c r="I8" s="175">
        <v>4</v>
      </c>
      <c r="J8" s="175">
        <v>5</v>
      </c>
    </row>
    <row r="9" spans="1:10" ht="25.5">
      <c r="A9" s="177" t="s">
        <v>212</v>
      </c>
      <c r="B9" s="178" t="s">
        <v>49</v>
      </c>
      <c r="C9" s="179">
        <v>14443101</v>
      </c>
      <c r="D9" s="180" t="s">
        <v>24</v>
      </c>
      <c r="E9" s="181">
        <v>928942</v>
      </c>
      <c r="F9" s="177" t="s">
        <v>212</v>
      </c>
      <c r="G9" s="175" t="s">
        <v>49</v>
      </c>
      <c r="H9" s="182">
        <v>14443</v>
      </c>
      <c r="I9" s="111" t="s">
        <v>24</v>
      </c>
      <c r="J9" s="179">
        <v>929</v>
      </c>
    </row>
    <row r="10" spans="1:10" ht="25.5">
      <c r="A10" s="119" t="s">
        <v>213</v>
      </c>
      <c r="B10" s="178" t="s">
        <v>49</v>
      </c>
      <c r="C10" s="183">
        <v>1498828</v>
      </c>
      <c r="D10" s="184" t="s">
        <v>24</v>
      </c>
      <c r="E10" s="185">
        <v>251139</v>
      </c>
      <c r="F10" s="119" t="s">
        <v>213</v>
      </c>
      <c r="G10" s="175" t="s">
        <v>49</v>
      </c>
      <c r="H10" s="183">
        <v>1499</v>
      </c>
      <c r="I10" s="111" t="s">
        <v>24</v>
      </c>
      <c r="J10" s="183">
        <v>251</v>
      </c>
    </row>
    <row r="11" spans="1:10" ht="26.25" customHeight="1">
      <c r="A11" s="119" t="s">
        <v>214</v>
      </c>
      <c r="B11" s="178" t="s">
        <v>49</v>
      </c>
      <c r="C11" s="183">
        <v>12944273</v>
      </c>
      <c r="D11" s="184" t="s">
        <v>24</v>
      </c>
      <c r="E11" s="185">
        <v>677803</v>
      </c>
      <c r="F11" s="119" t="s">
        <v>215</v>
      </c>
      <c r="G11" s="175" t="s">
        <v>49</v>
      </c>
      <c r="H11" s="183">
        <v>12944</v>
      </c>
      <c r="I11" s="111" t="s">
        <v>24</v>
      </c>
      <c r="J11" s="183">
        <v>678</v>
      </c>
    </row>
    <row r="12" spans="1:10" ht="12.75">
      <c r="A12" s="177" t="s">
        <v>216</v>
      </c>
      <c r="B12" s="70">
        <v>7771140</v>
      </c>
      <c r="C12" s="70">
        <v>6200957</v>
      </c>
      <c r="D12" s="180">
        <v>0.7979468906749846</v>
      </c>
      <c r="E12" s="186">
        <v>1326275</v>
      </c>
      <c r="F12" s="177" t="s">
        <v>216</v>
      </c>
      <c r="G12" s="70">
        <v>7771</v>
      </c>
      <c r="H12" s="70">
        <v>6201</v>
      </c>
      <c r="I12" s="111">
        <v>0.797966799639686</v>
      </c>
      <c r="J12" s="70">
        <v>1326</v>
      </c>
    </row>
    <row r="13" spans="1:10" ht="16.5" customHeight="1">
      <c r="A13" s="139" t="s">
        <v>217</v>
      </c>
      <c r="B13" s="70">
        <v>4876842</v>
      </c>
      <c r="C13" s="70">
        <v>4266363</v>
      </c>
      <c r="D13" s="180">
        <v>0.8748208369268473</v>
      </c>
      <c r="E13" s="186">
        <v>978148</v>
      </c>
      <c r="F13" s="139" t="s">
        <v>217</v>
      </c>
      <c r="G13" s="70">
        <v>4877</v>
      </c>
      <c r="H13" s="70">
        <v>4267</v>
      </c>
      <c r="I13" s="111">
        <v>0.8749231084683207</v>
      </c>
      <c r="J13" s="70">
        <v>978</v>
      </c>
    </row>
    <row r="14" spans="1:10" ht="12.75">
      <c r="A14" s="139" t="s">
        <v>218</v>
      </c>
      <c r="B14" s="70">
        <v>4620089</v>
      </c>
      <c r="C14" s="30">
        <v>4114740</v>
      </c>
      <c r="D14" s="180">
        <v>0.8906192066862781</v>
      </c>
      <c r="E14" s="187">
        <v>942822</v>
      </c>
      <c r="F14" s="139" t="s">
        <v>218</v>
      </c>
      <c r="G14" s="179">
        <v>4620</v>
      </c>
      <c r="H14" s="30">
        <v>4115</v>
      </c>
      <c r="I14" s="111">
        <v>0.8906926406926406</v>
      </c>
      <c r="J14" s="30">
        <v>943</v>
      </c>
    </row>
    <row r="15" spans="1:10" ht="12.75">
      <c r="A15" s="144" t="s">
        <v>219</v>
      </c>
      <c r="B15" s="165">
        <v>328003</v>
      </c>
      <c r="C15" s="165">
        <v>169482</v>
      </c>
      <c r="D15" s="188">
        <v>0.5167086886400429</v>
      </c>
      <c r="E15" s="189">
        <v>34145</v>
      </c>
      <c r="F15" s="144" t="s">
        <v>219</v>
      </c>
      <c r="G15" s="183">
        <v>328</v>
      </c>
      <c r="H15" s="183">
        <v>169</v>
      </c>
      <c r="I15" s="111">
        <v>0.5152439024390244</v>
      </c>
      <c r="J15" s="183">
        <v>34</v>
      </c>
    </row>
    <row r="16" spans="1:10" ht="25.5">
      <c r="A16" s="119" t="s">
        <v>220</v>
      </c>
      <c r="B16" s="178" t="s">
        <v>49</v>
      </c>
      <c r="C16" s="165">
        <v>29391</v>
      </c>
      <c r="D16" s="178" t="s">
        <v>49</v>
      </c>
      <c r="E16" s="189">
        <v>6099</v>
      </c>
      <c r="F16" s="119" t="s">
        <v>220</v>
      </c>
      <c r="G16" s="178" t="s">
        <v>49</v>
      </c>
      <c r="H16" s="183">
        <v>29</v>
      </c>
      <c r="I16" s="178" t="s">
        <v>49</v>
      </c>
      <c r="J16" s="183">
        <v>6</v>
      </c>
    </row>
    <row r="17" spans="1:10" ht="12.75">
      <c r="A17" s="119" t="s">
        <v>221</v>
      </c>
      <c r="B17" s="190">
        <v>4292086</v>
      </c>
      <c r="C17" s="165">
        <v>3915867</v>
      </c>
      <c r="D17" s="188">
        <v>0.9123458849612985</v>
      </c>
      <c r="E17" s="191">
        <v>902578</v>
      </c>
      <c r="F17" s="119" t="s">
        <v>221</v>
      </c>
      <c r="G17" s="178" t="s">
        <v>49</v>
      </c>
      <c r="H17" s="190">
        <v>3917</v>
      </c>
      <c r="I17" s="178" t="s">
        <v>49</v>
      </c>
      <c r="J17" s="190">
        <v>903</v>
      </c>
    </row>
    <row r="18" spans="1:70" s="196" customFormat="1" ht="12.75">
      <c r="A18" s="192" t="s">
        <v>222</v>
      </c>
      <c r="B18" s="193" t="s">
        <v>49</v>
      </c>
      <c r="C18" s="194">
        <v>3733148</v>
      </c>
      <c r="D18" s="193" t="s">
        <v>49</v>
      </c>
      <c r="E18" s="189">
        <v>858958</v>
      </c>
      <c r="F18" s="192" t="s">
        <v>223</v>
      </c>
      <c r="G18" s="193" t="s">
        <v>49</v>
      </c>
      <c r="H18" s="195">
        <v>3734</v>
      </c>
      <c r="I18" s="193" t="s">
        <v>49</v>
      </c>
      <c r="J18" s="195">
        <v>859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196" customFormat="1" ht="12.75">
      <c r="A19" s="197" t="s">
        <v>224</v>
      </c>
      <c r="B19" s="193" t="s">
        <v>49</v>
      </c>
      <c r="C19" s="194">
        <v>182719</v>
      </c>
      <c r="D19" s="193" t="s">
        <v>49</v>
      </c>
      <c r="E19" s="189">
        <v>43620</v>
      </c>
      <c r="F19" s="192" t="s">
        <v>225</v>
      </c>
      <c r="G19" s="193" t="s">
        <v>49</v>
      </c>
      <c r="H19" s="195">
        <v>183</v>
      </c>
      <c r="I19" s="193" t="s">
        <v>49</v>
      </c>
      <c r="J19" s="183">
        <v>44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10" ht="12.75">
      <c r="A20" s="119" t="s">
        <v>226</v>
      </c>
      <c r="B20" s="178" t="s">
        <v>49</v>
      </c>
      <c r="C20" s="165"/>
      <c r="D20" s="178" t="s">
        <v>49</v>
      </c>
      <c r="E20" s="189">
        <v>0</v>
      </c>
      <c r="F20" s="119" t="s">
        <v>226</v>
      </c>
      <c r="G20" s="178" t="s">
        <v>49</v>
      </c>
      <c r="H20" s="183">
        <v>0</v>
      </c>
      <c r="I20" s="178" t="s">
        <v>49</v>
      </c>
      <c r="J20" s="183">
        <v>0</v>
      </c>
    </row>
    <row r="21" spans="1:10" ht="25.5">
      <c r="A21" s="126" t="s">
        <v>227</v>
      </c>
      <c r="B21" s="178" t="s">
        <v>49</v>
      </c>
      <c r="C21" s="30">
        <v>0</v>
      </c>
      <c r="D21" s="180" t="s">
        <v>24</v>
      </c>
      <c r="E21" s="187">
        <v>0</v>
      </c>
      <c r="F21" s="126" t="s">
        <v>227</v>
      </c>
      <c r="G21" s="178" t="s">
        <v>49</v>
      </c>
      <c r="H21" s="30">
        <v>0</v>
      </c>
      <c r="I21" s="161" t="s">
        <v>24</v>
      </c>
      <c r="J21" s="30">
        <v>0</v>
      </c>
    </row>
    <row r="22" spans="1:10" ht="25.5">
      <c r="A22" s="119" t="s">
        <v>228</v>
      </c>
      <c r="B22" s="178" t="s">
        <v>49</v>
      </c>
      <c r="C22" s="165"/>
      <c r="D22" s="178" t="s">
        <v>49</v>
      </c>
      <c r="E22" s="189">
        <v>0</v>
      </c>
      <c r="F22" s="119" t="s">
        <v>228</v>
      </c>
      <c r="G22" s="178" t="s">
        <v>49</v>
      </c>
      <c r="H22" s="183">
        <v>0</v>
      </c>
      <c r="I22" s="178" t="s">
        <v>49</v>
      </c>
      <c r="J22" s="183">
        <v>0</v>
      </c>
    </row>
    <row r="23" spans="1:10" ht="25.5">
      <c r="A23" s="119" t="s">
        <v>229</v>
      </c>
      <c r="B23" s="178" t="s">
        <v>49</v>
      </c>
      <c r="C23" s="165"/>
      <c r="D23" s="178" t="s">
        <v>49</v>
      </c>
      <c r="E23" s="189">
        <v>0</v>
      </c>
      <c r="F23" s="119" t="s">
        <v>229</v>
      </c>
      <c r="G23" s="178" t="s">
        <v>49</v>
      </c>
      <c r="H23" s="183">
        <v>0</v>
      </c>
      <c r="I23" s="178" t="s">
        <v>49</v>
      </c>
      <c r="J23" s="183">
        <v>0</v>
      </c>
    </row>
    <row r="24" spans="1:10" ht="17.25" customHeight="1">
      <c r="A24" s="89" t="s">
        <v>230</v>
      </c>
      <c r="B24" s="70">
        <v>256753</v>
      </c>
      <c r="C24" s="30">
        <v>151623</v>
      </c>
      <c r="D24" s="180">
        <v>0.5905403247479095</v>
      </c>
      <c r="E24" s="187">
        <v>35326</v>
      </c>
      <c r="F24" s="89" t="s">
        <v>230</v>
      </c>
      <c r="G24" s="183">
        <v>257</v>
      </c>
      <c r="H24" s="30">
        <v>152</v>
      </c>
      <c r="I24" s="111">
        <v>0.5914396887159533</v>
      </c>
      <c r="J24" s="30">
        <v>35</v>
      </c>
    </row>
    <row r="25" spans="1:10" ht="15.75" customHeight="1">
      <c r="A25" s="144" t="s">
        <v>231</v>
      </c>
      <c r="B25" s="178">
        <v>11203</v>
      </c>
      <c r="C25" s="165">
        <v>9503</v>
      </c>
      <c r="D25" s="188">
        <v>0.8482549317147192</v>
      </c>
      <c r="E25" s="189">
        <v>4901</v>
      </c>
      <c r="F25" s="144" t="s">
        <v>231</v>
      </c>
      <c r="G25" s="178" t="s">
        <v>49</v>
      </c>
      <c r="H25" s="183">
        <v>10</v>
      </c>
      <c r="I25" s="178" t="s">
        <v>49</v>
      </c>
      <c r="J25" s="183">
        <v>5</v>
      </c>
    </row>
    <row r="26" spans="1:10" ht="15.75" customHeight="1">
      <c r="A26" s="144" t="s">
        <v>232</v>
      </c>
      <c r="B26" s="178" t="s">
        <v>49</v>
      </c>
      <c r="C26" s="165"/>
      <c r="D26" s="178" t="s">
        <v>49</v>
      </c>
      <c r="E26" s="189">
        <v>0</v>
      </c>
      <c r="F26" s="144" t="s">
        <v>232</v>
      </c>
      <c r="G26" s="178" t="s">
        <v>49</v>
      </c>
      <c r="H26" s="183">
        <v>0</v>
      </c>
      <c r="I26" s="178" t="s">
        <v>49</v>
      </c>
      <c r="J26" s="183">
        <v>0</v>
      </c>
    </row>
    <row r="27" spans="1:10" ht="16.5" customHeight="1">
      <c r="A27" s="119" t="s">
        <v>233</v>
      </c>
      <c r="B27" s="178" t="s">
        <v>49</v>
      </c>
      <c r="C27" s="165"/>
      <c r="D27" s="178" t="s">
        <v>49</v>
      </c>
      <c r="E27" s="189">
        <v>0</v>
      </c>
      <c r="F27" s="119" t="s">
        <v>233</v>
      </c>
      <c r="G27" s="178" t="s">
        <v>49</v>
      </c>
      <c r="H27" s="183">
        <v>0</v>
      </c>
      <c r="I27" s="178" t="s">
        <v>49</v>
      </c>
      <c r="J27" s="183">
        <v>0</v>
      </c>
    </row>
    <row r="28" spans="1:10" ht="12.75">
      <c r="A28" s="119" t="s">
        <v>234</v>
      </c>
      <c r="B28" s="190">
        <v>53046</v>
      </c>
      <c r="C28" s="165">
        <v>36760</v>
      </c>
      <c r="D28" s="188">
        <v>0.6929834483278664</v>
      </c>
      <c r="E28" s="189">
        <v>17590</v>
      </c>
      <c r="F28" s="119" t="s">
        <v>235</v>
      </c>
      <c r="G28" s="178" t="s">
        <v>49</v>
      </c>
      <c r="H28" s="183">
        <v>37</v>
      </c>
      <c r="I28" s="178" t="s">
        <v>49</v>
      </c>
      <c r="J28" s="183">
        <v>18</v>
      </c>
    </row>
    <row r="29" spans="1:10" ht="15" customHeight="1">
      <c r="A29" s="119" t="s">
        <v>236</v>
      </c>
      <c r="B29" s="190">
        <v>203707</v>
      </c>
      <c r="C29" s="165">
        <v>105360</v>
      </c>
      <c r="D29" s="188">
        <v>0.5172134487278297</v>
      </c>
      <c r="E29" s="189">
        <v>12835</v>
      </c>
      <c r="F29" s="119" t="s">
        <v>237</v>
      </c>
      <c r="G29" s="178" t="s">
        <v>49</v>
      </c>
      <c r="H29" s="183">
        <v>105</v>
      </c>
      <c r="I29" s="178" t="s">
        <v>49</v>
      </c>
      <c r="J29" s="183">
        <v>12</v>
      </c>
    </row>
    <row r="30" spans="1:10" ht="19.5" customHeight="1">
      <c r="A30" s="198" t="s">
        <v>238</v>
      </c>
      <c r="B30" s="30">
        <v>2894298</v>
      </c>
      <c r="C30" s="30">
        <v>1934594</v>
      </c>
      <c r="D30" s="180">
        <v>0.6684156227174949</v>
      </c>
      <c r="E30" s="187">
        <v>348127</v>
      </c>
      <c r="F30" s="198" t="s">
        <v>238</v>
      </c>
      <c r="G30" s="30">
        <v>2894</v>
      </c>
      <c r="H30" s="30">
        <v>1934</v>
      </c>
      <c r="I30" s="111">
        <v>0.668279198341396</v>
      </c>
      <c r="J30" s="30">
        <v>348</v>
      </c>
    </row>
    <row r="31" spans="1:10" ht="18.75" customHeight="1">
      <c r="A31" s="119" t="s">
        <v>239</v>
      </c>
      <c r="B31" s="165">
        <v>2836298</v>
      </c>
      <c r="C31" s="165">
        <v>1913181</v>
      </c>
      <c r="D31" s="188">
        <v>0.6745345517290496</v>
      </c>
      <c r="E31" s="189">
        <v>348127</v>
      </c>
      <c r="F31" s="119" t="s">
        <v>240</v>
      </c>
      <c r="G31" s="183">
        <v>2836</v>
      </c>
      <c r="H31" s="183">
        <v>1913</v>
      </c>
      <c r="I31" s="111">
        <v>0.6745416078984485</v>
      </c>
      <c r="J31" s="183">
        <v>348</v>
      </c>
    </row>
    <row r="32" spans="1:10" ht="18" customHeight="1">
      <c r="A32" s="119" t="s">
        <v>241</v>
      </c>
      <c r="B32" s="165">
        <v>58000</v>
      </c>
      <c r="C32" s="194">
        <v>21413</v>
      </c>
      <c r="D32" s="188">
        <v>0.3691896551724138</v>
      </c>
      <c r="E32" s="189">
        <v>0</v>
      </c>
      <c r="F32" s="119" t="s">
        <v>241</v>
      </c>
      <c r="G32" s="183">
        <v>58</v>
      </c>
      <c r="H32" s="183">
        <v>21</v>
      </c>
      <c r="I32" s="111">
        <v>0.3620689655172414</v>
      </c>
      <c r="J32" s="183">
        <v>0</v>
      </c>
    </row>
    <row r="33" spans="1:70" s="144" customFormat="1" ht="15.75" customHeight="1">
      <c r="A33" s="198" t="s">
        <v>242</v>
      </c>
      <c r="B33" s="178" t="s">
        <v>49</v>
      </c>
      <c r="C33" s="70">
        <v>8242144</v>
      </c>
      <c r="D33" s="178" t="s">
        <v>49</v>
      </c>
      <c r="E33" s="199" t="s">
        <v>49</v>
      </c>
      <c r="F33" s="198" t="s">
        <v>242</v>
      </c>
      <c r="G33" s="178"/>
      <c r="H33" s="30">
        <v>8242</v>
      </c>
      <c r="I33" s="178" t="s">
        <v>49</v>
      </c>
      <c r="J33" s="178" t="s">
        <v>49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44" customFormat="1" ht="16.5" customHeight="1">
      <c r="A34" s="198" t="s">
        <v>243</v>
      </c>
      <c r="B34" s="178" t="s">
        <v>49</v>
      </c>
      <c r="C34" s="165">
        <v>-8242144</v>
      </c>
      <c r="D34" s="178" t="s">
        <v>49</v>
      </c>
      <c r="E34" s="199" t="s">
        <v>49</v>
      </c>
      <c r="F34" s="198" t="s">
        <v>243</v>
      </c>
      <c r="G34" s="165"/>
      <c r="H34" s="30">
        <v>-8242</v>
      </c>
      <c r="I34" s="178" t="s">
        <v>49</v>
      </c>
      <c r="J34" s="178" t="s">
        <v>49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44" customFormat="1" ht="26.25" customHeight="1">
      <c r="A35" s="200" t="s">
        <v>244</v>
      </c>
      <c r="B35" s="178" t="s">
        <v>49</v>
      </c>
      <c r="C35" s="165">
        <v>-8242144</v>
      </c>
      <c r="D35" s="178" t="s">
        <v>49</v>
      </c>
      <c r="E35" s="199" t="s">
        <v>49</v>
      </c>
      <c r="F35" s="200" t="s">
        <v>244</v>
      </c>
      <c r="G35" s="165"/>
      <c r="H35" s="183">
        <v>-8242</v>
      </c>
      <c r="I35" s="178" t="s">
        <v>49</v>
      </c>
      <c r="J35" s="178" t="s">
        <v>49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30" customFormat="1" ht="16.5" customHeight="1">
      <c r="A36" s="201"/>
      <c r="B36" s="202"/>
      <c r="C36" s="203"/>
      <c r="D36" s="203"/>
      <c r="E36" s="203"/>
      <c r="F36" s="201"/>
      <c r="G36" s="202"/>
      <c r="H36" s="203"/>
      <c r="I36" s="203"/>
      <c r="J36" s="20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30" customFormat="1" ht="16.5" customHeight="1">
      <c r="A37" s="201"/>
      <c r="B37" s="202"/>
      <c r="C37" s="203"/>
      <c r="D37" s="203"/>
      <c r="E37" s="203"/>
      <c r="F37" s="479" t="s">
        <v>245</v>
      </c>
      <c r="G37" s="479"/>
      <c r="H37" s="479"/>
      <c r="I37" s="479"/>
      <c r="J37" s="47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30" customFormat="1" ht="16.5" customHeight="1">
      <c r="A38" s="201"/>
      <c r="B38" s="202"/>
      <c r="C38" s="203"/>
      <c r="D38" s="203"/>
      <c r="E38" s="203"/>
      <c r="G38" s="202"/>
      <c r="H38" s="203"/>
      <c r="I38" s="203"/>
      <c r="J38" s="20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30" customFormat="1" ht="16.5" customHeight="1">
      <c r="A39" s="201"/>
      <c r="B39" s="202"/>
      <c r="C39" s="203"/>
      <c r="D39" s="203"/>
      <c r="E39" s="203"/>
      <c r="J39" s="20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130" customFormat="1" ht="16.5" customHeight="1">
      <c r="A40" s="201"/>
      <c r="B40" s="202"/>
      <c r="C40" s="203"/>
      <c r="D40" s="203"/>
      <c r="E40" s="203"/>
      <c r="F40" s="98" t="s">
        <v>246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130" customFormat="1" ht="16.5" customHeight="1">
      <c r="A41" s="201"/>
      <c r="B41" s="202"/>
      <c r="C41" s="203"/>
      <c r="D41" s="203"/>
      <c r="E41" s="203"/>
      <c r="G41" s="202"/>
      <c r="H41" s="203"/>
      <c r="I41" s="203"/>
      <c r="J41" s="17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10" ht="16.5" customHeight="1">
      <c r="A42" s="204"/>
      <c r="B42" s="202"/>
      <c r="C42" s="202"/>
      <c r="D42" s="205"/>
      <c r="E42" s="130"/>
      <c r="G42" s="96"/>
      <c r="H42" s="96"/>
      <c r="I42" s="206"/>
      <c r="J42" s="1"/>
    </row>
    <row r="43" spans="2:9" ht="12.75">
      <c r="B43" s="92"/>
      <c r="C43" s="92"/>
      <c r="D43" s="207"/>
      <c r="G43" s="99"/>
      <c r="H43" s="92"/>
      <c r="I43" s="207"/>
    </row>
    <row r="44" spans="1:9" ht="12.75">
      <c r="A44" s="98" t="s">
        <v>246</v>
      </c>
      <c r="B44" s="96"/>
      <c r="C44" s="96"/>
      <c r="D44" s="206"/>
      <c r="E44" s="1"/>
      <c r="F44" s="173" t="s">
        <v>40</v>
      </c>
      <c r="G44" s="99"/>
      <c r="H44" s="92"/>
      <c r="I44" s="207"/>
    </row>
    <row r="45" spans="2:9" ht="12.75">
      <c r="B45" s="99"/>
      <c r="C45" s="92"/>
      <c r="D45" s="207"/>
      <c r="F45" s="173" t="s">
        <v>83</v>
      </c>
      <c r="G45" s="99"/>
      <c r="H45" s="92"/>
      <c r="I45" s="207"/>
    </row>
    <row r="46" spans="2:9" ht="12.75">
      <c r="B46" s="99"/>
      <c r="C46" s="92"/>
      <c r="D46" s="207"/>
      <c r="G46" s="99"/>
      <c r="H46" s="92"/>
      <c r="I46" s="207"/>
    </row>
    <row r="47" ht="12.75"/>
    <row r="48" ht="12.75"/>
    <row r="49" ht="12.75"/>
    <row r="50" ht="12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</sheetData>
  <mergeCells count="1">
    <mergeCell ref="F37:J37"/>
  </mergeCells>
  <printOptions/>
  <pageMargins left="1.14" right="0.19" top="0.33" bottom="0.32" header="0.19" footer="0.1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E1">
      <selection activeCell="I10" sqref="I10"/>
    </sheetView>
  </sheetViews>
  <sheetFormatPr defaultColWidth="9.140625" defaultRowHeight="12.75"/>
  <cols>
    <col min="1" max="1" width="35.28125" style="3" hidden="1" customWidth="1"/>
    <col min="2" max="2" width="8.8515625" style="3" hidden="1" customWidth="1"/>
    <col min="3" max="3" width="14.28125" style="3" hidden="1" customWidth="1"/>
    <col min="4" max="4" width="13.7109375" style="3" hidden="1" customWidth="1"/>
    <col min="5" max="5" width="0.13671875" style="3" customWidth="1"/>
    <col min="6" max="6" width="44.28125" style="3" customWidth="1"/>
    <col min="7" max="7" width="8.00390625" style="3" customWidth="1"/>
    <col min="8" max="8" width="11.7109375" style="3" customWidth="1"/>
    <col min="9" max="9" width="10.8515625" style="3" customWidth="1"/>
    <col min="10" max="10" width="9.140625" style="3" customWidth="1"/>
    <col min="11" max="16384" width="7.8515625" style="3" customWidth="1"/>
  </cols>
  <sheetData>
    <row r="1" ht="12.75">
      <c r="H1" s="45"/>
    </row>
    <row r="2" spans="1:10" ht="12.75">
      <c r="A2" s="734" t="s">
        <v>190</v>
      </c>
      <c r="B2" s="734"/>
      <c r="C2" s="734"/>
      <c r="E2" s="98" t="s">
        <v>191</v>
      </c>
      <c r="F2" s="734" t="s">
        <v>192</v>
      </c>
      <c r="G2" s="734"/>
      <c r="H2" s="734"/>
      <c r="I2" s="734"/>
      <c r="J2" s="153" t="s">
        <v>191</v>
      </c>
    </row>
    <row r="3" ht="12.75">
      <c r="A3" s="154" t="s">
        <v>193</v>
      </c>
    </row>
    <row r="4" spans="1:10" ht="15.75">
      <c r="A4" s="480" t="s">
        <v>194</v>
      </c>
      <c r="B4" s="480"/>
      <c r="C4" s="480"/>
      <c r="D4" s="480"/>
      <c r="F4" s="735" t="s">
        <v>193</v>
      </c>
      <c r="G4" s="735"/>
      <c r="H4" s="735"/>
      <c r="I4" s="735"/>
      <c r="J4" s="735"/>
    </row>
    <row r="5" spans="6:10" ht="15.75">
      <c r="F5" s="735" t="s">
        <v>194</v>
      </c>
      <c r="G5" s="735"/>
      <c r="H5" s="735"/>
      <c r="I5" s="735"/>
      <c r="J5" s="105"/>
    </row>
    <row r="8" spans="5:10" ht="12.75">
      <c r="E8" s="98"/>
      <c r="J8" s="153" t="s">
        <v>88</v>
      </c>
    </row>
    <row r="9" spans="1:10" ht="57" customHeight="1">
      <c r="A9" s="155" t="s">
        <v>7</v>
      </c>
      <c r="B9" s="156" t="s">
        <v>167</v>
      </c>
      <c r="C9" s="156" t="s">
        <v>8</v>
      </c>
      <c r="D9" s="156" t="s">
        <v>10</v>
      </c>
      <c r="E9" s="156" t="s">
        <v>168</v>
      </c>
      <c r="F9" s="136" t="s">
        <v>7</v>
      </c>
      <c r="G9" s="137" t="s">
        <v>167</v>
      </c>
      <c r="H9" s="137" t="s">
        <v>8</v>
      </c>
      <c r="I9" s="137" t="s">
        <v>10</v>
      </c>
      <c r="J9" s="137" t="s">
        <v>168</v>
      </c>
    </row>
    <row r="10" spans="1:10" ht="12.75">
      <c r="A10" s="155">
        <v>1</v>
      </c>
      <c r="B10" s="155">
        <v>2</v>
      </c>
      <c r="C10" s="156">
        <v>3</v>
      </c>
      <c r="D10" s="156">
        <v>4</v>
      </c>
      <c r="E10" s="156">
        <v>5</v>
      </c>
      <c r="F10" s="136">
        <v>1</v>
      </c>
      <c r="G10" s="136">
        <v>2</v>
      </c>
      <c r="H10" s="137">
        <v>3</v>
      </c>
      <c r="I10" s="137">
        <v>4</v>
      </c>
      <c r="J10" s="137">
        <v>5</v>
      </c>
    </row>
    <row r="11" spans="1:10" ht="17.25" customHeight="1">
      <c r="A11" s="157" t="s">
        <v>170</v>
      </c>
      <c r="B11" s="158"/>
      <c r="C11" s="159">
        <v>759846889</v>
      </c>
      <c r="D11" s="159">
        <v>316665663</v>
      </c>
      <c r="E11" s="160">
        <v>0.4167</v>
      </c>
      <c r="F11" s="139" t="s">
        <v>170</v>
      </c>
      <c r="G11" s="140"/>
      <c r="H11" s="70">
        <v>759847</v>
      </c>
      <c r="I11" s="70">
        <v>316666</v>
      </c>
      <c r="J11" s="161">
        <v>0.42</v>
      </c>
    </row>
    <row r="12" spans="1:10" ht="16.5" customHeight="1">
      <c r="A12" s="130" t="s">
        <v>171</v>
      </c>
      <c r="B12" s="162">
        <v>1</v>
      </c>
      <c r="C12" s="163">
        <v>81345350</v>
      </c>
      <c r="D12" s="163">
        <v>29347783</v>
      </c>
      <c r="E12" s="164">
        <v>0.3608</v>
      </c>
      <c r="F12" s="144" t="s">
        <v>171</v>
      </c>
      <c r="G12" s="145">
        <v>1</v>
      </c>
      <c r="H12" s="165">
        <v>81345</v>
      </c>
      <c r="I12" s="165">
        <v>29348</v>
      </c>
      <c r="J12" s="166">
        <v>0.36</v>
      </c>
    </row>
    <row r="13" spans="1:10" ht="18.75" customHeight="1">
      <c r="A13" s="45" t="s">
        <v>172</v>
      </c>
      <c r="B13" s="162">
        <v>2</v>
      </c>
      <c r="C13" s="163">
        <v>42056404</v>
      </c>
      <c r="D13" s="163">
        <v>14605433</v>
      </c>
      <c r="E13" s="164">
        <v>0.3473</v>
      </c>
      <c r="F13" s="31" t="s">
        <v>172</v>
      </c>
      <c r="G13" s="145">
        <v>2</v>
      </c>
      <c r="H13" s="165">
        <v>42056</v>
      </c>
      <c r="I13" s="165">
        <v>14605</v>
      </c>
      <c r="J13" s="166">
        <v>0.35</v>
      </c>
    </row>
    <row r="14" spans="1:10" ht="17.25" customHeight="1">
      <c r="A14" s="45" t="s">
        <v>173</v>
      </c>
      <c r="B14" s="162">
        <v>3</v>
      </c>
      <c r="C14" s="163">
        <v>107516673</v>
      </c>
      <c r="D14" s="163">
        <v>43338657</v>
      </c>
      <c r="E14" s="164">
        <v>0.4031</v>
      </c>
      <c r="F14" s="31" t="s">
        <v>173</v>
      </c>
      <c r="G14" s="145">
        <v>3</v>
      </c>
      <c r="H14" s="165">
        <v>107517</v>
      </c>
      <c r="I14" s="165">
        <v>43339</v>
      </c>
      <c r="J14" s="166">
        <v>0.4</v>
      </c>
    </row>
    <row r="15" spans="1:10" ht="18" customHeight="1">
      <c r="A15" s="45" t="s">
        <v>195</v>
      </c>
      <c r="B15" s="162">
        <v>4</v>
      </c>
      <c r="C15" s="163">
        <v>94107012</v>
      </c>
      <c r="D15" s="163">
        <v>33227489</v>
      </c>
      <c r="E15" s="164">
        <v>0.3531</v>
      </c>
      <c r="F15" s="31" t="s">
        <v>195</v>
      </c>
      <c r="G15" s="145">
        <v>4</v>
      </c>
      <c r="H15" s="165">
        <v>94107</v>
      </c>
      <c r="I15" s="165">
        <v>33227</v>
      </c>
      <c r="J15" s="166">
        <v>0.35</v>
      </c>
    </row>
    <row r="16" spans="1:10" ht="18" customHeight="1">
      <c r="A16" s="45" t="s">
        <v>176</v>
      </c>
      <c r="B16" s="162">
        <v>5</v>
      </c>
      <c r="C16" s="163">
        <v>68611451</v>
      </c>
      <c r="D16" s="163">
        <v>29078493</v>
      </c>
      <c r="E16" s="164">
        <v>0.4238</v>
      </c>
      <c r="F16" s="31" t="s">
        <v>176</v>
      </c>
      <c r="G16" s="145">
        <v>5</v>
      </c>
      <c r="H16" s="165">
        <v>68611</v>
      </c>
      <c r="I16" s="165">
        <v>29078</v>
      </c>
      <c r="J16" s="166">
        <v>0.42</v>
      </c>
    </row>
    <row r="17" spans="1:10" ht="20.25" customHeight="1">
      <c r="A17" s="45" t="s">
        <v>177</v>
      </c>
      <c r="B17" s="162">
        <v>6</v>
      </c>
      <c r="C17" s="163">
        <v>80413469</v>
      </c>
      <c r="D17" s="163">
        <v>33708991</v>
      </c>
      <c r="E17" s="164">
        <v>0.4192</v>
      </c>
      <c r="F17" s="31" t="s">
        <v>177</v>
      </c>
      <c r="G17" s="145">
        <v>6</v>
      </c>
      <c r="H17" s="165">
        <v>80413</v>
      </c>
      <c r="I17" s="165">
        <v>33709</v>
      </c>
      <c r="J17" s="166">
        <v>0.42</v>
      </c>
    </row>
    <row r="18" spans="1:10" ht="26.25" customHeight="1">
      <c r="A18" s="167" t="s">
        <v>178</v>
      </c>
      <c r="B18" s="162">
        <v>7</v>
      </c>
      <c r="C18" s="163">
        <v>5236094</v>
      </c>
      <c r="D18" s="163">
        <v>1675080</v>
      </c>
      <c r="E18" s="164">
        <v>0.3199</v>
      </c>
      <c r="F18" s="119" t="s">
        <v>178</v>
      </c>
      <c r="G18" s="145">
        <v>7</v>
      </c>
      <c r="H18" s="165">
        <v>5236</v>
      </c>
      <c r="I18" s="165">
        <v>1675</v>
      </c>
      <c r="J18" s="166">
        <v>0.32</v>
      </c>
    </row>
    <row r="19" spans="1:10" ht="18.75" customHeight="1">
      <c r="A19" s="45" t="s">
        <v>179</v>
      </c>
      <c r="B19" s="162">
        <v>8</v>
      </c>
      <c r="C19" s="163">
        <v>23321734</v>
      </c>
      <c r="D19" s="163">
        <v>9997550</v>
      </c>
      <c r="E19" s="164">
        <v>0.4287</v>
      </c>
      <c r="F19" s="31" t="s">
        <v>179</v>
      </c>
      <c r="G19" s="145">
        <v>8</v>
      </c>
      <c r="H19" s="165">
        <v>23322</v>
      </c>
      <c r="I19" s="165">
        <v>9998</v>
      </c>
      <c r="J19" s="166">
        <v>0.43</v>
      </c>
    </row>
    <row r="20" spans="1:10" ht="19.5" customHeight="1">
      <c r="A20" s="45" t="s">
        <v>180</v>
      </c>
      <c r="B20" s="162">
        <v>9</v>
      </c>
      <c r="C20" s="163">
        <v>156021</v>
      </c>
      <c r="D20" s="163">
        <v>60643</v>
      </c>
      <c r="E20" s="164">
        <v>0.3887</v>
      </c>
      <c r="F20" s="31" t="s">
        <v>180</v>
      </c>
      <c r="G20" s="145">
        <v>9</v>
      </c>
      <c r="H20" s="165">
        <v>156</v>
      </c>
      <c r="I20" s="165">
        <v>61</v>
      </c>
      <c r="J20" s="166">
        <v>0.39</v>
      </c>
    </row>
    <row r="21" spans="1:12" ht="27.75" customHeight="1">
      <c r="A21" s="167" t="s">
        <v>181</v>
      </c>
      <c r="B21" s="162">
        <v>10</v>
      </c>
      <c r="C21" s="163">
        <v>75574914</v>
      </c>
      <c r="D21" s="163">
        <v>21083372</v>
      </c>
      <c r="E21" s="164">
        <v>0.279</v>
      </c>
      <c r="F21" s="119" t="s">
        <v>181</v>
      </c>
      <c r="G21" s="145">
        <v>10</v>
      </c>
      <c r="H21" s="165">
        <v>75575</v>
      </c>
      <c r="I21" s="165">
        <v>21083</v>
      </c>
      <c r="J21" s="166">
        <v>0.28</v>
      </c>
      <c r="L21" s="168"/>
    </row>
    <row r="22" spans="1:10" ht="25.5" customHeight="1">
      <c r="A22" s="167" t="s">
        <v>182</v>
      </c>
      <c r="B22" s="162">
        <v>11</v>
      </c>
      <c r="C22" s="163">
        <v>827061</v>
      </c>
      <c r="D22" s="163">
        <v>277239</v>
      </c>
      <c r="E22" s="164">
        <v>0.3352</v>
      </c>
      <c r="F22" s="119" t="s">
        <v>182</v>
      </c>
      <c r="G22" s="145">
        <v>11</v>
      </c>
      <c r="H22" s="165">
        <v>827</v>
      </c>
      <c r="I22" s="165">
        <v>277</v>
      </c>
      <c r="J22" s="166">
        <v>0.33</v>
      </c>
    </row>
    <row r="23" spans="1:10" ht="19.5" customHeight="1">
      <c r="A23" s="45" t="s">
        <v>183</v>
      </c>
      <c r="B23" s="162">
        <v>12</v>
      </c>
      <c r="C23" s="163">
        <v>13810084</v>
      </c>
      <c r="D23" s="163">
        <v>3106683</v>
      </c>
      <c r="E23" s="164">
        <v>0.225</v>
      </c>
      <c r="F23" s="31" t="s">
        <v>183</v>
      </c>
      <c r="G23" s="145">
        <v>12</v>
      </c>
      <c r="H23" s="165">
        <v>13810</v>
      </c>
      <c r="I23" s="165">
        <v>3107</v>
      </c>
      <c r="J23" s="166">
        <v>0.22</v>
      </c>
    </row>
    <row r="24" spans="1:10" ht="19.5" customHeight="1">
      <c r="A24" s="45" t="s">
        <v>184</v>
      </c>
      <c r="B24" s="162">
        <v>13</v>
      </c>
      <c r="C24" s="163">
        <v>25013391</v>
      </c>
      <c r="D24" s="163">
        <v>9668733</v>
      </c>
      <c r="E24" s="164">
        <v>0.3865</v>
      </c>
      <c r="F24" s="31" t="s">
        <v>184</v>
      </c>
      <c r="G24" s="145">
        <v>13</v>
      </c>
      <c r="H24" s="165">
        <v>25015</v>
      </c>
      <c r="I24" s="165">
        <v>9669</v>
      </c>
      <c r="J24" s="166">
        <v>0.39</v>
      </c>
    </row>
    <row r="25" spans="1:10" ht="24.75" customHeight="1">
      <c r="A25" s="167" t="s">
        <v>196</v>
      </c>
      <c r="B25" s="162">
        <v>14</v>
      </c>
      <c r="C25" s="163">
        <v>141857231</v>
      </c>
      <c r="D25" s="163">
        <v>87489517</v>
      </c>
      <c r="E25" s="164">
        <v>0.6167</v>
      </c>
      <c r="F25" s="169" t="s">
        <v>197</v>
      </c>
      <c r="G25" s="170">
        <v>14</v>
      </c>
      <c r="H25" s="171">
        <v>141857</v>
      </c>
      <c r="I25" s="171">
        <v>87490</v>
      </c>
      <c r="J25" s="166">
        <v>0.62</v>
      </c>
    </row>
    <row r="26" spans="2:10" ht="12.75">
      <c r="B26" s="7"/>
      <c r="C26" s="93"/>
      <c r="D26" s="93"/>
      <c r="E26" s="172"/>
      <c r="G26" s="7"/>
      <c r="H26" s="93"/>
      <c r="I26" s="93"/>
      <c r="J26" s="172"/>
    </row>
    <row r="27" spans="1:10" ht="12.75">
      <c r="A27" s="3" t="s">
        <v>198</v>
      </c>
      <c r="B27" s="7"/>
      <c r="C27" s="93"/>
      <c r="D27" s="93"/>
      <c r="E27" s="172"/>
      <c r="F27" s="3" t="s">
        <v>198</v>
      </c>
      <c r="G27" s="7"/>
      <c r="H27" s="93"/>
      <c r="I27" s="93"/>
      <c r="J27" s="172"/>
    </row>
    <row r="28" spans="2:10" ht="12.75">
      <c r="B28" s="7"/>
      <c r="C28" s="93"/>
      <c r="D28" s="93"/>
      <c r="E28" s="172"/>
      <c r="G28" s="7"/>
      <c r="H28" s="93"/>
      <c r="I28" s="93"/>
      <c r="J28" s="172"/>
    </row>
    <row r="29" spans="2:10" ht="12.75">
      <c r="B29" s="7"/>
      <c r="C29" s="93"/>
      <c r="D29" s="93"/>
      <c r="E29" s="172"/>
      <c r="G29" s="7"/>
      <c r="H29" s="93"/>
      <c r="I29" s="93"/>
      <c r="J29" s="172"/>
    </row>
    <row r="30" spans="2:10" ht="12.75">
      <c r="B30" s="7"/>
      <c r="C30" s="93"/>
      <c r="D30" s="93"/>
      <c r="E30" s="172"/>
      <c r="G30" s="7"/>
      <c r="H30" s="93"/>
      <c r="I30" s="93"/>
      <c r="J30" s="172"/>
    </row>
    <row r="31" spans="2:10" ht="12.75">
      <c r="B31" s="7"/>
      <c r="C31" s="93"/>
      <c r="D31" s="93"/>
      <c r="E31" s="172"/>
      <c r="I31" s="93"/>
      <c r="J31" s="172"/>
    </row>
    <row r="32" spans="2:10" ht="12.75">
      <c r="B32" s="7"/>
      <c r="C32" s="93"/>
      <c r="D32" s="93"/>
      <c r="E32" s="172"/>
      <c r="G32" s="7"/>
      <c r="H32" s="93"/>
      <c r="I32" s="93"/>
      <c r="J32" s="172"/>
    </row>
    <row r="33" spans="1:10" ht="12.75">
      <c r="A33" s="3" t="s">
        <v>199</v>
      </c>
      <c r="B33" s="7"/>
      <c r="C33" s="93" t="s">
        <v>188</v>
      </c>
      <c r="D33" s="93"/>
      <c r="E33" s="172"/>
      <c r="F33" s="3" t="s">
        <v>200</v>
      </c>
      <c r="G33" s="7"/>
      <c r="H33" s="93" t="s">
        <v>189</v>
      </c>
      <c r="I33" s="93"/>
      <c r="J33" s="172"/>
    </row>
    <row r="34" spans="2:10" ht="12.75">
      <c r="B34" s="7"/>
      <c r="C34" s="93"/>
      <c r="D34" s="93"/>
      <c r="E34" s="172"/>
      <c r="G34" s="7"/>
      <c r="H34" s="93"/>
      <c r="I34" s="93"/>
      <c r="J34" s="172"/>
    </row>
    <row r="35" spans="2:10" ht="12.75">
      <c r="B35" s="7"/>
      <c r="C35" s="93"/>
      <c r="D35" s="93"/>
      <c r="E35" s="172"/>
      <c r="G35" s="7"/>
      <c r="H35" s="93"/>
      <c r="I35" s="93"/>
      <c r="J35" s="172"/>
    </row>
    <row r="36" spans="4:10" ht="12.75">
      <c r="D36" s="93"/>
      <c r="E36" s="172"/>
      <c r="I36" s="93"/>
      <c r="J36" s="172"/>
    </row>
    <row r="37" spans="2:10" ht="12.75">
      <c r="B37" s="7"/>
      <c r="C37" s="93"/>
      <c r="D37" s="93"/>
      <c r="E37" s="172"/>
      <c r="G37" s="7"/>
      <c r="H37" s="93"/>
      <c r="I37" s="93"/>
      <c r="J37" s="172"/>
    </row>
    <row r="38" spans="3:10" ht="12.75">
      <c r="C38" s="93"/>
      <c r="D38" s="93"/>
      <c r="E38" s="172"/>
      <c r="F38" s="63" t="s">
        <v>201</v>
      </c>
      <c r="H38" s="93"/>
      <c r="I38" s="93"/>
      <c r="J38" s="172"/>
    </row>
    <row r="39" spans="3:10" ht="12.75">
      <c r="C39" s="93"/>
      <c r="D39" s="93"/>
      <c r="E39" s="172"/>
      <c r="F39" s="63" t="s">
        <v>202</v>
      </c>
      <c r="H39" s="93"/>
      <c r="I39" s="93"/>
      <c r="J39" s="172"/>
    </row>
    <row r="40" spans="3:10" ht="12.75">
      <c r="C40" s="93"/>
      <c r="D40" s="93"/>
      <c r="E40" s="172"/>
      <c r="H40" s="93"/>
      <c r="I40" s="93"/>
      <c r="J40" s="172"/>
    </row>
    <row r="41" spans="3:10" ht="12.75">
      <c r="C41" s="93"/>
      <c r="D41" s="93"/>
      <c r="E41" s="172"/>
      <c r="H41" s="93"/>
      <c r="I41" s="93"/>
      <c r="J41" s="172"/>
    </row>
    <row r="42" spans="3:10" ht="12.75">
      <c r="C42" s="93"/>
      <c r="D42" s="93"/>
      <c r="E42" s="172"/>
      <c r="H42" s="93"/>
      <c r="I42" s="93"/>
      <c r="J42" s="172"/>
    </row>
    <row r="43" spans="3:10" ht="12.75">
      <c r="C43" s="93"/>
      <c r="D43" s="93"/>
      <c r="E43" s="172"/>
      <c r="H43" s="93"/>
      <c r="I43" s="93"/>
      <c r="J43" s="172"/>
    </row>
    <row r="44" spans="3:10" ht="12.75">
      <c r="C44" s="93"/>
      <c r="D44" s="93"/>
      <c r="E44" s="172"/>
      <c r="H44" s="93"/>
      <c r="I44" s="93"/>
      <c r="J44" s="172"/>
    </row>
    <row r="45" spans="3:10" ht="12.75">
      <c r="C45" s="93"/>
      <c r="D45" s="93"/>
      <c r="E45" s="172"/>
      <c r="H45" s="93"/>
      <c r="I45" s="93"/>
      <c r="J45" s="172"/>
    </row>
    <row r="46" spans="3:10" ht="12.75">
      <c r="C46" s="93"/>
      <c r="D46" s="93"/>
      <c r="E46" s="172"/>
      <c r="H46" s="93"/>
      <c r="I46" s="93"/>
      <c r="J46" s="172"/>
    </row>
    <row r="47" spans="2:9" ht="12.75">
      <c r="B47" s="93"/>
      <c r="C47" s="93"/>
      <c r="D47" s="172"/>
      <c r="G47" s="93"/>
      <c r="H47" s="93"/>
      <c r="I47" s="172"/>
    </row>
    <row r="48" spans="2:9" ht="12.75">
      <c r="B48" s="93"/>
      <c r="C48" s="93"/>
      <c r="D48" s="172"/>
      <c r="G48" s="93"/>
      <c r="H48" s="93"/>
      <c r="I48" s="172"/>
    </row>
    <row r="49" spans="2:9" ht="12.75">
      <c r="B49" s="93"/>
      <c r="C49" s="93"/>
      <c r="D49" s="172"/>
      <c r="G49" s="93"/>
      <c r="H49" s="93"/>
      <c r="I49" s="172"/>
    </row>
    <row r="50" spans="2:9" ht="12.75">
      <c r="B50" s="93"/>
      <c r="C50" s="93"/>
      <c r="D50" s="172"/>
      <c r="G50" s="93"/>
      <c r="H50" s="93"/>
      <c r="I50" s="172"/>
    </row>
    <row r="51" spans="2:9" ht="12.75">
      <c r="B51" s="93"/>
      <c r="C51" s="93"/>
      <c r="D51" s="172"/>
      <c r="G51" s="93"/>
      <c r="H51" s="93"/>
      <c r="I51" s="172"/>
    </row>
    <row r="52" spans="2:9" ht="12.75">
      <c r="B52" s="93"/>
      <c r="C52" s="93"/>
      <c r="D52" s="172"/>
      <c r="G52" s="93"/>
      <c r="H52" s="93"/>
      <c r="I52" s="172"/>
    </row>
    <row r="53" spans="2:9" ht="12.75">
      <c r="B53" s="93"/>
      <c r="D53" s="172"/>
      <c r="G53" s="93"/>
      <c r="I53" s="172"/>
    </row>
    <row r="54" spans="2:9" ht="12.75">
      <c r="B54" s="93"/>
      <c r="D54" s="172"/>
      <c r="G54" s="93"/>
      <c r="I54" s="172"/>
    </row>
    <row r="55" spans="2:9" ht="12.75">
      <c r="B55" s="93"/>
      <c r="D55" s="172"/>
      <c r="G55" s="93"/>
      <c r="I55" s="172"/>
    </row>
    <row r="56" spans="2:9" ht="12.75">
      <c r="B56" s="93"/>
      <c r="D56" s="172"/>
      <c r="G56" s="93"/>
      <c r="I56" s="172"/>
    </row>
    <row r="57" spans="2:9" ht="12.75">
      <c r="B57" s="93"/>
      <c r="D57" s="172"/>
      <c r="G57" s="93"/>
      <c r="I57" s="172"/>
    </row>
    <row r="58" spans="2:9" ht="12.75">
      <c r="B58" s="93"/>
      <c r="D58" s="172"/>
      <c r="G58" s="93"/>
      <c r="I58" s="172"/>
    </row>
    <row r="59" spans="2:9" ht="12.75">
      <c r="B59" s="93"/>
      <c r="D59" s="172"/>
      <c r="G59" s="93"/>
      <c r="I59" s="172"/>
    </row>
    <row r="60" spans="2:9" ht="12.75">
      <c r="B60" s="93"/>
      <c r="D60" s="172"/>
      <c r="G60" s="93"/>
      <c r="I60" s="172"/>
    </row>
    <row r="61" spans="2:9" ht="12.75">
      <c r="B61" s="93"/>
      <c r="D61" s="172"/>
      <c r="G61" s="93"/>
      <c r="I61" s="172"/>
    </row>
    <row r="62" spans="2:9" ht="12.75">
      <c r="B62" s="93"/>
      <c r="D62" s="172"/>
      <c r="G62" s="93"/>
      <c r="I62" s="172"/>
    </row>
    <row r="63" spans="2:9" ht="12.75">
      <c r="B63" s="93"/>
      <c r="D63" s="172"/>
      <c r="G63" s="93"/>
      <c r="I63" s="172"/>
    </row>
    <row r="64" spans="2:9" ht="12.75">
      <c r="B64" s="93"/>
      <c r="D64" s="172"/>
      <c r="G64" s="93"/>
      <c r="I64" s="172"/>
    </row>
    <row r="65" spans="2:9" ht="12.75">
      <c r="B65" s="93"/>
      <c r="D65" s="172"/>
      <c r="G65" s="93"/>
      <c r="I65" s="172"/>
    </row>
    <row r="66" spans="2:9" ht="12.75">
      <c r="B66" s="93"/>
      <c r="D66" s="172"/>
      <c r="G66" s="93"/>
      <c r="I66" s="172"/>
    </row>
    <row r="67" spans="2:9" ht="12.75">
      <c r="B67" s="93"/>
      <c r="D67" s="172"/>
      <c r="G67" s="93"/>
      <c r="I67" s="172"/>
    </row>
    <row r="68" spans="2:9" ht="12.75">
      <c r="B68" s="93"/>
      <c r="D68" s="172"/>
      <c r="G68" s="93"/>
      <c r="I68" s="172"/>
    </row>
    <row r="69" spans="2:9" ht="12.75">
      <c r="B69" s="93"/>
      <c r="D69" s="172"/>
      <c r="G69" s="93"/>
      <c r="I69" s="172"/>
    </row>
    <row r="70" spans="2:9" ht="12.75">
      <c r="B70" s="93"/>
      <c r="D70" s="172"/>
      <c r="G70" s="93"/>
      <c r="I70" s="172"/>
    </row>
    <row r="71" spans="2:9" ht="12.75">
      <c r="B71" s="93"/>
      <c r="D71" s="172"/>
      <c r="G71" s="93"/>
      <c r="I71" s="172"/>
    </row>
    <row r="72" spans="2:9" ht="12.75">
      <c r="B72" s="93"/>
      <c r="D72" s="172"/>
      <c r="G72" s="93"/>
      <c r="I72" s="172"/>
    </row>
    <row r="73" spans="2:9" ht="12.75">
      <c r="B73" s="93"/>
      <c r="D73" s="172"/>
      <c r="G73" s="93"/>
      <c r="I73" s="172"/>
    </row>
    <row r="74" spans="2:9" ht="12.75">
      <c r="B74" s="93"/>
      <c r="D74" s="172"/>
      <c r="G74" s="93"/>
      <c r="I74" s="172"/>
    </row>
    <row r="75" spans="2:9" ht="12.75">
      <c r="B75" s="93"/>
      <c r="D75" s="172"/>
      <c r="G75" s="93"/>
      <c r="I75" s="172"/>
    </row>
    <row r="76" spans="2:9" ht="12.75">
      <c r="B76" s="93"/>
      <c r="D76" s="172"/>
      <c r="G76" s="93"/>
      <c r="I76" s="172"/>
    </row>
    <row r="77" spans="2:9" ht="12.75">
      <c r="B77" s="93"/>
      <c r="D77" s="172"/>
      <c r="G77" s="93"/>
      <c r="I77" s="172"/>
    </row>
    <row r="78" spans="2:9" ht="12.75">
      <c r="B78" s="93"/>
      <c r="D78" s="172"/>
      <c r="G78" s="93"/>
      <c r="I78" s="172"/>
    </row>
    <row r="79" spans="2:9" ht="12.75">
      <c r="B79" s="93"/>
      <c r="D79" s="172"/>
      <c r="G79" s="93"/>
      <c r="I79" s="172"/>
    </row>
    <row r="80" spans="2:9" ht="12.75">
      <c r="B80" s="93"/>
      <c r="D80" s="172"/>
      <c r="G80" s="93"/>
      <c r="I80" s="172"/>
    </row>
    <row r="81" spans="2:9" ht="12.75">
      <c r="B81" s="93"/>
      <c r="D81" s="172"/>
      <c r="G81" s="93"/>
      <c r="I81" s="172"/>
    </row>
    <row r="82" spans="2:9" ht="12.75">
      <c r="B82" s="93"/>
      <c r="D82" s="172"/>
      <c r="G82" s="93"/>
      <c r="I82" s="172"/>
    </row>
    <row r="83" spans="2:9" ht="12.75">
      <c r="B83" s="93"/>
      <c r="D83" s="172"/>
      <c r="G83" s="93"/>
      <c r="I83" s="172"/>
    </row>
    <row r="84" spans="2:9" ht="12.75">
      <c r="B84" s="93"/>
      <c r="D84" s="172"/>
      <c r="G84" s="93"/>
      <c r="I84" s="172"/>
    </row>
    <row r="85" spans="2:9" ht="12.75">
      <c r="B85" s="93"/>
      <c r="D85" s="172"/>
      <c r="G85" s="93"/>
      <c r="I85" s="172"/>
    </row>
    <row r="86" spans="2:9" ht="12.75">
      <c r="B86" s="93"/>
      <c r="D86" s="172"/>
      <c r="G86" s="93"/>
      <c r="I86" s="172"/>
    </row>
    <row r="87" spans="2:9" ht="12.75">
      <c r="B87" s="93"/>
      <c r="D87" s="172"/>
      <c r="G87" s="93"/>
      <c r="I87" s="172"/>
    </row>
    <row r="88" spans="2:9" ht="12.75">
      <c r="B88" s="93"/>
      <c r="D88" s="172"/>
      <c r="G88" s="93"/>
      <c r="I88" s="172"/>
    </row>
    <row r="89" spans="2:9" ht="12.75">
      <c r="B89" s="93"/>
      <c r="D89" s="172"/>
      <c r="G89" s="93"/>
      <c r="I89" s="172"/>
    </row>
    <row r="90" spans="2:9" ht="12.75">
      <c r="B90" s="93"/>
      <c r="D90" s="172"/>
      <c r="G90" s="93"/>
      <c r="I90" s="172"/>
    </row>
    <row r="91" spans="2:9" ht="12.75">
      <c r="B91" s="93"/>
      <c r="D91" s="172"/>
      <c r="G91" s="93"/>
      <c r="I91" s="172"/>
    </row>
    <row r="92" spans="2:9" ht="12.75">
      <c r="B92" s="93"/>
      <c r="D92" s="172"/>
      <c r="G92" s="93"/>
      <c r="I92" s="172"/>
    </row>
    <row r="93" spans="2:9" ht="12.75">
      <c r="B93" s="93"/>
      <c r="D93" s="172"/>
      <c r="G93" s="93"/>
      <c r="I93" s="172"/>
    </row>
    <row r="94" spans="2:9" ht="12.75">
      <c r="B94" s="93"/>
      <c r="D94" s="172"/>
      <c r="G94" s="93"/>
      <c r="I94" s="172"/>
    </row>
    <row r="95" spans="2:9" ht="12.75">
      <c r="B95" s="93"/>
      <c r="D95" s="172"/>
      <c r="G95" s="93"/>
      <c r="I95" s="172"/>
    </row>
    <row r="96" spans="2:9" ht="12.75">
      <c r="B96" s="93"/>
      <c r="D96" s="172"/>
      <c r="G96" s="93"/>
      <c r="I96" s="172"/>
    </row>
    <row r="97" spans="2:9" ht="12.75">
      <c r="B97" s="93"/>
      <c r="D97" s="172"/>
      <c r="G97" s="93"/>
      <c r="I97" s="172"/>
    </row>
    <row r="98" spans="2:9" ht="12.75">
      <c r="B98" s="93"/>
      <c r="D98" s="172"/>
      <c r="G98" s="93"/>
      <c r="I98" s="172"/>
    </row>
    <row r="99" spans="2:9" ht="12.75">
      <c r="B99" s="93"/>
      <c r="D99" s="172"/>
      <c r="G99" s="93"/>
      <c r="I99" s="172"/>
    </row>
    <row r="100" spans="2:7" ht="12.75">
      <c r="B100" s="93"/>
      <c r="G100" s="93"/>
    </row>
    <row r="101" spans="2:7" ht="12.75">
      <c r="B101" s="93"/>
      <c r="G101" s="93"/>
    </row>
    <row r="102" spans="2:7" ht="12.75">
      <c r="B102" s="93"/>
      <c r="G102" s="93"/>
    </row>
    <row r="103" spans="2:7" ht="12.75">
      <c r="B103" s="93"/>
      <c r="G103" s="93"/>
    </row>
    <row r="104" spans="2:7" ht="12.75">
      <c r="B104" s="93"/>
      <c r="G104" s="93"/>
    </row>
    <row r="105" spans="2:7" ht="12.75">
      <c r="B105" s="93"/>
      <c r="G105" s="93"/>
    </row>
    <row r="106" spans="2:7" ht="12.75">
      <c r="B106" s="93"/>
      <c r="G106" s="93"/>
    </row>
    <row r="107" spans="2:7" ht="12.75">
      <c r="B107" s="93"/>
      <c r="G107" s="93"/>
    </row>
    <row r="108" spans="2:7" ht="12.75">
      <c r="B108" s="93"/>
      <c r="G108" s="93"/>
    </row>
  </sheetData>
  <mergeCells count="5">
    <mergeCell ref="F5:I5"/>
    <mergeCell ref="A2:C2"/>
    <mergeCell ref="F2:I2"/>
    <mergeCell ref="A4:D4"/>
    <mergeCell ref="F4:J4"/>
  </mergeCells>
  <printOptions/>
  <pageMargins left="0.9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2000-06-16T13:47:08Z</cp:lastPrinted>
  <dcterms:created xsi:type="dcterms:W3CDTF">2000-06-14T06:15:07Z</dcterms:created>
  <dcterms:modified xsi:type="dcterms:W3CDTF">2002-12-03T07:12:46Z</dcterms:modified>
  <cp:category/>
  <cp:version/>
  <cp:contentType/>
  <cp:contentStatus/>
</cp:coreProperties>
</file>