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.tab." sheetId="1" r:id="rId1"/>
    <sheet name="kop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  <externalReference r:id="rId30"/>
    <externalReference r:id="rId31"/>
  </externalReferences>
  <definedNames>
    <definedName name="_xlnm.Print_Area" localSheetId="0">'1.tab.'!$A$1:$F$99</definedName>
    <definedName name="_xlnm.Print_Area" localSheetId="11">'11.tab.'!$A$1:$E$78</definedName>
    <definedName name="_xlnm.Print_Area" localSheetId="12">'12.tab.'!$A$1:$F$111</definedName>
    <definedName name="_xlnm.Print_Area" localSheetId="14">'14.tab.'!$A:$F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'18.tab.'!$A$1:$F$75</definedName>
    <definedName name="_xlnm.Print_Area" localSheetId="19">'19.tab.'!$A$1:$F$36</definedName>
    <definedName name="_xlnm.Print_Area" localSheetId="2">'2.tab.'!$A$1:$F$65</definedName>
    <definedName name="_xlnm.Print_Area" localSheetId="20">'20.tab.'!$A$1:$L$52</definedName>
    <definedName name="_xlnm.Print_Area" localSheetId="21">'21.tab.'!$A$1:$B$37</definedName>
    <definedName name="_xlnm.Print_Area" localSheetId="22">'22.tab.'!$A$1:$F$743</definedName>
    <definedName name="_xlnm.Print_Area" localSheetId="24">'24.tab.'!$A$1:$D$52</definedName>
    <definedName name="_xlnm.Print_Area" localSheetId="25">'25.tab.'!$A$1:$D$726</definedName>
    <definedName name="_xlnm.Print_Area" localSheetId="4">'4.tab.'!$A:$H</definedName>
    <definedName name="_xlnm.Print_Area" localSheetId="5">'5.tab.'!$A$1:$I$75</definedName>
    <definedName name="_xlnm.Print_Area" localSheetId="7">'7.tab.'!$A$1:$I$238</definedName>
    <definedName name="_xlnm.Print_Area" localSheetId="9">'9.tab.'!$A$1:$G$46</definedName>
    <definedName name="_xlnm.Print_Area" localSheetId="1">'kopb.'!$A:$E</definedName>
    <definedName name="_xlnm.Print_Titles" localSheetId="0">'1.tab.'!$7:$9</definedName>
    <definedName name="_xlnm.Print_Titles" localSheetId="11">'11.tab.'!$6:$8</definedName>
    <definedName name="_xlnm.Print_Titles" localSheetId="12">'12.tab.'!$6:$8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25">'25.tab.'!$8:$10</definedName>
    <definedName name="_xlnm.Print_Titles" localSheetId="3">'3.tab.'!$7:$8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'8.tab.'!$7:$9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Area" localSheetId="9" hidden="1">'9.tab.'!$B$1:$G$40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'18.tab.'!$B$1:$E$63</definedName>
    <definedName name="Z_BC5FEA1E_5696_4CF4_B8B2_A5CF94385785_.wvu.PrintArea" localSheetId="19" hidden="1">'19.tab.'!$B$1:$F$31</definedName>
    <definedName name="Z_BC5FEA1E_5696_4CF4_B8B2_A5CF94385785_.wvu.PrintArea" localSheetId="9" hidden="1">'9.tab.'!$B$1:$G$47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comments13.xml><?xml version="1.0" encoding="utf-8"?>
<comments xmlns="http://schemas.openxmlformats.org/spreadsheetml/2006/main">
  <authors>
    <author>VinetaP</author>
  </authors>
  <commentList>
    <comment ref="A72" authorId="0">
      <text>
        <r>
          <rPr>
            <sz val="8"/>
            <rFont val="Tahoma"/>
            <family val="2"/>
          </rPr>
          <t>64.min.04.00.programma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sz val="8"/>
            <rFont val="Tahoma"/>
            <family val="2"/>
          </rPr>
          <t>64.min.08.00.programma</t>
        </r>
        <r>
          <rPr>
            <sz val="8"/>
            <rFont val="Tahoma"/>
            <family val="0"/>
          </rPr>
          <t xml:space="preserve">
sadala RAPLM</t>
        </r>
      </text>
    </comment>
    <comment ref="A75" authorId="0">
      <text>
        <r>
          <rPr>
            <sz val="8"/>
            <rFont val="Tahoma"/>
            <family val="2"/>
          </rPr>
          <t>01.00.programma
10.pielikums</t>
        </r>
        <r>
          <rPr>
            <sz val="8"/>
            <rFont val="Tahoma"/>
            <family val="0"/>
          </rPr>
          <t xml:space="preserve">
skaita IZM</t>
        </r>
      </text>
    </comment>
    <comment ref="A76" authorId="0">
      <text>
        <r>
          <rPr>
            <sz val="8"/>
            <rFont val="Tahoma"/>
            <family val="2"/>
          </rPr>
          <t>02.00.programma</t>
        </r>
        <r>
          <rPr>
            <sz val="8"/>
            <rFont val="Tahoma"/>
            <family val="0"/>
          </rPr>
          <t xml:space="preserve">
12.pielikums
skaita KM</t>
        </r>
      </text>
    </comment>
    <comment ref="A77" authorId="0">
      <text>
        <r>
          <rPr>
            <sz val="8"/>
            <rFont val="Tahoma"/>
            <family val="0"/>
          </rPr>
          <t>04.00.programma
sadalīs RAPLM</t>
        </r>
      </text>
    </comment>
    <comment ref="A78" authorId="0">
      <text>
        <r>
          <rPr>
            <sz val="8"/>
            <rFont val="Tahoma"/>
            <family val="0"/>
          </rPr>
          <t>03.00.programma
13.pielikums</t>
        </r>
      </text>
    </comment>
    <comment ref="A80" authorId="0">
      <text>
        <r>
          <rPr>
            <sz val="8"/>
            <rFont val="Tahoma"/>
            <family val="2"/>
          </rPr>
          <t>05.00.programma
6.7.8.9.pielikums</t>
        </r>
        <r>
          <rPr>
            <sz val="8"/>
            <rFont val="Tahoma"/>
            <family val="0"/>
          </rPr>
          <t xml:space="preserve">
skaita IZM</t>
        </r>
      </text>
    </comment>
    <comment ref="A81" authorId="0">
      <text>
        <r>
          <rPr>
            <sz val="8"/>
            <rFont val="Tahoma"/>
            <family val="2"/>
          </rPr>
          <t>10.00.programma
11.pielikums</t>
        </r>
        <r>
          <rPr>
            <sz val="8"/>
            <rFont val="Tahoma"/>
            <family val="0"/>
          </rPr>
          <t xml:space="preserve">
skaita IZM</t>
        </r>
      </text>
    </comment>
    <comment ref="A82" authorId="0">
      <text>
        <r>
          <rPr>
            <sz val="8"/>
            <rFont val="Tahoma"/>
            <family val="0"/>
          </rPr>
          <t>06.00.programma
sadala RAPLM</t>
        </r>
      </text>
    </comment>
    <comment ref="A83" authorId="0">
      <text>
        <r>
          <rPr>
            <sz val="8"/>
            <rFont val="Tahoma"/>
            <family val="0"/>
          </rPr>
          <t>12.00.programma
14.pielikums + Vides min.02.08.pr.</t>
        </r>
      </text>
    </comment>
  </commentList>
</comments>
</file>

<file path=xl/comments16.xml><?xml version="1.0" encoding="utf-8"?>
<comments xmlns="http://schemas.openxmlformats.org/spreadsheetml/2006/main">
  <authors>
    <author>VinetaP</author>
  </authors>
  <commentList>
    <comment ref="B16" authorId="0">
      <text>
        <r>
          <rPr>
            <b/>
            <sz val="8"/>
            <rFont val="Tahoma"/>
            <family val="0"/>
          </rPr>
          <t xml:space="preserve">pašvaldības saņem no rajona padomes Valsts autoceļu mērķdotāciju
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 xml:space="preserve">pašvaldības saņem no rajona padomes Valsts autoceļu mērķdotāciju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<sst xmlns="http://schemas.openxmlformats.org/spreadsheetml/2006/main" count="5532" uniqueCount="1957">
  <si>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</si>
  <si>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</si>
  <si>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</si>
  <si>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</si>
  <si>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</si>
  <si>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</si>
  <si>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</si>
  <si>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</si>
  <si>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</si>
  <si>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uzņēmumiem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</si>
  <si>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</si>
  <si>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</si>
  <si>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</si>
  <si>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</si>
  <si>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</si>
  <si>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</si>
  <si>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</si>
  <si>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</si>
  <si>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</si>
  <si>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</si>
  <si>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</si>
  <si>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dotācija no Eiropas Savienības palīdzības programmu līdzekļiem Latvijas valsts ieguldīto  finansu resursu ISPA un SAPARD projektos atmaksai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</si>
  <si>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</si>
  <si>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</si>
  <si>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</si>
  <si>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</si>
  <si>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valsts speciālo budžetu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</si>
  <si>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</si>
  <si>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</si>
  <si>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</si>
  <si>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</si>
  <si>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</si>
  <si>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</si>
  <si>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 xml:space="preserve">                   Privatizācijas fonda līdzekļi valsts parāda pārfinansēšanai</t>
  </si>
  <si>
    <t xml:space="preserve">Aizņēmumi 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</si>
  <si>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</si>
  <si>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</si>
  <si>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</si>
  <si>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</si>
  <si>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</si>
  <si>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pēc valdības funkcijām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</si>
  <si>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</si>
  <si>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</si>
  <si>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</si>
  <si>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</si>
  <si>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</si>
  <si>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</si>
  <si>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</si>
  <si>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</si>
  <si>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</si>
  <si>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</si>
  <si>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</si>
  <si>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</si>
  <si>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</si>
  <si>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</si>
  <si>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</si>
  <si>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</si>
  <si>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</si>
  <si>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</si>
  <si>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</si>
  <si>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</si>
  <si>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</si>
  <si>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</si>
  <si>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</si>
  <si>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</si>
  <si>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</si>
  <si>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</si>
  <si>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</si>
  <si>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</si>
  <si>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</si>
  <si>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</si>
  <si>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</si>
  <si>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</si>
  <si>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</si>
  <si>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</si>
  <si>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</si>
  <si>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</si>
  <si>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</si>
  <si>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</si>
  <si>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 xml:space="preserve">Ieņēmumi - kopā </t>
  </si>
  <si>
    <t xml:space="preserve">   Īpašiem mērķiem iezīmēti ieņēmumi *</t>
  </si>
  <si>
    <t xml:space="preserve">   Maksas pakalpojumi un citi pašu ieņēmumi </t>
  </si>
  <si>
    <t>Izdevumi - kopā (6.valdības funkcija "Sociālā apdrošināšana un sociālā nodrošināšana")</t>
  </si>
  <si>
    <t xml:space="preserve">Uzturēšanas izdevumi  </t>
  </si>
  <si>
    <t>Kārtējie izdevumi</t>
  </si>
  <si>
    <t>atalgojumi</t>
  </si>
  <si>
    <t>valsts sociālās apdrošināšanas obligātās iemaksas</t>
  </si>
  <si>
    <t>t.sk. valsts sociālās apdrošināšanas obligātās iemaksas, izņemot valsts sociālās apdrošināšanas obligātās iemaksas par obligātā aktīvā militārā dienesta karavīriem, diplomātu laulātajiem</t>
  </si>
  <si>
    <t>darbības ar valsts fondēto pensiju                                                                                                                                                                        shēmas līdzekļiem</t>
  </si>
  <si>
    <t>1400,   1500</t>
  </si>
  <si>
    <t>pakalpojumu apmaksa un materiālu, energoresursu, ūdens un inventāra vērtībā līdz Ls 50 par vienu vienību iegāde</t>
  </si>
  <si>
    <t>t.sk. transportlīdzekļu valsts obligātās                                                                                                                                                             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</si>
  <si>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</si>
  <si>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</si>
  <si>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</si>
  <si>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</si>
  <si>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iedzīvotāju ienākuma nodoklis (no maksātnespējīgā darba devēja                                                                                                                                      darbinieku prasījumu summām)</t>
  </si>
  <si>
    <t>pārējo nodokļu un nodevu maksājumi</t>
  </si>
  <si>
    <t>1300,    1600,   1900</t>
  </si>
  <si>
    <t>pārējie kārtējie izdevumi</t>
  </si>
  <si>
    <t>aizņēmuma atmaksa</t>
  </si>
  <si>
    <t xml:space="preserve">   Maksājumi par aizņēmumiem un kredītiem</t>
  </si>
  <si>
    <t xml:space="preserve">   Subsīdijas un dotācijas *</t>
  </si>
  <si>
    <t>dotācijas iestādēm, organizācijām un uzņēmumiem</t>
  </si>
  <si>
    <t>dotācijas iedzīvotājiem</t>
  </si>
  <si>
    <t>t.sk. pensijas</t>
  </si>
  <si>
    <t>pabalsti</t>
  </si>
  <si>
    <t>stipendijas</t>
  </si>
  <si>
    <t>pārējie</t>
  </si>
  <si>
    <t>4000-7000</t>
  </si>
  <si>
    <t>4000, 6000</t>
  </si>
  <si>
    <t xml:space="preserve">   Kapitālie izdevumi </t>
  </si>
  <si>
    <t xml:space="preserve">   Investīcijas</t>
  </si>
  <si>
    <t>Valsts speciālā budžeta naudas līdzekļu atlikumu izmaiņas palielinājums (-) vai samazinājums (+)</t>
  </si>
  <si>
    <t>No valsts pensiju speciālajam budžetam nodoto kapitāla daļu pārdošanas iegūto līdzekļu palielinājums (-) vai samazinājums (+)</t>
  </si>
  <si>
    <t>Labklājības ministrija</t>
  </si>
  <si>
    <t>Sociālā apdrošināšana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</si>
  <si>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</si>
  <si>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</si>
  <si>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</si>
  <si>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Valsts sociālās apdrošināšanas obligātās iemaksas valsts pensiju apdrošināšanai</t>
  </si>
  <si>
    <t xml:space="preserve">   Valsts sociālās apdrošināšanas obligātās iemaksas sociālajai apdrošināšanai bezdarba gadījumam </t>
  </si>
  <si>
    <t xml:space="preserve">  Valsts sociālās apdrošināšanas obligātās iemaksas sociālajai apdrošināšanai pret nelaimes gadījumiem darbā un arodslimībām</t>
  </si>
  <si>
    <t xml:space="preserve">  Valsts sociālās apdrošināšanas obligātās iemaksas invaliditātes, maternitātes un slimības apdrošināšanai</t>
  </si>
  <si>
    <t xml:space="preserve">  Brīvpratīgās iemaksas valsts pensiju apdrošināšanai</t>
  </si>
  <si>
    <t>Īpašiem (likumu un Ministru kabineta noteikumu) mērķiem noteiktie atskaitījumi ieņēmumiem</t>
  </si>
  <si>
    <t xml:space="preserve"> Regresa prasības</t>
  </si>
  <si>
    <t xml:space="preserve"> Divedendes no valsts pensiju speciālājam budžetam nodotajām kapitāla daļām</t>
  </si>
  <si>
    <t>Citi īpašiem (likumu un Ministru kabineta noteikumu) mērķiem noteiktie ieņēmumi</t>
  </si>
  <si>
    <t xml:space="preserve">  Iemaksas nodarbinātībai par privatizācijas līguma nosacījumu neizpildi</t>
  </si>
  <si>
    <t xml:space="preserve">  Kapitalizācijas rezultātā atgūtie līdzekļi</t>
  </si>
  <si>
    <t xml:space="preserve">  Iemaksas darba atļauju izsniegšanai (ārvalstniekiem un bezvalstniekiem)</t>
  </si>
  <si>
    <t xml:space="preserve">  Pārējie iepriekš neklasificētie īpašiem mērķiem noteiktie ieņēmumi</t>
  </si>
  <si>
    <t>Saņemtie valsts budžeta transferta pārskaitījumi</t>
  </si>
  <si>
    <t xml:space="preserve">  Saņemtās dotācijas no valsts pamatbudžeta</t>
  </si>
  <si>
    <t xml:space="preserve">  Valsts pamatbudžeta dotācijas Valsts sociālās apdrošināšanas aģentūrai no valsts budžeta izmaksājamo valsts sociālo pabalstu aprēķināšanai, piešķiršanai un piegādei</t>
  </si>
  <si>
    <t xml:space="preserve">  Valsts iemaksas valsts sociālajai apdrošināšanai valsts pensiju apdrošināšanai</t>
  </si>
  <si>
    <t xml:space="preserve">  Valsts iemaksas sociālajai apdrošināšanai bezdarba gadījumam</t>
  </si>
  <si>
    <t xml:space="preserve">  Valsts budžeta dotācija apgādnieka zaudējumu pensiju izmaksai</t>
  </si>
  <si>
    <t xml:space="preserve">  Valsts budžeta dotācija AP deputātu pensiju izmaksai</t>
  </si>
  <si>
    <t xml:space="preserve">  Valsts budžeta dotācija Valsts sociālās apdrošināšanas aģentūrai kompensāciju izmaksām spaidu darbos nodarbinātām personām</t>
  </si>
  <si>
    <t xml:space="preserve">  Pārējās valsts pamatbudžeta dotācijas</t>
  </si>
  <si>
    <t>Maksas pakalpojumi un citi pašu ieņēmumi</t>
  </si>
  <si>
    <t xml:space="preserve">   Kārtējie izdevumi</t>
  </si>
  <si>
    <t xml:space="preserve">     tai skaitā atalgojumi</t>
  </si>
  <si>
    <t xml:space="preserve">     tai skaitā aizņēmuma atmaksa</t>
  </si>
  <si>
    <t xml:space="preserve">   Subsīdijas un dotācijas</t>
  </si>
  <si>
    <t xml:space="preserve">        tai skaitā  dotācijas iestādēm, organizācijām un uzņēmumiem</t>
  </si>
  <si>
    <t xml:space="preserve">        tai skaitā dotācijas iedzīvotājiem</t>
  </si>
  <si>
    <t xml:space="preserve">   Kapitālie izdevumi</t>
  </si>
  <si>
    <t xml:space="preserve">     Valsts pensiju speciālais budžets</t>
  </si>
  <si>
    <t xml:space="preserve">   Sociālās apdrošināšanas iemaksas **</t>
  </si>
  <si>
    <t xml:space="preserve">   Valsts sociālās apdrošināšanas obligātās iemaksas valsts pensiju apdrošināšanai ***</t>
  </si>
  <si>
    <t xml:space="preserve">Citi īpašiem (likumu un Ministru kabineta noteikumu) mērķiem noteiktie ieņēmumi </t>
  </si>
  <si>
    <t xml:space="preserve">  Valsts sociālās apdrošināšanas speciālā budžeta saņemtie transferta pārskaitījumi</t>
  </si>
  <si>
    <t xml:space="preserve">  No nodarbinātības speciālā budžeta valsts pensiju apdrošināšanai</t>
  </si>
  <si>
    <t xml:space="preserve">  No darba negadījumu speciālā budžeta valsts pensiju apdrošināšanai</t>
  </si>
  <si>
    <t xml:space="preserve">  No invaliditātes, maternitātes un slimības speciālā budžēta valsts pensiju apdrošināšanai</t>
  </si>
  <si>
    <t xml:space="preserve">          tai skaitā  dotācijas iedzīvotājiem</t>
  </si>
  <si>
    <t>Valsts speciālā budžeta naudas līdzekļu atlikumu izmaiņas palielinājums (-) vai samazinājums (+)****</t>
  </si>
  <si>
    <t xml:space="preserve">     Nodarbinātības speciālais budžets</t>
  </si>
  <si>
    <t>Valsts sociālās apdrošināšanas speciālā budžeta sņemtie transferta pārskaitījumi</t>
  </si>
  <si>
    <t xml:space="preserve">  No darba negadījumu speciālā budžeta speciālajai apdrošināšanai bezdarba gadījumam</t>
  </si>
  <si>
    <t xml:space="preserve">  No invaliditātes, maternitātes un slimības speciālā budžēta apdrošināšanai bezdarba gadījumam</t>
  </si>
  <si>
    <t xml:space="preserve">   Saņemtās dotācijas no valsts pamatbudžeta</t>
  </si>
  <si>
    <t xml:space="preserve">    Valsts iemaksas sociālajai apdrošināšanai bezdarba gadījumam</t>
  </si>
  <si>
    <t>Pārējās valsts pamatbudžeta dotācijas</t>
  </si>
  <si>
    <t xml:space="preserve">     tai skaitā dotācijas iestādēm, organizācijām un uzņēmumiem</t>
  </si>
  <si>
    <t xml:space="preserve">     tai skaitā dotācijas iedzīvotājiem</t>
  </si>
  <si>
    <t xml:space="preserve"> Izdevumi kapitālieguldījumiem</t>
  </si>
  <si>
    <t xml:space="preserve">  Investīcijas</t>
  </si>
  <si>
    <t>Valsts speciālā budžeta naudas līdzekļu atlikumu izmaiņas palielinājums (-) vai samazinājums (+) ****</t>
  </si>
  <si>
    <t>Darba negadījumu speciālais budžets</t>
  </si>
  <si>
    <t>Īpašā (likumu un Ministru kabineta noteikumu) kārtībā noteiktie speciālā budžeta un iestāžu ieņēmumi *</t>
  </si>
  <si>
    <t xml:space="preserve">   Valsts sociālās apdrošināšanas obligātās iemaksas sociālajai apdrošināšanai pret nelaimes gadījumiem darbā un arodslimībām</t>
  </si>
  <si>
    <t>Invaliditātes, maternitātes un slimības speciālais budžets</t>
  </si>
  <si>
    <t xml:space="preserve">   Valsts sociālās apdrošināšanas obligātās iemaksas invaliditātes, maternitātes un slimības apdrošināšanai</t>
  </si>
  <si>
    <t>Valsts sociālās apdrošināšanas aģentūras speciālais budžets</t>
  </si>
  <si>
    <t>Pārējie iepriekš neklasificētie īpašiem mērķiem noteiktie ieņēmumi</t>
  </si>
  <si>
    <t xml:space="preserve">    No valsts pensiju speciālā budžeta ieskaitītie līdzekļi Valsts sociālās apdrošināšanas aģentūrai</t>
  </si>
  <si>
    <t xml:space="preserve">    No nodarbinātības speciālā budžeta ieskaitītie līdzekļi Valsts sociālās apdrošināšanas aģentūrai</t>
  </si>
  <si>
    <t xml:space="preserve">    No darba negadījumu speciālā budžeta ieskaitītie līdzekļi Valsts sociālās apdrošināšanas aģentūrai</t>
  </si>
  <si>
    <t xml:space="preserve">    No invaliditātes, maternitātes un slimības speciālā budžeta ieskaitītie līdzekļi Valsts sociālās apdrošināšanas aģentūrai</t>
  </si>
  <si>
    <t>Saņemtās dotācijas no valsts pamatbudžeta</t>
  </si>
  <si>
    <t xml:space="preserve">   Valsts pamatbudžeta dotācija Valsts sociālās apdrošināšanas aģentūrai no valsts budžeta izmaksājamo valsts sociālo pabalstu aprēķināšanai, piešķiršanai un piegādei</t>
  </si>
  <si>
    <t xml:space="preserve">   Valsts budžeta dotācija Valsts speciālās apdrošināšanas aģentūrai kompensāciju izmaksām spaidu darbos nodarbinātām personām</t>
  </si>
  <si>
    <t xml:space="preserve">  Kapitālie izdevumi</t>
  </si>
  <si>
    <t xml:space="preserve">* -  Pārējie iepriekš neklasificētie īpašiem mērķiem noteiktie ieņēmumi:                                                                                                                  </t>
  </si>
  <si>
    <t>04.01.00 apakšprogrammā Ls 64611 - peļņa no kapitāla daļu pārdošanas, Ls 174208 - % maksājumi no VK par konta atlikumu izmantošanu un Ls 116 - likvidācijas kvota;</t>
  </si>
  <si>
    <t>04.02.00 apakšprogrammā ieskaitīti Ls 39834 - % maksājumi no VK par konta atlikumu izmantošanu;</t>
  </si>
  <si>
    <t>04.03.00 apakšprogrammā Ls 3498 - % maksājumi no VK par konta atlikumu izmantošanu.</t>
  </si>
  <si>
    <t>04.04.00 apakšprogrammā Ls 21336 - % maksājumi no VK par konta atlikumu izmantošanu.</t>
  </si>
  <si>
    <t xml:space="preserve">      </t>
  </si>
  <si>
    <t>* - ailē "Izpilde no gada  sākuma" ieņēmumi un izdevumi konsolidēti par valsts sociālās apdrošināšanas iekšējiem transfertiem  Ls 24062359;</t>
  </si>
  <si>
    <t>**- ailē "Izpilde no gada  sākuma" t.sk. fondēto pensiju  iemaksas Ls 30413;</t>
  </si>
  <si>
    <t>*** - ailē "Izpilde no gada  sākuma" t.sk. valsts fondēto pensiju shēmas līdzekļi Ls 17164133;</t>
  </si>
  <si>
    <t>**** - ailē "Izpilde no gada  sākuma" t.sk. NVA atgrieztā summa par ieprieksējā gada līguma neizpildi - Ls 100814.</t>
  </si>
  <si>
    <t>8.tabula</t>
  </si>
  <si>
    <t>Valsts budžeta ziedojumu un dāvinājumu ieņēmumi un izdevumi pa ministrijām</t>
  </si>
  <si>
    <t xml:space="preserve">un citām centrālajām valsts iestādēm </t>
  </si>
  <si>
    <t xml:space="preserve">Finansēšanas plāns pārskata periodam </t>
  </si>
  <si>
    <t>Izpilde % pret finansēšanas plānu (3/2)</t>
  </si>
  <si>
    <t>Finansēšanas plāns mēnesim</t>
  </si>
  <si>
    <t>Ieņēmumi kopā</t>
  </si>
  <si>
    <t xml:space="preserve">    pārējie kārtējie izdevumi</t>
  </si>
  <si>
    <t xml:space="preserve">    tai skaitā pārējās subsīdijas un dotācijas</t>
  </si>
  <si>
    <t xml:space="preserve">Naudas līdzekļu atlikumu izmaiņas palielinājums (-) vai samazinājums (+) </t>
  </si>
  <si>
    <t>02.Saeima</t>
  </si>
  <si>
    <t>Naudas līdzekļu atlikumu izmaiņas palielinājums (-) vai samazinājums (+)</t>
  </si>
  <si>
    <t>03.Ministru kabinets</t>
  </si>
  <si>
    <t>Ieņēmumi kopā *</t>
  </si>
  <si>
    <t>10.Aizsardzības ministrija</t>
  </si>
  <si>
    <t xml:space="preserve">Ieņēmumi kopā 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</si>
  <si>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</si>
  <si>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</si>
  <si>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</si>
  <si>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</si>
  <si>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</si>
  <si>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</si>
  <si>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</si>
  <si>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</si>
  <si>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</si>
  <si>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</si>
  <si>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Ieņēmumi kopā*</t>
  </si>
  <si>
    <t>22.Kultūras ministrija</t>
  </si>
  <si>
    <t xml:space="preserve">Izdevumi - kopā* </t>
  </si>
  <si>
    <t>29.Veselības ministrija</t>
  </si>
  <si>
    <t xml:space="preserve">Ieņēmumi kopā* </t>
  </si>
  <si>
    <t>36.Bērnu un ģimenes lietu ministrija</t>
  </si>
  <si>
    <t>45.Īpašu uzdevumu ministra sabiedrības integrācijas lietās sekretariāts</t>
  </si>
  <si>
    <t>47.Radio un televīzija</t>
  </si>
  <si>
    <t>58.Reģionālās attīstības un pašvaldību lietu ministrija</t>
  </si>
  <si>
    <t>Pārējie speciālā budžeta līdzekļi</t>
  </si>
  <si>
    <t>Valsts budžeta transferti uz pašvaldību speciālo budžetu</t>
  </si>
  <si>
    <t xml:space="preserve">Valsts kases pārvaldniece 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</si>
  <si>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</si>
  <si>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</si>
  <si>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</si>
  <si>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</si>
  <si>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(2004.gada  janvāris - oktobris)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</si>
  <si>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</si>
  <si>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</si>
  <si>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</si>
  <si>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</si>
  <si>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</si>
  <si>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</si>
  <si>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</si>
  <si>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</si>
  <si>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</si>
  <si>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</si>
  <si>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</si>
  <si>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</si>
  <si>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</si>
  <si>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</si>
  <si>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</si>
  <si>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</si>
  <si>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</si>
  <si>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</si>
  <si>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</si>
  <si>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</si>
  <si>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</si>
  <si>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</si>
  <si>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</si>
  <si>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</si>
  <si>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</si>
  <si>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</si>
  <si>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</si>
  <si>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</si>
  <si>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</si>
  <si>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</si>
  <si>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</si>
  <si>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</si>
  <si>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</si>
  <si>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</si>
  <si>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</si>
  <si>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</si>
  <si>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</si>
  <si>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</si>
  <si>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</si>
  <si>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</si>
  <si>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</si>
  <si>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</si>
  <si>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</si>
  <si>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</si>
  <si>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</si>
  <si>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</si>
  <si>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</si>
  <si>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</si>
  <si>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</si>
  <si>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</si>
  <si>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</si>
  <si>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</si>
  <si>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</si>
  <si>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</si>
  <si>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</si>
  <si>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</si>
  <si>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</si>
  <si>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</si>
  <si>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</si>
  <si>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</si>
  <si>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</si>
  <si>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</si>
  <si>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</si>
  <si>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</si>
  <si>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</si>
  <si>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</si>
  <si>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</si>
  <si>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</si>
  <si>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</si>
  <si>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</si>
  <si>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</si>
  <si>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</si>
  <si>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</si>
  <si>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</si>
  <si>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>(2004.gada  janvāris-oktobris)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</si>
  <si>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</si>
  <si>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</si>
  <si>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</si>
  <si>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</si>
  <si>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</si>
  <si>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</si>
  <si>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</si>
  <si>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(2004.gada  janvāris -oktobris)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</si>
  <si>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</si>
  <si>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</si>
  <si>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</si>
  <si>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</si>
  <si>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</si>
  <si>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</si>
  <si>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</si>
  <si>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</si>
  <si>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</si>
  <si>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</si>
  <si>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</si>
  <si>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</si>
  <si>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</si>
  <si>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</si>
  <si>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</si>
  <si>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</si>
  <si>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</si>
  <si>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</si>
  <si>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</si>
  <si>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</si>
  <si>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</si>
  <si>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</si>
  <si>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</si>
  <si>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</si>
  <si>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</si>
  <si>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</si>
  <si>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</si>
  <si>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</si>
  <si>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</si>
  <si>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</si>
  <si>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</si>
  <si>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</si>
  <si>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</si>
  <si>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</si>
  <si>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</si>
  <si>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</si>
  <si>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</si>
  <si>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</si>
  <si>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</si>
  <si>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</si>
  <si>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</si>
  <si>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</si>
  <si>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</si>
  <si>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</si>
  <si>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</si>
  <si>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</si>
  <si>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</si>
  <si>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</si>
  <si>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</si>
  <si>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</si>
  <si>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2004.gada valsts budžetu" pielikumos</t>
  </si>
  <si>
    <t>Valsts kases pārvaldniece-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</si>
  <si>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</si>
  <si>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</si>
  <si>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</si>
  <si>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(2004.gada  janvāris - oktobris)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</si>
  <si>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</si>
  <si>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</si>
  <si>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</si>
  <si>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</si>
  <si>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</si>
  <si>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</si>
  <si>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</si>
  <si>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</si>
  <si>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</si>
  <si>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</t>
  </si>
  <si>
    <t>`</t>
  </si>
  <si>
    <t>22.tabula</t>
  </si>
  <si>
    <t xml:space="preserve">Ārvalstu finanšu palīdzības un valsts budžeta investīciju projekti </t>
  </si>
  <si>
    <t>Izpilde % pret gada plānu (4/2)</t>
  </si>
  <si>
    <t>Phare programma-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</si>
  <si>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</si>
  <si>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</si>
  <si>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</si>
  <si>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</si>
  <si>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</si>
  <si>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</si>
  <si>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</si>
  <si>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</si>
  <si>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</si>
  <si>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</si>
  <si>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</si>
  <si>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</si>
  <si>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</si>
  <si>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</si>
  <si>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</si>
  <si>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 palielinājums vai samazinājums (+) </t>
  </si>
  <si>
    <t>Pārejas perioda palīdzība - kopā</t>
  </si>
  <si>
    <t>SAPARD programma - kopā</t>
  </si>
  <si>
    <t xml:space="preserve">     Izdevumi - kopā*</t>
  </si>
  <si>
    <t>ISPA programma - kopā</t>
  </si>
  <si>
    <t xml:space="preserve">Dotācijas iestādēm, organizācijā un uzņēmumiem </t>
  </si>
  <si>
    <t xml:space="preserve">Ārvalstu finanšu palīdzības naudas līdzekļu atlikumu izmaiņas  palielinājums vai samazinājums (+) </t>
  </si>
  <si>
    <t xml:space="preserve">Investīcijas (izņemot ārvalstu finanšu palīdzības
 programmu projektus) - kopā </t>
  </si>
  <si>
    <t xml:space="preserve">         Dotācija īpašiem mērķiem</t>
  </si>
  <si>
    <t>Kohēzijas fonds - kopā</t>
  </si>
  <si>
    <t>Uzturēšanās izdevumi</t>
  </si>
  <si>
    <t>Eiropas Reģionālās attīstības fonds (ERAF) - kopā</t>
  </si>
  <si>
    <t xml:space="preserve">  Uzturēšanās izdevumi</t>
  </si>
  <si>
    <t xml:space="preserve">            Dotācijas iestādēm, organizācijām un uzņēmumiem</t>
  </si>
  <si>
    <t>Eiropas Sociālais fonds (ESF) - kopā</t>
  </si>
  <si>
    <t>Eiropas Lauksaimniecības virzības un garantiju fonda (ELVGF) virzības daļa  - kopā</t>
  </si>
  <si>
    <t>Zivsaimniecības vadības finanšu instruments (ZVFI)  - kopā</t>
  </si>
  <si>
    <t>Eiropas Lauksaimniecības virzības un garantiju fonda (ELVGF) garantiju daļa  - kopā</t>
  </si>
  <si>
    <t>Eiropas Kopienas iniciatīvas - kopā</t>
  </si>
  <si>
    <t>Citas Eiropas Kopienas programmas - kopā</t>
  </si>
  <si>
    <t xml:space="preserve"> Investīcijas</t>
  </si>
  <si>
    <t>03 Ministru kabinets</t>
  </si>
  <si>
    <t>Phare programma kopā</t>
  </si>
  <si>
    <t xml:space="preserve">        Ārvalstu finanšu palīdzība</t>
  </si>
  <si>
    <t xml:space="preserve">        Kārtējie izdevumi</t>
  </si>
  <si>
    <t>10 Aizsardzības ministrija</t>
  </si>
  <si>
    <t>Investīcijas (izņemot ārvalstu finanšu palīdzības
 programmu projektus) - kopā</t>
  </si>
  <si>
    <t>12 Ekonomikas ministrija</t>
  </si>
  <si>
    <t>Ārvalstu finanšu palīdzības naudas līdzkļu atlikumu izmaiņas palielinājums (-) vai samazinājums (+)</t>
  </si>
  <si>
    <t xml:space="preserve">     Uzturēšanās izdevumi</t>
  </si>
  <si>
    <t xml:space="preserve">         Subsīdijas  un dotācijas</t>
  </si>
  <si>
    <t>13 Finanšu ministrija</t>
  </si>
  <si>
    <t xml:space="preserve">   Makas pakalpojumi un citi pašu ieņēmumi</t>
  </si>
  <si>
    <t xml:space="preserve">            Pārējās subsīdijas un dotācijas</t>
  </si>
  <si>
    <t>14 Iekšlietu ministrija</t>
  </si>
  <si>
    <t xml:space="preserve">       Ārvalstu finanšu palīdzība</t>
  </si>
  <si>
    <t xml:space="preserve"> Uzturēšanās izdevumi</t>
  </si>
  <si>
    <t xml:space="preserve">      Resursi izdevumu segšanai- kopā</t>
  </si>
  <si>
    <t>Dotācijas no vispārējiem ieņēmumiem</t>
  </si>
  <si>
    <t>Pašu ieņēmumi</t>
  </si>
  <si>
    <t>Subsīdijas un dotācija</t>
  </si>
  <si>
    <t>15 Izglītības un zinātnes ministrija</t>
  </si>
  <si>
    <t xml:space="preserve"> Pašu ieņēmumi</t>
  </si>
  <si>
    <t xml:space="preserve">         Subsīdijas un dotācijas</t>
  </si>
  <si>
    <t xml:space="preserve">        Dotācija no vispārējiem ieņēmumiem</t>
  </si>
  <si>
    <t xml:space="preserve">  Izdevumi kapitālieguldījumiem</t>
  </si>
  <si>
    <t>16 Zemkopības ministrija</t>
  </si>
  <si>
    <t>Eiropas Lauksaimniecības virzības un garantiju fonda (ELVGF) virzības daļa - kopā</t>
  </si>
  <si>
    <t>Zivsaimniecības vadības finanšu instruments (ZVFI) - kopā</t>
  </si>
  <si>
    <t>Eiropas Lauksaimniecības virzības un garantiju fonda (ELVGF) garantiju daļa - kopā</t>
  </si>
  <si>
    <t>17 Satiksmes ministrija</t>
  </si>
  <si>
    <t xml:space="preserve">     Resursi izdevumu segšanai - kopā</t>
  </si>
  <si>
    <t>Eiropas Kopienas iniciatīva - kopā</t>
  </si>
  <si>
    <t>18 Labklājības ministrija</t>
  </si>
  <si>
    <t xml:space="preserve">      Izdevumi - kopā</t>
  </si>
  <si>
    <t xml:space="preserve"> Subsīdijas un dotācijas</t>
  </si>
  <si>
    <t>Eiropas kopienas inicatīvas - kopā</t>
  </si>
  <si>
    <t>19 Tieslietu ministrija</t>
  </si>
  <si>
    <t>21 Vides ministrija</t>
  </si>
  <si>
    <t xml:space="preserve">           Dotācija no vispārējiem ieņēmumiem</t>
  </si>
  <si>
    <t xml:space="preserve">           Ārvalstu finanšu palīdzība</t>
  </si>
  <si>
    <t xml:space="preserve"> Dotācijas vispārējiem ieņēmumiem</t>
  </si>
  <si>
    <t>22 Kultūras ministrija</t>
  </si>
  <si>
    <t>23 Valsts zemes dienests</t>
  </si>
  <si>
    <t>24 Valsts kontrole</t>
  </si>
  <si>
    <t>29 Veselības ministrija</t>
  </si>
  <si>
    <t>Investīcijas (izņemot ārvalstu finanšu palīdzības programmu projektus) kopā</t>
  </si>
  <si>
    <t>32 Prokuratūra</t>
  </si>
  <si>
    <t>45 Īpašu uzdevumu ministra sabiedrības
     integrācijas lietās sekretariāts</t>
  </si>
  <si>
    <t>47 Radio un televīzija</t>
  </si>
  <si>
    <t>Phare programma - kopā</t>
  </si>
  <si>
    <t>58 Reģionālās attīstības un pašvaldību lietu ministrija</t>
  </si>
  <si>
    <t>Iemakas starptautiskajās organizācijās</t>
  </si>
  <si>
    <t>62 Mērķdotācijas pašvaldībām</t>
  </si>
  <si>
    <t>Speciālais budžets</t>
  </si>
  <si>
    <t xml:space="preserve">     Ieņēmumi- kopā</t>
  </si>
  <si>
    <t xml:space="preserve">         Īpašiem mērķiem iezīmētie ieņēmumi</t>
  </si>
  <si>
    <t xml:space="preserve">            Dotācijas iestādēm, uzņēmumiem</t>
  </si>
  <si>
    <t>Eiropas Reģionālās attīstības fonds (ERAF) -  kopā</t>
  </si>
  <si>
    <t xml:space="preserve">*- ailē "Izpilde no gada sākuma" t.sk. valūtas kursa svārstības - 134026 lati </t>
  </si>
  <si>
    <t>Valsts kases pārvaldniece -</t>
  </si>
  <si>
    <t>2004. gada 15.oktobris</t>
  </si>
  <si>
    <t>23.tabula</t>
  </si>
  <si>
    <t>Programma “Valsts aizsardzība, drošība un integrācija NATO” 2004.gadam</t>
  </si>
  <si>
    <t>Izpilde % pret gada plānu          (3/2)</t>
  </si>
  <si>
    <t>Aizsardzības ministrija</t>
  </si>
  <si>
    <t>Ministru kabinets</t>
  </si>
  <si>
    <t>Krīzes kontroles centrs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</si>
  <si>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</si>
  <si>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</si>
  <si>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</si>
  <si>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</si>
  <si>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Valsts zemes dienests</t>
  </si>
  <si>
    <t>Karšu izgatavošanas izdevumi</t>
  </si>
  <si>
    <t>Iekšlietu ministrija</t>
  </si>
  <si>
    <t>Mobilizācijas gatavības sistēmas darbības izdevumi</t>
  </si>
  <si>
    <t>Aizsardzības līdzekļu iegāde</t>
  </si>
  <si>
    <t>Informācijas sistēmas drošība</t>
  </si>
  <si>
    <t>Robežsardze</t>
  </si>
  <si>
    <t>Valsts noslēpuma aizsardzības nodrošinājums atbilstoši NATO standartiem (slepeni)</t>
  </si>
  <si>
    <t>Ķīmisko avāriju likvidēšanas gatavības nodrošināšana un uzturēšana</t>
  </si>
  <si>
    <t>Drošības policija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</si>
  <si>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</si>
  <si>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</si>
  <si>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</si>
  <si>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</si>
  <si>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</si>
  <si>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</si>
  <si>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</si>
  <si>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</si>
  <si>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</si>
  <si>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(2004.gada oktobris)</t>
  </si>
  <si>
    <t>Kontu atlikumi pārskata perioda sākumā*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</si>
  <si>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</si>
  <si>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</si>
  <si>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</si>
  <si>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</si>
  <si>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</si>
  <si>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</si>
  <si>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</si>
  <si>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</si>
  <si>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</si>
  <si>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</si>
  <si>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</si>
  <si>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</si>
  <si>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"Vereinsbank Rīga"</t>
  </si>
  <si>
    <t>Nordea bank Finland Plc Latvijas filiāle</t>
  </si>
  <si>
    <t>1.2. Depozītu konti</t>
  </si>
  <si>
    <t>Nord/LB Latvija</t>
  </si>
  <si>
    <t>A/s "Latvijas Krājbanka"</t>
  </si>
  <si>
    <t>A/s ''Baltic Trust Bank''</t>
  </si>
  <si>
    <t>A/s "Aizkraukles banka"</t>
  </si>
  <si>
    <t>A/S "Hansabanka"</t>
  </si>
  <si>
    <t>2. Ārvalstīs (2.1.)</t>
  </si>
  <si>
    <t>2.1. Norēķinu konti</t>
  </si>
  <si>
    <t>Bank of America</t>
  </si>
  <si>
    <t xml:space="preserve">*-atlikumi precizēti pēc 2003.gada pārskata datiem </t>
  </si>
  <si>
    <t>Valsts kases pārvaldnieks</t>
  </si>
  <si>
    <t>A.Veiss</t>
  </si>
  <si>
    <t>2004. gada 15.novembris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</si>
  <si>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</si>
  <si>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</si>
  <si>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</si>
  <si>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</si>
  <si>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</si>
  <si>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</si>
  <si>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</si>
  <si>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</si>
  <si>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kreditēšana </t>
  </si>
  <si>
    <t xml:space="preserve">      - studiju kreditēšanai </t>
  </si>
  <si>
    <t>2. Speciālajam budžetam</t>
  </si>
  <si>
    <t>3. Pašvaldībām</t>
  </si>
  <si>
    <t>3.1. Pašvaldību budžetiem</t>
  </si>
  <si>
    <t xml:space="preserve">      - Pašvaldību finanšu stabilizācija</t>
  </si>
  <si>
    <t>Ēdoles pagasts</t>
  </si>
  <si>
    <t>Kalncempju pagasts</t>
  </si>
  <si>
    <t>Naujenes pagasts</t>
  </si>
  <si>
    <t>Rendas pagasts</t>
  </si>
  <si>
    <t>Slampes pagasts</t>
  </si>
  <si>
    <t>Stradu pagasts</t>
  </si>
  <si>
    <t xml:space="preserve">      - WE09-20 Sekundārās veselības aprūpes pakalpojumu sniedzēju pārstrukturēšana Ventspilī (KVIP)</t>
  </si>
  <si>
    <t xml:space="preserve">      - WE09-16 Neatliekamās medicīniskās palīdzības centru infrastruktūras un tehnoloģiju sakārtošana Jēkabpils rajonā (KVIP)</t>
  </si>
  <si>
    <t xml:space="preserve">      - ENh03 Siltumapgādes sistēmu rekonstrukcijas programma</t>
  </si>
  <si>
    <t xml:space="preserve">             ENh03-41 Kalkūnes centralizētās siltumapgādes sistēmas rekonstrukcijas 2.kārta</t>
  </si>
  <si>
    <t xml:space="preserve">             ENh03-168 Priekuļu  siltumapgādes sistēmas rekonstrukcija</t>
  </si>
  <si>
    <t>Valsts kases oficiālais mēneša pārskats</t>
  </si>
  <si>
    <t>Konsolidētā kopbudžeta izpilde</t>
  </si>
  <si>
    <t>(ieskaitot ziedojumus un dāvinājumus)</t>
  </si>
  <si>
    <t>(2004.gada janvāris-oktobris)</t>
  </si>
  <si>
    <t>(2004.gada janvāris - oktobris)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</si>
  <si>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</si>
  <si>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</si>
  <si>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</si>
  <si>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</si>
  <si>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</si>
  <si>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</si>
  <si>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</si>
  <si>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</si>
  <si>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</si>
  <si>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</si>
  <si>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</si>
  <si>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</si>
  <si>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</si>
  <si>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</si>
  <si>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</si>
  <si>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</si>
  <si>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</si>
  <si>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</si>
  <si>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</si>
  <si>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</si>
  <si>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</si>
  <si>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</si>
  <si>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</si>
  <si>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</si>
  <si>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</si>
  <si>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</si>
  <si>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</si>
  <si>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</si>
  <si>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</si>
  <si>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</si>
  <si>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</si>
  <si>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</si>
  <si>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</si>
  <si>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</si>
  <si>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</si>
  <si>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</si>
  <si>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</si>
  <si>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</si>
  <si>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</si>
  <si>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</si>
  <si>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</si>
  <si>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</si>
  <si>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</si>
  <si>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</si>
  <si>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</si>
  <si>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</si>
  <si>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</si>
  <si>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2004.gada 15.novembris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</si>
  <si>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</si>
  <si>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</si>
  <si>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</si>
  <si>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(2004.gada janvāris - oktobris)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</si>
  <si>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</si>
  <si>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</si>
  <si>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</si>
  <si>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</si>
  <si>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</si>
  <si>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</si>
  <si>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</si>
  <si>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</si>
  <si>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</si>
  <si>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</si>
  <si>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</si>
  <si>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</si>
  <si>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</si>
  <si>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</si>
  <si>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</si>
  <si>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</si>
  <si>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</si>
  <si>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</si>
  <si>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</si>
  <si>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</si>
  <si>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</si>
  <si>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</si>
  <si>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</si>
  <si>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</si>
  <si>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</si>
  <si>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</si>
  <si>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</si>
  <si>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</si>
  <si>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</si>
  <si>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</si>
  <si>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</si>
  <si>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</si>
  <si>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</si>
  <si>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</si>
  <si>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</si>
  <si>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</si>
  <si>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</si>
  <si>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</si>
  <si>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</si>
  <si>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</si>
  <si>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</si>
  <si>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</si>
  <si>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</si>
  <si>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</si>
  <si>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</si>
  <si>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</si>
  <si>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</si>
  <si>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</si>
  <si>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</si>
  <si>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</si>
  <si>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</si>
  <si>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</si>
  <si>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</si>
  <si>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</si>
  <si>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</si>
  <si>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</si>
  <si>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</si>
  <si>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</si>
  <si>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</si>
  <si>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</si>
  <si>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</si>
  <si>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</si>
  <si>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</si>
  <si>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</si>
  <si>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</si>
  <si>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</si>
  <si>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</si>
  <si>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</si>
  <si>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</si>
  <si>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</si>
  <si>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</si>
  <si>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</si>
  <si>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</si>
  <si>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</si>
  <si>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</si>
  <si>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</si>
  <si>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</si>
  <si>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</si>
  <si>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</si>
  <si>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</si>
  <si>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</si>
  <si>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</si>
  <si>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</si>
  <si>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</si>
  <si>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</si>
  <si>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</si>
  <si>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</si>
  <si>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</si>
  <si>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</si>
  <si>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</si>
  <si>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</si>
  <si>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</si>
  <si>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</si>
  <si>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</si>
  <si>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</si>
  <si>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</si>
  <si>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</si>
  <si>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</si>
  <si>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</si>
  <si>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</si>
  <si>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</si>
  <si>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</si>
  <si>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</si>
  <si>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</si>
  <si>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</si>
  <si>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</si>
  <si>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1.1.9.9.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</si>
  <si>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</si>
  <si>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</si>
  <si>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</si>
  <si>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</si>
  <si>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</si>
  <si>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</si>
  <si>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</si>
  <si>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</si>
  <si>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</si>
  <si>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</si>
  <si>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</si>
  <si>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</si>
  <si>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</si>
  <si>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</si>
  <si>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</si>
  <si>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</si>
  <si>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</si>
  <si>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5.5.0.0.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</si>
  <si>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</si>
  <si>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</si>
  <si>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</si>
  <si>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</si>
  <si>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</si>
  <si>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</si>
  <si>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</si>
  <si>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</si>
  <si>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</si>
  <si>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</si>
  <si>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</si>
  <si>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</si>
  <si>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</si>
  <si>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</si>
  <si>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par juridiskajiem un citiem pakalpojumiem</t>
  </si>
  <si>
    <t>9.1.8.1.</t>
  </si>
  <si>
    <t xml:space="preserve">   t.sk.:  valsts nodeva par pasu izsniegšanu </t>
  </si>
  <si>
    <t>9.2.0.0.</t>
  </si>
  <si>
    <t xml:space="preserve">  Valsts nodeva par licenču izsniegšanu atsevišķu uzņēmējdarbības veidu veikšanai </t>
  </si>
  <si>
    <t>9.2.4.0.</t>
  </si>
  <si>
    <t xml:space="preserve"> t.k. Latvijas investīciju un attīstības aģentūras  maksājums</t>
  </si>
  <si>
    <t>9.3.0.0.</t>
  </si>
  <si>
    <r>
      <t xml:space="preserve"> </t>
    </r>
    <r>
      <rPr>
        <sz val="10"/>
        <rFont val="Times New Roman"/>
        <family val="1"/>
      </rPr>
      <t>Speciāliem mērķiem paredzētās valsts nodevas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</si>
  <si>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</si>
  <si>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</si>
  <si>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</si>
  <si>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</si>
  <si>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</si>
  <si>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</si>
  <si>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</si>
  <si>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</si>
  <si>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</si>
  <si>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</si>
  <si>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</si>
  <si>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</si>
  <si>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</si>
  <si>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</si>
  <si>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</si>
  <si>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</si>
  <si>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</si>
  <si>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</si>
  <si>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</si>
  <si>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</si>
  <si>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</si>
  <si>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</si>
  <si>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</si>
  <si>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</si>
  <si>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</si>
  <si>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</si>
  <si>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Ieņēmumi no vētniecības ēkas Parīzē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</si>
  <si>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</si>
  <si>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</si>
  <si>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</si>
  <si>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</si>
  <si>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Pašu ieņēmumi</t>
  </si>
  <si>
    <t>9.5.0.0.</t>
  </si>
  <si>
    <t xml:space="preserve">   Budžeta iestāžu ieņēmumi no maksas pakalpojumiem           un citi pašu ieņēmumi</t>
  </si>
  <si>
    <t>1.5. Ārvalstu finanšu palīdzība</t>
  </si>
  <si>
    <t xml:space="preserve">Valsts kases pārvaldniece                </t>
  </si>
  <si>
    <t>Valsts kase /Pārskatu departaments</t>
  </si>
  <si>
    <t>2004.gada 15novembris</t>
  </si>
  <si>
    <r>
      <t xml:space="preserve">                  </t>
    </r>
    <r>
      <rPr>
        <i/>
        <sz val="10"/>
        <rFont val="Times New Roman"/>
        <family val="1"/>
      </rPr>
      <t>Nodokļi no īpašuma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</si>
  <si>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</si>
  <si>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</si>
  <si>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</si>
  <si>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</si>
  <si>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</si>
  <si>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</si>
  <si>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</si>
  <si>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</si>
  <si>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</si>
  <si>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Nodeva par speciālu atļauju (licenču) izsniegšanu stratēģiskas nozīmes preču darījumiem</t>
  </si>
  <si>
    <t>Ekonomikas ministrija – kopā</t>
  </si>
  <si>
    <t>12.1.1.5.</t>
  </si>
  <si>
    <t>Ieņēmumi no dzīvojamo māju privatizācijas</t>
  </si>
  <si>
    <t>Finanšu ministrija –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</si>
  <si>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</si>
  <si>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</si>
  <si>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</si>
  <si>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</si>
  <si>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</si>
  <si>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</si>
  <si>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</si>
  <si>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par pakalpojumiem, kas saistīti ar dārgakmeņu un dārgmetālu ekspertīzi, analīzi un citiem pakalpojumiem</t>
  </si>
  <si>
    <t>9.2.1.8.</t>
  </si>
  <si>
    <t>Preču un pakalpojumu loteriju organizēšanas nodeva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</si>
  <si>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</si>
  <si>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</si>
  <si>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</si>
  <si>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</si>
  <si>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</si>
  <si>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</si>
  <si>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</si>
  <si>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</si>
  <si>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</si>
  <si>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</si>
  <si>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</si>
  <si>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</si>
  <si>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</si>
  <si>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</si>
  <si>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</si>
  <si>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</si>
  <si>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</si>
  <si>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</si>
  <si>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</si>
  <si>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</si>
  <si>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</si>
  <si>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</si>
  <si>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</si>
  <si>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</si>
  <si>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kuri attiecas uz medību saimniecības izmantošanu un medību trofeju izvešanu no Latvijas</t>
  </si>
  <si>
    <t>10.1.0.8.</t>
  </si>
  <si>
    <t>Naudas sodi par meža resursiem nodarītajiem kaitējumiem</t>
  </si>
  <si>
    <t>10.1.1.7.</t>
  </si>
  <si>
    <t>Naudas sodi par zivju resursiem nodarītajiem zaudējumiem</t>
  </si>
  <si>
    <t>12.1.1.8.</t>
  </si>
  <si>
    <t xml:space="preserve">Maksājums par ūdenstilpju un zvejas tiesību nomu un zvejas tiesību izmantošanu </t>
  </si>
  <si>
    <t>12.1.1.9.</t>
  </si>
  <si>
    <t>Kompensācija par zivju resursiem nodarītajiem zaudējumiem</t>
  </si>
  <si>
    <t>19.4.0.0.</t>
  </si>
  <si>
    <t>Ieņēmumi no Eiropas Lauksaimniecības virzības un garantiju fonda Garantiju daļas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</si>
  <si>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</si>
  <si>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</si>
  <si>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</si>
  <si>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</si>
  <si>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</si>
  <si>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</si>
  <si>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</si>
  <si>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</si>
  <si>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Valsts nodeva par darba atļaujas pieprasīšanai nepieciešamo dokumentu izskatīšanu</t>
  </si>
  <si>
    <t>Tieslietu ministrija –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</si>
  <si>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</si>
  <si>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</si>
  <si>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</si>
  <si>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</si>
  <si>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</si>
  <si>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</si>
  <si>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</si>
  <si>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</si>
  <si>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</si>
  <si>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</si>
  <si>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Uzņēmējdarbības riska valsts nodeva</t>
  </si>
  <si>
    <t>Nodeva par personas datu apstrādes sistēmas reģistrēšanu un Fizisko personu datu aizsardzības likumā noteikto reģistrējamo izmaiņu izdarīšanu</t>
  </si>
  <si>
    <t>10.1.0.1.</t>
  </si>
  <si>
    <t>Naudas sodi, ko uzliek tiesu iestādes</t>
  </si>
  <si>
    <t>10.1.1.5.</t>
  </si>
  <si>
    <t>Naudas sodi, ko uzliek Datu valsts inspekcija</t>
  </si>
  <si>
    <t>Vides ministrija – kopā</t>
  </si>
  <si>
    <t>10.1.1.8.</t>
  </si>
  <si>
    <t>Naudas sodi par vides aizsardzības prasību regulējošo tiesību aktu pārkāpumiem</t>
  </si>
  <si>
    <t>12.1.2.1.</t>
  </si>
  <si>
    <t>Kompensācija par zaudējumiem videi nodarītā kaitējuma rezultātā</t>
  </si>
  <si>
    <t>Kultūras ministrija – kopā</t>
  </si>
  <si>
    <t xml:space="preserve">9.1.3.3. </t>
  </si>
  <si>
    <t>Nodeva par filmu producētāja (ražotāja) un izplatītāja, filmu izplatīšanas vietas un filmas reģistrāciju</t>
  </si>
  <si>
    <t>Valsts zemes dienests – kopā</t>
  </si>
  <si>
    <t>9.1.9.4.</t>
  </si>
  <si>
    <t>Ieņēmumi par izziņu sagatavošanu un izsniegšanu par nekustamo īpašumu piederību un sastāvu</t>
  </si>
  <si>
    <t xml:space="preserve">Radio un televīzija – kopā </t>
  </si>
  <si>
    <t>9.2.1.3.</t>
  </si>
  <si>
    <t>Nodeva par speciālu atļauju (licenci) darbībai elektronisko sabiedrības saziņas līdzekļu jomā</t>
  </si>
  <si>
    <t xml:space="preserve">Reģionālās attīstības un pašvaldību lietu ministrija – kopā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</si>
  <si>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</si>
  <si>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</si>
  <si>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</si>
  <si>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</si>
  <si>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(2004.gada janvāris- oktobris)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</si>
  <si>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</si>
  <si>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</si>
  <si>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</si>
  <si>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</si>
  <si>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</si>
  <si>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</si>
  <si>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</si>
  <si>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</si>
  <si>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</si>
  <si>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</si>
  <si>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</si>
  <si>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</si>
  <si>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</si>
  <si>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</si>
  <si>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</si>
  <si>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</si>
  <si>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speciālam budžetiem</t>
  </si>
  <si>
    <t xml:space="preserve">    no tiem pašvaldību budžetiem</t>
  </si>
  <si>
    <t xml:space="preserve">    tai skaitā dotācijas iestādēm, organizācijām un uzņēmumiem</t>
  </si>
  <si>
    <t xml:space="preserve">    tai skaitā dotācijas iedzīvotājiem</t>
  </si>
  <si>
    <t xml:space="preserve">    tai skaitā iemaksas starptautiskajās organizācijās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</si>
  <si>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</si>
  <si>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</si>
  <si>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</si>
  <si>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</si>
  <si>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 xml:space="preserve">    no tiem  - speciālam budžetam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</si>
  <si>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</si>
  <si>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</si>
  <si>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</si>
  <si>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>Ieņēmumi no valsts un pašvaldību īpašuma privatizācijas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</si>
  <si>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</si>
  <si>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</si>
  <si>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</si>
  <si>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</si>
  <si>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</si>
  <si>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</si>
  <si>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</si>
  <si>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</si>
  <si>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</si>
  <si>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</si>
  <si>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</si>
  <si>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</si>
  <si>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</si>
  <si>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</si>
  <si>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</si>
  <si>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</si>
  <si>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 xml:space="preserve">    no tiem speciālam budžetam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</si>
  <si>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</si>
  <si>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</si>
  <si>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</si>
  <si>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</si>
  <si>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</si>
  <si>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</si>
  <si>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</si>
  <si>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</si>
  <si>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</si>
  <si>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</si>
  <si>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</si>
  <si>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</si>
  <si>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</si>
  <si>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</si>
  <si>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</si>
  <si>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</si>
  <si>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</si>
  <si>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</si>
  <si>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</si>
  <si>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Izdevumi - kopā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</si>
  <si>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</si>
  <si>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</si>
  <si>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</si>
  <si>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</si>
  <si>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</si>
  <si>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</si>
  <si>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</si>
  <si>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</si>
  <si>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organizācijās</t>
  </si>
  <si>
    <t>36.  Bērnu un ģimenes lietu ministrija</t>
  </si>
  <si>
    <t>37.  Centrālā zemes komisija</t>
  </si>
  <si>
    <t>44.  Satversmes aizsardzības birojs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</si>
  <si>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</si>
  <si>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</si>
  <si>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</si>
  <si>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</si>
  <si>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</si>
  <si>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</si>
  <si>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</si>
  <si>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</si>
  <si>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Valsts kases pārvaldniece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</si>
  <si>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</si>
  <si>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</si>
  <si>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</si>
  <si>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</si>
  <si>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(2004.gada janvāris-oktobris)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</si>
  <si>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</si>
  <si>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</si>
  <si>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</si>
  <si>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</si>
  <si>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</si>
  <si>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</si>
  <si>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</si>
  <si>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</si>
  <si>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</si>
  <si>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</si>
  <si>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</si>
  <si>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</si>
  <si>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</si>
  <si>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</si>
  <si>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</si>
  <si>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</si>
  <si>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</si>
  <si>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</t>
  </si>
  <si>
    <t>2.1.2. Maksājumi par aizņēmumiem un kredītiem</t>
  </si>
  <si>
    <t xml:space="preserve">             ENh03-131 Liepas  siltumapgādes sistēmas rekonstrukcijas 2.kārta</t>
  </si>
  <si>
    <t xml:space="preserve">             ENh03-135 Salacgrīvas centralizētās  siltumapgādes sistēmas rekonstrukcijas 1.kārta</t>
  </si>
  <si>
    <t xml:space="preserve">             ENh03-39 Preiļu centralizētās  siltumapgādes sistēmas rekonstrukcijas 6.kārta</t>
  </si>
  <si>
    <t xml:space="preserve">             ENh03-80 Līvānu centralizētās  siltumapgādes sistēmas rekonstrukcijas 5.kārta</t>
  </si>
  <si>
    <t xml:space="preserve">             ENh03-174 Smārdes centralizētās  siltumapgādes sistēmas rekonstrukcija</t>
  </si>
  <si>
    <t xml:space="preserve">             ENh03-141 Naujenes centralizētās  siltumapgādes sistēmas rekonstrukcijas 3.kārta</t>
  </si>
  <si>
    <t xml:space="preserve">       - Eiropas Savienības līdzfinansēto projektu īstenošanai </t>
  </si>
  <si>
    <t>Alojas pilsēta</t>
  </si>
  <si>
    <t>Codes pagasts</t>
  </si>
  <si>
    <t>Drustu pagasts</t>
  </si>
  <si>
    <t>Engures pagasts</t>
  </si>
  <si>
    <t>Glūdas pagasts</t>
  </si>
  <si>
    <t>Inčukalna pagasts</t>
  </si>
  <si>
    <t>Kandavas novads</t>
  </si>
  <si>
    <t>Kokneses pagasts</t>
  </si>
  <si>
    <t>Launkalnes pagasts</t>
  </si>
  <si>
    <t>Lībagu pagasts</t>
  </si>
  <si>
    <t>Maltas pagasts</t>
  </si>
  <si>
    <t>Matīšu pagasts</t>
  </si>
  <si>
    <t>Naukšēnu pagasts</t>
  </si>
  <si>
    <t>Ošupes pagasts</t>
  </si>
  <si>
    <t>Preiļu novads</t>
  </si>
  <si>
    <t>Pūres pagasts</t>
  </si>
  <si>
    <t>Salacgrīvas pilsēta</t>
  </si>
  <si>
    <t>Salas pagasts (Jēkabpils rajons)</t>
  </si>
  <si>
    <t>Skrīveru pagasts</t>
  </si>
  <si>
    <t>Smārdes pagasts</t>
  </si>
  <si>
    <t>Vandzenes pagasts</t>
  </si>
  <si>
    <t xml:space="preserve">         -Pārējie aizdevumi pašvaldībām</t>
  </si>
  <si>
    <t>Ādažu pagasts</t>
  </si>
  <si>
    <t>Aglonas pagasts</t>
  </si>
  <si>
    <t>Aiviekstes pagasts</t>
  </si>
  <si>
    <t>Aizkraukles novads</t>
  </si>
  <si>
    <t>Aizkraukles rajons</t>
  </si>
  <si>
    <t>Allažu pagasts</t>
  </si>
  <si>
    <t>Ances pagasts</t>
  </si>
  <si>
    <t>Aronas pagasts</t>
  </si>
  <si>
    <t>Auces pilsēta</t>
  </si>
  <si>
    <t>Balvu pilsēta</t>
  </si>
  <si>
    <t>Biķernieku pagasts</t>
  </si>
  <si>
    <t>Brunavas pagasts</t>
  </si>
  <si>
    <t>Bunkas pagasts</t>
  </si>
  <si>
    <t>Bērzgales pagasts</t>
  </si>
  <si>
    <t>Birzgales pagasta padome</t>
  </si>
  <si>
    <t>Carnikavas pagasts</t>
  </si>
  <si>
    <t>Cēsu pilsēta</t>
  </si>
  <si>
    <t>Cēsu pilsētas dome</t>
  </si>
  <si>
    <t>Daukstu pagasts</t>
  </si>
  <si>
    <t>Dobeles pagasts</t>
  </si>
  <si>
    <t>Dricānu pagasts</t>
  </si>
  <si>
    <t>Dundagas pagasts</t>
  </si>
  <si>
    <t>Durbes novads</t>
  </si>
  <si>
    <t>Elejas pagasts</t>
  </si>
  <si>
    <t>Embūtes pagasts</t>
  </si>
  <si>
    <t>Engures pagasta padome</t>
  </si>
  <si>
    <t>Ezernieku pagasts</t>
  </si>
  <si>
    <t>Grobiņas pilsētas dome</t>
  </si>
  <si>
    <t>Grobiņas pilsēta</t>
  </si>
  <si>
    <t>Gudenieku pagasts</t>
  </si>
  <si>
    <t>Gulbenes rajons</t>
  </si>
  <si>
    <t>Ilzenes pagasts</t>
  </si>
  <si>
    <t>Ilzeskalna pagasts</t>
  </si>
  <si>
    <t>Indrānu pagasts</t>
  </si>
  <si>
    <t>Irlavas pagasts</t>
  </si>
  <si>
    <t>Irlavas pagasta padome</t>
  </si>
  <si>
    <t>Īvandes pagasts</t>
  </si>
  <si>
    <t>Izvaltas pagasts</t>
  </si>
  <si>
    <t>Jaungulbene pilsēta</t>
  </si>
  <si>
    <t>Jaunjelgavas pilsēta</t>
  </si>
  <si>
    <t>Jaunjelgavas pilsētas dome</t>
  </si>
  <si>
    <t>Jaunpiebalgas pagasts</t>
  </si>
  <si>
    <t>Jaunpils pagasts</t>
  </si>
  <si>
    <t>Jaunsvirlaukas pagasts</t>
  </si>
  <si>
    <t>Jaunsātu pagasts</t>
  </si>
  <si>
    <t>Jeru pagasts</t>
  </si>
  <si>
    <t>Jēkabpils pilsēta</t>
  </si>
  <si>
    <t>Jūrmalas pilsēta</t>
  </si>
  <si>
    <t>Kabiles pagasts</t>
  </si>
  <si>
    <t>Kalsnavas pagasts</t>
  </si>
  <si>
    <t>Kuldīgas pilsēta</t>
  </si>
  <si>
    <t>Ķeipenes pagasts</t>
  </si>
  <si>
    <t>Kurmales pagasts</t>
  </si>
  <si>
    <t>Lapmežciema pagasts</t>
  </si>
  <si>
    <t>Laucienes pagasts</t>
  </si>
  <si>
    <t>Lielvārdes pilsēta</t>
  </si>
  <si>
    <t>Liepājas pilsēta</t>
  </si>
  <si>
    <t>Limbažu pilsēta</t>
  </si>
  <si>
    <t>Limbažu rajons</t>
  </si>
  <si>
    <t>Līvānu novads</t>
  </si>
  <si>
    <t>Līvbērzes pagasts</t>
  </si>
  <si>
    <t>Lubānas pilsēta</t>
  </si>
  <si>
    <t>Ludzas pilsēta</t>
  </si>
  <si>
    <t>Lūznavas pagasts</t>
  </si>
  <si>
    <t>Madlienas pagasts</t>
  </si>
  <si>
    <t>Madonas pilsēta</t>
  </si>
  <si>
    <t>Malienas pagasts</t>
  </si>
  <si>
    <t>Medzes pagasts</t>
  </si>
  <si>
    <t>Mežotnes pagasts</t>
  </si>
  <si>
    <t>Mērsraga pagasts</t>
  </si>
  <si>
    <t>Mārsēnu pagasts</t>
  </si>
  <si>
    <t>Mārupes pagasts</t>
  </si>
  <si>
    <t>Naudītes pagasts</t>
  </si>
  <si>
    <t>Neretas pagasts</t>
  </si>
  <si>
    <t>Nirzas pagasts</t>
  </si>
  <si>
    <t>Novadnieku pagasts</t>
  </si>
  <si>
    <t>Ogres novada dome</t>
  </si>
  <si>
    <t>Penkules pagasts</t>
  </si>
  <si>
    <t>Preiļu rajona padome</t>
  </si>
  <si>
    <t xml:space="preserve">Pureņu pagasts </t>
  </si>
  <si>
    <t>Puzes pagasta padome</t>
  </si>
  <si>
    <t>Pūres pagasta padome</t>
  </si>
  <si>
    <t>Rankas pagasts</t>
  </si>
  <si>
    <t>Raunas pagasts</t>
  </si>
  <si>
    <t>Rikavas pagasts</t>
  </si>
  <si>
    <t>Rīgas pilsētas dome</t>
  </si>
  <si>
    <t>Rīgas rajona padome</t>
  </si>
  <si>
    <t>Robežnieku pagasts</t>
  </si>
  <si>
    <t>Rubas pagasts</t>
  </si>
  <si>
    <t>Rēzeknes pilsēta</t>
  </si>
  <si>
    <t>Rūjienas pilsēta</t>
  </si>
  <si>
    <t>Salaspils pilsēta</t>
  </si>
  <si>
    <t>Salaspils pilsētas dome</t>
  </si>
  <si>
    <t>Saldus pagasts</t>
  </si>
  <si>
    <t>Saulkrastu pilsēta</t>
  </si>
  <si>
    <t>Siguldas pilsēta</t>
  </si>
  <si>
    <t>Skultes pagasts</t>
  </si>
  <si>
    <t>Smiltenes pilsēta</t>
  </si>
  <si>
    <t>Snēpeles pagasts</t>
  </si>
  <si>
    <t>Sokolku pagasts</t>
  </si>
  <si>
    <t>Stalbes pagasts</t>
  </si>
  <si>
    <t>Straupes pagasts</t>
  </si>
  <si>
    <t>Stružānu pagasts</t>
  </si>
  <si>
    <t>Sunākstes pagasts</t>
  </si>
  <si>
    <t>Sventes pagasts</t>
  </si>
  <si>
    <t>Sēlpils pagasts</t>
  </si>
  <si>
    <t>Šķaunes pagasts</t>
  </si>
  <si>
    <t>Šķēdes pagasts</t>
  </si>
  <si>
    <t>Talsu pilsēta</t>
  </si>
  <si>
    <t>Taurupes pagasts</t>
  </si>
  <si>
    <t>Tirzas pagasts</t>
  </si>
  <si>
    <t>Trikātas pagasts</t>
  </si>
  <si>
    <t>Trikātas pagasta padome</t>
  </si>
  <si>
    <t>Tukuma pilsēta</t>
  </si>
  <si>
    <t>Turlavas pagasts</t>
  </si>
  <si>
    <t>Užavas pagasts</t>
  </si>
  <si>
    <t>Vadakstes pagasts</t>
  </si>
  <si>
    <t>Vaives pagasts</t>
  </si>
  <si>
    <t xml:space="preserve">Valkas pilsēta </t>
  </si>
  <si>
    <t xml:space="preserve">Valmieras pilsēta </t>
  </si>
  <si>
    <t>Vārkavas novads</t>
  </si>
  <si>
    <t>Vārmes pagasts</t>
  </si>
  <si>
    <t>Vecpiebalgas pagasts</t>
  </si>
  <si>
    <t>Viesturu pagasts</t>
  </si>
  <si>
    <t>Viesītes pilsēta</t>
  </si>
  <si>
    <t>Vijciema pagasts</t>
  </si>
  <si>
    <t>Vilces pagasts</t>
  </si>
  <si>
    <t>Viļānu pilsēta</t>
  </si>
  <si>
    <t>Virbu pagasta padome</t>
  </si>
  <si>
    <t>Vircavas pagasts</t>
  </si>
  <si>
    <t>Višķu pagasts</t>
  </si>
  <si>
    <t>Vērgales pagasts</t>
  </si>
  <si>
    <t>Vīksnas pagasts</t>
  </si>
  <si>
    <t>Vītiņu pagasts</t>
  </si>
  <si>
    <t>Zasas pagasts</t>
  </si>
  <si>
    <t>Zaubes pagasts</t>
  </si>
  <si>
    <t>Ziru pagasts</t>
  </si>
  <si>
    <t>Zirņu pagasts</t>
  </si>
  <si>
    <t>3.2. Pašvaldību uzņēmumiem</t>
  </si>
  <si>
    <t xml:space="preserve"> ISPA projektu realizācija</t>
  </si>
  <si>
    <t xml:space="preserve">    - EV34-04 Sadzīves atkritumu apsaimniekošana Liepājas rajonā (ISPA, PCF) </t>
  </si>
  <si>
    <t xml:space="preserve">    - EV34-09 Cieto sadzīves atkritumu apsaimniekošana Ventspils rajonā (ISPA 2000/LV/15/P/PE/006) </t>
  </si>
  <si>
    <t xml:space="preserve">    - EV34-03 Sadzīves atkritumu apsaimniekošana Ziemeļvidzemes reģionā (ISPA 2001/LV/16/P/PE/006) </t>
  </si>
  <si>
    <t xml:space="preserve">    - EV34-05 Malienas reģionālais sadzīves atkritumu apsaimniekošanas projekts (Balvi) (ISPA ) </t>
  </si>
  <si>
    <t xml:space="preserve">    - EV 60 Ūdensapgādes un kanalizācijas pakalpojumu attīstība Ventspilī (ISPA, 2000/LV/16/P/PE/003) </t>
  </si>
  <si>
    <t xml:space="preserve">    - EV07 Udensapgādes un kanalizācijas pakalpojumu attīstība Jelgava (ISPA)</t>
  </si>
  <si>
    <t>Pārējie  projekti</t>
  </si>
  <si>
    <t xml:space="preserve">    - ENh03-181 Ventspils pilsētas siltumapgādes sistēmas attīstība, realizējot integrēto pieeju vides politikai</t>
  </si>
  <si>
    <t xml:space="preserve">   -ENh03-139 Olaines pilsētas siltumapgādes sistēmas rekonstrukcijas 2.kārta</t>
  </si>
  <si>
    <t xml:space="preserve">   -ENh03-59 Aizkraukles pilsētas siltumapgādes  rekonstrukcija </t>
  </si>
  <si>
    <t xml:space="preserve">   -ENh03-69 Ludzas pilsētas maģistrālās siltumtrases  rekonstrukcija </t>
  </si>
  <si>
    <t xml:space="preserve">   - ENh03-107 Salaspils pilsētas centralizētās siltumapgādes sistēmas rekonstrukcija</t>
  </si>
  <si>
    <t xml:space="preserve">   - ENh03-172 Jēkabpils pilsētas centralizētās siltumapgādes sistēmas rekonstrukcijas</t>
  </si>
  <si>
    <t xml:space="preserve">   - ENh03-07 Dobeles pilsētas centralizētās siltumapgādes sistēmas rekonstrukcija</t>
  </si>
  <si>
    <t xml:space="preserve">   - ENh03-145 Pļaviņu pilsētas centralizētās siltumapgādes sistēmas rekonstrukcija</t>
  </si>
  <si>
    <t xml:space="preserve">  -ENh03-120 Iecavas pagasta  centralizētās siltumapgādes sistēmas rekonstrukcija  </t>
  </si>
  <si>
    <t xml:space="preserve">   -ENh03-39 Preiļu centralizētās siltumapgādes sistēmas rekonstrukcijas 7.kārta</t>
  </si>
  <si>
    <t xml:space="preserve">   -Kuldīgas rajona slimnīca SIA</t>
  </si>
  <si>
    <t>Pirmsstrukturālo un strukturālo fondu projektu pagaidu līdzfinansējumam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</si>
  <si>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</si>
  <si>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</si>
  <si>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</si>
  <si>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</si>
  <si>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kreditēšanai                                         (atmaksa)</t>
  </si>
  <si>
    <t xml:space="preserve">                                                                                 (dzēšana)</t>
  </si>
  <si>
    <t xml:space="preserve">      - studiju kreditēšanai                                           (atmaksa)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</si>
  <si>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</si>
  <si>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</si>
  <si>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</si>
  <si>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</si>
  <si>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</si>
  <si>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</si>
  <si>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</si>
  <si>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</si>
  <si>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</si>
  <si>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</si>
  <si>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</si>
  <si>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</si>
  <si>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</si>
  <si>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</si>
  <si>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</si>
  <si>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Cenu pagasts</t>
  </si>
  <si>
    <t>Kārķu pagasts</t>
  </si>
  <si>
    <t>Maļinovas pagasts</t>
  </si>
  <si>
    <t>Sedas pilsēta</t>
  </si>
  <si>
    <t>Staiceles pilsēta</t>
  </si>
  <si>
    <t>Tumes pagasts</t>
  </si>
  <si>
    <t>Ugāles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</si>
  <si>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</si>
  <si>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</si>
  <si>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</si>
  <si>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 TRm08 Rīgas pašvaldības pasažieru transporta modernizācija (Pasaules Banka)</t>
  </si>
  <si>
    <t xml:space="preserve">     -VAS "Latvijas gāze" debitoru parādu atmaksa</t>
  </si>
  <si>
    <t xml:space="preserve">            Glūdas pagasta padome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</si>
  <si>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</si>
  <si>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</si>
  <si>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Pašvaldību kreditēšanas fonda projekti</t>
  </si>
  <si>
    <t xml:space="preserve">     - Siltumapgādes sistēmas rekonstrukcijas programma (ENh03)</t>
  </si>
  <si>
    <t>Bauskas pilsēta</t>
  </si>
  <si>
    <t>Bebrenes pagasts (Ilūkstes novads)</t>
  </si>
  <si>
    <t>Ezeres pagasts</t>
  </si>
  <si>
    <t>Ģibuļu pagasts</t>
  </si>
  <si>
    <t>Iecavas pagasta padome</t>
  </si>
  <si>
    <t>Jumpravas pagasts</t>
  </si>
  <si>
    <t>Kalupes pagasts</t>
  </si>
  <si>
    <t>Liepupes pagasts</t>
  </si>
  <si>
    <t>Litenes pagasts</t>
  </si>
  <si>
    <t>Nīcas pagasta padome</t>
  </si>
  <si>
    <t>Olaines pagasts</t>
  </si>
  <si>
    <t>Piltenes pilsēta</t>
  </si>
  <si>
    <t>Puzes pagasts</t>
  </si>
  <si>
    <t>Sesavas pagasts</t>
  </si>
  <si>
    <t>Suntažu pagasts</t>
  </si>
  <si>
    <t>Valles pagasta padome</t>
  </si>
  <si>
    <t>Valkas pilsētas dome</t>
  </si>
  <si>
    <t>Valmieras pilsēta</t>
  </si>
  <si>
    <t>Vidrižu pagasts</t>
  </si>
  <si>
    <t>Vecumnieku pagasts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</si>
  <si>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</si>
  <si>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</si>
  <si>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</si>
  <si>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- Eiropas Savienības līdzfinansējuma atmaksa</t>
  </si>
  <si>
    <t xml:space="preserve">Kokneses pagasts </t>
  </si>
  <si>
    <t>Pūres novads</t>
  </si>
  <si>
    <t xml:space="preserve">     - Pārējās pašvaldību aizdevumu atmaksas</t>
  </si>
  <si>
    <t>Ainažu pilsēta</t>
  </si>
  <si>
    <t>Aizputes pagasts</t>
  </si>
  <si>
    <t>Alsungas pagasts</t>
  </si>
  <si>
    <t>Alūksnes pilsēta</t>
  </si>
  <si>
    <t>Amatas novads</t>
  </si>
  <si>
    <t>Andrupenes pagasts</t>
  </si>
  <si>
    <t>Annas pagasts</t>
  </si>
  <si>
    <t>Annenieku pagasts</t>
  </si>
  <si>
    <t>Apes pilsēta</t>
  </si>
  <si>
    <t>Asūnes pagasts</t>
  </si>
  <si>
    <t>Aulejas pagasts</t>
  </si>
  <si>
    <t>Babītes pagasta padome</t>
  </si>
  <si>
    <t>Babītes pagasts</t>
  </si>
  <si>
    <t>Baldones pilsēta</t>
  </si>
  <si>
    <t>Baltinavas pagasts</t>
  </si>
  <si>
    <t>Bauskas pilsētas dome</t>
  </si>
  <si>
    <t>Bārtas pagasts</t>
  </si>
  <si>
    <t>Balvu pilsētas dome (galvotais Au-Met parāds)</t>
  </si>
  <si>
    <t>Bebru pagasts</t>
  </si>
  <si>
    <t>Beļavas pagasts</t>
  </si>
  <si>
    <t>Bēnes pagasts</t>
  </si>
  <si>
    <t>Bērzaines pagasts</t>
  </si>
  <si>
    <t>Bērziņu pagasts</t>
  </si>
  <si>
    <t>Bērzpils pagasts</t>
  </si>
  <si>
    <t>Bikstu pagasts</t>
  </si>
  <si>
    <t>Bilskas pagasts</t>
  </si>
  <si>
    <t>Birzgales pagasts</t>
  </si>
  <si>
    <t>Blomes pagasts</t>
  </si>
  <si>
    <t>Blontu pagasts</t>
  </si>
  <si>
    <t>Brantu pagasts</t>
  </si>
  <si>
    <t>Briģu pagasts</t>
  </si>
  <si>
    <t>Brīvzemnieku pagasts</t>
  </si>
  <si>
    <t>Brocēnu novads</t>
  </si>
  <si>
    <t>Cesvaines pilsēta</t>
  </si>
  <si>
    <t>Ciblas novads</t>
  </si>
  <si>
    <t>Cīravas pagasts</t>
  </si>
  <si>
    <t>Cirmas pagasts</t>
  </si>
  <si>
    <t>Dagdas pilsēta</t>
  </si>
  <si>
    <t>Daudzeses pagasts</t>
  </si>
  <si>
    <t>Daugavpils pilsēta</t>
  </si>
  <si>
    <t>Daugavpils rajons</t>
  </si>
  <si>
    <t>Daugmales pagasts</t>
  </si>
  <si>
    <t>Degoles pagasts</t>
  </si>
  <si>
    <t>Demenes pagasts</t>
  </si>
  <si>
    <t>Dobeles pilsēta</t>
  </si>
  <si>
    <t>Dobeles rajona padome (t.sk. Soc.aprūpes centrs)</t>
  </si>
  <si>
    <t>Dunalkas pagasts</t>
  </si>
  <si>
    <t>Dunavas pagasts</t>
  </si>
  <si>
    <t>Dunikas pagasts</t>
  </si>
  <si>
    <t>Dvietes pagasts</t>
  </si>
  <si>
    <t>Dzelzavas pagasts</t>
  </si>
  <si>
    <t>Dzelzavas pagasta padome</t>
  </si>
  <si>
    <t>Ērgļu  pagasts</t>
  </si>
  <si>
    <t>Feimaņu pagasts</t>
  </si>
  <si>
    <t>Gaiķu pagasts</t>
  </si>
  <si>
    <t>Gailīšu pagasts</t>
  </si>
  <si>
    <t>Galgauskas pagasts</t>
  </si>
  <si>
    <t>Garkalnes pagasts</t>
  </si>
  <si>
    <t>Gaujienes pagasts</t>
  </si>
  <si>
    <t>Glūdas pagasta padome</t>
  </si>
  <si>
    <t>Grāveru pagasts</t>
  </si>
  <si>
    <t>Griškānu pagasts</t>
  </si>
  <si>
    <t>Grobiņas pagasts</t>
  </si>
  <si>
    <t xml:space="preserve">Grobiņas pilsēta </t>
  </si>
  <si>
    <t>Gulbenes pilsēta</t>
  </si>
  <si>
    <t>Gulbenes raj. pad.</t>
  </si>
  <si>
    <t>Gulbenes pilsētas dome</t>
  </si>
  <si>
    <t>Ikšķiles novads</t>
  </si>
  <si>
    <t>Ilūkstes novada dome</t>
  </si>
  <si>
    <t>Īslīces pagasts</t>
  </si>
  <si>
    <t>Īsnaudas pagasts</t>
  </si>
  <si>
    <t>Jaunalūksnes pagasts</t>
  </si>
  <si>
    <t>Jaunannas pagasts</t>
  </si>
  <si>
    <t>Jaunbērzes pagasts</t>
  </si>
  <si>
    <t>Jaunlaicenes pagasts</t>
  </si>
  <si>
    <t>Jēkabpils pilsētas dome</t>
  </si>
  <si>
    <t>Jēkabpils rajons</t>
  </si>
  <si>
    <t>Jelgavas pilsēta</t>
  </si>
  <si>
    <t>Jelgavas rajons</t>
  </si>
  <si>
    <t>Jersikas pagasts</t>
  </si>
  <si>
    <t>Jūrkalnes pagasts</t>
  </si>
  <si>
    <t xml:space="preserve">Jūrmalas pilsēta </t>
  </si>
  <si>
    <t>Kalētu pagasts</t>
  </si>
  <si>
    <t>Kalvenes pagasts</t>
  </si>
  <si>
    <t>Kandavas novada dome</t>
  </si>
  <si>
    <t>Kantinieku pagasts</t>
  </si>
  <si>
    <t>Kastuļinas pagasts</t>
  </si>
  <si>
    <t>Klintaines pagasts</t>
  </si>
  <si>
    <t>Krāslavas novads</t>
  </si>
  <si>
    <t>Kārsavas pilsēta</t>
  </si>
  <si>
    <t>Krimuldas pagasts</t>
  </si>
  <si>
    <t>Krimūnu pagasts</t>
  </si>
  <si>
    <t>Kubuļu pagasts</t>
  </si>
  <si>
    <t>Kurmenes pagasts</t>
  </si>
  <si>
    <t>Kocēnu pagasts</t>
  </si>
  <si>
    <t>Ķeguma novads</t>
  </si>
  <si>
    <t>Kokneses pagasta padome</t>
  </si>
  <si>
    <t>Ķoņu pagasts</t>
  </si>
  <si>
    <t>Kuldīgas pilsētas dome</t>
  </si>
  <si>
    <t>Kūku pagasts</t>
  </si>
  <si>
    <t>Laidzes pagasts</t>
  </si>
  <si>
    <t>Lauderu pagasts</t>
  </si>
  <si>
    <t>Lazdonas pagasts</t>
  </si>
  <si>
    <t>Lažas pagasts</t>
  </si>
  <si>
    <t>Leimaņu pagasts</t>
  </si>
  <si>
    <t>Lēdmanes pagasts</t>
  </si>
  <si>
    <t>Lēdurgas pagasts</t>
  </si>
  <si>
    <t>Lejasciema pagasts</t>
  </si>
  <si>
    <t>Lendžu pagasts</t>
  </si>
  <si>
    <t>Lestenes pagasts</t>
  </si>
  <si>
    <t>Līgatnes pilsētas dome</t>
  </si>
  <si>
    <t>Lielauces pagasts</t>
  </si>
  <si>
    <t>Lielplatones pagasts</t>
  </si>
  <si>
    <t>Liepājas rajons</t>
  </si>
  <si>
    <t>Liepnas pagasts</t>
  </si>
  <si>
    <t>Līgatnes pilsēta</t>
  </si>
  <si>
    <t>Limbažu pagasts</t>
  </si>
  <si>
    <t>Lizuma pagasts</t>
  </si>
  <si>
    <t>Ludzas rajons</t>
  </si>
  <si>
    <t>Lutriņu pagasts</t>
  </si>
  <si>
    <t>Ļaudonas pagasts</t>
  </si>
  <si>
    <t>Madonas rajons</t>
  </si>
  <si>
    <t>Makoņkalna pagasts</t>
  </si>
  <si>
    <t>Malnavas pagasts</t>
  </si>
  <si>
    <t>Mālpils pagasts</t>
  </si>
  <si>
    <t>Mālupes pagasts</t>
  </si>
  <si>
    <t>Mārcienas pagasts</t>
  </si>
  <si>
    <t>Mārupes pagasta padome</t>
  </si>
  <si>
    <t>Mazozolu pagasts</t>
  </si>
  <si>
    <t>Mazsalacas pilsēta</t>
  </si>
  <si>
    <t>Medņevas pagasts</t>
  </si>
  <si>
    <t>Medumu pagasts</t>
  </si>
  <si>
    <t>Mežāres pagasts</t>
  </si>
  <si>
    <t>Mežvidu pagasts</t>
  </si>
  <si>
    <t>Murmastienes pagasts</t>
  </si>
  <si>
    <t>Nagļu pagasts</t>
  </si>
  <si>
    <t>Nautrēnu pagasts</t>
  </si>
  <si>
    <t>Nīkrāces pagasts</t>
  </si>
  <si>
    <t>Nukšu pagasts</t>
  </si>
  <si>
    <t>Ogresgala pagasts</t>
  </si>
  <si>
    <t>Ogres novads</t>
  </si>
  <si>
    <t>Ogres pilsētas dome</t>
  </si>
  <si>
    <t>Otaņķu pagasts</t>
  </si>
  <si>
    <t>Ozolmuižas pagasts</t>
  </si>
  <si>
    <t>Ozolnieku novads</t>
  </si>
  <si>
    <t>Padures pagasts</t>
  </si>
  <si>
    <t>Pampāļu pagasts</t>
  </si>
  <si>
    <t>Pāles pagasts</t>
  </si>
  <si>
    <t>Pāvilostas pilsēta</t>
  </si>
  <si>
    <t>Pededzes pagasts</t>
  </si>
  <si>
    <t>Pelēču pagasts</t>
  </si>
  <si>
    <t>Pildas pagasts</t>
  </si>
  <si>
    <t>Pilskalnes pagasts (Aizkraukles novads)</t>
  </si>
  <si>
    <t>Plāņu pagasts</t>
  </si>
  <si>
    <t>Popes pagasts</t>
  </si>
  <si>
    <t>Preiļu rajons</t>
  </si>
  <si>
    <t>Priekules pilsēta</t>
  </si>
  <si>
    <t>Pušas pagasts</t>
  </si>
  <si>
    <t>Rēzeknes rajons</t>
  </si>
  <si>
    <t>Rīgas Dome</t>
  </si>
  <si>
    <t>Rīgas rajons</t>
  </si>
  <si>
    <t>Rojas pagasts</t>
  </si>
  <si>
    <t>Ropažu pagasts</t>
  </si>
  <si>
    <t>Ropažu pagasta padome</t>
  </si>
  <si>
    <t>Rubenes pagasts</t>
  </si>
  <si>
    <t>Rucavas pagasts</t>
  </si>
  <si>
    <t>Rudbāržu pagasts</t>
  </si>
  <si>
    <t>Rugāju pagasts</t>
  </si>
  <si>
    <t>Rūjienas pilsētas dome</t>
  </si>
  <si>
    <t>Rundāles pagasts</t>
  </si>
  <si>
    <t>Rušonas pagasts</t>
  </si>
  <si>
    <t>Sabiles novads</t>
  </si>
  <si>
    <t>Sakstagala pagasts</t>
  </si>
  <si>
    <t>Saldus pilsēta</t>
  </si>
  <si>
    <t>Saldus pilsētas dome</t>
  </si>
  <si>
    <t>Saldus rajons</t>
  </si>
  <si>
    <t>Salienas pagasts</t>
  </si>
  <si>
    <t>Sarkaņu pagasts</t>
  </si>
  <si>
    <t>Seces pagasts</t>
  </si>
  <si>
    <t>Sējas pagasts</t>
  </si>
  <si>
    <t>Sidrabenes pagasts</t>
  </si>
  <si>
    <t>Siguldas pagasts</t>
  </si>
  <si>
    <t>Siguldas novads</t>
  </si>
  <si>
    <t>Skaistas pagasts</t>
  </si>
  <si>
    <t>Skaistkalnes pagasts</t>
  </si>
  <si>
    <t>Skaņkalnes pagasts</t>
  </si>
  <si>
    <t>Skrundas pilsēta</t>
  </si>
  <si>
    <t>Skrudalienas pagasts</t>
  </si>
  <si>
    <t>Skujienes pagasts</t>
  </si>
  <si>
    <t>Stelpes pagasts</t>
  </si>
  <si>
    <t>Stendes pilsēta</t>
  </si>
  <si>
    <t>Strūžānu pagasts</t>
  </si>
  <si>
    <t>Susāju pagasts</t>
  </si>
  <si>
    <t>Suntažu pagasta padome</t>
  </si>
  <si>
    <t>Sutru pagasts</t>
  </si>
  <si>
    <t>Strenču pilsētas dome</t>
  </si>
  <si>
    <t>Svariņu pagasts</t>
  </si>
  <si>
    <t>Svitenes pagasts</t>
  </si>
  <si>
    <t>Šķeltovas pagasts</t>
  </si>
  <si>
    <t>Talsu pilsētas dome</t>
  </si>
  <si>
    <t xml:space="preserve">Tērvetes novads (Augstkalnes pagasts) </t>
  </si>
  <si>
    <t>Trapenes pagasts</t>
  </si>
  <si>
    <t>Tukuma rajons</t>
  </si>
  <si>
    <t>Umurgas pagasts</t>
  </si>
  <si>
    <t>Usmas pagasts</t>
  </si>
  <si>
    <t>Vaidavas pagasts</t>
  </si>
  <si>
    <t>Valmieras pagasts</t>
  </si>
  <si>
    <t>Valmieras pilsētas dome</t>
  </si>
  <si>
    <t>Vandzenes pagasts*</t>
  </si>
  <si>
    <t>Vānes pagasts</t>
  </si>
  <si>
    <t>Vangažu pilsēta</t>
  </si>
  <si>
    <t>Varakļānu pilsēta</t>
  </si>
  <si>
    <t>Variņu pagasts</t>
  </si>
  <si>
    <t>Vārkavas pagasts</t>
  </si>
  <si>
    <t>Vārves pagasts</t>
  </si>
  <si>
    <t>Veclaicenes pagasts</t>
  </si>
  <si>
    <t>Vecsaules pagasts</t>
  </si>
  <si>
    <t>Ventspils rajons</t>
  </si>
  <si>
    <t>Vestienas pagasts</t>
  </si>
  <si>
    <t>Viesatu pagasts</t>
  </si>
  <si>
    <t>Viļakas pilsēta</t>
  </si>
  <si>
    <t>Viļānu pagasts</t>
  </si>
  <si>
    <t>Viļķenes pagasts</t>
  </si>
  <si>
    <t>Virbu pagasts</t>
  </si>
  <si>
    <t>Virgas pagasts</t>
  </si>
  <si>
    <t>Zantes pagasts</t>
  </si>
  <si>
    <t>Zaņas pagasts</t>
  </si>
  <si>
    <t>Zaļenieku pagasts</t>
  </si>
  <si>
    <t>Zentenes pagasts</t>
  </si>
  <si>
    <t>Ziemeru pagasts</t>
  </si>
  <si>
    <t>Zilupes novads</t>
  </si>
  <si>
    <t>Zilupes pilsēta</t>
  </si>
  <si>
    <t>Zlēku pagasts</t>
  </si>
  <si>
    <t>Zosēnu pagasts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</si>
  <si>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</si>
  <si>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</si>
  <si>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</si>
  <si>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</si>
  <si>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</si>
  <si>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>Līvānu pils.municip. uzņēmums "Siltumtīkli"</t>
  </si>
  <si>
    <t>Rīgas pils. Latgales priekšpilsētas uzņēmums "Grīziņkalns"</t>
  </si>
  <si>
    <t>Ropažu pagasta SIA "Ciemats"</t>
  </si>
  <si>
    <t xml:space="preserve">     - EV04 Daugavpils ūdensapgāde un kanalizācija</t>
  </si>
  <si>
    <t xml:space="preserve">     - Vides projekts Liepājai (Pasaules Banka)</t>
  </si>
  <si>
    <t xml:space="preserve">     - Cēsis (Dānijas bezprocentu aizdevums)</t>
  </si>
  <si>
    <t xml:space="preserve">     - Maltas pag.DzKSU</t>
  </si>
  <si>
    <t xml:space="preserve">     - Dobeles enerģija, SIA</t>
  </si>
  <si>
    <t xml:space="preserve">     - Bauskas siltumtīklu uzņēmums</t>
  </si>
  <si>
    <t xml:space="preserve">     - Tukuma siltums SIA</t>
  </si>
  <si>
    <t>4. No pārējiem</t>
  </si>
  <si>
    <t xml:space="preserve">     -TRt08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</si>
  <si>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</si>
  <si>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</si>
  <si>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</si>
  <si>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</si>
  <si>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  Farmserviss SIA</t>
  </si>
  <si>
    <t xml:space="preserve">       Doma SIA</t>
  </si>
  <si>
    <t xml:space="preserve">       Grindex A/S</t>
  </si>
  <si>
    <t xml:space="preserve">     - Rehabilitācijas projekti (JEIB)</t>
  </si>
  <si>
    <t xml:space="preserve">     -Finanšu sektora pārstrukturēšanas projekti (Pasaules Banka)</t>
  </si>
  <si>
    <t>Baltic Trust Bank (Baltijas Tranzītu banka)</t>
  </si>
  <si>
    <t>Latvijas Hipotēku un zemes banka</t>
  </si>
  <si>
    <t>Parekss-banka</t>
  </si>
  <si>
    <t xml:space="preserve">     - Rīgas Ostas pārvalde</t>
  </si>
  <si>
    <t xml:space="preserve">     - Lauku attīstības projekts (Pasaules Banka)</t>
  </si>
  <si>
    <t xml:space="preserve">      -Lata International SIA</t>
  </si>
  <si>
    <t xml:space="preserve">     -Unibankas sliktie kredīti</t>
  </si>
  <si>
    <t xml:space="preserve">     -Kuldīgas rajona slimnīca SIA</t>
  </si>
  <si>
    <t xml:space="preserve">     - PB/ Valsts kases pārņemtais aizdevums Tehniskajai vienībai </t>
  </si>
  <si>
    <t>*izpilde no gada sākuma konsolidēta par Kultūrkapitāla fonda līdzekļiem: ieņēmumi- Ministru kabinets - Ls 12745, Izglītības un zinātnes ministrija - Ls 13325, Zemkopības ministrija Ls 2000, Vides ministrija Ls 4757, Kultūras ministrija Ls 1433477, Veselīb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</si>
  <si>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</si>
  <si>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</si>
  <si>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</si>
  <si>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</si>
  <si>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</si>
  <si>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</si>
  <si>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>Izpilde % pret finansēšanas plānu  (4/3)</t>
  </si>
  <si>
    <t>1. Saņemtie dāvinājumi un ziedojumi - kopā *</t>
  </si>
  <si>
    <t xml:space="preserve">No iekšzemes juridiskajām un fiziskajām personām </t>
  </si>
  <si>
    <t xml:space="preserve">No ārvalstu juridiskajām un fiziskajām personām  </t>
  </si>
  <si>
    <t>2.Izdevumi - kopā (2.1.+2.2.) *</t>
  </si>
  <si>
    <t>2.1.Uzturēšanas izdevumi</t>
  </si>
  <si>
    <t xml:space="preserve">    atalgojumi </t>
  </si>
  <si>
    <t xml:space="preserve">    valsts sociālās apdrošināšanas obligātās iemaksas </t>
  </si>
  <si>
    <t>1400, 1500</t>
  </si>
  <si>
    <t xml:space="preserve">    tai skaitā: preču un pakalpojumu izdevumi </t>
  </si>
  <si>
    <t>1300, 1600, 1900</t>
  </si>
  <si>
    <t xml:space="preserve">                           pārējie izdevumi </t>
  </si>
  <si>
    <t>Subsīdijas un dotācijas</t>
  </si>
  <si>
    <t xml:space="preserve">   Subsīdijas</t>
  </si>
  <si>
    <t xml:space="preserve">   Dotācijas iestādēm, organizācijām un uzņēmumiem </t>
  </si>
  <si>
    <t xml:space="preserve">   Dotācijas iedzīvotājiem </t>
  </si>
  <si>
    <t xml:space="preserve">   Iemaksas starptautiskajās organizācijās</t>
  </si>
  <si>
    <t xml:space="preserve">   Pārējās subsīdijas un dotācijas</t>
  </si>
  <si>
    <t>2.2.Izdevumi  kapitālieguldījumiem</t>
  </si>
  <si>
    <t>Fiskālā bilance (1.-2.)</t>
  </si>
  <si>
    <t>*izpilde no gada sākuma konsolidēta par Kultūrkapitāla fonda līdzekļiem: ieņēmumi- par Ls 1467624; izdevumi- par Ls 1526982.</t>
  </si>
  <si>
    <t>10.tabula</t>
  </si>
  <si>
    <t>Valsts budžeta ziedojumu un dāvinājumu izdevumi pēc valdības funkcijām (ieskaitot tīros aizdevumus)</t>
  </si>
  <si>
    <t>Izpilde % pret finansē-šanas plānu          (4/3)</t>
  </si>
  <si>
    <t>Brīvais laiks, sports, kultūra un reliģija *</t>
  </si>
  <si>
    <t>*izpilde no gada sākuma konsolidēta par Kultūrkapitāla fonda līdzekļiem: Brīvais laiks, sports, kultūra un reliģija - Ls 1526982.</t>
  </si>
  <si>
    <t>11. tabula</t>
  </si>
  <si>
    <t>Pašvaldību konsolidētā budžeta izpilde  (neieskaitot ziedojumus un dāvinājumus)</t>
  </si>
  <si>
    <t>(2004.gada  janvāris - oktobris)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</si>
  <si>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</si>
  <si>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</si>
  <si>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</si>
  <si>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</si>
  <si>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</si>
  <si>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</si>
  <si>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</si>
  <si>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</si>
  <si>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</si>
  <si>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</si>
  <si>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</si>
  <si>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</si>
  <si>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</si>
  <si>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</si>
  <si>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</si>
  <si>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</si>
  <si>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</si>
  <si>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</si>
  <si>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</si>
  <si>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</si>
  <si>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</si>
  <si>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</si>
  <si>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</si>
  <si>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</si>
  <si>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</si>
  <si>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</si>
  <si>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</si>
  <si>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</si>
  <si>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</si>
  <si>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</si>
  <si>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</si>
  <si>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</si>
  <si>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</si>
  <si>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</si>
  <si>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</si>
  <si>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</si>
  <si>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</si>
  <si>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</si>
  <si>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</si>
  <si>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</si>
  <si>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</si>
  <si>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</si>
  <si>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</si>
  <si>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</si>
  <si>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</si>
  <si>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</si>
  <si>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</si>
  <si>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</si>
  <si>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</si>
  <si>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</si>
  <si>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</si>
  <si>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</si>
  <si>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</si>
  <si>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</si>
  <si>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</si>
  <si>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 xml:space="preserve">Valsts kases pārvaldniece  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</si>
  <si>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</si>
  <si>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</si>
  <si>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</si>
  <si>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</si>
  <si>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</si>
  <si>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</si>
  <si>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</si>
  <si>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</si>
  <si>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</si>
  <si>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</si>
  <si>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</si>
  <si>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>1.1.0.0.</t>
  </si>
  <si>
    <t xml:space="preserve">t.sk.saņemts iepriekšējā periodā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</si>
  <si>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</si>
  <si>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</si>
  <si>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</si>
  <si>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</si>
  <si>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</si>
  <si>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</si>
  <si>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</si>
  <si>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</si>
  <si>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</si>
  <si>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</si>
  <si>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</si>
  <si>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</si>
  <si>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</si>
  <si>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</si>
  <si>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</si>
  <si>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</si>
  <si>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</si>
  <si>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</si>
  <si>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</si>
  <si>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</si>
  <si>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</si>
  <si>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</si>
  <si>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</si>
  <si>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</si>
  <si>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</si>
  <si>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</si>
  <si>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</si>
  <si>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</si>
  <si>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</si>
  <si>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</si>
  <si>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</si>
  <si>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</si>
  <si>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</si>
  <si>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</si>
  <si>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</si>
  <si>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</si>
  <si>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</si>
  <si>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</si>
  <si>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</si>
  <si>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</si>
  <si>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</si>
  <si>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</si>
  <si>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</si>
  <si>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</si>
  <si>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</si>
  <si>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</si>
  <si>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</si>
  <si>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</si>
  <si>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</si>
  <si>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</si>
  <si>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</si>
  <si>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</si>
  <si>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</si>
  <si>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</si>
  <si>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</si>
  <si>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</si>
  <si>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</si>
  <si>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</si>
  <si>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</si>
  <si>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</si>
  <si>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</si>
  <si>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</si>
  <si>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</si>
  <si>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</si>
  <si>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</si>
  <si>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</si>
  <si>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</si>
  <si>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</si>
  <si>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</si>
  <si>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</si>
  <si>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</si>
  <si>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</si>
  <si>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</si>
  <si>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</si>
  <si>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</si>
  <si>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</si>
  <si>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</si>
  <si>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</si>
  <si>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</si>
  <si>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</si>
  <si>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</si>
  <si>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</si>
  <si>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</si>
  <si>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</si>
  <si>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</si>
  <si>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</si>
  <si>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</si>
  <si>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</si>
  <si>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</si>
  <si>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</si>
  <si>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</si>
  <si>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</si>
  <si>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</si>
  <si>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</si>
  <si>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</si>
  <si>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</si>
  <si>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</si>
  <si>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</si>
  <si>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</si>
  <si>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</si>
  <si>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</si>
  <si>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</si>
  <si>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</si>
  <si>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</si>
  <si>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</si>
  <si>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</si>
  <si>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</si>
  <si>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</si>
  <si>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</si>
  <si>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</si>
  <si>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</si>
  <si>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</si>
  <si>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</si>
  <si>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</si>
  <si>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</si>
  <si>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</si>
  <si>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</si>
  <si>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</si>
  <si>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</si>
  <si>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</si>
  <si>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</si>
  <si>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</si>
  <si>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</si>
  <si>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</si>
  <si>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</si>
  <si>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</si>
  <si>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</si>
  <si>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</si>
  <si>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</si>
  <si>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</si>
  <si>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</si>
  <si>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</si>
  <si>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</si>
  <si>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</si>
  <si>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</si>
  <si>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</si>
  <si>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</si>
  <si>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</si>
  <si>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</si>
  <si>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</si>
  <si>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</si>
  <si>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</si>
  <si>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</si>
  <si>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</si>
  <si>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</si>
  <si>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</si>
  <si>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</si>
  <si>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</si>
  <si>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</si>
  <si>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</si>
  <si>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</si>
  <si>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</si>
  <si>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</si>
  <si>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             (2004.gada  janvāris - oktobris)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</si>
  <si>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</si>
  <si>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</si>
  <si>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</si>
  <si>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</si>
  <si>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</si>
  <si>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</si>
  <si>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</si>
  <si>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</si>
  <si>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</si>
  <si>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</si>
  <si>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</si>
  <si>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</si>
  <si>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</si>
  <si>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</si>
  <si>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</si>
  <si>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</si>
  <si>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</si>
  <si>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</si>
  <si>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</si>
  <si>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</si>
  <si>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</si>
  <si>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</si>
  <si>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</si>
  <si>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</si>
  <si>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</si>
  <si>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</si>
  <si>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</si>
  <si>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</si>
  <si>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</si>
  <si>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</si>
  <si>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</si>
  <si>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</si>
  <si>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</si>
  <si>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</si>
  <si>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</si>
  <si>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</si>
  <si>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</si>
  <si>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</si>
  <si>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</si>
  <si>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</si>
  <si>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</si>
  <si>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</si>
  <si>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</si>
  <si>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</si>
  <si>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</si>
  <si>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</si>
  <si>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</si>
  <si>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</si>
  <si>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</si>
  <si>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</si>
  <si>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</si>
  <si>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</si>
  <si>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</si>
  <si>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</si>
  <si>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</si>
  <si>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</si>
  <si>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</si>
  <si>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</si>
  <si>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</si>
  <si>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</si>
  <si>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</si>
  <si>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</si>
  <si>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</si>
  <si>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</si>
  <si>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</si>
  <si>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</si>
  <si>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</si>
  <si>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</si>
  <si>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</si>
  <si>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</si>
  <si>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</si>
  <si>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</si>
  <si>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</si>
  <si>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</si>
  <si>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</si>
  <si>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</si>
  <si>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</si>
  <si>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</si>
  <si>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</si>
  <si>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</si>
  <si>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</si>
  <si>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</si>
  <si>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</si>
  <si>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</si>
  <si>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</si>
  <si>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</si>
  <si>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</si>
  <si>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</si>
  <si>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</si>
  <si>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</si>
  <si>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</si>
  <si>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</si>
  <si>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</si>
  <si>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</si>
  <si>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</si>
  <si>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</si>
  <si>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</si>
  <si>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</si>
  <si>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</si>
  <si>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t xml:space="preserve">Ārējā finansēšana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</si>
  <si>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</si>
  <si>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</si>
  <si>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</si>
  <si>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</si>
  <si>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</si>
  <si>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</si>
  <si>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</si>
  <si>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</si>
  <si>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</si>
  <si>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</si>
  <si>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</si>
  <si>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</si>
  <si>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</si>
  <si>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</si>
  <si>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</si>
  <si>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</si>
  <si>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</si>
  <si>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</si>
  <si>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</si>
  <si>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</si>
  <si>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</si>
  <si>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</si>
  <si>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</si>
  <si>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</si>
  <si>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</si>
  <si>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</si>
  <si>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</si>
  <si>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</si>
  <si>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</si>
  <si>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5.5.3.0.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</si>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</sst>
</file>

<file path=xl/styles.xml><?xml version="1.0" encoding="utf-8"?>
<styleSheet xmlns="http://schemas.openxmlformats.org/spreadsheetml/2006/main">
  <numFmts count="1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,###,###"/>
    <numFmt numFmtId="166" formatCode="0.0"/>
    <numFmt numFmtId="167" formatCode="#,##0.0"/>
    <numFmt numFmtId="168" formatCode="00.000"/>
    <numFmt numFmtId="169" formatCode="0.000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0"/>
      <name val="RimTimes"/>
      <family val="0"/>
    </font>
    <font>
      <sz val="10"/>
      <name val="Times New Roman Baltic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6" fontId="7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6" fontId="3" fillId="0" borderId="1" xfId="23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66" fontId="3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6" fontId="7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66" fontId="9" fillId="0" borderId="1" xfId="23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6" fontId="9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67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3" fontId="8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3" fontId="15" fillId="2" borderId="1" xfId="2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left" wrapText="1" indent="1"/>
    </xf>
    <xf numFmtId="3" fontId="3" fillId="2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6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7" fontId="9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167" fontId="7" fillId="0" borderId="1" xfId="0" applyNumberFormat="1" applyFont="1" applyBorder="1" applyAlignment="1">
      <alignment/>
    </xf>
    <xf numFmtId="167" fontId="7" fillId="0" borderId="1" xfId="23" applyNumberFormat="1" applyFont="1" applyBorder="1" applyAlignment="1">
      <alignment horizontal="center"/>
    </xf>
    <xf numFmtId="3" fontId="7" fillId="0" borderId="1" xfId="23" applyNumberFormat="1" applyFont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7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2" borderId="4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7" fillId="2" borderId="4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67" fontId="9" fillId="0" borderId="1" xfId="0" applyNumberFormat="1" applyFont="1" applyBorder="1" applyAlignment="1">
      <alignment/>
    </xf>
    <xf numFmtId="0" fontId="3" fillId="2" borderId="4" xfId="0" applyFont="1" applyFill="1" applyBorder="1" applyAlignment="1">
      <alignment horizontal="left" wrapText="1"/>
    </xf>
    <xf numFmtId="0" fontId="0" fillId="3" borderId="0" xfId="0" applyFont="1" applyFill="1" applyAlignment="1">
      <alignment/>
    </xf>
    <xf numFmtId="167" fontId="3" fillId="0" borderId="1" xfId="23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6" fontId="7" fillId="0" borderId="1" xfId="23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166" fontId="3" fillId="0" borderId="1" xfId="23" applyNumberFormat="1" applyFont="1" applyBorder="1" applyAlignment="1">
      <alignment/>
    </xf>
    <xf numFmtId="0" fontId="9" fillId="0" borderId="1" xfId="0" applyFont="1" applyBorder="1" applyAlignment="1">
      <alignment horizontal="right" wrapText="1"/>
    </xf>
    <xf numFmtId="166" fontId="9" fillId="0" borderId="1" xfId="23" applyNumberFormat="1" applyFont="1" applyBorder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14" fillId="0" borderId="0" xfId="0" applyFont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wrapText="1" indent="1"/>
    </xf>
    <xf numFmtId="0" fontId="1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3"/>
    </xf>
    <xf numFmtId="0" fontId="1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wrapText="1" indent="2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wrapText="1" indent="4"/>
    </xf>
    <xf numFmtId="0" fontId="7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166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 horizontal="left" inden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3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7" fontId="7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67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43" fontId="9" fillId="0" borderId="1" xfId="15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3" fontId="3" fillId="0" borderId="0" xfId="23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9" fontId="5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167" fontId="7" fillId="0" borderId="1" xfId="23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 horizontal="center"/>
    </xf>
    <xf numFmtId="167" fontId="3" fillId="0" borderId="1" xfId="23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14" fillId="0" borderId="0" xfId="0" applyFont="1" applyAlignment="1">
      <alignment/>
    </xf>
    <xf numFmtId="166" fontId="4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3" fontId="11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 indent="2"/>
    </xf>
    <xf numFmtId="3" fontId="11" fillId="0" borderId="1" xfId="0" applyNumberFormat="1" applyFont="1" applyFill="1" applyBorder="1" applyAlignment="1">
      <alignment/>
    </xf>
    <xf numFmtId="167" fontId="11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3" fontId="10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17" fillId="0" borderId="6" xfId="0" applyFont="1" applyBorder="1" applyAlignment="1">
      <alignment wrapText="1"/>
    </xf>
    <xf numFmtId="0" fontId="22" fillId="0" borderId="0" xfId="0" applyFont="1" applyFill="1" applyAlignment="1">
      <alignment/>
    </xf>
    <xf numFmtId="0" fontId="9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5" xfId="0" applyFont="1" applyBorder="1" applyAlignment="1">
      <alignment/>
    </xf>
    <xf numFmtId="0" fontId="17" fillId="0" borderId="0" xfId="0" applyFont="1" applyBorder="1" applyAlignment="1">
      <alignment wrapText="1"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2" fillId="0" borderId="3" xfId="0" applyFont="1" applyBorder="1" applyAlignment="1">
      <alignment/>
    </xf>
    <xf numFmtId="0" fontId="12" fillId="0" borderId="0" xfId="0" applyFont="1" applyAlignment="1">
      <alignment horizontal="left" wrapText="1"/>
    </xf>
    <xf numFmtId="0" fontId="22" fillId="0" borderId="7" xfId="0" applyFont="1" applyBorder="1" applyAlignment="1">
      <alignment/>
    </xf>
    <xf numFmtId="0" fontId="22" fillId="0" borderId="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49" fontId="3" fillId="0" borderId="0" xfId="0" applyNumberFormat="1" applyFont="1" applyFill="1" applyAlignment="1">
      <alignment horizontal="left" vertical="top" indent="15"/>
    </xf>
    <xf numFmtId="0" fontId="3" fillId="0" borderId="0" xfId="0" applyFont="1" applyFill="1" applyAlignment="1">
      <alignment horizontal="centerContinuous"/>
    </xf>
    <xf numFmtId="167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167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wrapText="1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indent="3"/>
    </xf>
    <xf numFmtId="0" fontId="4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>
      <alignment horizontal="left" vertical="center" wrapText="1" indent="2"/>
    </xf>
    <xf numFmtId="3" fontId="3" fillId="0" borderId="1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26" fillId="0" borderId="1" xfId="0" applyNumberFormat="1" applyFont="1" applyFill="1" applyBorder="1" applyAlignment="1">
      <alignment horizontal="right" vertical="center" wrapText="1"/>
    </xf>
    <xf numFmtId="0" fontId="26" fillId="0" borderId="1" xfId="0" applyNumberFormat="1" applyFont="1" applyFill="1" applyBorder="1" applyAlignment="1">
      <alignment horizontal="left" vertical="justify" wrapText="1" indent="2"/>
    </xf>
    <xf numFmtId="0" fontId="5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top" indent="15"/>
    </xf>
    <xf numFmtId="0" fontId="7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3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 indent="1"/>
    </xf>
    <xf numFmtId="167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indent="1"/>
    </xf>
    <xf numFmtId="3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indent="1"/>
    </xf>
    <xf numFmtId="3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3"/>
    </xf>
    <xf numFmtId="3" fontId="9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wrapText="1"/>
    </xf>
    <xf numFmtId="167" fontId="7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7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7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 vertical="top"/>
    </xf>
    <xf numFmtId="167" fontId="7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right"/>
    </xf>
    <xf numFmtId="167" fontId="3" fillId="0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169" fontId="3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vertical="top"/>
    </xf>
    <xf numFmtId="167" fontId="9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/>
    </xf>
    <xf numFmtId="167" fontId="7" fillId="0" borderId="1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16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49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 wrapText="1"/>
    </xf>
    <xf numFmtId="3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6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right"/>
    </xf>
    <xf numFmtId="166" fontId="3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/>
    </xf>
    <xf numFmtId="0" fontId="29" fillId="0" borderId="8" xfId="0" applyFont="1" applyFill="1" applyBorder="1" applyAlignment="1">
      <alignment horizontal="center"/>
    </xf>
    <xf numFmtId="0" fontId="29" fillId="0" borderId="1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4"/>
    </xf>
    <xf numFmtId="167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2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indent="3"/>
    </xf>
    <xf numFmtId="0" fontId="7" fillId="0" borderId="1" xfId="0" applyFont="1" applyFill="1" applyBorder="1" applyAlignment="1">
      <alignment horizontal="left" indent="4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indent="2"/>
    </xf>
    <xf numFmtId="0" fontId="24" fillId="0" borderId="8" xfId="0" applyFont="1" applyFill="1" applyBorder="1" applyAlignment="1">
      <alignment horizontal="center"/>
    </xf>
    <xf numFmtId="0" fontId="24" fillId="0" borderId="1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 indent="1"/>
    </xf>
    <xf numFmtId="167" fontId="3" fillId="0" borderId="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wrapText="1" indent="2"/>
    </xf>
    <xf numFmtId="0" fontId="3" fillId="0" borderId="8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4"/>
    </xf>
    <xf numFmtId="166" fontId="7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 inden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6" fontId="0" fillId="0" borderId="0" xfId="0" applyNumberFormat="1" applyFont="1" applyFill="1" applyAlignment="1">
      <alignment/>
    </xf>
    <xf numFmtId="166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 indent="4"/>
    </xf>
    <xf numFmtId="166" fontId="3" fillId="0" borderId="1" xfId="0" applyNumberFormat="1" applyFont="1" applyFill="1" applyBorder="1" applyAlignment="1">
      <alignment/>
    </xf>
    <xf numFmtId="166" fontId="12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8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3" xfId="22" applyNumberFormat="1" applyFont="1" applyFill="1" applyBorder="1" applyAlignment="1">
      <alignment horizontal="left"/>
      <protection/>
    </xf>
    <xf numFmtId="3" fontId="7" fillId="0" borderId="13" xfId="22" applyNumberFormat="1" applyFont="1" applyFill="1" applyBorder="1">
      <alignment/>
      <protection/>
    </xf>
    <xf numFmtId="3" fontId="9" fillId="0" borderId="13" xfId="22" applyNumberFormat="1" applyFont="1" applyFill="1" applyBorder="1">
      <alignment/>
      <protection/>
    </xf>
    <xf numFmtId="3" fontId="27" fillId="0" borderId="1" xfId="22" applyNumberFormat="1" applyFont="1" applyFill="1" applyBorder="1">
      <alignment/>
      <protection/>
    </xf>
    <xf numFmtId="3" fontId="9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 horizontal="justify" wrapText="1"/>
      <protection/>
    </xf>
    <xf numFmtId="3" fontId="3" fillId="0" borderId="1" xfId="22" applyNumberFormat="1" applyFont="1" applyFill="1" applyBorder="1" applyAlignment="1">
      <alignment horizontal="center"/>
      <protection/>
    </xf>
    <xf numFmtId="3" fontId="3" fillId="0" borderId="1" xfId="22" applyNumberFormat="1" applyFont="1" applyFill="1" applyBorder="1" applyAlignment="1">
      <alignment wrapText="1"/>
      <protection/>
    </xf>
    <xf numFmtId="3" fontId="9" fillId="0" borderId="1" xfId="22" applyNumberFormat="1" applyFont="1" applyFill="1" applyBorder="1" applyAlignment="1">
      <alignment horizontal="right"/>
      <protection/>
    </xf>
    <xf numFmtId="3" fontId="9" fillId="0" borderId="1" xfId="22" applyNumberFormat="1" applyFont="1" applyFill="1" applyBorder="1" applyAlignment="1">
      <alignment horizontal="left" wrapText="1"/>
      <protection/>
    </xf>
    <xf numFmtId="3" fontId="7" fillId="0" borderId="1" xfId="21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11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27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>
      <alignment/>
      <protection/>
    </xf>
    <xf numFmtId="3" fontId="10" fillId="0" borderId="1" xfId="22" applyNumberFormat="1" applyFont="1" applyFill="1" applyBorder="1">
      <alignment/>
      <protection/>
    </xf>
    <xf numFmtId="0" fontId="12" fillId="0" borderId="0" xfId="0" applyFont="1" applyFill="1" applyBorder="1" applyAlignment="1">
      <alignment wrapText="1"/>
    </xf>
    <xf numFmtId="0" fontId="33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3" fontId="33" fillId="0" borderId="1" xfId="0" applyNumberFormat="1" applyFont="1" applyFill="1" applyBorder="1" applyAlignment="1" quotePrefix="1">
      <alignment horizontal="right"/>
    </xf>
    <xf numFmtId="0" fontId="33" fillId="0" borderId="1" xfId="0" applyFont="1" applyFill="1" applyBorder="1" applyAlignment="1">
      <alignment wrapText="1"/>
    </xf>
    <xf numFmtId="3" fontId="7" fillId="0" borderId="1" xfId="22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 applyAlignment="1">
      <alignment horizontal="center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 indent="1"/>
    </xf>
    <xf numFmtId="0" fontId="14" fillId="0" borderId="0" xfId="0" applyFont="1" applyFill="1" applyAlignment="1">
      <alignment horizontal="left" inden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4-menesa%20parskati\7.tab.-spec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4-menesa%20parskati\22.tab.-arvalstu%20fin.palidzi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4-menesa%20parskati\23.tab.-N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ilis"/>
      <sheetName val="Maijs"/>
      <sheetName val="Junijs"/>
      <sheetName val="Julijs"/>
      <sheetName val="Augusts"/>
      <sheetName val="Septembris "/>
      <sheetName val="Oktobris"/>
      <sheetName val="Sheet1"/>
      <sheetName val="Palīgtab"/>
    </sheetNames>
    <sheetDataSet>
      <sheetData sheetId="7">
        <row r="202">
          <cell r="D202">
            <v>0</v>
          </cell>
          <cell r="E202">
            <v>367268</v>
          </cell>
        </row>
        <row r="203">
          <cell r="D203">
            <v>0</v>
          </cell>
          <cell r="E203">
            <v>-367268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</sheetNames>
    <sheetDataSet>
      <sheetData sheetId="8">
        <row r="146">
          <cell r="D146">
            <v>216459</v>
          </cell>
        </row>
        <row r="147">
          <cell r="D147">
            <v>216459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6">
          <cell r="D156">
            <v>6320235.5</v>
          </cell>
        </row>
        <row r="157">
          <cell r="D157">
            <v>6314135</v>
          </cell>
        </row>
        <row r="158">
          <cell r="D158">
            <v>6100.5</v>
          </cell>
        </row>
        <row r="159">
          <cell r="D159">
            <v>3316569</v>
          </cell>
        </row>
        <row r="160">
          <cell r="D160">
            <v>3316569</v>
          </cell>
        </row>
        <row r="161">
          <cell r="D161">
            <v>3316569</v>
          </cell>
        </row>
        <row r="164">
          <cell r="D164">
            <v>509379</v>
          </cell>
        </row>
        <row r="165">
          <cell r="D165">
            <v>260263</v>
          </cell>
        </row>
        <row r="166">
          <cell r="D166">
            <v>5119</v>
          </cell>
        </row>
        <row r="167">
          <cell r="D167">
            <v>243997</v>
          </cell>
        </row>
        <row r="168">
          <cell r="D168">
            <v>428460</v>
          </cell>
        </row>
        <row r="169">
          <cell r="D169">
            <v>428460</v>
          </cell>
        </row>
        <row r="170">
          <cell r="D170">
            <v>428460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80919</v>
          </cell>
        </row>
        <row r="174">
          <cell r="D174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8">
          <cell r="D188">
            <v>46000</v>
          </cell>
        </row>
        <row r="189">
          <cell r="D189">
            <v>46000</v>
          </cell>
        </row>
        <row r="190">
          <cell r="D190">
            <v>6050</v>
          </cell>
        </row>
        <row r="191">
          <cell r="D191">
            <v>6050</v>
          </cell>
        </row>
        <row r="192">
          <cell r="D192">
            <v>6050</v>
          </cell>
        </row>
        <row r="195">
          <cell r="D195">
            <v>9412648.4</v>
          </cell>
        </row>
        <row r="196">
          <cell r="D196">
            <v>3857372.4</v>
          </cell>
        </row>
        <row r="197">
          <cell r="D197">
            <v>8</v>
          </cell>
        </row>
        <row r="198">
          <cell r="D198">
            <v>5555268</v>
          </cell>
        </row>
        <row r="199">
          <cell r="D199">
            <v>7900960.05</v>
          </cell>
        </row>
        <row r="200">
          <cell r="D200">
            <v>3337394.05</v>
          </cell>
        </row>
        <row r="201">
          <cell r="D201">
            <v>2097920.35</v>
          </cell>
        </row>
        <row r="202">
          <cell r="D202">
            <v>1239473.7</v>
          </cell>
        </row>
        <row r="203">
          <cell r="D203">
            <v>146162</v>
          </cell>
        </row>
        <row r="204">
          <cell r="D204">
            <v>1093311.7</v>
          </cell>
        </row>
        <row r="205">
          <cell r="D205">
            <v>4563566</v>
          </cell>
        </row>
        <row r="206">
          <cell r="D206">
            <v>302907</v>
          </cell>
        </row>
        <row r="207">
          <cell r="D207">
            <v>4260659</v>
          </cell>
        </row>
        <row r="208">
          <cell r="D208">
            <v>1511688.3500000006</v>
          </cell>
        </row>
        <row r="209">
          <cell r="D209">
            <v>0</v>
          </cell>
        </row>
        <row r="211">
          <cell r="D211">
            <v>-2464</v>
          </cell>
        </row>
        <row r="212">
          <cell r="D212">
            <v>-2464</v>
          </cell>
        </row>
        <row r="213">
          <cell r="D213">
            <v>184851</v>
          </cell>
        </row>
        <row r="214">
          <cell r="D214">
            <v>184851</v>
          </cell>
        </row>
        <row r="215">
          <cell r="D215">
            <v>184851</v>
          </cell>
        </row>
        <row r="216">
          <cell r="D216">
            <v>0</v>
          </cell>
        </row>
        <row r="217">
          <cell r="D217">
            <v>-187315</v>
          </cell>
        </row>
        <row r="218">
          <cell r="D218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0</v>
          </cell>
        </row>
        <row r="244">
          <cell r="D244">
            <v>0</v>
          </cell>
        </row>
        <row r="246">
          <cell r="D246">
            <v>706000</v>
          </cell>
        </row>
        <row r="247">
          <cell r="D247">
            <v>706000</v>
          </cell>
        </row>
        <row r="248">
          <cell r="D248">
            <v>246000</v>
          </cell>
        </row>
        <row r="249">
          <cell r="D249">
            <v>246000</v>
          </cell>
        </row>
        <row r="250">
          <cell r="D250">
            <v>246000</v>
          </cell>
        </row>
        <row r="253">
          <cell r="D253">
            <v>1846016.43</v>
          </cell>
        </row>
        <row r="254">
          <cell r="D254">
            <v>342486</v>
          </cell>
        </row>
        <row r="255">
          <cell r="D255">
            <v>1503530.43</v>
          </cell>
        </row>
        <row r="256">
          <cell r="D256">
            <v>1655663</v>
          </cell>
        </row>
        <row r="257">
          <cell r="D257">
            <v>1109727</v>
          </cell>
        </row>
        <row r="258">
          <cell r="D258">
            <v>1109727</v>
          </cell>
        </row>
        <row r="259">
          <cell r="D259">
            <v>545936</v>
          </cell>
        </row>
        <row r="260">
          <cell r="D260">
            <v>26617</v>
          </cell>
        </row>
        <row r="261">
          <cell r="D261">
            <v>519319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0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4">
          <cell r="D284">
            <v>4585432</v>
          </cell>
        </row>
        <row r="285">
          <cell r="D285">
            <v>4585432</v>
          </cell>
        </row>
        <row r="286">
          <cell r="D286">
            <v>4394184</v>
          </cell>
        </row>
        <row r="287">
          <cell r="D287">
            <v>4394184</v>
          </cell>
        </row>
        <row r="288">
          <cell r="D288">
            <v>4394184</v>
          </cell>
        </row>
        <row r="291">
          <cell r="D291">
            <v>633604</v>
          </cell>
        </row>
        <row r="292">
          <cell r="D292">
            <v>248966</v>
          </cell>
        </row>
        <row r="293">
          <cell r="D293">
            <v>384638</v>
          </cell>
        </row>
        <row r="294">
          <cell r="D294">
            <v>630567.7</v>
          </cell>
        </row>
        <row r="295">
          <cell r="D295">
            <v>630567.7</v>
          </cell>
        </row>
        <row r="296">
          <cell r="D296">
            <v>0</v>
          </cell>
        </row>
        <row r="297">
          <cell r="D297">
            <v>630567.7</v>
          </cell>
        </row>
        <row r="298">
          <cell r="D298">
            <v>630567.7</v>
          </cell>
        </row>
        <row r="300">
          <cell r="D300">
            <v>13268</v>
          </cell>
        </row>
        <row r="301">
          <cell r="D301">
            <v>13268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10">
          <cell r="D310">
            <v>28317</v>
          </cell>
        </row>
        <row r="311">
          <cell r="D311">
            <v>28317</v>
          </cell>
        </row>
        <row r="312">
          <cell r="D312">
            <v>0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3">
          <cell r="D323">
            <v>0</v>
          </cell>
        </row>
        <row r="324">
          <cell r="D324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4">
          <cell r="D334">
            <v>464241.8</v>
          </cell>
        </row>
        <row r="335">
          <cell r="D335">
            <v>53000</v>
          </cell>
        </row>
        <row r="336">
          <cell r="D336">
            <v>411241.8</v>
          </cell>
        </row>
        <row r="337">
          <cell r="D337">
            <v>460474</v>
          </cell>
        </row>
        <row r="338">
          <cell r="D338">
            <v>460474</v>
          </cell>
        </row>
        <row r="339">
          <cell r="D339">
            <v>460474</v>
          </cell>
        </row>
        <row r="342">
          <cell r="D342">
            <v>1421335</v>
          </cell>
        </row>
        <row r="343">
          <cell r="D343">
            <v>343451</v>
          </cell>
        </row>
        <row r="344">
          <cell r="D344">
            <v>10192</v>
          </cell>
        </row>
        <row r="345">
          <cell r="D345">
            <v>1067693</v>
          </cell>
        </row>
        <row r="346">
          <cell r="D346">
            <v>1073067.46</v>
          </cell>
        </row>
        <row r="347">
          <cell r="D347">
            <v>81367.46</v>
          </cell>
        </row>
        <row r="348">
          <cell r="D348">
            <v>81367.46</v>
          </cell>
        </row>
        <row r="349">
          <cell r="D349">
            <v>991700</v>
          </cell>
        </row>
        <row r="350">
          <cell r="D350">
            <v>991700</v>
          </cell>
        </row>
        <row r="351">
          <cell r="D351">
            <v>0</v>
          </cell>
        </row>
        <row r="353">
          <cell r="D353">
            <v>18540300.71</v>
          </cell>
        </row>
        <row r="354">
          <cell r="D354">
            <v>6087578</v>
          </cell>
        </row>
        <row r="355">
          <cell r="D355">
            <v>116813.37</v>
          </cell>
        </row>
        <row r="356">
          <cell r="D356">
            <v>12335909.34</v>
          </cell>
        </row>
        <row r="357">
          <cell r="D357">
            <v>16426041</v>
          </cell>
        </row>
        <row r="358">
          <cell r="D358">
            <v>16327859</v>
          </cell>
        </row>
        <row r="359">
          <cell r="D359">
            <v>16327859</v>
          </cell>
        </row>
        <row r="361">
          <cell r="D361">
            <v>1198518</v>
          </cell>
        </row>
        <row r="362">
          <cell r="D362">
            <v>1198518</v>
          </cell>
        </row>
        <row r="363">
          <cell r="D363">
            <v>0</v>
          </cell>
        </row>
        <row r="364">
          <cell r="D364">
            <v>0</v>
          </cell>
        </row>
        <row r="365">
          <cell r="D365">
            <v>0</v>
          </cell>
        </row>
        <row r="366">
          <cell r="D366">
            <v>0</v>
          </cell>
        </row>
        <row r="367">
          <cell r="D367">
            <v>0</v>
          </cell>
        </row>
        <row r="368">
          <cell r="D368">
            <v>0</v>
          </cell>
        </row>
        <row r="370">
          <cell r="D370">
            <v>0</v>
          </cell>
        </row>
        <row r="371">
          <cell r="D371">
            <v>0</v>
          </cell>
        </row>
        <row r="372">
          <cell r="D372">
            <v>0</v>
          </cell>
        </row>
        <row r="373">
          <cell r="D373">
            <v>0</v>
          </cell>
        </row>
        <row r="374">
          <cell r="D374">
            <v>0</v>
          </cell>
        </row>
        <row r="376">
          <cell r="D376">
            <v>50000</v>
          </cell>
        </row>
        <row r="377">
          <cell r="D377">
            <v>50000</v>
          </cell>
        </row>
        <row r="378">
          <cell r="D378">
            <v>15538</v>
          </cell>
        </row>
        <row r="379">
          <cell r="D379">
            <v>15538</v>
          </cell>
        </row>
        <row r="380">
          <cell r="D380">
            <v>15538</v>
          </cell>
        </row>
        <row r="382">
          <cell r="D382">
            <v>1409134</v>
          </cell>
        </row>
        <row r="383">
          <cell r="D383">
            <v>1409134</v>
          </cell>
        </row>
        <row r="384">
          <cell r="D384">
            <v>975248.4</v>
          </cell>
        </row>
        <row r="385">
          <cell r="D385">
            <v>975248.4</v>
          </cell>
        </row>
        <row r="386">
          <cell r="D386">
            <v>975248.4</v>
          </cell>
        </row>
        <row r="389">
          <cell r="D389">
            <v>108799</v>
          </cell>
        </row>
        <row r="390">
          <cell r="D390">
            <v>108799</v>
          </cell>
        </row>
        <row r="391">
          <cell r="D391">
            <v>108800</v>
          </cell>
        </row>
        <row r="392">
          <cell r="D392">
            <v>0</v>
          </cell>
        </row>
        <row r="393">
          <cell r="D393">
            <v>0</v>
          </cell>
        </row>
        <row r="394">
          <cell r="D394">
            <v>108800</v>
          </cell>
        </row>
        <row r="395">
          <cell r="D395">
            <v>108800</v>
          </cell>
        </row>
        <row r="397">
          <cell r="D397">
            <v>12663192</v>
          </cell>
        </row>
        <row r="398">
          <cell r="D398">
            <v>5189000</v>
          </cell>
        </row>
        <row r="399">
          <cell r="D399">
            <v>0</v>
          </cell>
        </row>
        <row r="400">
          <cell r="D400">
            <v>7474192</v>
          </cell>
        </row>
        <row r="401">
          <cell r="D401">
            <v>11125651</v>
          </cell>
        </row>
        <row r="402">
          <cell r="D402">
            <v>0</v>
          </cell>
        </row>
        <row r="403">
          <cell r="D403">
            <v>0</v>
          </cell>
        </row>
        <row r="404">
          <cell r="D404">
            <v>0</v>
          </cell>
        </row>
        <row r="405">
          <cell r="D405">
            <v>11125651</v>
          </cell>
        </row>
        <row r="406">
          <cell r="D406">
            <v>32863</v>
          </cell>
        </row>
        <row r="407">
          <cell r="D407">
            <v>11092788</v>
          </cell>
        </row>
        <row r="408">
          <cell r="D408">
            <v>1537541</v>
          </cell>
        </row>
        <row r="409">
          <cell r="D409">
            <v>0</v>
          </cell>
        </row>
        <row r="410">
          <cell r="D410">
            <v>0</v>
          </cell>
        </row>
        <row r="412">
          <cell r="D412">
            <v>200000</v>
          </cell>
        </row>
        <row r="413">
          <cell r="D413">
            <v>200000</v>
          </cell>
        </row>
        <row r="414">
          <cell r="D414">
            <v>0</v>
          </cell>
        </row>
        <row r="415">
          <cell r="D415">
            <v>0</v>
          </cell>
        </row>
        <row r="416">
          <cell r="D416">
            <v>0</v>
          </cell>
        </row>
        <row r="418">
          <cell r="D418">
            <v>2521780</v>
          </cell>
        </row>
        <row r="419">
          <cell r="D419">
            <v>2521780</v>
          </cell>
        </row>
        <row r="420">
          <cell r="D420">
            <v>0</v>
          </cell>
        </row>
        <row r="421">
          <cell r="D421">
            <v>831215</v>
          </cell>
        </row>
        <row r="422">
          <cell r="D422">
            <v>0</v>
          </cell>
        </row>
        <row r="423">
          <cell r="D423">
            <v>0</v>
          </cell>
        </row>
        <row r="424">
          <cell r="D424">
            <v>831215</v>
          </cell>
        </row>
        <row r="425">
          <cell r="D425">
            <v>831215</v>
          </cell>
        </row>
        <row r="426">
          <cell r="D426">
            <v>1690565</v>
          </cell>
        </row>
        <row r="427">
          <cell r="D427">
            <v>0</v>
          </cell>
        </row>
        <row r="429">
          <cell r="D429">
            <v>7680700</v>
          </cell>
        </row>
        <row r="430">
          <cell r="D430">
            <v>7680700</v>
          </cell>
        </row>
        <row r="431">
          <cell r="D431">
            <v>6645770</v>
          </cell>
        </row>
        <row r="432">
          <cell r="D432">
            <v>6645770</v>
          </cell>
        </row>
        <row r="433">
          <cell r="D433">
            <v>2295000</v>
          </cell>
        </row>
        <row r="434">
          <cell r="D434">
            <v>4350770</v>
          </cell>
        </row>
        <row r="436">
          <cell r="D436">
            <v>0</v>
          </cell>
        </row>
        <row r="437">
          <cell r="D437">
            <v>0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5">
          <cell r="D445">
            <v>513162</v>
          </cell>
        </row>
        <row r="446">
          <cell r="D446">
            <v>53630</v>
          </cell>
        </row>
        <row r="447">
          <cell r="D447">
            <v>459532</v>
          </cell>
        </row>
        <row r="448">
          <cell r="D448">
            <v>491774</v>
          </cell>
        </row>
        <row r="449">
          <cell r="D449">
            <v>437208</v>
          </cell>
        </row>
        <row r="450">
          <cell r="D450">
            <v>437208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54566</v>
          </cell>
        </row>
        <row r="454">
          <cell r="D454">
            <v>54566</v>
          </cell>
        </row>
        <row r="455">
          <cell r="D455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3">
          <cell r="D463">
            <v>0</v>
          </cell>
        </row>
        <row r="464">
          <cell r="D464">
            <v>0</v>
          </cell>
        </row>
        <row r="465">
          <cell r="D465">
            <v>0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0</v>
          </cell>
        </row>
        <row r="470">
          <cell r="D470">
            <v>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85">
          <cell r="D485">
            <v>171766</v>
          </cell>
        </row>
        <row r="486">
          <cell r="D486">
            <v>138394</v>
          </cell>
        </row>
        <row r="487">
          <cell r="D487">
            <v>33372</v>
          </cell>
        </row>
        <row r="488">
          <cell r="D488">
            <v>33728</v>
          </cell>
        </row>
        <row r="489">
          <cell r="D489">
            <v>15313</v>
          </cell>
        </row>
        <row r="490">
          <cell r="D490">
            <v>15313</v>
          </cell>
        </row>
        <row r="491">
          <cell r="D491">
            <v>18415</v>
          </cell>
        </row>
        <row r="492">
          <cell r="D492">
            <v>18415</v>
          </cell>
        </row>
        <row r="494">
          <cell r="D494">
            <v>216300</v>
          </cell>
        </row>
        <row r="495">
          <cell r="D495">
            <v>216300</v>
          </cell>
        </row>
        <row r="496">
          <cell r="D496">
            <v>189649</v>
          </cell>
        </row>
        <row r="497">
          <cell r="D497">
            <v>189649</v>
          </cell>
        </row>
        <row r="498">
          <cell r="D498">
            <v>189649</v>
          </cell>
        </row>
        <row r="501">
          <cell r="D501">
            <v>420447</v>
          </cell>
        </row>
        <row r="502">
          <cell r="D502">
            <v>380649</v>
          </cell>
        </row>
        <row r="503">
          <cell r="D503">
            <v>39798</v>
          </cell>
        </row>
        <row r="504">
          <cell r="D504">
            <v>180784</v>
          </cell>
        </row>
        <row r="505">
          <cell r="D505">
            <v>180784</v>
          </cell>
        </row>
        <row r="506">
          <cell r="D506">
            <v>62381</v>
          </cell>
        </row>
        <row r="507">
          <cell r="D507">
            <v>118403</v>
          </cell>
        </row>
        <row r="508">
          <cell r="D508">
            <v>118403</v>
          </cell>
        </row>
        <row r="509">
          <cell r="D509">
            <v>0</v>
          </cell>
        </row>
        <row r="510">
          <cell r="D510">
            <v>0</v>
          </cell>
        </row>
        <row r="511">
          <cell r="D511">
            <v>0</v>
          </cell>
        </row>
        <row r="512">
          <cell r="D512">
            <v>239663</v>
          </cell>
        </row>
        <row r="513">
          <cell r="D513">
            <v>0</v>
          </cell>
        </row>
        <row r="515">
          <cell r="D515">
            <v>12061834</v>
          </cell>
        </row>
        <row r="516">
          <cell r="D516">
            <v>3334307</v>
          </cell>
        </row>
        <row r="517">
          <cell r="D517">
            <v>0</v>
          </cell>
        </row>
        <row r="518">
          <cell r="D518">
            <v>8727527</v>
          </cell>
        </row>
        <row r="519">
          <cell r="D519">
            <v>7521950</v>
          </cell>
        </row>
        <row r="520">
          <cell r="D520">
            <v>694960</v>
          </cell>
        </row>
        <row r="521">
          <cell r="D521">
            <v>694960</v>
          </cell>
        </row>
        <row r="522">
          <cell r="D522">
            <v>6826990</v>
          </cell>
        </row>
        <row r="523">
          <cell r="D523">
            <v>6826990</v>
          </cell>
        </row>
        <row r="524">
          <cell r="D524">
            <v>4539884</v>
          </cell>
        </row>
        <row r="525">
          <cell r="D525">
            <v>0</v>
          </cell>
        </row>
        <row r="526">
          <cell r="D526">
            <v>0</v>
          </cell>
        </row>
        <row r="528">
          <cell r="D528">
            <v>1009001</v>
          </cell>
        </row>
        <row r="529">
          <cell r="D529">
            <v>1009001</v>
          </cell>
        </row>
        <row r="530">
          <cell r="D530">
            <v>297871.4</v>
          </cell>
        </row>
        <row r="531">
          <cell r="D531">
            <v>297871.4</v>
          </cell>
        </row>
        <row r="532">
          <cell r="D532">
            <v>297871.4</v>
          </cell>
        </row>
        <row r="534">
          <cell r="D534">
            <v>0</v>
          </cell>
        </row>
        <row r="535">
          <cell r="D535">
            <v>0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0</v>
          </cell>
        </row>
        <row r="540">
          <cell r="D540">
            <v>0</v>
          </cell>
        </row>
        <row r="541">
          <cell r="D541">
            <v>0</v>
          </cell>
        </row>
        <row r="542">
          <cell r="D542">
            <v>0</v>
          </cell>
        </row>
        <row r="543">
          <cell r="D543">
            <v>0</v>
          </cell>
        </row>
        <row r="545">
          <cell r="D545">
            <v>0</v>
          </cell>
        </row>
        <row r="546">
          <cell r="D546">
            <v>0</v>
          </cell>
        </row>
        <row r="547">
          <cell r="D547">
            <v>0</v>
          </cell>
        </row>
        <row r="548">
          <cell r="D548">
            <v>0</v>
          </cell>
        </row>
        <row r="549">
          <cell r="D549">
            <v>0</v>
          </cell>
        </row>
        <row r="552">
          <cell r="D552">
            <v>15509</v>
          </cell>
        </row>
        <row r="553">
          <cell r="D553">
            <v>15509</v>
          </cell>
        </row>
        <row r="554">
          <cell r="D554">
            <v>0</v>
          </cell>
        </row>
        <row r="555">
          <cell r="D555">
            <v>0</v>
          </cell>
        </row>
        <row r="556">
          <cell r="D556">
            <v>0</v>
          </cell>
        </row>
        <row r="557">
          <cell r="D557">
            <v>0</v>
          </cell>
        </row>
        <row r="558">
          <cell r="D558">
            <v>0</v>
          </cell>
        </row>
        <row r="559">
          <cell r="D559">
            <v>0</v>
          </cell>
        </row>
        <row r="561">
          <cell r="D561">
            <v>9100</v>
          </cell>
        </row>
        <row r="562">
          <cell r="D562">
            <v>9100</v>
          </cell>
        </row>
        <row r="563">
          <cell r="D563">
            <v>5999.88</v>
          </cell>
        </row>
        <row r="564">
          <cell r="D564">
            <v>5999.88</v>
          </cell>
        </row>
        <row r="565">
          <cell r="D565">
            <v>5999.88</v>
          </cell>
        </row>
        <row r="568">
          <cell r="D568">
            <v>0</v>
          </cell>
        </row>
        <row r="569">
          <cell r="D569">
            <v>0</v>
          </cell>
        </row>
        <row r="570">
          <cell r="D570">
            <v>0</v>
          </cell>
        </row>
        <row r="571">
          <cell r="D571">
            <v>0</v>
          </cell>
        </row>
        <row r="572">
          <cell r="D572">
            <v>0</v>
          </cell>
        </row>
        <row r="573">
          <cell r="D573">
            <v>0</v>
          </cell>
        </row>
        <row r="574">
          <cell r="D574">
            <v>0</v>
          </cell>
        </row>
        <row r="575">
          <cell r="D575">
            <v>0</v>
          </cell>
        </row>
        <row r="576">
          <cell r="D576">
            <v>0</v>
          </cell>
        </row>
        <row r="579">
          <cell r="D579">
            <v>0</v>
          </cell>
        </row>
        <row r="580">
          <cell r="D580">
            <v>0</v>
          </cell>
        </row>
        <row r="581">
          <cell r="D581">
            <v>0</v>
          </cell>
        </row>
        <row r="582">
          <cell r="D582">
            <v>0</v>
          </cell>
        </row>
        <row r="583">
          <cell r="D583">
            <v>0</v>
          </cell>
        </row>
        <row r="584">
          <cell r="D584">
            <v>0</v>
          </cell>
        </row>
        <row r="585">
          <cell r="D585">
            <v>0</v>
          </cell>
        </row>
        <row r="588">
          <cell r="D588">
            <v>660743</v>
          </cell>
        </row>
        <row r="589">
          <cell r="D589">
            <v>232741</v>
          </cell>
        </row>
        <row r="590">
          <cell r="D590">
            <v>0</v>
          </cell>
        </row>
        <row r="591">
          <cell r="D591">
            <v>428002</v>
          </cell>
        </row>
        <row r="592">
          <cell r="D592">
            <v>455493</v>
          </cell>
        </row>
        <row r="593">
          <cell r="D593">
            <v>82162</v>
          </cell>
        </row>
        <row r="594">
          <cell r="D594">
            <v>81172</v>
          </cell>
        </row>
        <row r="595">
          <cell r="D595">
            <v>990</v>
          </cell>
        </row>
        <row r="596">
          <cell r="D596">
            <v>990</v>
          </cell>
        </row>
        <row r="597">
          <cell r="D597">
            <v>373331</v>
          </cell>
        </row>
        <row r="598">
          <cell r="D598">
            <v>373331</v>
          </cell>
        </row>
        <row r="600">
          <cell r="D600">
            <v>0</v>
          </cell>
        </row>
        <row r="601">
          <cell r="D601">
            <v>0</v>
          </cell>
        </row>
        <row r="602">
          <cell r="D602">
            <v>0</v>
          </cell>
        </row>
        <row r="603">
          <cell r="D603">
            <v>0</v>
          </cell>
        </row>
        <row r="604">
          <cell r="D604">
            <v>0</v>
          </cell>
        </row>
        <row r="607">
          <cell r="D607">
            <v>13616</v>
          </cell>
        </row>
        <row r="608">
          <cell r="D608">
            <v>5453</v>
          </cell>
        </row>
        <row r="609">
          <cell r="D609">
            <v>8163</v>
          </cell>
        </row>
        <row r="610">
          <cell r="D610">
            <v>8163</v>
          </cell>
        </row>
        <row r="611">
          <cell r="D611">
            <v>0</v>
          </cell>
        </row>
        <row r="612">
          <cell r="D612">
            <v>0</v>
          </cell>
        </row>
        <row r="613">
          <cell r="D613">
            <v>8163</v>
          </cell>
        </row>
        <row r="614">
          <cell r="D614">
            <v>8163</v>
          </cell>
        </row>
        <row r="617">
          <cell r="D617">
            <v>289050</v>
          </cell>
        </row>
        <row r="618">
          <cell r="D618">
            <v>0</v>
          </cell>
        </row>
        <row r="619">
          <cell r="D619">
            <v>289050</v>
          </cell>
        </row>
        <row r="620">
          <cell r="D620">
            <v>289050</v>
          </cell>
        </row>
        <row r="621">
          <cell r="D621">
            <v>289050</v>
          </cell>
        </row>
        <row r="622">
          <cell r="D622">
            <v>289050</v>
          </cell>
        </row>
        <row r="624">
          <cell r="D624">
            <v>0</v>
          </cell>
        </row>
        <row r="625">
          <cell r="D625">
            <v>0</v>
          </cell>
        </row>
        <row r="626">
          <cell r="D626">
            <v>0</v>
          </cell>
        </row>
        <row r="627">
          <cell r="D627">
            <v>0</v>
          </cell>
        </row>
        <row r="628">
          <cell r="D628">
            <v>0</v>
          </cell>
        </row>
        <row r="631">
          <cell r="D631">
            <v>6650</v>
          </cell>
        </row>
        <row r="632">
          <cell r="D632">
            <v>6650</v>
          </cell>
        </row>
        <row r="633">
          <cell r="D633">
            <v>0</v>
          </cell>
        </row>
        <row r="634">
          <cell r="D634">
            <v>113</v>
          </cell>
        </row>
        <row r="635">
          <cell r="D635">
            <v>0</v>
          </cell>
        </row>
        <row r="636">
          <cell r="D636">
            <v>0</v>
          </cell>
        </row>
        <row r="637">
          <cell r="D637">
            <v>113</v>
          </cell>
        </row>
        <row r="638">
          <cell r="D638">
            <v>113</v>
          </cell>
        </row>
        <row r="640">
          <cell r="D640">
            <v>135856</v>
          </cell>
        </row>
        <row r="641">
          <cell r="D641">
            <v>135856</v>
          </cell>
        </row>
        <row r="642">
          <cell r="D642">
            <v>125907</v>
          </cell>
        </row>
        <row r="643">
          <cell r="D643">
            <v>125907</v>
          </cell>
        </row>
        <row r="644">
          <cell r="D644">
            <v>125907</v>
          </cell>
        </row>
        <row r="647">
          <cell r="D647">
            <v>160528</v>
          </cell>
        </row>
        <row r="648">
          <cell r="D648">
            <v>30205</v>
          </cell>
        </row>
        <row r="649">
          <cell r="D649">
            <v>130323</v>
          </cell>
        </row>
        <row r="650">
          <cell r="D650">
            <v>139465</v>
          </cell>
        </row>
        <row r="651">
          <cell r="D651">
            <v>139465</v>
          </cell>
        </row>
        <row r="652">
          <cell r="D652">
            <v>139465</v>
          </cell>
        </row>
        <row r="653">
          <cell r="D653">
            <v>0</v>
          </cell>
        </row>
        <row r="654">
          <cell r="D654">
            <v>0</v>
          </cell>
        </row>
        <row r="656">
          <cell r="D656">
            <v>0</v>
          </cell>
        </row>
        <row r="657">
          <cell r="D657">
            <v>0</v>
          </cell>
        </row>
        <row r="658">
          <cell r="D658">
            <v>0</v>
          </cell>
        </row>
        <row r="659">
          <cell r="D659">
            <v>0</v>
          </cell>
        </row>
        <row r="660">
          <cell r="D660">
            <v>0</v>
          </cell>
        </row>
        <row r="661">
          <cell r="D661">
            <v>0</v>
          </cell>
        </row>
        <row r="663">
          <cell r="D663">
            <v>0</v>
          </cell>
        </row>
        <row r="664">
          <cell r="D664">
            <v>0</v>
          </cell>
        </row>
        <row r="665">
          <cell r="D665">
            <v>0</v>
          </cell>
        </row>
        <row r="666">
          <cell r="D666">
            <v>0</v>
          </cell>
        </row>
        <row r="667">
          <cell r="D667">
            <v>0</v>
          </cell>
        </row>
        <row r="668">
          <cell r="D668">
            <v>0</v>
          </cell>
        </row>
        <row r="671">
          <cell r="D671">
            <v>4252599</v>
          </cell>
        </row>
        <row r="672">
          <cell r="D672">
            <v>4252599</v>
          </cell>
        </row>
        <row r="673">
          <cell r="D673">
            <v>3410511</v>
          </cell>
        </row>
        <row r="674">
          <cell r="D674">
            <v>3410511</v>
          </cell>
        </row>
        <row r="675">
          <cell r="D675">
            <v>3410511</v>
          </cell>
        </row>
        <row r="701">
          <cell r="D701">
            <v>3360</v>
          </cell>
        </row>
        <row r="702">
          <cell r="D702">
            <v>3360</v>
          </cell>
        </row>
        <row r="703">
          <cell r="D703">
            <v>3360</v>
          </cell>
        </row>
        <row r="704">
          <cell r="D704">
            <v>3360</v>
          </cell>
        </row>
        <row r="705">
          <cell r="D705">
            <v>0</v>
          </cell>
        </row>
        <row r="706">
          <cell r="D706">
            <v>3360</v>
          </cell>
        </row>
        <row r="707">
          <cell r="D707">
            <v>3360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5">
          <cell r="D715">
            <v>975000</v>
          </cell>
        </row>
        <row r="716">
          <cell r="D716">
            <v>975000</v>
          </cell>
        </row>
        <row r="717">
          <cell r="D717">
            <v>982665</v>
          </cell>
        </row>
        <row r="718">
          <cell r="D718">
            <v>982665</v>
          </cell>
        </row>
        <row r="719">
          <cell r="D719">
            <v>982665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āris"/>
      <sheetName val="Marts"/>
      <sheetName val="Aprīlis"/>
      <sheetName val="Maijs"/>
      <sheetName val="Junijs"/>
      <sheetName val="Julijs"/>
      <sheetName val="Augusts"/>
      <sheetName val="Septembris"/>
      <sheetName val="Oktobris"/>
      <sheetName val="Sheet1"/>
      <sheetName val="Sheet2"/>
    </sheetNames>
    <sheetDataSet>
      <sheetData sheetId="8">
        <row r="10">
          <cell r="C10">
            <v>57835407</v>
          </cell>
        </row>
        <row r="11">
          <cell r="C11">
            <v>187446</v>
          </cell>
        </row>
        <row r="12">
          <cell r="C12">
            <v>70430</v>
          </cell>
        </row>
        <row r="13">
          <cell r="C13">
            <v>117016</v>
          </cell>
        </row>
        <row r="14">
          <cell r="C14">
            <v>731601</v>
          </cell>
        </row>
        <row r="15">
          <cell r="C15">
            <v>254250</v>
          </cell>
        </row>
        <row r="16">
          <cell r="C16">
            <v>477351</v>
          </cell>
        </row>
        <row r="17">
          <cell r="C17">
            <v>309962</v>
          </cell>
        </row>
        <row r="18">
          <cell r="C18">
            <v>309962</v>
          </cell>
        </row>
        <row r="19">
          <cell r="C19">
            <v>14705031</v>
          </cell>
        </row>
        <row r="20">
          <cell r="C20">
            <v>343227</v>
          </cell>
        </row>
        <row r="21">
          <cell r="C21">
            <v>413290</v>
          </cell>
        </row>
        <row r="22">
          <cell r="C22">
            <v>196268</v>
          </cell>
        </row>
        <row r="23">
          <cell r="C23">
            <v>67296</v>
          </cell>
        </row>
        <row r="24">
          <cell r="C24">
            <v>11836669</v>
          </cell>
        </row>
        <row r="25">
          <cell r="C25">
            <v>23063</v>
          </cell>
        </row>
        <row r="26">
          <cell r="C26">
            <v>56550</v>
          </cell>
        </row>
        <row r="27">
          <cell r="C27">
            <v>1768668</v>
          </cell>
        </row>
        <row r="28">
          <cell r="C28">
            <v>2655000</v>
          </cell>
        </row>
        <row r="29">
          <cell r="C29">
            <v>2823616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7750</v>
          </cell>
        </row>
        <row r="33">
          <cell r="C33">
            <v>7750</v>
          </cell>
        </row>
        <row r="34">
          <cell r="C34">
            <v>79255813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2"/>
  <sheetViews>
    <sheetView tabSelected="1" workbookViewId="0" topLeftCell="A1">
      <selection activeCell="K8" sqref="K8"/>
    </sheetView>
  </sheetViews>
  <sheetFormatPr defaultColWidth="9.140625" defaultRowHeight="12.75"/>
  <cols>
    <col min="1" max="1" width="5.57421875" style="44" customWidth="1"/>
    <col min="2" max="2" width="49.28125" style="39" customWidth="1"/>
    <col min="3" max="3" width="12.140625" style="46" customWidth="1"/>
    <col min="4" max="4" width="13.00390625" style="46" customWidth="1"/>
    <col min="5" max="5" width="8.421875" style="39" customWidth="1"/>
    <col min="6" max="6" width="12.57421875" style="52" customWidth="1"/>
    <col min="7" max="16384" width="9.140625" style="39" customWidth="1"/>
  </cols>
  <sheetData>
    <row r="1" spans="3:6" ht="18.75" customHeight="1">
      <c r="C1" s="45"/>
      <c r="F1" s="47" t="s">
        <v>627</v>
      </c>
    </row>
    <row r="2" spans="2:5" ht="18.75" customHeight="1">
      <c r="B2" s="48" t="s">
        <v>628</v>
      </c>
      <c r="C2" s="49"/>
      <c r="D2" s="50"/>
      <c r="E2" s="51"/>
    </row>
    <row r="3" spans="2:3" ht="14.25" customHeight="1">
      <c r="B3" s="53"/>
      <c r="C3" s="45"/>
    </row>
    <row r="4" spans="1:6" ht="18.75" customHeight="1">
      <c r="A4" s="54"/>
      <c r="B4" s="55" t="s">
        <v>629</v>
      </c>
      <c r="C4" s="56"/>
      <c r="D4" s="56"/>
      <c r="E4" s="56"/>
      <c r="F4" s="56"/>
    </row>
    <row r="5" spans="1:6" ht="18.75" customHeight="1">
      <c r="A5" s="57"/>
      <c r="B5" s="58" t="s">
        <v>630</v>
      </c>
      <c r="C5" s="59"/>
      <c r="D5" s="59"/>
      <c r="E5" s="59"/>
      <c r="F5" s="59"/>
    </row>
    <row r="6" spans="2:6" ht="14.25" customHeight="1">
      <c r="B6" s="60"/>
      <c r="C6" s="56"/>
      <c r="D6" s="56"/>
      <c r="E6" s="60"/>
      <c r="F6" s="61"/>
    </row>
    <row r="7" spans="1:6" ht="15" customHeight="1">
      <c r="A7" s="62"/>
      <c r="B7" s="63"/>
      <c r="C7" s="49"/>
      <c r="D7" s="50"/>
      <c r="E7" s="64"/>
      <c r="F7" s="65" t="s">
        <v>631</v>
      </c>
    </row>
    <row r="8" spans="1:6" ht="60" customHeight="1">
      <c r="A8" s="66"/>
      <c r="B8" s="67" t="s">
        <v>580</v>
      </c>
      <c r="C8" s="68" t="s">
        <v>632</v>
      </c>
      <c r="D8" s="68" t="s">
        <v>633</v>
      </c>
      <c r="E8" s="67" t="s">
        <v>634</v>
      </c>
      <c r="F8" s="68" t="s">
        <v>635</v>
      </c>
    </row>
    <row r="9" spans="1:6" ht="12.75">
      <c r="A9" s="69">
        <v>1</v>
      </c>
      <c r="B9" s="67">
        <v>2</v>
      </c>
      <c r="C9" s="68">
        <v>3</v>
      </c>
      <c r="D9" s="68">
        <v>4</v>
      </c>
      <c r="E9" s="67">
        <v>5</v>
      </c>
      <c r="F9" s="68">
        <v>6</v>
      </c>
    </row>
    <row r="10" spans="1:6" ht="12.75">
      <c r="A10" s="70" t="s">
        <v>636</v>
      </c>
      <c r="B10" s="71" t="s">
        <v>637</v>
      </c>
      <c r="C10" s="72">
        <v>2038405317</v>
      </c>
      <c r="D10" s="72">
        <v>1672434914</v>
      </c>
      <c r="E10" s="73">
        <v>82.04623977636534</v>
      </c>
      <c r="F10" s="72">
        <v>203382569</v>
      </c>
    </row>
    <row r="11" spans="1:6" ht="12.75" customHeight="1">
      <c r="A11" s="69"/>
      <c r="B11" s="74" t="s">
        <v>638</v>
      </c>
      <c r="C11" s="72">
        <v>1412801712</v>
      </c>
      <c r="D11" s="72">
        <v>1148285962</v>
      </c>
      <c r="E11" s="73">
        <v>81.27722045115982</v>
      </c>
      <c r="F11" s="72">
        <v>148415387</v>
      </c>
    </row>
    <row r="12" spans="1:6" ht="12.75">
      <c r="A12" s="69"/>
      <c r="B12" s="75" t="s">
        <v>639</v>
      </c>
      <c r="C12" s="76">
        <v>961404544</v>
      </c>
      <c r="D12" s="76">
        <v>821249123</v>
      </c>
      <c r="E12" s="77">
        <v>85.42180584908905</v>
      </c>
      <c r="F12" s="76">
        <v>95123035</v>
      </c>
    </row>
    <row r="13" spans="1:6" ht="12.75">
      <c r="A13" s="69"/>
      <c r="B13" s="75" t="s">
        <v>640</v>
      </c>
      <c r="C13" s="76">
        <v>227166336</v>
      </c>
      <c r="D13" s="76">
        <v>206010372</v>
      </c>
      <c r="E13" s="77">
        <v>90.68701623113733</v>
      </c>
      <c r="F13" s="76">
        <v>20919168</v>
      </c>
    </row>
    <row r="14" spans="1:6" ht="12.75">
      <c r="A14" s="69"/>
      <c r="B14" s="75" t="s">
        <v>641</v>
      </c>
      <c r="C14" s="76">
        <v>121496336</v>
      </c>
      <c r="D14" s="76">
        <v>100074916</v>
      </c>
      <c r="E14" s="77">
        <v>82.36866994902628</v>
      </c>
      <c r="F14" s="76">
        <v>10357229</v>
      </c>
    </row>
    <row r="15" spans="1:6" ht="12.75">
      <c r="A15" s="69"/>
      <c r="B15" s="75" t="s">
        <v>642</v>
      </c>
      <c r="C15" s="76">
        <v>105670000</v>
      </c>
      <c r="D15" s="76">
        <v>105935456</v>
      </c>
      <c r="E15" s="77">
        <v>100.25121226459733</v>
      </c>
      <c r="F15" s="76">
        <v>10561939</v>
      </c>
    </row>
    <row r="16" spans="1:6" ht="12.75">
      <c r="A16" s="69"/>
      <c r="B16" s="75" t="s">
        <v>643</v>
      </c>
      <c r="C16" s="76">
        <v>720609048</v>
      </c>
      <c r="D16" s="76">
        <v>603077372</v>
      </c>
      <c r="E16" s="77">
        <v>83.68995278005447</v>
      </c>
      <c r="F16" s="76">
        <v>72057191</v>
      </c>
    </row>
    <row r="17" spans="1:6" ht="12.75" customHeight="1">
      <c r="A17" s="69"/>
      <c r="B17" s="78" t="s">
        <v>644</v>
      </c>
      <c r="C17" s="76">
        <v>482300048</v>
      </c>
      <c r="D17" s="76">
        <v>396230625</v>
      </c>
      <c r="E17" s="77">
        <v>82.15438224463955</v>
      </c>
      <c r="F17" s="76">
        <v>49641982</v>
      </c>
    </row>
    <row r="18" spans="1:6" ht="12.75">
      <c r="A18" s="69"/>
      <c r="B18" s="75" t="s">
        <v>645</v>
      </c>
      <c r="C18" s="76">
        <v>222269000</v>
      </c>
      <c r="D18" s="76">
        <v>189437600</v>
      </c>
      <c r="E18" s="77">
        <v>85.22897929985737</v>
      </c>
      <c r="F18" s="76">
        <v>20418959</v>
      </c>
    </row>
    <row r="19" spans="1:6" ht="12.75">
      <c r="A19" s="69"/>
      <c r="B19" s="75" t="s">
        <v>646</v>
      </c>
      <c r="C19" s="76">
        <v>4850000</v>
      </c>
      <c r="D19" s="76">
        <v>3673048</v>
      </c>
      <c r="E19" s="77">
        <v>75.73294845360824</v>
      </c>
      <c r="F19" s="76">
        <v>618128</v>
      </c>
    </row>
    <row r="20" spans="1:6" ht="12.75">
      <c r="A20" s="69"/>
      <c r="B20" s="75" t="s">
        <v>647</v>
      </c>
      <c r="C20" s="76">
        <v>11190000</v>
      </c>
      <c r="D20" s="76">
        <v>13736099</v>
      </c>
      <c r="E20" s="77">
        <v>122.75334226988382</v>
      </c>
      <c r="F20" s="76">
        <v>1378122</v>
      </c>
    </row>
    <row r="21" spans="1:6" ht="12.75">
      <c r="A21" s="69"/>
      <c r="B21" s="75" t="s">
        <v>648</v>
      </c>
      <c r="C21" s="76">
        <v>13629160</v>
      </c>
      <c r="D21" s="76">
        <v>12161379</v>
      </c>
      <c r="E21" s="77">
        <v>89.23058354293295</v>
      </c>
      <c r="F21" s="76">
        <v>2146676</v>
      </c>
    </row>
    <row r="22" spans="1:6" ht="12.75">
      <c r="A22" s="69"/>
      <c r="B22" s="75" t="s">
        <v>649</v>
      </c>
      <c r="C22" s="76">
        <v>6353160</v>
      </c>
      <c r="D22" s="76">
        <v>6091480</v>
      </c>
      <c r="E22" s="77">
        <v>95.88110483601862</v>
      </c>
      <c r="F22" s="76">
        <v>644818</v>
      </c>
    </row>
    <row r="23" spans="1:6" ht="12.75">
      <c r="A23" s="69"/>
      <c r="B23" s="75" t="s">
        <v>650</v>
      </c>
      <c r="C23" s="76">
        <v>240000</v>
      </c>
      <c r="D23" s="76">
        <v>246542</v>
      </c>
      <c r="E23" s="77">
        <v>102.72583333333334</v>
      </c>
      <c r="F23" s="76">
        <v>26687</v>
      </c>
    </row>
    <row r="24" spans="1:6" ht="12.75">
      <c r="A24" s="69"/>
      <c r="B24" s="75" t="s">
        <v>651</v>
      </c>
      <c r="C24" s="76">
        <v>7036000</v>
      </c>
      <c r="D24" s="76">
        <v>5823357</v>
      </c>
      <c r="E24" s="77">
        <v>82.76516486640136</v>
      </c>
      <c r="F24" s="76">
        <v>1475171</v>
      </c>
    </row>
    <row r="25" spans="1:6" ht="12.75">
      <c r="A25" s="69"/>
      <c r="B25" s="75" t="s">
        <v>652</v>
      </c>
      <c r="C25" s="79" t="s">
        <v>587</v>
      </c>
      <c r="D25" s="76">
        <v>2199</v>
      </c>
      <c r="E25" s="80" t="s">
        <v>587</v>
      </c>
      <c r="F25" s="76">
        <v>-309</v>
      </c>
    </row>
    <row r="26" spans="1:6" ht="12.75">
      <c r="A26" s="69"/>
      <c r="B26" s="75" t="s">
        <v>653</v>
      </c>
      <c r="C26" s="76">
        <v>146210015</v>
      </c>
      <c r="D26" s="76">
        <v>136559650</v>
      </c>
      <c r="E26" s="77">
        <v>93.3996552835317</v>
      </c>
      <c r="F26" s="76">
        <v>11743959</v>
      </c>
    </row>
    <row r="27" spans="1:6" ht="12.75" customHeight="1">
      <c r="A27" s="69"/>
      <c r="B27" s="78" t="s">
        <v>654</v>
      </c>
      <c r="C27" s="76">
        <v>104363113</v>
      </c>
      <c r="D27" s="76">
        <v>73643158</v>
      </c>
      <c r="E27" s="77">
        <v>70.56435543466397</v>
      </c>
      <c r="F27" s="76">
        <v>8453574</v>
      </c>
    </row>
    <row r="28" spans="1:6" ht="11.25" customHeight="1">
      <c r="A28" s="69"/>
      <c r="B28" s="78" t="s">
        <v>655</v>
      </c>
      <c r="C28" s="76">
        <v>200824040</v>
      </c>
      <c r="D28" s="76">
        <v>116831832</v>
      </c>
      <c r="E28" s="77">
        <v>58.17621834517421</v>
      </c>
      <c r="F28" s="76">
        <v>33095128</v>
      </c>
    </row>
    <row r="29" spans="1:6" ht="12.75" customHeight="1">
      <c r="A29" s="70" t="s">
        <v>656</v>
      </c>
      <c r="B29" s="74" t="s">
        <v>657</v>
      </c>
      <c r="C29" s="72">
        <v>1412801712</v>
      </c>
      <c r="D29" s="72">
        <v>1148285962</v>
      </c>
      <c r="E29" s="73">
        <v>81.27722045115982</v>
      </c>
      <c r="F29" s="72">
        <v>148415387</v>
      </c>
    </row>
    <row r="30" spans="1:6" ht="12.75">
      <c r="A30" s="69"/>
      <c r="B30" s="81" t="s">
        <v>658</v>
      </c>
      <c r="C30" s="72">
        <v>640254898</v>
      </c>
      <c r="D30" s="72">
        <v>536056274</v>
      </c>
      <c r="E30" s="73">
        <v>83.72544679853429</v>
      </c>
      <c r="F30" s="72">
        <v>56215365</v>
      </c>
    </row>
    <row r="31" spans="1:6" ht="12.75">
      <c r="A31" s="69"/>
      <c r="B31" s="75" t="s">
        <v>639</v>
      </c>
      <c r="C31" s="76">
        <v>624480000</v>
      </c>
      <c r="D31" s="76">
        <v>522686534</v>
      </c>
      <c r="E31" s="77">
        <v>83.69948341019729</v>
      </c>
      <c r="F31" s="76">
        <v>54755114</v>
      </c>
    </row>
    <row r="32" spans="1:6" ht="12.75">
      <c r="A32" s="69"/>
      <c r="B32" s="75" t="s">
        <v>659</v>
      </c>
      <c r="C32" s="76">
        <v>624480000</v>
      </c>
      <c r="D32" s="76">
        <v>522686534</v>
      </c>
      <c r="E32" s="77">
        <v>83.69948341019729</v>
      </c>
      <c r="F32" s="76">
        <v>54755114</v>
      </c>
    </row>
    <row r="33" spans="1:6" ht="12.75">
      <c r="A33" s="69"/>
      <c r="B33" s="75" t="s">
        <v>660</v>
      </c>
      <c r="C33" s="76">
        <v>15747666</v>
      </c>
      <c r="D33" s="76">
        <v>13348532</v>
      </c>
      <c r="E33" s="77">
        <v>84.76514551426224</v>
      </c>
      <c r="F33" s="76">
        <v>1454429</v>
      </c>
    </row>
    <row r="34" spans="1:6" ht="12" customHeight="1">
      <c r="A34" s="69"/>
      <c r="B34" s="75" t="s">
        <v>661</v>
      </c>
      <c r="C34" s="76">
        <v>27232</v>
      </c>
      <c r="D34" s="76">
        <v>21208</v>
      </c>
      <c r="E34" s="77">
        <v>77.8789659224442</v>
      </c>
      <c r="F34" s="76">
        <v>5822</v>
      </c>
    </row>
    <row r="35" spans="1:6" ht="12.75" hidden="1">
      <c r="A35" s="69"/>
      <c r="B35" s="75"/>
      <c r="C35" s="76"/>
      <c r="D35" s="76"/>
      <c r="E35" s="77"/>
      <c r="F35" s="76"/>
    </row>
    <row r="36" spans="1:6" ht="12.75">
      <c r="A36" s="69"/>
      <c r="B36" s="82" t="s">
        <v>662</v>
      </c>
      <c r="C36" s="83">
        <v>14651293</v>
      </c>
      <c r="D36" s="83">
        <v>11907322</v>
      </c>
      <c r="E36" s="77">
        <v>81.27147549366462</v>
      </c>
      <c r="F36" s="83">
        <v>1248183</v>
      </c>
    </row>
    <row r="37" spans="1:6" ht="12.75" customHeight="1">
      <c r="A37" s="70" t="s">
        <v>663</v>
      </c>
      <c r="B37" s="74" t="s">
        <v>664</v>
      </c>
      <c r="C37" s="72">
        <v>625603605</v>
      </c>
      <c r="D37" s="72">
        <v>524148952</v>
      </c>
      <c r="E37" s="73">
        <v>83.78291745937109</v>
      </c>
      <c r="F37" s="72">
        <v>54967182</v>
      </c>
    </row>
    <row r="38" spans="1:6" ht="12.75">
      <c r="A38" s="70" t="s">
        <v>665</v>
      </c>
      <c r="B38" s="74" t="s">
        <v>666</v>
      </c>
      <c r="C38" s="72">
        <v>2199616175</v>
      </c>
      <c r="D38" s="72">
        <v>1609120247</v>
      </c>
      <c r="E38" s="73">
        <v>73.15459239155668</v>
      </c>
      <c r="F38" s="72">
        <v>192887401</v>
      </c>
    </row>
    <row r="39" spans="1:6" ht="12.75">
      <c r="A39" s="70" t="s">
        <v>667</v>
      </c>
      <c r="B39" s="74" t="s">
        <v>668</v>
      </c>
      <c r="C39" s="72">
        <v>2025954155</v>
      </c>
      <c r="D39" s="72">
        <v>1510963743</v>
      </c>
      <c r="E39" s="73">
        <v>74.58035214029806</v>
      </c>
      <c r="F39" s="72">
        <v>175182988</v>
      </c>
    </row>
    <row r="40" spans="1:6" ht="12.75">
      <c r="A40" s="70" t="s">
        <v>669</v>
      </c>
      <c r="B40" s="74" t="s">
        <v>670</v>
      </c>
      <c r="C40" s="72">
        <v>74859695</v>
      </c>
      <c r="D40" s="72">
        <v>44959110</v>
      </c>
      <c r="E40" s="73">
        <v>60.05783218860296</v>
      </c>
      <c r="F40" s="72">
        <v>6799888</v>
      </c>
    </row>
    <row r="41" spans="1:6" ht="12.75">
      <c r="A41" s="70" t="s">
        <v>671</v>
      </c>
      <c r="B41" s="74" t="s">
        <v>672</v>
      </c>
      <c r="C41" s="72">
        <v>98802325</v>
      </c>
      <c r="D41" s="72">
        <v>53197394</v>
      </c>
      <c r="E41" s="73">
        <v>53.84224915759827</v>
      </c>
      <c r="F41" s="72">
        <v>10904525</v>
      </c>
    </row>
    <row r="42" spans="1:6" ht="26.25" customHeight="1">
      <c r="A42" s="70" t="s">
        <v>673</v>
      </c>
      <c r="B42" s="74" t="s">
        <v>674</v>
      </c>
      <c r="C42" s="72">
        <v>-161210858</v>
      </c>
      <c r="D42" s="72">
        <v>63314667</v>
      </c>
      <c r="E42" s="84" t="s">
        <v>587</v>
      </c>
      <c r="F42" s="72">
        <v>10495168</v>
      </c>
    </row>
    <row r="43" spans="1:6" ht="15" customHeight="1">
      <c r="A43" s="70" t="s">
        <v>675</v>
      </c>
      <c r="B43" s="74" t="s">
        <v>676</v>
      </c>
      <c r="C43" s="72">
        <v>-7155693</v>
      </c>
      <c r="D43" s="72">
        <v>-24100918</v>
      </c>
      <c r="E43" s="84" t="s">
        <v>587</v>
      </c>
      <c r="F43" s="72">
        <v>-2719058</v>
      </c>
    </row>
    <row r="44" spans="1:6" ht="27" customHeight="1">
      <c r="A44" s="69"/>
      <c r="B44" s="74" t="s">
        <v>677</v>
      </c>
      <c r="C44" s="72">
        <v>2192460482</v>
      </c>
      <c r="D44" s="72">
        <v>1585019329</v>
      </c>
      <c r="E44" s="73">
        <v>72.29408885646679</v>
      </c>
      <c r="F44" s="72">
        <v>190168343</v>
      </c>
    </row>
    <row r="45" spans="1:6" ht="25.5">
      <c r="A45" s="85" t="s">
        <v>678</v>
      </c>
      <c r="B45" s="74" t="s">
        <v>679</v>
      </c>
      <c r="C45" s="72">
        <v>-154055165</v>
      </c>
      <c r="D45" s="72">
        <v>87415585</v>
      </c>
      <c r="E45" s="84" t="s">
        <v>587</v>
      </c>
      <c r="F45" s="72">
        <v>13214226</v>
      </c>
    </row>
    <row r="46" spans="1:6" ht="11.25" customHeight="1">
      <c r="A46" s="69"/>
      <c r="B46" s="86" t="s">
        <v>680</v>
      </c>
      <c r="C46" s="76">
        <v>154055165</v>
      </c>
      <c r="D46" s="76">
        <v>-87415585</v>
      </c>
      <c r="E46" s="87" t="s">
        <v>587</v>
      </c>
      <c r="F46" s="76">
        <v>-13214226</v>
      </c>
    </row>
    <row r="47" spans="1:6" ht="12" customHeight="1">
      <c r="A47" s="69"/>
      <c r="B47" s="86" t="s">
        <v>681</v>
      </c>
      <c r="C47" s="76">
        <v>400000</v>
      </c>
      <c r="D47" s="76">
        <v>400000</v>
      </c>
      <c r="E47" s="87" t="s">
        <v>587</v>
      </c>
      <c r="F47" s="76">
        <v>0</v>
      </c>
    </row>
    <row r="48" spans="1:6" ht="12" customHeight="1">
      <c r="A48" s="69"/>
      <c r="B48" s="86" t="s">
        <v>682</v>
      </c>
      <c r="C48" s="76">
        <v>194531617</v>
      </c>
      <c r="D48" s="76">
        <v>-43619798</v>
      </c>
      <c r="E48" s="87" t="s">
        <v>587</v>
      </c>
      <c r="F48" s="76">
        <v>-6313473</v>
      </c>
    </row>
    <row r="49" spans="1:6" ht="39" customHeight="1">
      <c r="A49" s="69"/>
      <c r="B49" s="86" t="s">
        <v>683</v>
      </c>
      <c r="C49" s="76">
        <v>-6161778</v>
      </c>
      <c r="D49" s="76">
        <v>-7495815</v>
      </c>
      <c r="E49" s="87" t="s">
        <v>587</v>
      </c>
      <c r="F49" s="76">
        <v>-4311224</v>
      </c>
    </row>
    <row r="50" spans="1:6" ht="26.25" customHeight="1">
      <c r="A50" s="69"/>
      <c r="B50" s="86" t="s">
        <v>684</v>
      </c>
      <c r="C50" s="76">
        <v>-30219721</v>
      </c>
      <c r="D50" s="76">
        <v>-43517362</v>
      </c>
      <c r="E50" s="87" t="s">
        <v>587</v>
      </c>
      <c r="F50" s="76">
        <v>-7265011</v>
      </c>
    </row>
    <row r="51" spans="1:6" ht="38.25">
      <c r="A51" s="69"/>
      <c r="B51" s="86" t="s">
        <v>685</v>
      </c>
      <c r="C51" s="76">
        <v>-4440150</v>
      </c>
      <c r="D51" s="76">
        <v>6965143</v>
      </c>
      <c r="E51" s="87" t="s">
        <v>587</v>
      </c>
      <c r="F51" s="76">
        <v>4675482</v>
      </c>
    </row>
    <row r="52" spans="1:6" ht="38.25">
      <c r="A52" s="69"/>
      <c r="B52" s="86" t="s">
        <v>686</v>
      </c>
      <c r="C52" s="76">
        <v>-54803</v>
      </c>
      <c r="D52" s="76">
        <v>-147753</v>
      </c>
      <c r="E52" s="87" t="s">
        <v>587</v>
      </c>
      <c r="F52" s="76">
        <v>0</v>
      </c>
    </row>
    <row r="53" spans="1:6" ht="12.75">
      <c r="A53" s="69"/>
      <c r="B53" s="74" t="s">
        <v>687</v>
      </c>
      <c r="C53" s="72">
        <v>1604232291</v>
      </c>
      <c r="D53" s="72">
        <v>1128488657</v>
      </c>
      <c r="E53" s="73">
        <v>70.3444671529804</v>
      </c>
      <c r="F53" s="72">
        <v>145185230</v>
      </c>
    </row>
    <row r="54" spans="1:6" ht="12.75">
      <c r="A54" s="69"/>
      <c r="B54" s="88" t="s">
        <v>688</v>
      </c>
      <c r="C54" s="83">
        <v>14651293</v>
      </c>
      <c r="D54" s="83">
        <v>11907322</v>
      </c>
      <c r="E54" s="89">
        <v>81.27147549366462</v>
      </c>
      <c r="F54" s="83">
        <v>1248183</v>
      </c>
    </row>
    <row r="55" spans="1:6" ht="13.5" customHeight="1">
      <c r="A55" s="70" t="s">
        <v>689</v>
      </c>
      <c r="B55" s="74" t="s">
        <v>690</v>
      </c>
      <c r="C55" s="72">
        <v>1589580998</v>
      </c>
      <c r="D55" s="72">
        <v>1116581335</v>
      </c>
      <c r="E55" s="73">
        <v>70.24375205823894</v>
      </c>
      <c r="F55" s="72">
        <v>143937047</v>
      </c>
    </row>
    <row r="56" spans="1:6" ht="12.75">
      <c r="A56" s="69"/>
      <c r="B56" s="75" t="s">
        <v>691</v>
      </c>
      <c r="C56" s="76">
        <v>1432675571</v>
      </c>
      <c r="D56" s="76">
        <v>1031670119</v>
      </c>
      <c r="E56" s="77">
        <v>72.01003073430641</v>
      </c>
      <c r="F56" s="76">
        <v>127830431</v>
      </c>
    </row>
    <row r="57" spans="1:6" ht="12.75">
      <c r="A57" s="69"/>
      <c r="B57" s="82" t="s">
        <v>692</v>
      </c>
      <c r="C57" s="76">
        <v>14552193</v>
      </c>
      <c r="D57" s="76">
        <v>11907322</v>
      </c>
      <c r="E57" s="89">
        <v>81.8249318161187</v>
      </c>
      <c r="F57" s="76">
        <v>1248183</v>
      </c>
    </row>
    <row r="58" spans="1:6" ht="13.5" customHeight="1">
      <c r="A58" s="69" t="s">
        <v>693</v>
      </c>
      <c r="B58" s="74" t="s">
        <v>694</v>
      </c>
      <c r="C58" s="72">
        <v>1418123378</v>
      </c>
      <c r="D58" s="72">
        <v>1019762797</v>
      </c>
      <c r="E58" s="73">
        <v>71.90931429662956</v>
      </c>
      <c r="F58" s="72">
        <v>126582248</v>
      </c>
    </row>
    <row r="59" spans="1:6" ht="12.75">
      <c r="A59" s="69"/>
      <c r="B59" s="75" t="s">
        <v>695</v>
      </c>
      <c r="C59" s="76">
        <v>74838330</v>
      </c>
      <c r="D59" s="76">
        <v>44953306</v>
      </c>
      <c r="E59" s="77">
        <v>60.06722223758868</v>
      </c>
      <c r="F59" s="76">
        <v>6799771</v>
      </c>
    </row>
    <row r="60" spans="1:6" ht="15" customHeight="1">
      <c r="A60" s="69" t="s">
        <v>696</v>
      </c>
      <c r="B60" s="74" t="s">
        <v>697</v>
      </c>
      <c r="C60" s="72">
        <v>74838330</v>
      </c>
      <c r="D60" s="72">
        <v>44953306</v>
      </c>
      <c r="E60" s="73">
        <v>60.06722223758868</v>
      </c>
      <c r="F60" s="72">
        <v>6799771</v>
      </c>
    </row>
    <row r="61" spans="1:6" ht="12.75">
      <c r="A61" s="69"/>
      <c r="B61" s="75" t="s">
        <v>698</v>
      </c>
      <c r="C61" s="76">
        <v>96718390</v>
      </c>
      <c r="D61" s="76">
        <v>51865232</v>
      </c>
      <c r="E61" s="77">
        <v>53.624995205151784</v>
      </c>
      <c r="F61" s="76">
        <v>10555028</v>
      </c>
    </row>
    <row r="62" spans="1:6" ht="12.75">
      <c r="A62" s="69"/>
      <c r="B62" s="88" t="s">
        <v>688</v>
      </c>
      <c r="C62" s="76">
        <v>99100</v>
      </c>
      <c r="D62" s="76">
        <v>0</v>
      </c>
      <c r="E62" s="77">
        <v>0</v>
      </c>
      <c r="F62" s="76">
        <v>0</v>
      </c>
    </row>
    <row r="63" spans="1:6" ht="14.25" customHeight="1">
      <c r="A63" s="69" t="s">
        <v>699</v>
      </c>
      <c r="B63" s="74" t="s">
        <v>700</v>
      </c>
      <c r="C63" s="72">
        <v>96619290</v>
      </c>
      <c r="D63" s="72">
        <v>51865232</v>
      </c>
      <c r="E63" s="73">
        <v>53.67999702750868</v>
      </c>
      <c r="F63" s="72">
        <v>10555028</v>
      </c>
    </row>
    <row r="64" spans="1:6" ht="26.25" customHeight="1">
      <c r="A64" s="70" t="s">
        <v>701</v>
      </c>
      <c r="B64" s="74" t="s">
        <v>702</v>
      </c>
      <c r="C64" s="72">
        <v>-191430579</v>
      </c>
      <c r="D64" s="72">
        <v>19797305</v>
      </c>
      <c r="E64" s="84" t="s">
        <v>587</v>
      </c>
      <c r="F64" s="72">
        <v>3230157</v>
      </c>
    </row>
    <row r="65" spans="1:6" ht="14.25" customHeight="1">
      <c r="A65" s="70" t="s">
        <v>703</v>
      </c>
      <c r="B65" s="74" t="s">
        <v>704</v>
      </c>
      <c r="C65" s="72">
        <v>-7155693</v>
      </c>
      <c r="D65" s="72">
        <v>-24100918</v>
      </c>
      <c r="E65" s="73">
        <v>336.8076020030485</v>
      </c>
      <c r="F65" s="72">
        <v>-2719058</v>
      </c>
    </row>
    <row r="66" spans="1:6" ht="12.75">
      <c r="A66" s="69"/>
      <c r="B66" s="75" t="s">
        <v>705</v>
      </c>
      <c r="C66" s="76">
        <v>-7155693</v>
      </c>
      <c r="D66" s="76">
        <v>-24100918</v>
      </c>
      <c r="E66" s="80" t="s">
        <v>587</v>
      </c>
      <c r="F66" s="76">
        <v>-2719058</v>
      </c>
    </row>
    <row r="67" spans="1:6" ht="12.75">
      <c r="A67" s="69"/>
      <c r="B67" s="75" t="s">
        <v>706</v>
      </c>
      <c r="C67" s="76">
        <v>-7155693</v>
      </c>
      <c r="D67" s="76">
        <v>-24100918</v>
      </c>
      <c r="E67" s="77">
        <v>336.8076020030485</v>
      </c>
      <c r="F67" s="76">
        <v>-2719058</v>
      </c>
    </row>
    <row r="68" spans="1:6" ht="26.25" customHeight="1">
      <c r="A68" s="70" t="s">
        <v>707</v>
      </c>
      <c r="B68" s="74" t="s">
        <v>708</v>
      </c>
      <c r="C68" s="72">
        <v>-184274886</v>
      </c>
      <c r="D68" s="72">
        <v>43898223</v>
      </c>
      <c r="E68" s="87" t="s">
        <v>587</v>
      </c>
      <c r="F68" s="72">
        <v>5949215</v>
      </c>
    </row>
    <row r="69" spans="1:6" ht="11.25" customHeight="1">
      <c r="A69" s="69"/>
      <c r="B69" s="86" t="s">
        <v>680</v>
      </c>
      <c r="C69" s="76">
        <v>184274886</v>
      </c>
      <c r="D69" s="76">
        <v>-43898223</v>
      </c>
      <c r="E69" s="87" t="s">
        <v>587</v>
      </c>
      <c r="F69" s="76">
        <v>-5949215</v>
      </c>
    </row>
    <row r="70" spans="1:6" ht="25.5">
      <c r="A70" s="69"/>
      <c r="B70" s="86" t="s">
        <v>681</v>
      </c>
      <c r="C70" s="76">
        <v>400000</v>
      </c>
      <c r="D70" s="76">
        <v>400000</v>
      </c>
      <c r="E70" s="87" t="s">
        <v>587</v>
      </c>
      <c r="F70" s="76">
        <v>0</v>
      </c>
    </row>
    <row r="71" spans="1:6" ht="12.75">
      <c r="A71" s="69"/>
      <c r="B71" s="86" t="s">
        <v>682</v>
      </c>
      <c r="C71" s="76">
        <v>194476814</v>
      </c>
      <c r="D71" s="76">
        <v>-43767551</v>
      </c>
      <c r="E71" s="87" t="s">
        <v>587</v>
      </c>
      <c r="F71" s="76">
        <v>-6313473</v>
      </c>
    </row>
    <row r="72" spans="1:6" ht="40.5" customHeight="1">
      <c r="A72" s="69"/>
      <c r="B72" s="86" t="s">
        <v>709</v>
      </c>
      <c r="C72" s="76">
        <v>-6161778</v>
      </c>
      <c r="D72" s="76">
        <v>-7495815</v>
      </c>
      <c r="E72" s="87" t="s">
        <v>587</v>
      </c>
      <c r="F72" s="76">
        <v>-4311224</v>
      </c>
    </row>
    <row r="73" spans="1:6" ht="38.25">
      <c r="A73" s="69"/>
      <c r="B73" s="86" t="s">
        <v>685</v>
      </c>
      <c r="C73" s="76">
        <v>-4440150</v>
      </c>
      <c r="D73" s="76">
        <v>6965143</v>
      </c>
      <c r="E73" s="87" t="s">
        <v>587</v>
      </c>
      <c r="F73" s="76">
        <v>4675482</v>
      </c>
    </row>
    <row r="74" spans="1:6" ht="14.25" customHeight="1">
      <c r="A74" s="69"/>
      <c r="B74" s="74" t="s">
        <v>710</v>
      </c>
      <c r="C74" s="72">
        <v>610035177</v>
      </c>
      <c r="D74" s="72">
        <v>492538912</v>
      </c>
      <c r="E74" s="73">
        <v>80.73942791662981</v>
      </c>
      <c r="F74" s="72">
        <v>48950354</v>
      </c>
    </row>
    <row r="75" spans="1:6" ht="14.25" customHeight="1">
      <c r="A75" s="70" t="s">
        <v>711</v>
      </c>
      <c r="B75" s="74" t="s">
        <v>712</v>
      </c>
      <c r="C75" s="72">
        <v>610035177</v>
      </c>
      <c r="D75" s="72">
        <v>492538912</v>
      </c>
      <c r="E75" s="73">
        <v>80.73942791662981</v>
      </c>
      <c r="F75" s="72">
        <v>48950354</v>
      </c>
    </row>
    <row r="76" spans="1:6" ht="12.75">
      <c r="A76" s="69"/>
      <c r="B76" s="75" t="s">
        <v>713</v>
      </c>
      <c r="C76" s="76">
        <v>607830777</v>
      </c>
      <c r="D76" s="76">
        <v>491200946</v>
      </c>
      <c r="E76" s="77">
        <v>80.81212149611173</v>
      </c>
      <c r="F76" s="76">
        <v>48600740</v>
      </c>
    </row>
    <row r="77" spans="1:6" ht="22.5" customHeight="1">
      <c r="A77" s="69" t="s">
        <v>714</v>
      </c>
      <c r="B77" s="74" t="s">
        <v>715</v>
      </c>
      <c r="C77" s="72">
        <v>607830777</v>
      </c>
      <c r="D77" s="72">
        <v>491200946</v>
      </c>
      <c r="E77" s="73">
        <v>80.81212149611173</v>
      </c>
      <c r="F77" s="72">
        <v>48600740</v>
      </c>
    </row>
    <row r="78" spans="1:6" ht="12" customHeight="1">
      <c r="A78" s="69"/>
      <c r="B78" s="75" t="s">
        <v>716</v>
      </c>
      <c r="C78" s="76">
        <v>21365</v>
      </c>
      <c r="D78" s="76">
        <v>5804</v>
      </c>
      <c r="E78" s="77">
        <v>27.165925579218346</v>
      </c>
      <c r="F78" s="76">
        <v>117</v>
      </c>
    </row>
    <row r="79" spans="1:6" ht="15" customHeight="1">
      <c r="A79" s="69" t="s">
        <v>717</v>
      </c>
      <c r="B79" s="74" t="s">
        <v>718</v>
      </c>
      <c r="C79" s="72">
        <v>21365</v>
      </c>
      <c r="D79" s="72">
        <v>5804</v>
      </c>
      <c r="E79" s="73">
        <v>27.165925579218346</v>
      </c>
      <c r="F79" s="72">
        <v>117</v>
      </c>
    </row>
    <row r="80" spans="1:6" ht="12.75">
      <c r="A80" s="69"/>
      <c r="B80" s="75" t="s">
        <v>719</v>
      </c>
      <c r="C80" s="76">
        <v>2183035</v>
      </c>
      <c r="D80" s="76">
        <v>1332162</v>
      </c>
      <c r="E80" s="77">
        <v>61.02339174589505</v>
      </c>
      <c r="F80" s="76">
        <v>349497</v>
      </c>
    </row>
    <row r="81" spans="1:6" ht="14.25" customHeight="1">
      <c r="A81" s="69" t="s">
        <v>720</v>
      </c>
      <c r="B81" s="74" t="s">
        <v>721</v>
      </c>
      <c r="C81" s="72">
        <v>2183035</v>
      </c>
      <c r="D81" s="72">
        <v>1332162</v>
      </c>
      <c r="E81" s="73">
        <v>61.02339174589505</v>
      </c>
      <c r="F81" s="72">
        <v>349497</v>
      </c>
    </row>
    <row r="82" spans="1:6" ht="24.75" customHeight="1">
      <c r="A82" s="90" t="s">
        <v>722</v>
      </c>
      <c r="B82" s="74" t="s">
        <v>723</v>
      </c>
      <c r="C82" s="72">
        <v>30219721</v>
      </c>
      <c r="D82" s="72">
        <v>43517362</v>
      </c>
      <c r="E82" s="84" t="s">
        <v>587</v>
      </c>
      <c r="F82" s="72">
        <v>7265011</v>
      </c>
    </row>
    <row r="83" spans="1:6" ht="27" customHeight="1">
      <c r="A83" s="70" t="s">
        <v>724</v>
      </c>
      <c r="B83" s="74" t="s">
        <v>725</v>
      </c>
      <c r="C83" s="72">
        <v>30219721</v>
      </c>
      <c r="D83" s="72">
        <v>43517362</v>
      </c>
      <c r="E83" s="84" t="s">
        <v>587</v>
      </c>
      <c r="F83" s="72">
        <v>7265011</v>
      </c>
    </row>
    <row r="84" spans="1:6" ht="12.75">
      <c r="A84" s="69"/>
      <c r="B84" s="86" t="s">
        <v>680</v>
      </c>
      <c r="C84" s="76">
        <v>-30219721</v>
      </c>
      <c r="D84" s="76">
        <v>-43517362</v>
      </c>
      <c r="E84" s="87" t="s">
        <v>587</v>
      </c>
      <c r="F84" s="76">
        <v>-7265011</v>
      </c>
    </row>
    <row r="85" spans="1:6" ht="25.5">
      <c r="A85" s="69"/>
      <c r="B85" s="86" t="s">
        <v>684</v>
      </c>
      <c r="C85" s="76">
        <v>-30219721</v>
      </c>
      <c r="D85" s="76">
        <v>-43517362</v>
      </c>
      <c r="E85" s="87" t="s">
        <v>587</v>
      </c>
      <c r="F85" s="76">
        <v>-7265011</v>
      </c>
    </row>
    <row r="86" spans="1:6" ht="38.25">
      <c r="A86" s="69"/>
      <c r="B86" s="86" t="s">
        <v>686</v>
      </c>
      <c r="C86" s="76">
        <v>-54803</v>
      </c>
      <c r="D86" s="76">
        <v>-147753</v>
      </c>
      <c r="E86" s="87" t="s">
        <v>587</v>
      </c>
      <c r="F86" s="76">
        <v>0</v>
      </c>
    </row>
    <row r="87" spans="1:6" ht="12.75">
      <c r="A87" s="39"/>
      <c r="C87" s="39"/>
      <c r="D87" s="39"/>
      <c r="F87" s="39"/>
    </row>
    <row r="88" spans="1:6" ht="12.75">
      <c r="A88" s="39"/>
      <c r="C88" s="39"/>
      <c r="D88" s="39"/>
      <c r="F88" s="39"/>
    </row>
    <row r="89" ht="12.75">
      <c r="B89" s="91"/>
    </row>
    <row r="90" spans="3:5" ht="12.75">
      <c r="C90" s="52"/>
      <c r="D90" s="52"/>
      <c r="E90" s="41"/>
    </row>
    <row r="91" spans="1:6" ht="12.75">
      <c r="A91" s="35" t="s">
        <v>726</v>
      </c>
      <c r="C91" s="52"/>
      <c r="D91" s="52"/>
      <c r="F91" s="52" t="s">
        <v>624</v>
      </c>
    </row>
    <row r="92" spans="1:3" ht="12.75">
      <c r="A92" s="35"/>
      <c r="C92" s="45"/>
    </row>
    <row r="93" spans="1:3" ht="12.75">
      <c r="A93" s="35"/>
      <c r="C93" s="45"/>
    </row>
    <row r="94" spans="1:3" ht="12.75">
      <c r="A94" s="35"/>
      <c r="C94" s="45"/>
    </row>
    <row r="95" spans="1:3" ht="12.75">
      <c r="A95" s="35"/>
      <c r="C95" s="45"/>
    </row>
    <row r="96" spans="1:3" ht="12.75">
      <c r="A96" s="35"/>
      <c r="C96" s="45"/>
    </row>
    <row r="97" spans="1:3" ht="12.75">
      <c r="A97" s="35"/>
      <c r="C97" s="45"/>
    </row>
    <row r="98" spans="1:3" ht="12.75">
      <c r="A98" s="64" t="s">
        <v>727</v>
      </c>
      <c r="C98" s="45"/>
    </row>
    <row r="99" spans="1:4" ht="12.75">
      <c r="A99" s="64" t="s">
        <v>626</v>
      </c>
      <c r="C99" s="49"/>
      <c r="D99" s="49"/>
    </row>
    <row r="102" spans="2:4" ht="15" customHeight="1">
      <c r="B102" s="92"/>
      <c r="C102" s="49"/>
      <c r="D102" s="49"/>
    </row>
    <row r="103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5"/>
  <dimension ref="A1:IH730"/>
  <sheetViews>
    <sheetView zoomScaleSheetLayoutView="100" workbookViewId="0" topLeftCell="A1">
      <selection activeCell="D8" sqref="D8"/>
    </sheetView>
  </sheetViews>
  <sheetFormatPr defaultColWidth="9.140625" defaultRowHeight="17.25" customHeight="1"/>
  <cols>
    <col min="1" max="1" width="6.140625" style="431" customWidth="1"/>
    <col min="2" max="2" width="37.00390625" style="154" customWidth="1"/>
    <col min="3" max="3" width="13.00390625" style="154" customWidth="1"/>
    <col min="4" max="4" width="9.8515625" style="450" customWidth="1"/>
    <col min="5" max="5" width="11.28125" style="439" customWidth="1"/>
    <col min="6" max="6" width="11.00390625" style="439" customWidth="1"/>
    <col min="7" max="7" width="10.00390625" style="450" customWidth="1"/>
    <col min="8" max="8" width="9.421875" style="436" customWidth="1"/>
    <col min="9" max="10" width="9.140625" style="436" customWidth="1"/>
    <col min="11" max="16384" width="9.140625" style="148" customWidth="1"/>
  </cols>
  <sheetData>
    <row r="1" spans="1:10" s="162" customFormat="1" ht="14.25" customHeight="1">
      <c r="A1" s="431"/>
      <c r="B1" s="432"/>
      <c r="C1" s="433"/>
      <c r="D1" s="434"/>
      <c r="E1" s="164"/>
      <c r="F1" s="164"/>
      <c r="G1" s="337" t="s">
        <v>1559</v>
      </c>
      <c r="H1" s="437"/>
      <c r="I1" s="435"/>
      <c r="J1" s="435"/>
    </row>
    <row r="2" spans="1:8" ht="15" customHeight="1">
      <c r="A2" s="438"/>
      <c r="B2" s="148"/>
      <c r="C2" s="439" t="s">
        <v>574</v>
      </c>
      <c r="D2" s="489"/>
      <c r="E2" s="489"/>
      <c r="F2" s="489"/>
      <c r="G2" s="148"/>
      <c r="H2" s="440"/>
    </row>
    <row r="3" spans="1:10" s="162" customFormat="1" ht="13.5" customHeight="1">
      <c r="A3" s="431"/>
      <c r="B3" s="164"/>
      <c r="C3" s="164"/>
      <c r="D3" s="441"/>
      <c r="E3" s="164"/>
      <c r="F3" s="164"/>
      <c r="G3" s="442"/>
      <c r="H3" s="155"/>
      <c r="I3" s="435"/>
      <c r="J3" s="435"/>
    </row>
    <row r="4" spans="1:10" s="162" customFormat="1" ht="15.75">
      <c r="A4" s="443"/>
      <c r="B4" s="753" t="s">
        <v>1560</v>
      </c>
      <c r="C4" s="721"/>
      <c r="D4" s="721"/>
      <c r="E4" s="721"/>
      <c r="F4" s="721"/>
      <c r="G4" s="446"/>
      <c r="H4" s="447"/>
      <c r="I4" s="435"/>
      <c r="J4" s="435"/>
    </row>
    <row r="5" spans="1:10" s="162" customFormat="1" ht="15.75">
      <c r="A5" s="448" t="s">
        <v>1561</v>
      </c>
      <c r="C5" s="444" t="s">
        <v>1562</v>
      </c>
      <c r="D5" s="445"/>
      <c r="E5" s="445"/>
      <c r="F5" s="445"/>
      <c r="G5" s="446"/>
      <c r="H5" s="449"/>
      <c r="I5" s="435"/>
      <c r="J5" s="435"/>
    </row>
    <row r="6" spans="1:242" ht="18" customHeight="1">
      <c r="A6" s="438"/>
      <c r="B6" s="439"/>
      <c r="C6" s="163" t="s">
        <v>578</v>
      </c>
      <c r="D6" s="163"/>
      <c r="E6" s="163"/>
      <c r="F6" s="163"/>
      <c r="G6" s="148"/>
      <c r="H6" s="163"/>
      <c r="I6" s="163"/>
      <c r="J6" s="163"/>
      <c r="N6" s="163"/>
      <c r="O6" s="163"/>
      <c r="P6" s="163"/>
      <c r="Q6" s="163"/>
      <c r="R6" s="163"/>
      <c r="V6" s="163"/>
      <c r="W6" s="163"/>
      <c r="X6" s="163"/>
      <c r="Y6" s="163"/>
      <c r="Z6" s="163"/>
      <c r="AD6" s="163"/>
      <c r="AE6" s="163"/>
      <c r="AF6" s="163"/>
      <c r="AG6" s="163"/>
      <c r="AH6" s="163"/>
      <c r="AL6" s="163"/>
      <c r="AM6" s="163"/>
      <c r="AN6" s="163"/>
      <c r="AO6" s="163"/>
      <c r="AP6" s="163"/>
      <c r="AT6" s="163"/>
      <c r="AU6" s="163"/>
      <c r="AV6" s="163"/>
      <c r="AW6" s="163"/>
      <c r="AX6" s="163"/>
      <c r="BB6" s="163"/>
      <c r="BC6" s="163"/>
      <c r="BD6" s="163"/>
      <c r="BE6" s="163"/>
      <c r="BF6" s="163"/>
      <c r="BJ6" s="163"/>
      <c r="BK6" s="163"/>
      <c r="BL6" s="163"/>
      <c r="BM6" s="163"/>
      <c r="BN6" s="163"/>
      <c r="BR6" s="163"/>
      <c r="BS6" s="163"/>
      <c r="BT6" s="163"/>
      <c r="BU6" s="163"/>
      <c r="BV6" s="163"/>
      <c r="BZ6" s="163"/>
      <c r="CA6" s="163"/>
      <c r="CB6" s="163"/>
      <c r="CC6" s="163"/>
      <c r="CD6" s="163"/>
      <c r="CH6" s="163"/>
      <c r="CI6" s="163"/>
      <c r="CJ6" s="163"/>
      <c r="CK6" s="163"/>
      <c r="CL6" s="163"/>
      <c r="CP6" s="163"/>
      <c r="CQ6" s="163"/>
      <c r="CR6" s="163"/>
      <c r="CS6" s="163"/>
      <c r="CT6" s="163"/>
      <c r="CX6" s="163"/>
      <c r="CY6" s="163"/>
      <c r="CZ6" s="163"/>
      <c r="DA6" s="163"/>
      <c r="DB6" s="163"/>
      <c r="DF6" s="163"/>
      <c r="DG6" s="163"/>
      <c r="DH6" s="163"/>
      <c r="DI6" s="163"/>
      <c r="DJ6" s="163"/>
      <c r="DN6" s="163"/>
      <c r="DO6" s="163"/>
      <c r="DP6" s="163"/>
      <c r="DQ6" s="163"/>
      <c r="DR6" s="163"/>
      <c r="DV6" s="163"/>
      <c r="DW6" s="163"/>
      <c r="DX6" s="163"/>
      <c r="DY6" s="163"/>
      <c r="DZ6" s="163"/>
      <c r="ED6" s="163"/>
      <c r="EE6" s="163"/>
      <c r="EF6" s="163"/>
      <c r="EG6" s="163"/>
      <c r="EH6" s="163"/>
      <c r="EL6" s="163"/>
      <c r="EM6" s="163"/>
      <c r="EN6" s="163"/>
      <c r="EO6" s="163"/>
      <c r="EP6" s="163"/>
      <c r="ET6" s="163"/>
      <c r="EU6" s="163"/>
      <c r="EV6" s="163"/>
      <c r="EW6" s="163"/>
      <c r="EX6" s="163"/>
      <c r="FB6" s="163"/>
      <c r="FC6" s="163"/>
      <c r="FD6" s="163"/>
      <c r="FE6" s="163"/>
      <c r="FF6" s="163"/>
      <c r="FJ6" s="163"/>
      <c r="FK6" s="163"/>
      <c r="FL6" s="163"/>
      <c r="FM6" s="163"/>
      <c r="FN6" s="163"/>
      <c r="FR6" s="163"/>
      <c r="FS6" s="163"/>
      <c r="FT6" s="163"/>
      <c r="FU6" s="163"/>
      <c r="FV6" s="163"/>
      <c r="FZ6" s="163"/>
      <c r="GA6" s="163"/>
      <c r="GB6" s="163"/>
      <c r="GC6" s="163"/>
      <c r="GD6" s="163"/>
      <c r="GH6" s="163"/>
      <c r="GI6" s="163"/>
      <c r="GJ6" s="163"/>
      <c r="GK6" s="163"/>
      <c r="GL6" s="163"/>
      <c r="GP6" s="163"/>
      <c r="GQ6" s="163"/>
      <c r="GR6" s="163"/>
      <c r="GS6" s="163"/>
      <c r="GT6" s="163"/>
      <c r="GX6" s="163"/>
      <c r="GY6" s="163"/>
      <c r="GZ6" s="163"/>
      <c r="HA6" s="163"/>
      <c r="HB6" s="163"/>
      <c r="HF6" s="163"/>
      <c r="HG6" s="163"/>
      <c r="HH6" s="163"/>
      <c r="HI6" s="163"/>
      <c r="HJ6" s="163"/>
      <c r="HN6" s="163"/>
      <c r="HO6" s="163"/>
      <c r="HP6" s="163"/>
      <c r="HQ6" s="163"/>
      <c r="HR6" s="163"/>
      <c r="HV6" s="163"/>
      <c r="HW6" s="163"/>
      <c r="HX6" s="163"/>
      <c r="HY6" s="163"/>
      <c r="HZ6" s="163"/>
      <c r="ID6" s="163"/>
      <c r="IE6" s="163"/>
      <c r="IF6" s="163"/>
      <c r="IG6" s="163"/>
      <c r="IH6" s="163"/>
    </row>
    <row r="7" spans="1:8" ht="18" customHeight="1">
      <c r="A7" s="438"/>
      <c r="G7" s="165" t="s">
        <v>631</v>
      </c>
      <c r="H7" s="452"/>
    </row>
    <row r="8" spans="1:8" ht="51" customHeight="1">
      <c r="A8" s="453" t="s">
        <v>1563</v>
      </c>
      <c r="B8" s="345" t="s">
        <v>580</v>
      </c>
      <c r="C8" s="345" t="s">
        <v>200</v>
      </c>
      <c r="D8" s="346" t="s">
        <v>1564</v>
      </c>
      <c r="E8" s="345" t="s">
        <v>1565</v>
      </c>
      <c r="F8" s="345" t="s">
        <v>202</v>
      </c>
      <c r="G8" s="345" t="s">
        <v>733</v>
      </c>
      <c r="H8" s="454"/>
    </row>
    <row r="9" spans="1:10" s="459" customFormat="1" ht="11.25">
      <c r="A9" s="455">
        <v>1</v>
      </c>
      <c r="B9" s="456">
        <v>2</v>
      </c>
      <c r="C9" s="456">
        <v>3</v>
      </c>
      <c r="D9" s="349">
        <v>4</v>
      </c>
      <c r="E9" s="456">
        <v>5</v>
      </c>
      <c r="F9" s="349">
        <v>6</v>
      </c>
      <c r="G9" s="349">
        <v>7</v>
      </c>
      <c r="H9" s="458"/>
      <c r="I9" s="457"/>
      <c r="J9" s="457"/>
    </row>
    <row r="10" spans="1:8" ht="16.5" customHeight="1">
      <c r="A10" s="460"/>
      <c r="B10" s="461" t="s">
        <v>1566</v>
      </c>
      <c r="C10" s="418">
        <v>8845283</v>
      </c>
      <c r="D10" s="418">
        <v>5074104</v>
      </c>
      <c r="E10" s="462">
        <v>57.365083740113235</v>
      </c>
      <c r="F10" s="418">
        <v>616217</v>
      </c>
      <c r="G10" s="418">
        <v>311824</v>
      </c>
      <c r="H10" s="463"/>
    </row>
    <row r="11" spans="1:8" ht="25.5">
      <c r="A11" s="460"/>
      <c r="B11" s="354" t="s">
        <v>1567</v>
      </c>
      <c r="C11" s="355">
        <v>8127033</v>
      </c>
      <c r="D11" s="355">
        <v>4671424</v>
      </c>
      <c r="E11" s="464">
        <v>57.48006683373871</v>
      </c>
      <c r="F11" s="355">
        <v>495917</v>
      </c>
      <c r="G11" s="355">
        <v>307897</v>
      </c>
      <c r="H11" s="465"/>
    </row>
    <row r="12" spans="1:8" ht="20.25" customHeight="1">
      <c r="A12" s="460"/>
      <c r="B12" s="354" t="s">
        <v>1568</v>
      </c>
      <c r="C12" s="355">
        <v>718250</v>
      </c>
      <c r="D12" s="355">
        <v>402680</v>
      </c>
      <c r="E12" s="464">
        <v>56.06404455273234</v>
      </c>
      <c r="F12" s="355">
        <v>120300</v>
      </c>
      <c r="G12" s="355">
        <v>3927</v>
      </c>
      <c r="H12" s="266"/>
    </row>
    <row r="13" spans="1:8" ht="14.25" customHeight="1">
      <c r="A13" s="460"/>
      <c r="B13" s="461" t="s">
        <v>1569</v>
      </c>
      <c r="C13" s="359">
        <v>9608439</v>
      </c>
      <c r="D13" s="359">
        <v>4013920</v>
      </c>
      <c r="E13" s="462">
        <v>41.7749438800621</v>
      </c>
      <c r="F13" s="418">
        <v>672622</v>
      </c>
      <c r="G13" s="418">
        <v>383099</v>
      </c>
      <c r="H13" s="452"/>
    </row>
    <row r="14" spans="1:8" ht="15" customHeight="1">
      <c r="A14" s="460"/>
      <c r="B14" s="90" t="s">
        <v>1570</v>
      </c>
      <c r="C14" s="359">
        <v>8579659</v>
      </c>
      <c r="D14" s="359">
        <v>3824464</v>
      </c>
      <c r="E14" s="462">
        <v>44.57594410220732</v>
      </c>
      <c r="F14" s="418">
        <v>594928</v>
      </c>
      <c r="G14" s="418">
        <v>359223</v>
      </c>
      <c r="H14" s="266"/>
    </row>
    <row r="15" spans="1:8" ht="15" customHeight="1">
      <c r="A15" s="460">
        <v>1000</v>
      </c>
      <c r="B15" s="90" t="s">
        <v>84</v>
      </c>
      <c r="C15" s="418">
        <v>7426103</v>
      </c>
      <c r="D15" s="418">
        <v>3431761</v>
      </c>
      <c r="E15" s="462">
        <v>46.21213845269854</v>
      </c>
      <c r="F15" s="418">
        <v>572212</v>
      </c>
      <c r="G15" s="418">
        <v>350264</v>
      </c>
      <c r="H15" s="266"/>
    </row>
    <row r="16" spans="1:8" ht="15" customHeight="1">
      <c r="A16" s="460">
        <v>1100</v>
      </c>
      <c r="B16" s="466" t="s">
        <v>1571</v>
      </c>
      <c r="C16" s="355">
        <v>1117825</v>
      </c>
      <c r="D16" s="355">
        <v>397155</v>
      </c>
      <c r="E16" s="464">
        <v>35.5292644197437</v>
      </c>
      <c r="F16" s="355">
        <v>121878</v>
      </c>
      <c r="G16" s="355">
        <v>54944</v>
      </c>
      <c r="H16" s="155"/>
    </row>
    <row r="17" spans="1:8" ht="25.5" customHeight="1">
      <c r="A17" s="460">
        <v>1200</v>
      </c>
      <c r="B17" s="354" t="s">
        <v>1572</v>
      </c>
      <c r="C17" s="242" t="s">
        <v>587</v>
      </c>
      <c r="D17" s="242">
        <v>78505</v>
      </c>
      <c r="E17" s="464" t="s">
        <v>587</v>
      </c>
      <c r="F17" s="355" t="s">
        <v>587</v>
      </c>
      <c r="G17" s="355">
        <v>9324</v>
      </c>
      <c r="H17" s="266"/>
    </row>
    <row r="18" spans="1:8" ht="15" customHeight="1">
      <c r="A18" s="460"/>
      <c r="B18" s="354" t="s">
        <v>204</v>
      </c>
      <c r="C18" s="245">
        <v>6308278</v>
      </c>
      <c r="D18" s="245">
        <v>2956101</v>
      </c>
      <c r="E18" s="464">
        <v>46.86066466950252</v>
      </c>
      <c r="F18" s="355">
        <v>450334</v>
      </c>
      <c r="G18" s="355">
        <v>285996</v>
      </c>
      <c r="H18" s="266"/>
    </row>
    <row r="19" spans="1:8" ht="25.5">
      <c r="A19" s="460" t="s">
        <v>1573</v>
      </c>
      <c r="B19" s="469" t="s">
        <v>1574</v>
      </c>
      <c r="C19" s="242" t="s">
        <v>587</v>
      </c>
      <c r="D19" s="242">
        <v>2478770</v>
      </c>
      <c r="E19" s="464" t="s">
        <v>587</v>
      </c>
      <c r="F19" s="355" t="s">
        <v>587</v>
      </c>
      <c r="G19" s="355">
        <v>156289</v>
      </c>
      <c r="H19" s="155"/>
    </row>
    <row r="20" spans="1:8" ht="36">
      <c r="A20" s="460" t="s">
        <v>1575</v>
      </c>
      <c r="B20" s="470" t="s">
        <v>1576</v>
      </c>
      <c r="C20" s="242" t="s">
        <v>587</v>
      </c>
      <c r="D20" s="242">
        <v>477331</v>
      </c>
      <c r="E20" s="464" t="s">
        <v>587</v>
      </c>
      <c r="F20" s="355" t="s">
        <v>587</v>
      </c>
      <c r="G20" s="355">
        <v>129707</v>
      </c>
      <c r="H20" s="452"/>
    </row>
    <row r="21" spans="1:8" ht="15" customHeight="1">
      <c r="A21" s="460">
        <v>3000</v>
      </c>
      <c r="B21" s="471" t="s">
        <v>1577</v>
      </c>
      <c r="C21" s="418">
        <v>1153556</v>
      </c>
      <c r="D21" s="418">
        <v>392703</v>
      </c>
      <c r="E21" s="462">
        <v>34.042820634628924</v>
      </c>
      <c r="F21" s="418">
        <v>22716</v>
      </c>
      <c r="G21" s="418">
        <v>8959</v>
      </c>
      <c r="H21" s="155"/>
    </row>
    <row r="22" spans="1:8" ht="15" customHeight="1" hidden="1">
      <c r="A22" s="460">
        <v>3100</v>
      </c>
      <c r="B22" s="466" t="s">
        <v>1578</v>
      </c>
      <c r="C22" s="245">
        <v>0</v>
      </c>
      <c r="D22" s="245">
        <v>0</v>
      </c>
      <c r="E22" s="464" t="s">
        <v>587</v>
      </c>
      <c r="F22" s="355">
        <v>0</v>
      </c>
      <c r="G22" s="355">
        <v>0</v>
      </c>
      <c r="H22" s="155"/>
    </row>
    <row r="23" spans="1:8" ht="25.5">
      <c r="A23" s="460">
        <v>3400</v>
      </c>
      <c r="B23" s="354" t="s">
        <v>1579</v>
      </c>
      <c r="C23" s="245">
        <v>564352</v>
      </c>
      <c r="D23" s="245">
        <v>22811</v>
      </c>
      <c r="E23" s="464">
        <v>4.041980891358585</v>
      </c>
      <c r="F23" s="355">
        <v>623</v>
      </c>
      <c r="G23" s="355">
        <v>1217</v>
      </c>
      <c r="H23" s="472"/>
    </row>
    <row r="24" spans="1:8" ht="15" customHeight="1">
      <c r="A24" s="460">
        <v>3500</v>
      </c>
      <c r="B24" s="354" t="s">
        <v>1580</v>
      </c>
      <c r="C24" s="245">
        <v>469185</v>
      </c>
      <c r="D24" s="245">
        <v>250198</v>
      </c>
      <c r="E24" s="464">
        <v>53.32608672485267</v>
      </c>
      <c r="F24" s="355">
        <v>22093</v>
      </c>
      <c r="G24" s="355">
        <v>7742</v>
      </c>
      <c r="H24" s="472"/>
    </row>
    <row r="25" spans="1:8" ht="15" customHeight="1" hidden="1">
      <c r="A25" s="460">
        <v>3600</v>
      </c>
      <c r="B25" s="354" t="s">
        <v>1581</v>
      </c>
      <c r="C25" s="245">
        <v>0</v>
      </c>
      <c r="D25" s="245">
        <v>0</v>
      </c>
      <c r="E25" s="464" t="s">
        <v>587</v>
      </c>
      <c r="F25" s="355">
        <v>0</v>
      </c>
      <c r="G25" s="355">
        <v>0</v>
      </c>
      <c r="H25" s="472"/>
    </row>
    <row r="26" spans="1:8" ht="15" customHeight="1">
      <c r="A26" s="460">
        <v>3900</v>
      </c>
      <c r="B26" s="354" t="s">
        <v>1582</v>
      </c>
      <c r="C26" s="245">
        <v>120019</v>
      </c>
      <c r="D26" s="245">
        <v>119694</v>
      </c>
      <c r="E26" s="464">
        <v>99.72920954182256</v>
      </c>
      <c r="F26" s="355">
        <v>0</v>
      </c>
      <c r="G26" s="355">
        <v>0</v>
      </c>
      <c r="H26" s="473"/>
    </row>
    <row r="27" spans="1:8" ht="15" customHeight="1">
      <c r="A27" s="460"/>
      <c r="B27" s="461" t="s">
        <v>1583</v>
      </c>
      <c r="C27" s="359">
        <v>1028780</v>
      </c>
      <c r="D27" s="359">
        <v>189456</v>
      </c>
      <c r="E27" s="462">
        <v>18.41559905907969</v>
      </c>
      <c r="F27" s="418">
        <v>77694</v>
      </c>
      <c r="G27" s="418">
        <v>23876</v>
      </c>
      <c r="H27" s="473"/>
    </row>
    <row r="28" spans="1:8" ht="25.5" customHeight="1">
      <c r="A28" s="460" t="s">
        <v>110</v>
      </c>
      <c r="B28" s="354" t="s">
        <v>111</v>
      </c>
      <c r="C28" s="355">
        <v>1028780</v>
      </c>
      <c r="D28" s="355">
        <v>189456</v>
      </c>
      <c r="E28" s="464">
        <v>18.41559905907969</v>
      </c>
      <c r="F28" s="355">
        <v>77694</v>
      </c>
      <c r="G28" s="355">
        <v>23876</v>
      </c>
      <c r="H28" s="155"/>
    </row>
    <row r="29" spans="1:8" ht="15" customHeight="1">
      <c r="A29" s="460"/>
      <c r="B29" s="461" t="s">
        <v>1584</v>
      </c>
      <c r="C29" s="359">
        <v>-763156</v>
      </c>
      <c r="D29" s="359">
        <v>1060184</v>
      </c>
      <c r="E29" s="462" t="s">
        <v>587</v>
      </c>
      <c r="F29" s="418">
        <v>-56405</v>
      </c>
      <c r="G29" s="418">
        <v>-71275</v>
      </c>
      <c r="H29" s="155"/>
    </row>
    <row r="30" spans="1:8" ht="15" customHeight="1">
      <c r="A30" s="460"/>
      <c r="B30" s="461" t="s">
        <v>32</v>
      </c>
      <c r="C30" s="359">
        <v>763156</v>
      </c>
      <c r="D30" s="359">
        <v>-1060184</v>
      </c>
      <c r="E30" s="462" t="s">
        <v>587</v>
      </c>
      <c r="F30" s="418">
        <v>56405</v>
      </c>
      <c r="G30" s="418">
        <v>71275</v>
      </c>
      <c r="H30" s="155"/>
    </row>
    <row r="31" spans="1:8" ht="25.5">
      <c r="A31" s="460"/>
      <c r="B31" s="474" t="s">
        <v>208</v>
      </c>
      <c r="C31" s="245">
        <v>810573</v>
      </c>
      <c r="D31" s="245">
        <v>-1060184</v>
      </c>
      <c r="E31" s="464" t="s">
        <v>587</v>
      </c>
      <c r="F31" s="355">
        <v>103822</v>
      </c>
      <c r="G31" s="355">
        <v>71275</v>
      </c>
      <c r="H31" s="155"/>
    </row>
    <row r="32" spans="1:8" ht="12.75">
      <c r="A32" s="478"/>
      <c r="B32" s="479"/>
      <c r="C32" s="452"/>
      <c r="D32" s="452"/>
      <c r="E32" s="467"/>
      <c r="F32" s="452"/>
      <c r="G32" s="452"/>
      <c r="H32" s="155"/>
    </row>
    <row r="33" spans="1:8" ht="12.75">
      <c r="A33" s="1005" t="s">
        <v>1585</v>
      </c>
      <c r="B33" s="598"/>
      <c r="C33" s="598"/>
      <c r="D33" s="598"/>
      <c r="E33" s="598"/>
      <c r="F33" s="598"/>
      <c r="G33" s="452"/>
      <c r="H33" s="155"/>
    </row>
    <row r="34" spans="1:8" ht="12.75">
      <c r="A34" s="424"/>
      <c r="B34" s="490"/>
      <c r="C34" s="490"/>
      <c r="D34" s="490"/>
      <c r="E34" s="490"/>
      <c r="F34" s="490"/>
      <c r="G34" s="452"/>
      <c r="H34" s="155"/>
    </row>
    <row r="35" spans="1:8" ht="12.75">
      <c r="A35" s="424"/>
      <c r="B35" s="490"/>
      <c r="C35" s="490"/>
      <c r="D35" s="490"/>
      <c r="E35" s="490"/>
      <c r="F35" s="490"/>
      <c r="G35" s="452"/>
      <c r="H35" s="155"/>
    </row>
    <row r="36" spans="1:8" ht="12.75">
      <c r="A36" s="424"/>
      <c r="B36" s="490"/>
      <c r="C36" s="490"/>
      <c r="D36" s="490"/>
      <c r="E36" s="490"/>
      <c r="F36" s="490"/>
      <c r="G36" s="452"/>
      <c r="H36" s="155"/>
    </row>
    <row r="37" spans="1:8" ht="12.75">
      <c r="A37" s="424"/>
      <c r="B37" s="490"/>
      <c r="C37" s="490"/>
      <c r="D37" s="490"/>
      <c r="E37" s="490"/>
      <c r="F37" s="490"/>
      <c r="G37" s="452"/>
      <c r="H37" s="155"/>
    </row>
    <row r="38" spans="1:8" ht="12.75">
      <c r="A38" s="478"/>
      <c r="B38" s="479"/>
      <c r="C38" s="452"/>
      <c r="D38" s="452"/>
      <c r="E38" s="467"/>
      <c r="F38" s="452"/>
      <c r="G38" s="452"/>
      <c r="H38" s="155"/>
    </row>
    <row r="39" spans="1:10" ht="12.75">
      <c r="A39" s="722"/>
      <c r="B39" s="723"/>
      <c r="C39" s="723"/>
      <c r="D39" s="723"/>
      <c r="E39" s="149"/>
      <c r="F39" s="428"/>
      <c r="G39" s="428"/>
      <c r="H39" s="148"/>
      <c r="I39" s="148"/>
      <c r="J39" s="148"/>
    </row>
    <row r="40" spans="1:10" ht="17.25" customHeight="1">
      <c r="A40" s="154" t="s">
        <v>623</v>
      </c>
      <c r="B40" s="148"/>
      <c r="C40" s="149"/>
      <c r="D40" s="165"/>
      <c r="E40" s="211"/>
      <c r="F40" s="211" t="s">
        <v>624</v>
      </c>
      <c r="G40" s="148"/>
      <c r="H40" s="148"/>
      <c r="I40" s="148"/>
      <c r="J40" s="148"/>
    </row>
    <row r="41" spans="1:8" ht="15.75">
      <c r="A41" s="154"/>
      <c r="B41" s="148"/>
      <c r="C41" s="149"/>
      <c r="D41" s="165"/>
      <c r="E41" s="211"/>
      <c r="F41" s="164"/>
      <c r="G41" s="480"/>
      <c r="H41" s="155"/>
    </row>
    <row r="42" spans="1:8" ht="15.75">
      <c r="A42" s="154"/>
      <c r="B42" s="148"/>
      <c r="C42" s="149"/>
      <c r="D42" s="165"/>
      <c r="E42" s="211"/>
      <c r="F42" s="164"/>
      <c r="G42" s="480"/>
      <c r="H42" s="155"/>
    </row>
    <row r="43" spans="1:8" ht="15.75">
      <c r="A43" s="154"/>
      <c r="B43" s="148"/>
      <c r="C43" s="149"/>
      <c r="D43" s="165"/>
      <c r="E43" s="211"/>
      <c r="F43" s="164"/>
      <c r="G43" s="480"/>
      <c r="H43" s="155"/>
    </row>
    <row r="44" spans="2:8" ht="12.75">
      <c r="B44" s="153"/>
      <c r="C44" s="481"/>
      <c r="D44" s="451"/>
      <c r="E44" s="482"/>
      <c r="F44" s="482"/>
      <c r="G44" s="451"/>
      <c r="H44" s="155"/>
    </row>
    <row r="45" spans="1:5" s="176" customFormat="1" ht="12.75">
      <c r="A45" s="692" t="s">
        <v>727</v>
      </c>
      <c r="B45" s="723"/>
      <c r="C45" s="177"/>
      <c r="D45" s="177"/>
      <c r="E45" s="177"/>
    </row>
    <row r="46" spans="1:2" s="177" customFormat="1" ht="12.75">
      <c r="A46" s="692" t="s">
        <v>626</v>
      </c>
      <c r="B46" s="723"/>
    </row>
    <row r="47" spans="2:8" ht="17.25" customHeight="1">
      <c r="B47" s="153"/>
      <c r="C47" s="481"/>
      <c r="D47" s="451"/>
      <c r="E47" s="482"/>
      <c r="F47" s="482"/>
      <c r="H47" s="155"/>
    </row>
    <row r="48" spans="3:8" ht="17.25" customHeight="1">
      <c r="C48" s="483"/>
      <c r="D48" s="484"/>
      <c r="E48" s="485"/>
      <c r="F48" s="485"/>
      <c r="G48" s="484"/>
      <c r="H48" s="473"/>
    </row>
    <row r="49" spans="3:8" ht="17.25" customHeight="1">
      <c r="C49" s="450"/>
      <c r="E49" s="485"/>
      <c r="F49" s="485"/>
      <c r="H49" s="473"/>
    </row>
    <row r="50" spans="3:8" ht="17.25" customHeight="1">
      <c r="C50" s="450"/>
      <c r="E50" s="485"/>
      <c r="F50" s="485"/>
      <c r="H50" s="155"/>
    </row>
    <row r="51" spans="3:8" ht="17.25" customHeight="1">
      <c r="C51" s="450"/>
      <c r="E51" s="485"/>
      <c r="F51" s="485"/>
      <c r="H51" s="155"/>
    </row>
    <row r="52" spans="2:8" ht="17.25" customHeight="1">
      <c r="B52" s="171"/>
      <c r="C52" s="450"/>
      <c r="E52" s="485"/>
      <c r="F52" s="485"/>
      <c r="H52" s="155"/>
    </row>
    <row r="53" spans="2:8" ht="17.25" customHeight="1">
      <c r="B53" s="171"/>
      <c r="H53" s="155"/>
    </row>
    <row r="54" spans="2:8" ht="17.25" customHeight="1">
      <c r="B54" s="486"/>
      <c r="H54" s="155"/>
    </row>
    <row r="55" spans="3:8" ht="17.25" customHeight="1">
      <c r="C55" s="450"/>
      <c r="E55" s="485"/>
      <c r="F55" s="485"/>
      <c r="H55" s="155"/>
    </row>
    <row r="56" ht="17.25" customHeight="1">
      <c r="H56" s="155"/>
    </row>
    <row r="57" ht="17.25" customHeight="1">
      <c r="H57" s="155"/>
    </row>
    <row r="58" ht="17.25" customHeight="1">
      <c r="H58" s="155"/>
    </row>
    <row r="59" ht="17.25" customHeight="1">
      <c r="H59" s="155"/>
    </row>
    <row r="60" ht="17.25" customHeight="1">
      <c r="H60" s="473"/>
    </row>
    <row r="61" ht="17.25" customHeight="1">
      <c r="H61" s="473"/>
    </row>
    <row r="62" ht="17.25" customHeight="1">
      <c r="H62" s="155"/>
    </row>
    <row r="63" ht="17.25" customHeight="1">
      <c r="H63" s="155"/>
    </row>
    <row r="64" ht="17.25" customHeight="1">
      <c r="H64" s="155"/>
    </row>
    <row r="65" ht="17.25" customHeight="1">
      <c r="H65" s="155"/>
    </row>
    <row r="66" ht="17.25" customHeight="1">
      <c r="H66" s="155"/>
    </row>
    <row r="67" ht="17.25" customHeight="1">
      <c r="H67" s="155"/>
    </row>
    <row r="68" ht="17.25" customHeight="1">
      <c r="H68" s="155"/>
    </row>
    <row r="69" ht="17.25" customHeight="1">
      <c r="H69" s="155"/>
    </row>
    <row r="70" ht="17.25" customHeight="1">
      <c r="H70" s="155"/>
    </row>
    <row r="71" ht="17.25" customHeight="1">
      <c r="H71" s="155"/>
    </row>
    <row r="72" ht="17.25" customHeight="1">
      <c r="H72" s="473"/>
    </row>
    <row r="73" ht="17.25" customHeight="1">
      <c r="H73" s="473"/>
    </row>
    <row r="74" ht="17.25" customHeight="1">
      <c r="H74" s="155"/>
    </row>
    <row r="75" ht="17.25" customHeight="1">
      <c r="H75" s="155"/>
    </row>
    <row r="76" ht="17.25" customHeight="1">
      <c r="H76" s="155"/>
    </row>
    <row r="77" ht="17.25" customHeight="1">
      <c r="H77" s="155"/>
    </row>
    <row r="78" ht="17.25" customHeight="1">
      <c r="H78" s="155"/>
    </row>
    <row r="79" ht="17.25" customHeight="1">
      <c r="H79" s="155"/>
    </row>
    <row r="80" ht="17.25" customHeight="1">
      <c r="H80" s="155"/>
    </row>
    <row r="81" ht="17.25" customHeight="1">
      <c r="H81" s="155"/>
    </row>
    <row r="82" ht="17.25" customHeight="1">
      <c r="H82" s="155"/>
    </row>
    <row r="83" ht="17.25" customHeight="1">
      <c r="H83" s="155"/>
    </row>
    <row r="84" ht="17.25" customHeight="1">
      <c r="H84" s="473"/>
    </row>
    <row r="85" ht="17.25" customHeight="1">
      <c r="H85" s="473"/>
    </row>
    <row r="86" ht="17.25" customHeight="1">
      <c r="H86" s="155"/>
    </row>
    <row r="87" ht="17.25" customHeight="1">
      <c r="H87" s="155"/>
    </row>
    <row r="88" ht="17.25" customHeight="1">
      <c r="H88" s="155"/>
    </row>
    <row r="89" ht="17.25" customHeight="1">
      <c r="H89" s="155"/>
    </row>
    <row r="90" ht="17.25" customHeight="1">
      <c r="H90" s="155"/>
    </row>
    <row r="91" ht="17.25" customHeight="1">
      <c r="H91" s="155"/>
    </row>
    <row r="92" ht="17.25" customHeight="1">
      <c r="H92" s="155"/>
    </row>
    <row r="93" ht="17.25" customHeight="1">
      <c r="H93" s="155"/>
    </row>
    <row r="94" ht="17.25" customHeight="1">
      <c r="H94" s="155"/>
    </row>
    <row r="95" ht="17.25" customHeight="1">
      <c r="H95" s="155"/>
    </row>
    <row r="96" ht="17.25" customHeight="1">
      <c r="H96" s="473"/>
    </row>
    <row r="97" ht="17.25" customHeight="1">
      <c r="H97" s="473"/>
    </row>
    <row r="98" ht="17.25" customHeight="1">
      <c r="H98" s="155"/>
    </row>
    <row r="99" ht="17.25" customHeight="1">
      <c r="H99" s="155"/>
    </row>
    <row r="100" ht="17.25" customHeight="1">
      <c r="H100" s="155"/>
    </row>
    <row r="101" ht="17.25" customHeight="1">
      <c r="H101" s="155"/>
    </row>
    <row r="102" ht="17.25" customHeight="1">
      <c r="H102" s="155"/>
    </row>
    <row r="103" ht="17.25" customHeight="1">
      <c r="H103" s="155"/>
    </row>
    <row r="104" ht="17.25" customHeight="1">
      <c r="H104" s="155"/>
    </row>
    <row r="105" ht="17.25" customHeight="1">
      <c r="H105" s="155"/>
    </row>
    <row r="106" ht="17.25" customHeight="1">
      <c r="H106" s="155"/>
    </row>
    <row r="107" ht="17.25" customHeight="1">
      <c r="H107" s="155"/>
    </row>
    <row r="108" ht="17.25" customHeight="1">
      <c r="H108" s="155"/>
    </row>
    <row r="109" ht="17.25" customHeight="1">
      <c r="H109" s="473"/>
    </row>
    <row r="110" ht="17.25" customHeight="1">
      <c r="H110" s="473"/>
    </row>
    <row r="111" ht="17.25" customHeight="1">
      <c r="H111" s="155"/>
    </row>
    <row r="112" ht="17.25" customHeight="1">
      <c r="H112" s="155"/>
    </row>
    <row r="113" ht="17.25" customHeight="1">
      <c r="H113" s="155"/>
    </row>
    <row r="114" ht="17.25" customHeight="1">
      <c r="H114" s="155"/>
    </row>
    <row r="115" ht="17.25" customHeight="1">
      <c r="H115" s="155"/>
    </row>
    <row r="116" ht="17.25" customHeight="1">
      <c r="H116" s="155"/>
    </row>
    <row r="117" ht="17.25" customHeight="1">
      <c r="H117" s="155"/>
    </row>
    <row r="118" ht="17.25" customHeight="1">
      <c r="H118" s="155"/>
    </row>
    <row r="119" ht="17.25" customHeight="1">
      <c r="H119" s="155"/>
    </row>
    <row r="120" ht="17.25" customHeight="1">
      <c r="H120" s="155"/>
    </row>
    <row r="121" ht="17.25" customHeight="1">
      <c r="H121" s="473"/>
    </row>
    <row r="122" ht="17.25" customHeight="1">
      <c r="H122" s="473"/>
    </row>
    <row r="123" ht="17.25" customHeight="1">
      <c r="H123" s="155"/>
    </row>
    <row r="124" ht="17.25" customHeight="1">
      <c r="H124" s="155"/>
    </row>
    <row r="125" ht="17.25" customHeight="1">
      <c r="H125" s="155"/>
    </row>
    <row r="126" ht="17.25" customHeight="1">
      <c r="H126" s="155"/>
    </row>
    <row r="127" ht="17.25" customHeight="1">
      <c r="H127" s="155"/>
    </row>
    <row r="128" ht="17.25" customHeight="1">
      <c r="H128" s="155"/>
    </row>
    <row r="129" ht="17.25" customHeight="1">
      <c r="H129" s="155"/>
    </row>
    <row r="130" ht="17.25" customHeight="1">
      <c r="H130" s="155"/>
    </row>
    <row r="131" ht="17.25" customHeight="1">
      <c r="H131" s="155"/>
    </row>
    <row r="132" ht="17.25" customHeight="1">
      <c r="H132" s="155"/>
    </row>
    <row r="133" ht="17.25" customHeight="1">
      <c r="H133" s="473"/>
    </row>
    <row r="134" ht="17.25" customHeight="1">
      <c r="H134" s="473"/>
    </row>
    <row r="135" ht="17.25" customHeight="1">
      <c r="H135" s="155"/>
    </row>
    <row r="136" ht="17.25" customHeight="1">
      <c r="H136" s="155"/>
    </row>
    <row r="137" ht="17.25" customHeight="1">
      <c r="H137" s="155"/>
    </row>
    <row r="138" ht="17.25" customHeight="1">
      <c r="H138" s="155"/>
    </row>
    <row r="139" ht="17.25" customHeight="1">
      <c r="H139" s="155"/>
    </row>
    <row r="140" ht="17.25" customHeight="1">
      <c r="H140" s="155"/>
    </row>
    <row r="141" ht="17.25" customHeight="1">
      <c r="H141" s="155"/>
    </row>
    <row r="142" ht="17.25" customHeight="1">
      <c r="H142" s="155"/>
    </row>
    <row r="143" ht="17.25" customHeight="1">
      <c r="H143" s="155"/>
    </row>
    <row r="144" ht="17.25" customHeight="1">
      <c r="H144" s="155"/>
    </row>
    <row r="145" ht="17.25" customHeight="1">
      <c r="H145" s="473"/>
    </row>
    <row r="146" ht="17.25" customHeight="1">
      <c r="H146" s="473"/>
    </row>
    <row r="147" ht="17.25" customHeight="1">
      <c r="H147" s="155"/>
    </row>
    <row r="148" ht="17.25" customHeight="1">
      <c r="H148" s="155"/>
    </row>
    <row r="149" ht="17.25" customHeight="1">
      <c r="H149" s="155"/>
    </row>
    <row r="150" ht="17.25" customHeight="1">
      <c r="H150" s="155"/>
    </row>
    <row r="151" ht="17.25" customHeight="1">
      <c r="H151" s="155"/>
    </row>
    <row r="152" ht="17.25" customHeight="1">
      <c r="H152" s="155"/>
    </row>
    <row r="153" ht="17.25" customHeight="1">
      <c r="H153" s="155"/>
    </row>
    <row r="154" ht="17.25" customHeight="1">
      <c r="H154" s="155"/>
    </row>
    <row r="155" ht="17.25" customHeight="1">
      <c r="H155" s="155"/>
    </row>
    <row r="156" ht="17.25" customHeight="1">
      <c r="H156" s="155"/>
    </row>
    <row r="157" ht="17.25" customHeight="1">
      <c r="H157" s="473"/>
    </row>
    <row r="158" ht="17.25" customHeight="1">
      <c r="H158" s="473"/>
    </row>
    <row r="159" ht="17.25" customHeight="1">
      <c r="H159" s="155"/>
    </row>
    <row r="160" ht="17.25" customHeight="1">
      <c r="H160" s="155"/>
    </row>
    <row r="161" ht="17.25" customHeight="1">
      <c r="H161" s="155"/>
    </row>
    <row r="162" ht="17.25" customHeight="1">
      <c r="H162" s="155"/>
    </row>
    <row r="163" ht="17.25" customHeight="1">
      <c r="H163" s="155"/>
    </row>
    <row r="164" ht="17.25" customHeight="1">
      <c r="H164" s="155"/>
    </row>
    <row r="165" ht="17.25" customHeight="1">
      <c r="H165" s="155"/>
    </row>
    <row r="166" ht="17.25" customHeight="1">
      <c r="H166" s="155"/>
    </row>
    <row r="167" ht="17.25" customHeight="1">
      <c r="H167" s="155"/>
    </row>
    <row r="168" ht="17.25" customHeight="1">
      <c r="H168" s="155"/>
    </row>
    <row r="169" ht="17.25" customHeight="1">
      <c r="H169" s="473"/>
    </row>
    <row r="170" ht="17.25" customHeight="1">
      <c r="H170" s="473"/>
    </row>
    <row r="171" ht="17.25" customHeight="1">
      <c r="H171" s="155"/>
    </row>
    <row r="172" ht="17.25" customHeight="1">
      <c r="H172" s="155"/>
    </row>
    <row r="173" ht="17.25" customHeight="1">
      <c r="H173" s="155"/>
    </row>
    <row r="174" ht="17.25" customHeight="1">
      <c r="H174" s="155"/>
    </row>
    <row r="175" ht="17.25" customHeight="1">
      <c r="H175" s="155"/>
    </row>
    <row r="176" ht="17.25" customHeight="1">
      <c r="H176" s="155"/>
    </row>
    <row r="177" ht="17.25" customHeight="1">
      <c r="H177" s="155"/>
    </row>
    <row r="178" ht="17.25" customHeight="1">
      <c r="H178" s="155"/>
    </row>
    <row r="179" ht="17.25" customHeight="1">
      <c r="H179" s="155"/>
    </row>
    <row r="180" ht="17.25" customHeight="1">
      <c r="H180" s="155"/>
    </row>
    <row r="181" ht="17.25" customHeight="1">
      <c r="H181" s="473"/>
    </row>
    <row r="182" ht="17.25" customHeight="1">
      <c r="H182" s="473"/>
    </row>
    <row r="183" ht="17.25" customHeight="1">
      <c r="H183" s="155"/>
    </row>
    <row r="184" ht="17.25" customHeight="1">
      <c r="H184" s="155"/>
    </row>
    <row r="185" ht="17.25" customHeight="1">
      <c r="H185" s="155"/>
    </row>
    <row r="186" ht="17.25" customHeight="1">
      <c r="H186" s="155"/>
    </row>
    <row r="187" ht="17.25" customHeight="1">
      <c r="H187" s="155"/>
    </row>
    <row r="188" ht="17.25" customHeight="1">
      <c r="H188" s="155"/>
    </row>
    <row r="189" ht="17.25" customHeight="1">
      <c r="H189" s="155"/>
    </row>
    <row r="190" ht="17.25" customHeight="1">
      <c r="H190" s="155"/>
    </row>
    <row r="191" ht="17.25" customHeight="1">
      <c r="H191" s="155"/>
    </row>
    <row r="192" ht="17.25" customHeight="1">
      <c r="H192" s="155"/>
    </row>
    <row r="193" ht="17.25" customHeight="1">
      <c r="H193" s="155"/>
    </row>
    <row r="194" ht="17.25" customHeight="1">
      <c r="H194" s="473"/>
    </row>
    <row r="195" ht="17.25" customHeight="1">
      <c r="H195" s="473"/>
    </row>
    <row r="196" ht="17.25" customHeight="1">
      <c r="H196" s="155"/>
    </row>
    <row r="197" ht="17.25" customHeight="1">
      <c r="H197" s="155"/>
    </row>
    <row r="198" ht="17.25" customHeight="1">
      <c r="H198" s="155"/>
    </row>
    <row r="199" ht="17.25" customHeight="1">
      <c r="H199" s="155"/>
    </row>
    <row r="200" ht="17.25" customHeight="1">
      <c r="H200" s="155"/>
    </row>
    <row r="201" ht="17.25" customHeight="1">
      <c r="H201" s="155"/>
    </row>
    <row r="202" ht="17.25" customHeight="1">
      <c r="H202" s="155"/>
    </row>
    <row r="203" ht="17.25" customHeight="1">
      <c r="H203" s="155"/>
    </row>
    <row r="204" ht="17.25" customHeight="1">
      <c r="H204" s="155"/>
    </row>
    <row r="205" ht="17.25" customHeight="1">
      <c r="H205" s="155"/>
    </row>
    <row r="206" ht="17.25" customHeight="1">
      <c r="H206" s="473"/>
    </row>
    <row r="207" ht="17.25" customHeight="1">
      <c r="H207" s="473"/>
    </row>
    <row r="208" ht="17.25" customHeight="1">
      <c r="H208" s="155"/>
    </row>
    <row r="209" ht="17.25" customHeight="1">
      <c r="H209" s="155"/>
    </row>
    <row r="210" ht="17.25" customHeight="1">
      <c r="H210" s="155"/>
    </row>
    <row r="211" ht="17.25" customHeight="1">
      <c r="H211" s="155"/>
    </row>
    <row r="212" ht="17.25" customHeight="1">
      <c r="H212" s="155"/>
    </row>
    <row r="213" ht="17.25" customHeight="1">
      <c r="H213" s="155"/>
    </row>
    <row r="214" ht="17.25" customHeight="1">
      <c r="H214" s="155"/>
    </row>
    <row r="215" ht="17.25" customHeight="1">
      <c r="H215" s="155"/>
    </row>
    <row r="216" ht="17.25" customHeight="1">
      <c r="H216" s="155"/>
    </row>
    <row r="217" ht="17.25" customHeight="1">
      <c r="H217" s="155"/>
    </row>
    <row r="218" ht="17.25" customHeight="1">
      <c r="H218" s="473"/>
    </row>
    <row r="219" ht="17.25" customHeight="1">
      <c r="H219" s="473"/>
    </row>
    <row r="220" ht="17.25" customHeight="1">
      <c r="H220" s="155"/>
    </row>
    <row r="221" ht="17.25" customHeight="1">
      <c r="H221" s="155"/>
    </row>
    <row r="222" ht="17.25" customHeight="1">
      <c r="H222" s="155"/>
    </row>
    <row r="223" ht="17.25" customHeight="1">
      <c r="H223" s="155"/>
    </row>
    <row r="224" ht="17.25" customHeight="1">
      <c r="H224" s="155"/>
    </row>
    <row r="225" ht="17.25" customHeight="1">
      <c r="H225" s="155"/>
    </row>
    <row r="226" ht="17.25" customHeight="1">
      <c r="H226" s="155"/>
    </row>
    <row r="227" ht="17.25" customHeight="1">
      <c r="H227" s="155"/>
    </row>
    <row r="228" ht="17.25" customHeight="1">
      <c r="H228" s="155"/>
    </row>
    <row r="229" ht="17.25" customHeight="1">
      <c r="H229" s="155"/>
    </row>
    <row r="230" ht="17.25" customHeight="1">
      <c r="H230" s="473"/>
    </row>
    <row r="231" ht="17.25" customHeight="1">
      <c r="H231" s="473"/>
    </row>
    <row r="232" ht="17.25" customHeight="1">
      <c r="H232" s="155"/>
    </row>
    <row r="233" ht="17.25" customHeight="1">
      <c r="H233" s="155"/>
    </row>
    <row r="234" ht="17.25" customHeight="1">
      <c r="H234" s="155"/>
    </row>
    <row r="235" ht="17.25" customHeight="1">
      <c r="H235" s="155"/>
    </row>
    <row r="236" ht="17.25" customHeight="1">
      <c r="H236" s="155"/>
    </row>
    <row r="237" ht="17.25" customHeight="1">
      <c r="H237" s="155"/>
    </row>
    <row r="238" ht="17.25" customHeight="1">
      <c r="H238" s="155"/>
    </row>
    <row r="239" ht="17.25" customHeight="1">
      <c r="H239" s="155"/>
    </row>
    <row r="240" ht="17.25" customHeight="1">
      <c r="H240" s="155"/>
    </row>
    <row r="241" ht="17.25" customHeight="1">
      <c r="H241" s="155"/>
    </row>
    <row r="242" ht="17.25" customHeight="1">
      <c r="H242" s="473"/>
    </row>
    <row r="243" ht="17.25" customHeight="1">
      <c r="H243" s="473"/>
    </row>
    <row r="244" ht="17.25" customHeight="1">
      <c r="H244" s="155"/>
    </row>
    <row r="245" ht="17.25" customHeight="1">
      <c r="H245" s="155"/>
    </row>
    <row r="246" ht="17.25" customHeight="1">
      <c r="H246" s="155"/>
    </row>
    <row r="247" ht="17.25" customHeight="1">
      <c r="H247" s="155"/>
    </row>
    <row r="248" ht="17.25" customHeight="1">
      <c r="H248" s="155"/>
    </row>
    <row r="249" ht="17.25" customHeight="1">
      <c r="H249" s="155"/>
    </row>
    <row r="250" ht="17.25" customHeight="1">
      <c r="H250" s="155"/>
    </row>
    <row r="251" ht="17.25" customHeight="1">
      <c r="H251" s="155"/>
    </row>
    <row r="252" ht="17.25" customHeight="1">
      <c r="H252" s="155"/>
    </row>
    <row r="253" ht="17.25" customHeight="1">
      <c r="H253" s="155"/>
    </row>
    <row r="254" ht="17.25" customHeight="1">
      <c r="H254" s="473"/>
    </row>
    <row r="255" ht="17.25" customHeight="1">
      <c r="H255" s="473"/>
    </row>
    <row r="256" ht="17.25" customHeight="1">
      <c r="H256" s="155"/>
    </row>
    <row r="257" ht="17.25" customHeight="1">
      <c r="H257" s="155"/>
    </row>
    <row r="258" ht="17.25" customHeight="1">
      <c r="H258" s="155"/>
    </row>
    <row r="259" ht="17.25" customHeight="1">
      <c r="H259" s="155"/>
    </row>
    <row r="260" ht="17.25" customHeight="1">
      <c r="H260" s="155"/>
    </row>
    <row r="261" ht="17.25" customHeight="1">
      <c r="H261" s="155"/>
    </row>
    <row r="262" ht="17.25" customHeight="1">
      <c r="H262" s="155"/>
    </row>
    <row r="263" ht="17.25" customHeight="1">
      <c r="H263" s="155"/>
    </row>
    <row r="264" ht="17.25" customHeight="1">
      <c r="H264" s="155"/>
    </row>
    <row r="265" ht="17.25" customHeight="1">
      <c r="H265" s="155"/>
    </row>
    <row r="266" ht="17.25" customHeight="1">
      <c r="H266" s="155"/>
    </row>
    <row r="267" ht="17.25" customHeight="1">
      <c r="H267" s="488"/>
    </row>
    <row r="268" ht="17.25" customHeight="1">
      <c r="H268" s="487"/>
    </row>
    <row r="269" ht="17.25" customHeight="1">
      <c r="H269" s="155"/>
    </row>
    <row r="270" ht="17.25" customHeight="1">
      <c r="H270" s="155"/>
    </row>
    <row r="271" ht="17.25" customHeight="1">
      <c r="H271" s="155"/>
    </row>
    <row r="272" ht="17.25" customHeight="1">
      <c r="H272" s="155"/>
    </row>
    <row r="273" ht="17.25" customHeight="1">
      <c r="H273" s="155"/>
    </row>
    <row r="274" ht="17.25" customHeight="1">
      <c r="H274" s="155"/>
    </row>
    <row r="275" ht="17.25" customHeight="1">
      <c r="H275" s="155"/>
    </row>
    <row r="276" ht="17.25" customHeight="1">
      <c r="H276" s="155"/>
    </row>
    <row r="277" ht="17.25" customHeight="1">
      <c r="H277" s="155"/>
    </row>
    <row r="278" ht="17.25" customHeight="1">
      <c r="H278" s="155"/>
    </row>
    <row r="279" ht="17.25" customHeight="1">
      <c r="H279" s="155"/>
    </row>
    <row r="280" ht="17.25" customHeight="1">
      <c r="H280" s="155"/>
    </row>
    <row r="281" ht="17.25" customHeight="1">
      <c r="H281" s="155"/>
    </row>
    <row r="282" ht="17.25" customHeight="1">
      <c r="H282" s="155"/>
    </row>
    <row r="283" ht="17.25" customHeight="1">
      <c r="H283" s="155"/>
    </row>
    <row r="284" ht="17.25" customHeight="1">
      <c r="H284" s="155"/>
    </row>
    <row r="285" ht="17.25" customHeight="1">
      <c r="H285" s="155"/>
    </row>
    <row r="286" ht="17.25" customHeight="1">
      <c r="H286" s="155"/>
    </row>
    <row r="287" ht="17.25" customHeight="1">
      <c r="H287" s="155"/>
    </row>
    <row r="288" ht="17.25" customHeight="1">
      <c r="H288" s="155"/>
    </row>
    <row r="289" ht="17.25" customHeight="1">
      <c r="H289" s="155"/>
    </row>
    <row r="290" ht="17.25" customHeight="1">
      <c r="H290" s="155"/>
    </row>
    <row r="291" ht="17.25" customHeight="1">
      <c r="H291" s="155"/>
    </row>
    <row r="292" ht="17.25" customHeight="1">
      <c r="H292" s="155"/>
    </row>
    <row r="293" ht="17.25" customHeight="1">
      <c r="H293" s="155"/>
    </row>
    <row r="294" ht="17.25" customHeight="1">
      <c r="H294" s="155"/>
    </row>
    <row r="295" ht="17.25" customHeight="1">
      <c r="H295" s="155"/>
    </row>
    <row r="296" ht="17.25" customHeight="1">
      <c r="H296" s="155"/>
    </row>
    <row r="297" ht="17.25" customHeight="1">
      <c r="H297" s="155"/>
    </row>
    <row r="298" ht="17.25" customHeight="1">
      <c r="H298" s="155"/>
    </row>
    <row r="299" ht="17.25" customHeight="1">
      <c r="H299" s="155"/>
    </row>
    <row r="300" ht="17.25" customHeight="1">
      <c r="H300" s="155"/>
    </row>
    <row r="301" ht="17.25" customHeight="1">
      <c r="H301" s="155"/>
    </row>
    <row r="302" ht="17.25" customHeight="1">
      <c r="H302" s="155"/>
    </row>
    <row r="303" ht="17.25" customHeight="1">
      <c r="H303" s="155"/>
    </row>
    <row r="304" ht="17.25" customHeight="1">
      <c r="H304" s="155"/>
    </row>
    <row r="305" ht="17.25" customHeight="1">
      <c r="H305" s="155"/>
    </row>
    <row r="306" ht="17.25" customHeight="1">
      <c r="H306" s="155"/>
    </row>
    <row r="307" ht="17.25" customHeight="1">
      <c r="H307" s="155"/>
    </row>
    <row r="308" ht="17.25" customHeight="1">
      <c r="H308" s="155"/>
    </row>
    <row r="309" ht="17.25" customHeight="1">
      <c r="H309" s="155"/>
    </row>
    <row r="310" ht="17.25" customHeight="1">
      <c r="H310" s="155"/>
    </row>
    <row r="311" ht="17.25" customHeight="1">
      <c r="H311" s="155"/>
    </row>
    <row r="312" ht="17.25" customHeight="1">
      <c r="H312" s="155"/>
    </row>
    <row r="313" ht="17.25" customHeight="1">
      <c r="H313" s="155"/>
    </row>
    <row r="314" ht="17.25" customHeight="1">
      <c r="H314" s="155"/>
    </row>
    <row r="315" ht="17.25" customHeight="1">
      <c r="H315" s="155"/>
    </row>
    <row r="316" ht="17.25" customHeight="1">
      <c r="H316" s="155"/>
    </row>
    <row r="317" ht="17.25" customHeight="1">
      <c r="H317" s="155"/>
    </row>
    <row r="318" ht="17.25" customHeight="1">
      <c r="H318" s="155"/>
    </row>
    <row r="319" ht="17.25" customHeight="1">
      <c r="H319" s="155"/>
    </row>
    <row r="320" ht="17.25" customHeight="1">
      <c r="H320" s="155"/>
    </row>
    <row r="321" ht="17.25" customHeight="1">
      <c r="H321" s="155"/>
    </row>
    <row r="322" ht="17.25" customHeight="1">
      <c r="H322" s="155"/>
    </row>
    <row r="323" ht="17.25" customHeight="1">
      <c r="H323" s="155"/>
    </row>
    <row r="324" ht="17.25" customHeight="1">
      <c r="H324" s="155"/>
    </row>
    <row r="325" ht="17.25" customHeight="1">
      <c r="H325" s="155"/>
    </row>
    <row r="326" ht="17.25" customHeight="1">
      <c r="H326" s="155"/>
    </row>
    <row r="327" ht="17.25" customHeight="1">
      <c r="H327" s="155"/>
    </row>
    <row r="328" ht="17.25" customHeight="1">
      <c r="H328" s="155"/>
    </row>
    <row r="329" ht="17.25" customHeight="1">
      <c r="H329" s="155"/>
    </row>
    <row r="330" ht="17.25" customHeight="1">
      <c r="H330" s="155"/>
    </row>
    <row r="331" ht="17.25" customHeight="1">
      <c r="H331" s="155"/>
    </row>
    <row r="332" ht="17.25" customHeight="1">
      <c r="H332" s="155"/>
    </row>
    <row r="333" ht="17.25" customHeight="1">
      <c r="H333" s="155"/>
    </row>
    <row r="334" ht="17.25" customHeight="1">
      <c r="H334" s="155"/>
    </row>
    <row r="335" ht="17.25" customHeight="1">
      <c r="H335" s="155"/>
    </row>
    <row r="336" ht="17.25" customHeight="1">
      <c r="H336" s="155"/>
    </row>
    <row r="337" ht="17.25" customHeight="1">
      <c r="H337" s="155"/>
    </row>
    <row r="338" ht="17.25" customHeight="1">
      <c r="H338" s="155"/>
    </row>
    <row r="339" ht="17.25" customHeight="1">
      <c r="H339" s="155"/>
    </row>
    <row r="340" ht="17.25" customHeight="1">
      <c r="H340" s="155"/>
    </row>
    <row r="341" ht="17.25" customHeight="1">
      <c r="H341" s="155"/>
    </row>
    <row r="342" ht="17.25" customHeight="1">
      <c r="H342" s="155"/>
    </row>
    <row r="343" ht="17.25" customHeight="1">
      <c r="H343" s="155"/>
    </row>
    <row r="344" ht="17.25" customHeight="1">
      <c r="H344" s="155"/>
    </row>
    <row r="345" ht="17.25" customHeight="1">
      <c r="H345" s="155"/>
    </row>
    <row r="346" ht="17.25" customHeight="1">
      <c r="H346" s="155"/>
    </row>
    <row r="347" ht="17.25" customHeight="1">
      <c r="H347" s="155"/>
    </row>
    <row r="348" ht="17.25" customHeight="1">
      <c r="H348" s="155"/>
    </row>
    <row r="349" ht="17.25" customHeight="1">
      <c r="H349" s="155"/>
    </row>
    <row r="350" ht="17.25" customHeight="1">
      <c r="H350" s="155"/>
    </row>
    <row r="351" ht="17.25" customHeight="1">
      <c r="H351" s="155"/>
    </row>
    <row r="352" ht="17.25" customHeight="1">
      <c r="H352" s="155"/>
    </row>
    <row r="353" ht="17.25" customHeight="1">
      <c r="H353" s="155"/>
    </row>
    <row r="354" ht="17.25" customHeight="1">
      <c r="H354" s="155"/>
    </row>
    <row r="355" ht="17.25" customHeight="1">
      <c r="H355" s="155"/>
    </row>
    <row r="356" ht="17.25" customHeight="1">
      <c r="H356" s="155"/>
    </row>
    <row r="357" ht="17.25" customHeight="1">
      <c r="H357" s="155"/>
    </row>
    <row r="358" ht="17.25" customHeight="1">
      <c r="H358" s="155"/>
    </row>
    <row r="359" ht="17.25" customHeight="1">
      <c r="H359" s="155"/>
    </row>
    <row r="360" ht="17.25" customHeight="1">
      <c r="H360" s="155"/>
    </row>
    <row r="361" ht="17.25" customHeight="1">
      <c r="H361" s="155"/>
    </row>
    <row r="362" ht="17.25" customHeight="1">
      <c r="H362" s="155"/>
    </row>
    <row r="363" ht="17.25" customHeight="1">
      <c r="H363" s="155"/>
    </row>
    <row r="364" ht="17.25" customHeight="1">
      <c r="H364" s="155"/>
    </row>
    <row r="365" ht="17.25" customHeight="1">
      <c r="H365" s="155"/>
    </row>
    <row r="366" ht="17.25" customHeight="1">
      <c r="H366" s="155"/>
    </row>
    <row r="367" ht="17.25" customHeight="1">
      <c r="H367" s="155"/>
    </row>
    <row r="368" ht="17.25" customHeight="1">
      <c r="H368" s="155"/>
    </row>
    <row r="369" ht="17.25" customHeight="1">
      <c r="H369" s="155"/>
    </row>
    <row r="370" ht="17.25" customHeight="1">
      <c r="H370" s="155"/>
    </row>
    <row r="371" ht="17.25" customHeight="1">
      <c r="H371" s="155"/>
    </row>
    <row r="372" ht="17.25" customHeight="1">
      <c r="H372" s="155"/>
    </row>
    <row r="373" ht="17.25" customHeight="1">
      <c r="H373" s="155"/>
    </row>
    <row r="374" ht="17.25" customHeight="1">
      <c r="H374" s="155"/>
    </row>
    <row r="375" ht="17.25" customHeight="1">
      <c r="H375" s="155"/>
    </row>
    <row r="376" ht="17.25" customHeight="1">
      <c r="H376" s="155"/>
    </row>
    <row r="377" ht="17.25" customHeight="1">
      <c r="H377" s="155"/>
    </row>
    <row r="378" ht="17.25" customHeight="1">
      <c r="H378" s="155"/>
    </row>
    <row r="379" ht="17.25" customHeight="1">
      <c r="H379" s="155"/>
    </row>
    <row r="380" ht="17.25" customHeight="1">
      <c r="H380" s="155"/>
    </row>
    <row r="381" ht="17.25" customHeight="1">
      <c r="H381" s="155"/>
    </row>
    <row r="382" ht="17.25" customHeight="1">
      <c r="H382" s="155"/>
    </row>
    <row r="383" ht="17.25" customHeight="1">
      <c r="H383" s="155"/>
    </row>
    <row r="384" ht="17.25" customHeight="1">
      <c r="H384" s="155"/>
    </row>
    <row r="385" ht="17.25" customHeight="1">
      <c r="H385" s="155"/>
    </row>
    <row r="386" ht="17.25" customHeight="1">
      <c r="H386" s="155"/>
    </row>
    <row r="387" ht="17.25" customHeight="1">
      <c r="H387" s="155"/>
    </row>
    <row r="388" ht="17.25" customHeight="1">
      <c r="H388" s="155"/>
    </row>
    <row r="389" ht="17.25" customHeight="1">
      <c r="H389" s="155"/>
    </row>
    <row r="390" ht="17.25" customHeight="1">
      <c r="H390" s="155"/>
    </row>
    <row r="391" ht="17.25" customHeight="1">
      <c r="H391" s="155"/>
    </row>
    <row r="392" ht="17.25" customHeight="1">
      <c r="H392" s="155"/>
    </row>
    <row r="393" ht="17.25" customHeight="1">
      <c r="H393" s="155"/>
    </row>
    <row r="394" ht="17.25" customHeight="1">
      <c r="H394" s="155"/>
    </row>
    <row r="395" ht="17.25" customHeight="1">
      <c r="H395" s="155"/>
    </row>
    <row r="396" ht="17.25" customHeight="1">
      <c r="H396" s="155"/>
    </row>
    <row r="397" ht="17.25" customHeight="1">
      <c r="H397" s="155"/>
    </row>
    <row r="398" ht="17.25" customHeight="1">
      <c r="H398" s="155"/>
    </row>
    <row r="399" ht="17.25" customHeight="1">
      <c r="H399" s="155"/>
    </row>
    <row r="400" ht="17.25" customHeight="1">
      <c r="H400" s="155"/>
    </row>
    <row r="401" ht="17.25" customHeight="1">
      <c r="H401" s="155"/>
    </row>
    <row r="402" ht="17.25" customHeight="1">
      <c r="H402" s="155"/>
    </row>
    <row r="403" ht="17.25" customHeight="1">
      <c r="H403" s="155"/>
    </row>
    <row r="404" ht="17.25" customHeight="1">
      <c r="H404" s="155"/>
    </row>
    <row r="405" ht="17.25" customHeight="1">
      <c r="H405" s="155"/>
    </row>
    <row r="406" ht="17.25" customHeight="1">
      <c r="H406" s="155"/>
    </row>
    <row r="407" ht="17.25" customHeight="1">
      <c r="H407" s="155"/>
    </row>
    <row r="408" ht="17.25" customHeight="1">
      <c r="H408" s="155"/>
    </row>
    <row r="409" ht="17.25" customHeight="1">
      <c r="H409" s="155"/>
    </row>
    <row r="410" ht="17.25" customHeight="1">
      <c r="H410" s="155"/>
    </row>
    <row r="411" ht="17.25" customHeight="1">
      <c r="H411" s="155"/>
    </row>
    <row r="412" ht="17.25" customHeight="1">
      <c r="H412" s="155"/>
    </row>
    <row r="413" ht="17.25" customHeight="1">
      <c r="H413" s="155"/>
    </row>
    <row r="414" ht="17.25" customHeight="1">
      <c r="H414" s="155"/>
    </row>
    <row r="415" ht="17.25" customHeight="1">
      <c r="H415" s="155"/>
    </row>
    <row r="416" ht="17.25" customHeight="1">
      <c r="H416" s="155"/>
    </row>
    <row r="417" ht="17.25" customHeight="1">
      <c r="H417" s="155"/>
    </row>
    <row r="418" ht="17.25" customHeight="1">
      <c r="H418" s="155"/>
    </row>
    <row r="419" ht="17.25" customHeight="1">
      <c r="H419" s="155"/>
    </row>
    <row r="420" ht="17.25" customHeight="1">
      <c r="H420" s="155"/>
    </row>
    <row r="421" ht="17.25" customHeight="1">
      <c r="H421" s="155"/>
    </row>
    <row r="422" ht="17.25" customHeight="1">
      <c r="H422" s="155"/>
    </row>
    <row r="423" ht="17.25" customHeight="1">
      <c r="H423" s="155"/>
    </row>
    <row r="424" ht="17.25" customHeight="1">
      <c r="H424" s="155"/>
    </row>
    <row r="425" ht="17.25" customHeight="1">
      <c r="H425" s="155"/>
    </row>
    <row r="426" ht="17.25" customHeight="1">
      <c r="H426" s="155"/>
    </row>
    <row r="427" ht="17.25" customHeight="1">
      <c r="H427" s="155"/>
    </row>
    <row r="428" ht="17.25" customHeight="1">
      <c r="H428" s="155"/>
    </row>
    <row r="429" ht="17.25" customHeight="1">
      <c r="H429" s="155"/>
    </row>
    <row r="430" ht="17.25" customHeight="1">
      <c r="H430" s="155"/>
    </row>
    <row r="431" ht="17.25" customHeight="1">
      <c r="H431" s="155"/>
    </row>
    <row r="432" ht="17.25" customHeight="1">
      <c r="H432" s="155"/>
    </row>
    <row r="433" ht="17.25" customHeight="1">
      <c r="H433" s="155"/>
    </row>
    <row r="434" ht="17.25" customHeight="1">
      <c r="H434" s="155"/>
    </row>
    <row r="435" ht="17.25" customHeight="1">
      <c r="H435" s="155"/>
    </row>
    <row r="436" ht="17.25" customHeight="1">
      <c r="H436" s="155"/>
    </row>
    <row r="437" ht="17.25" customHeight="1">
      <c r="H437" s="155"/>
    </row>
    <row r="438" ht="17.25" customHeight="1">
      <c r="H438" s="155"/>
    </row>
    <row r="439" ht="17.25" customHeight="1">
      <c r="H439" s="155"/>
    </row>
    <row r="440" ht="17.25" customHeight="1">
      <c r="H440" s="155"/>
    </row>
    <row r="441" ht="17.25" customHeight="1">
      <c r="H441" s="155"/>
    </row>
    <row r="442" ht="17.25" customHeight="1">
      <c r="H442" s="155"/>
    </row>
    <row r="443" ht="17.25" customHeight="1">
      <c r="H443" s="155"/>
    </row>
    <row r="444" ht="17.25" customHeight="1">
      <c r="H444" s="155"/>
    </row>
    <row r="445" ht="17.25" customHeight="1">
      <c r="H445" s="155"/>
    </row>
    <row r="446" ht="17.25" customHeight="1">
      <c r="H446" s="155"/>
    </row>
    <row r="447" ht="17.25" customHeight="1">
      <c r="H447" s="155"/>
    </row>
    <row r="448" ht="17.25" customHeight="1">
      <c r="H448" s="155"/>
    </row>
    <row r="449" ht="17.25" customHeight="1">
      <c r="H449" s="155"/>
    </row>
    <row r="450" ht="17.25" customHeight="1">
      <c r="H450" s="155"/>
    </row>
    <row r="451" ht="17.25" customHeight="1">
      <c r="H451" s="155"/>
    </row>
    <row r="452" ht="17.25" customHeight="1">
      <c r="H452" s="155"/>
    </row>
    <row r="453" ht="17.25" customHeight="1">
      <c r="H453" s="155"/>
    </row>
    <row r="454" ht="17.25" customHeight="1">
      <c r="H454" s="155"/>
    </row>
    <row r="455" ht="17.25" customHeight="1">
      <c r="H455" s="155"/>
    </row>
    <row r="456" ht="17.25" customHeight="1">
      <c r="H456" s="155"/>
    </row>
    <row r="457" ht="17.25" customHeight="1">
      <c r="H457" s="155"/>
    </row>
    <row r="458" ht="17.25" customHeight="1">
      <c r="H458" s="155"/>
    </row>
    <row r="459" ht="17.25" customHeight="1">
      <c r="H459" s="155"/>
    </row>
    <row r="460" ht="17.25" customHeight="1">
      <c r="H460" s="155"/>
    </row>
    <row r="461" ht="17.25" customHeight="1">
      <c r="H461" s="155"/>
    </row>
    <row r="462" ht="17.25" customHeight="1">
      <c r="H462" s="155"/>
    </row>
    <row r="463" ht="17.25" customHeight="1">
      <c r="H463" s="155"/>
    </row>
    <row r="464" ht="17.25" customHeight="1">
      <c r="H464" s="155"/>
    </row>
    <row r="465" ht="17.25" customHeight="1">
      <c r="H465" s="155"/>
    </row>
    <row r="466" ht="17.25" customHeight="1">
      <c r="H466" s="155"/>
    </row>
    <row r="467" ht="17.25" customHeight="1">
      <c r="H467" s="155"/>
    </row>
    <row r="468" ht="17.25" customHeight="1">
      <c r="H468" s="155"/>
    </row>
    <row r="469" ht="17.25" customHeight="1">
      <c r="H469" s="155"/>
    </row>
    <row r="470" ht="17.25" customHeight="1">
      <c r="H470" s="155"/>
    </row>
    <row r="471" ht="17.25" customHeight="1">
      <c r="H471" s="155"/>
    </row>
    <row r="472" ht="17.25" customHeight="1">
      <c r="H472" s="155"/>
    </row>
    <row r="473" ht="17.25" customHeight="1">
      <c r="H473" s="155"/>
    </row>
    <row r="474" ht="17.25" customHeight="1">
      <c r="H474" s="155"/>
    </row>
    <row r="475" ht="17.25" customHeight="1">
      <c r="H475" s="155"/>
    </row>
    <row r="476" ht="17.25" customHeight="1">
      <c r="H476" s="155"/>
    </row>
    <row r="477" ht="17.25" customHeight="1">
      <c r="H477" s="155"/>
    </row>
    <row r="478" ht="17.25" customHeight="1">
      <c r="H478" s="155"/>
    </row>
    <row r="479" ht="17.25" customHeight="1">
      <c r="H479" s="155"/>
    </row>
    <row r="480" ht="17.25" customHeight="1">
      <c r="H480" s="155"/>
    </row>
    <row r="481" ht="17.25" customHeight="1">
      <c r="H481" s="155"/>
    </row>
    <row r="482" ht="17.25" customHeight="1">
      <c r="H482" s="155"/>
    </row>
    <row r="483" ht="17.25" customHeight="1">
      <c r="H483" s="155"/>
    </row>
    <row r="484" ht="17.25" customHeight="1">
      <c r="H484" s="155"/>
    </row>
    <row r="485" ht="17.25" customHeight="1">
      <c r="H485" s="155"/>
    </row>
    <row r="486" ht="17.25" customHeight="1">
      <c r="H486" s="155"/>
    </row>
    <row r="487" ht="17.25" customHeight="1">
      <c r="H487" s="155"/>
    </row>
    <row r="488" ht="17.25" customHeight="1">
      <c r="H488" s="155"/>
    </row>
    <row r="489" ht="17.25" customHeight="1">
      <c r="H489" s="155"/>
    </row>
    <row r="490" ht="17.25" customHeight="1">
      <c r="H490" s="155"/>
    </row>
    <row r="491" ht="17.25" customHeight="1">
      <c r="H491" s="155"/>
    </row>
    <row r="492" ht="17.25" customHeight="1">
      <c r="H492" s="155"/>
    </row>
    <row r="493" ht="17.25" customHeight="1">
      <c r="H493" s="155"/>
    </row>
    <row r="494" ht="17.25" customHeight="1">
      <c r="H494" s="155"/>
    </row>
    <row r="495" ht="17.25" customHeight="1">
      <c r="H495" s="155"/>
    </row>
    <row r="496" ht="17.25" customHeight="1">
      <c r="H496" s="155"/>
    </row>
    <row r="497" ht="17.25" customHeight="1">
      <c r="H497" s="155"/>
    </row>
    <row r="498" ht="17.25" customHeight="1">
      <c r="H498" s="155"/>
    </row>
    <row r="499" ht="17.25" customHeight="1">
      <c r="H499" s="155"/>
    </row>
    <row r="500" ht="17.25" customHeight="1">
      <c r="H500" s="155"/>
    </row>
    <row r="501" ht="17.25" customHeight="1">
      <c r="H501" s="155"/>
    </row>
    <row r="502" ht="17.25" customHeight="1">
      <c r="H502" s="155"/>
    </row>
    <row r="503" ht="17.25" customHeight="1">
      <c r="H503" s="155"/>
    </row>
    <row r="504" ht="17.25" customHeight="1">
      <c r="H504" s="155"/>
    </row>
    <row r="505" ht="17.25" customHeight="1">
      <c r="H505" s="155"/>
    </row>
    <row r="506" ht="17.25" customHeight="1">
      <c r="H506" s="155"/>
    </row>
    <row r="507" ht="17.25" customHeight="1">
      <c r="H507" s="155"/>
    </row>
    <row r="508" ht="17.25" customHeight="1">
      <c r="H508" s="155"/>
    </row>
    <row r="509" ht="17.25" customHeight="1">
      <c r="H509" s="155"/>
    </row>
    <row r="510" ht="17.25" customHeight="1">
      <c r="H510" s="155"/>
    </row>
    <row r="511" ht="17.25" customHeight="1">
      <c r="H511" s="155"/>
    </row>
    <row r="512" ht="17.25" customHeight="1">
      <c r="H512" s="155"/>
    </row>
    <row r="513" ht="17.25" customHeight="1">
      <c r="H513" s="155"/>
    </row>
    <row r="514" ht="17.25" customHeight="1">
      <c r="H514" s="155"/>
    </row>
    <row r="515" ht="17.25" customHeight="1">
      <c r="H515" s="155"/>
    </row>
    <row r="516" ht="17.25" customHeight="1">
      <c r="H516" s="155"/>
    </row>
    <row r="517" ht="17.25" customHeight="1">
      <c r="H517" s="155"/>
    </row>
    <row r="518" ht="17.25" customHeight="1">
      <c r="H518" s="155"/>
    </row>
    <row r="519" ht="17.25" customHeight="1">
      <c r="H519" s="155"/>
    </row>
    <row r="520" ht="17.25" customHeight="1">
      <c r="H520" s="155"/>
    </row>
    <row r="521" ht="17.25" customHeight="1">
      <c r="H521" s="155"/>
    </row>
    <row r="522" ht="17.25" customHeight="1">
      <c r="H522" s="155"/>
    </row>
    <row r="523" ht="17.25" customHeight="1">
      <c r="H523" s="155"/>
    </row>
    <row r="524" ht="17.25" customHeight="1">
      <c r="H524" s="155"/>
    </row>
    <row r="525" ht="17.25" customHeight="1">
      <c r="H525" s="155"/>
    </row>
    <row r="526" ht="17.25" customHeight="1">
      <c r="H526" s="155"/>
    </row>
    <row r="527" ht="17.25" customHeight="1">
      <c r="H527" s="155"/>
    </row>
    <row r="528" ht="17.25" customHeight="1">
      <c r="H528" s="155"/>
    </row>
    <row r="529" ht="17.25" customHeight="1">
      <c r="H529" s="155"/>
    </row>
    <row r="530" ht="17.25" customHeight="1">
      <c r="H530" s="155"/>
    </row>
    <row r="531" ht="17.25" customHeight="1">
      <c r="H531" s="155"/>
    </row>
    <row r="532" ht="17.25" customHeight="1">
      <c r="H532" s="155"/>
    </row>
    <row r="533" ht="17.25" customHeight="1">
      <c r="H533" s="155"/>
    </row>
    <row r="534" ht="17.25" customHeight="1">
      <c r="H534" s="155"/>
    </row>
    <row r="535" ht="17.25" customHeight="1">
      <c r="H535" s="155"/>
    </row>
    <row r="536" ht="17.25" customHeight="1">
      <c r="H536" s="155"/>
    </row>
    <row r="537" ht="17.25" customHeight="1">
      <c r="H537" s="155"/>
    </row>
    <row r="538" ht="17.25" customHeight="1">
      <c r="H538" s="155"/>
    </row>
    <row r="539" ht="17.25" customHeight="1">
      <c r="H539" s="155"/>
    </row>
    <row r="540" ht="17.25" customHeight="1">
      <c r="H540" s="155"/>
    </row>
    <row r="541" ht="17.25" customHeight="1">
      <c r="H541" s="155"/>
    </row>
    <row r="542" ht="17.25" customHeight="1">
      <c r="H542" s="155"/>
    </row>
    <row r="543" ht="17.25" customHeight="1">
      <c r="H543" s="155"/>
    </row>
    <row r="544" ht="17.25" customHeight="1">
      <c r="H544" s="155"/>
    </row>
    <row r="545" ht="17.25" customHeight="1">
      <c r="H545" s="155"/>
    </row>
    <row r="546" ht="17.25" customHeight="1">
      <c r="H546" s="155"/>
    </row>
    <row r="547" ht="17.25" customHeight="1">
      <c r="H547" s="155"/>
    </row>
    <row r="548" ht="17.25" customHeight="1">
      <c r="H548" s="155"/>
    </row>
    <row r="549" ht="17.25" customHeight="1">
      <c r="H549" s="155"/>
    </row>
    <row r="550" ht="17.25" customHeight="1">
      <c r="H550" s="155"/>
    </row>
    <row r="551" ht="17.25" customHeight="1">
      <c r="H551" s="155"/>
    </row>
    <row r="552" ht="17.25" customHeight="1">
      <c r="H552" s="155"/>
    </row>
    <row r="553" ht="17.25" customHeight="1">
      <c r="H553" s="155"/>
    </row>
    <row r="554" ht="17.25" customHeight="1">
      <c r="H554" s="155"/>
    </row>
    <row r="555" ht="17.25" customHeight="1">
      <c r="H555" s="155"/>
    </row>
    <row r="556" ht="17.25" customHeight="1">
      <c r="H556" s="155"/>
    </row>
    <row r="557" ht="17.25" customHeight="1">
      <c r="H557" s="155"/>
    </row>
    <row r="558" ht="17.25" customHeight="1">
      <c r="H558" s="155"/>
    </row>
    <row r="559" ht="17.25" customHeight="1">
      <c r="H559" s="155"/>
    </row>
    <row r="560" ht="17.25" customHeight="1">
      <c r="H560" s="155"/>
    </row>
    <row r="561" ht="17.25" customHeight="1">
      <c r="H561" s="155"/>
    </row>
    <row r="562" ht="17.25" customHeight="1">
      <c r="H562" s="155"/>
    </row>
    <row r="563" ht="17.25" customHeight="1">
      <c r="H563" s="155"/>
    </row>
    <row r="564" ht="17.25" customHeight="1">
      <c r="H564" s="155"/>
    </row>
    <row r="565" ht="17.25" customHeight="1">
      <c r="H565" s="155"/>
    </row>
    <row r="566" ht="17.25" customHeight="1">
      <c r="H566" s="155"/>
    </row>
    <row r="567" ht="17.25" customHeight="1">
      <c r="H567" s="155"/>
    </row>
    <row r="568" ht="17.25" customHeight="1">
      <c r="H568" s="155"/>
    </row>
    <row r="569" ht="17.25" customHeight="1">
      <c r="H569" s="155"/>
    </row>
    <row r="570" ht="17.25" customHeight="1">
      <c r="H570" s="155"/>
    </row>
    <row r="571" ht="17.25" customHeight="1">
      <c r="H571" s="155"/>
    </row>
    <row r="572" ht="17.25" customHeight="1">
      <c r="H572" s="155"/>
    </row>
    <row r="573" ht="17.25" customHeight="1">
      <c r="H573" s="155"/>
    </row>
    <row r="574" ht="17.25" customHeight="1">
      <c r="H574" s="155"/>
    </row>
    <row r="575" ht="17.25" customHeight="1">
      <c r="H575" s="155"/>
    </row>
    <row r="576" ht="17.25" customHeight="1">
      <c r="H576" s="155"/>
    </row>
    <row r="577" ht="17.25" customHeight="1">
      <c r="H577" s="155"/>
    </row>
    <row r="578" ht="17.25" customHeight="1">
      <c r="H578" s="155"/>
    </row>
    <row r="579" ht="17.25" customHeight="1">
      <c r="H579" s="155"/>
    </row>
    <row r="580" ht="17.25" customHeight="1">
      <c r="H580" s="155"/>
    </row>
    <row r="581" ht="17.25" customHeight="1">
      <c r="H581" s="155"/>
    </row>
    <row r="582" ht="17.25" customHeight="1">
      <c r="H582" s="155"/>
    </row>
    <row r="583" ht="17.25" customHeight="1">
      <c r="H583" s="155"/>
    </row>
    <row r="584" ht="17.25" customHeight="1">
      <c r="H584" s="155"/>
    </row>
    <row r="585" ht="17.25" customHeight="1">
      <c r="H585" s="155"/>
    </row>
    <row r="586" ht="17.25" customHeight="1">
      <c r="H586" s="155"/>
    </row>
    <row r="587" ht="17.25" customHeight="1">
      <c r="H587" s="155"/>
    </row>
    <row r="588" ht="17.25" customHeight="1">
      <c r="H588" s="155"/>
    </row>
    <row r="589" ht="17.25" customHeight="1">
      <c r="H589" s="155"/>
    </row>
    <row r="590" ht="17.25" customHeight="1">
      <c r="H590" s="155"/>
    </row>
    <row r="591" ht="17.25" customHeight="1">
      <c r="H591" s="155"/>
    </row>
    <row r="592" ht="17.25" customHeight="1">
      <c r="H592" s="155"/>
    </row>
    <row r="593" ht="17.25" customHeight="1">
      <c r="H593" s="155"/>
    </row>
    <row r="594" ht="17.25" customHeight="1">
      <c r="H594" s="155"/>
    </row>
    <row r="595" ht="17.25" customHeight="1">
      <c r="H595" s="155"/>
    </row>
    <row r="596" ht="17.25" customHeight="1">
      <c r="H596" s="155"/>
    </row>
    <row r="597" ht="17.25" customHeight="1">
      <c r="H597" s="155"/>
    </row>
    <row r="598" ht="17.25" customHeight="1">
      <c r="H598" s="155"/>
    </row>
    <row r="599" ht="17.25" customHeight="1">
      <c r="H599" s="155"/>
    </row>
    <row r="600" ht="17.25" customHeight="1">
      <c r="H600" s="155"/>
    </row>
    <row r="601" ht="17.25" customHeight="1">
      <c r="H601" s="155"/>
    </row>
    <row r="602" ht="17.25" customHeight="1">
      <c r="H602" s="155"/>
    </row>
    <row r="603" ht="17.25" customHeight="1">
      <c r="H603" s="155"/>
    </row>
    <row r="604" ht="17.25" customHeight="1">
      <c r="H604" s="155"/>
    </row>
    <row r="605" ht="17.25" customHeight="1">
      <c r="H605" s="155"/>
    </row>
    <row r="606" ht="17.25" customHeight="1">
      <c r="H606" s="155"/>
    </row>
    <row r="607" ht="17.25" customHeight="1">
      <c r="H607" s="155"/>
    </row>
    <row r="608" ht="17.25" customHeight="1">
      <c r="H608" s="155"/>
    </row>
    <row r="609" ht="17.25" customHeight="1">
      <c r="H609" s="155"/>
    </row>
    <row r="610" ht="17.25" customHeight="1">
      <c r="H610" s="155"/>
    </row>
    <row r="611" ht="17.25" customHeight="1">
      <c r="H611" s="155"/>
    </row>
    <row r="612" ht="17.25" customHeight="1">
      <c r="H612" s="155"/>
    </row>
    <row r="613" ht="17.25" customHeight="1">
      <c r="H613" s="155"/>
    </row>
    <row r="614" ht="17.25" customHeight="1">
      <c r="H614" s="155"/>
    </row>
    <row r="615" ht="17.25" customHeight="1">
      <c r="H615" s="155"/>
    </row>
    <row r="616" ht="17.25" customHeight="1">
      <c r="H616" s="155"/>
    </row>
    <row r="617" ht="17.25" customHeight="1">
      <c r="H617" s="155"/>
    </row>
    <row r="618" ht="17.25" customHeight="1">
      <c r="H618" s="155"/>
    </row>
    <row r="619" ht="17.25" customHeight="1">
      <c r="H619" s="155"/>
    </row>
    <row r="620" ht="17.25" customHeight="1">
      <c r="H620" s="155"/>
    </row>
    <row r="621" ht="17.25" customHeight="1">
      <c r="H621" s="155"/>
    </row>
    <row r="622" ht="17.25" customHeight="1">
      <c r="H622" s="155"/>
    </row>
    <row r="623" ht="17.25" customHeight="1">
      <c r="H623" s="155"/>
    </row>
    <row r="624" ht="17.25" customHeight="1">
      <c r="H624" s="155"/>
    </row>
    <row r="625" ht="17.25" customHeight="1">
      <c r="H625" s="155"/>
    </row>
    <row r="626" ht="17.25" customHeight="1">
      <c r="H626" s="155"/>
    </row>
    <row r="627" ht="17.25" customHeight="1">
      <c r="H627" s="155"/>
    </row>
    <row r="628" ht="17.25" customHeight="1">
      <c r="H628" s="155"/>
    </row>
    <row r="629" ht="17.25" customHeight="1">
      <c r="H629" s="155"/>
    </row>
    <row r="630" ht="17.25" customHeight="1">
      <c r="H630" s="155"/>
    </row>
    <row r="631" ht="17.25" customHeight="1">
      <c r="H631" s="155"/>
    </row>
    <row r="632" ht="17.25" customHeight="1">
      <c r="H632" s="155"/>
    </row>
    <row r="633" ht="17.25" customHeight="1">
      <c r="H633" s="155"/>
    </row>
    <row r="634" ht="17.25" customHeight="1">
      <c r="H634" s="155"/>
    </row>
    <row r="635" ht="17.25" customHeight="1">
      <c r="H635" s="155"/>
    </row>
    <row r="636" ht="17.25" customHeight="1">
      <c r="H636" s="155"/>
    </row>
    <row r="637" ht="17.25" customHeight="1">
      <c r="H637" s="155"/>
    </row>
    <row r="638" ht="17.25" customHeight="1">
      <c r="H638" s="155"/>
    </row>
    <row r="639" ht="17.25" customHeight="1">
      <c r="H639" s="155"/>
    </row>
    <row r="640" ht="17.25" customHeight="1">
      <c r="H640" s="155"/>
    </row>
    <row r="641" ht="17.25" customHeight="1">
      <c r="H641" s="155"/>
    </row>
    <row r="642" ht="17.25" customHeight="1">
      <c r="H642" s="155"/>
    </row>
    <row r="643" ht="17.25" customHeight="1">
      <c r="H643" s="155"/>
    </row>
    <row r="644" ht="17.25" customHeight="1">
      <c r="H644" s="155"/>
    </row>
    <row r="645" ht="17.25" customHeight="1">
      <c r="H645" s="155"/>
    </row>
    <row r="646" ht="17.25" customHeight="1">
      <c r="H646" s="155"/>
    </row>
    <row r="647" ht="17.25" customHeight="1">
      <c r="H647" s="155"/>
    </row>
    <row r="648" ht="17.25" customHeight="1">
      <c r="H648" s="155"/>
    </row>
    <row r="649" ht="17.25" customHeight="1">
      <c r="H649" s="155"/>
    </row>
    <row r="650" ht="17.25" customHeight="1">
      <c r="H650" s="155"/>
    </row>
    <row r="651" ht="17.25" customHeight="1">
      <c r="H651" s="155"/>
    </row>
    <row r="652" ht="17.25" customHeight="1">
      <c r="H652" s="155"/>
    </row>
    <row r="653" ht="17.25" customHeight="1">
      <c r="H653" s="155"/>
    </row>
    <row r="654" ht="17.25" customHeight="1">
      <c r="H654" s="155"/>
    </row>
    <row r="655" ht="17.25" customHeight="1">
      <c r="H655" s="155"/>
    </row>
    <row r="656" ht="17.25" customHeight="1">
      <c r="H656" s="155"/>
    </row>
    <row r="657" ht="17.25" customHeight="1">
      <c r="H657" s="155"/>
    </row>
    <row r="658" ht="17.25" customHeight="1">
      <c r="H658" s="155"/>
    </row>
    <row r="659" ht="17.25" customHeight="1">
      <c r="H659" s="155"/>
    </row>
    <row r="660" ht="17.25" customHeight="1">
      <c r="H660" s="155"/>
    </row>
    <row r="661" ht="17.25" customHeight="1">
      <c r="H661" s="155"/>
    </row>
    <row r="662" ht="17.25" customHeight="1">
      <c r="H662" s="155"/>
    </row>
    <row r="663" ht="17.25" customHeight="1">
      <c r="H663" s="155"/>
    </row>
    <row r="664" ht="17.25" customHeight="1">
      <c r="H664" s="155"/>
    </row>
    <row r="665" ht="17.25" customHeight="1">
      <c r="H665" s="155"/>
    </row>
    <row r="666" ht="17.25" customHeight="1">
      <c r="H666" s="155"/>
    </row>
    <row r="667" ht="17.25" customHeight="1">
      <c r="H667" s="155"/>
    </row>
    <row r="668" ht="17.25" customHeight="1">
      <c r="H668" s="155"/>
    </row>
    <row r="669" ht="17.25" customHeight="1">
      <c r="H669" s="155"/>
    </row>
    <row r="670" ht="17.25" customHeight="1">
      <c r="H670" s="155"/>
    </row>
    <row r="671" ht="17.25" customHeight="1">
      <c r="H671" s="155"/>
    </row>
    <row r="672" ht="17.25" customHeight="1">
      <c r="H672" s="155"/>
    </row>
    <row r="673" ht="17.25" customHeight="1">
      <c r="H673" s="155"/>
    </row>
    <row r="674" ht="17.25" customHeight="1">
      <c r="H674" s="155"/>
    </row>
    <row r="675" ht="17.25" customHeight="1">
      <c r="H675" s="155"/>
    </row>
    <row r="676" ht="17.25" customHeight="1">
      <c r="H676" s="155"/>
    </row>
    <row r="677" ht="17.25" customHeight="1">
      <c r="H677" s="155"/>
    </row>
    <row r="678" ht="17.25" customHeight="1">
      <c r="H678" s="155"/>
    </row>
    <row r="679" ht="17.25" customHeight="1">
      <c r="H679" s="155"/>
    </row>
    <row r="680" ht="17.25" customHeight="1">
      <c r="H680" s="155"/>
    </row>
    <row r="681" ht="17.25" customHeight="1">
      <c r="H681" s="155"/>
    </row>
    <row r="682" ht="17.25" customHeight="1">
      <c r="H682" s="155"/>
    </row>
    <row r="683" ht="17.25" customHeight="1">
      <c r="H683" s="155"/>
    </row>
    <row r="684" ht="17.25" customHeight="1">
      <c r="H684" s="155"/>
    </row>
    <row r="685" ht="17.25" customHeight="1">
      <c r="H685" s="155"/>
    </row>
    <row r="686" ht="17.25" customHeight="1">
      <c r="H686" s="155"/>
    </row>
    <row r="687" ht="17.25" customHeight="1">
      <c r="H687" s="155"/>
    </row>
    <row r="688" ht="17.25" customHeight="1">
      <c r="H688" s="155"/>
    </row>
    <row r="689" ht="17.25" customHeight="1">
      <c r="H689" s="155"/>
    </row>
    <row r="690" ht="17.25" customHeight="1">
      <c r="H690" s="155"/>
    </row>
    <row r="691" ht="17.25" customHeight="1">
      <c r="H691" s="155"/>
    </row>
    <row r="692" ht="17.25" customHeight="1">
      <c r="H692" s="155"/>
    </row>
    <row r="693" ht="17.25" customHeight="1">
      <c r="H693" s="155"/>
    </row>
    <row r="694" ht="17.25" customHeight="1">
      <c r="H694" s="155"/>
    </row>
    <row r="695" ht="17.25" customHeight="1">
      <c r="H695" s="155"/>
    </row>
    <row r="696" ht="17.25" customHeight="1">
      <c r="H696" s="155"/>
    </row>
    <row r="697" ht="17.25" customHeight="1">
      <c r="H697" s="155"/>
    </row>
    <row r="698" ht="17.25" customHeight="1">
      <c r="H698" s="155"/>
    </row>
    <row r="699" ht="17.25" customHeight="1">
      <c r="H699" s="155"/>
    </row>
    <row r="700" ht="17.25" customHeight="1">
      <c r="H700" s="155"/>
    </row>
    <row r="701" ht="17.25" customHeight="1">
      <c r="H701" s="155"/>
    </row>
    <row r="702" ht="17.25" customHeight="1">
      <c r="H702" s="155"/>
    </row>
    <row r="703" ht="17.25" customHeight="1">
      <c r="H703" s="155"/>
    </row>
    <row r="704" ht="17.25" customHeight="1">
      <c r="H704" s="155"/>
    </row>
    <row r="705" ht="17.25" customHeight="1">
      <c r="H705" s="155"/>
    </row>
    <row r="706" ht="17.25" customHeight="1">
      <c r="H706" s="155"/>
    </row>
    <row r="707" ht="17.25" customHeight="1">
      <c r="H707" s="155"/>
    </row>
    <row r="708" ht="17.25" customHeight="1">
      <c r="H708" s="155"/>
    </row>
    <row r="709" ht="17.25" customHeight="1">
      <c r="H709" s="155"/>
    </row>
    <row r="710" ht="17.25" customHeight="1">
      <c r="H710" s="155"/>
    </row>
    <row r="711" ht="17.25" customHeight="1">
      <c r="H711" s="155"/>
    </row>
    <row r="712" ht="17.25" customHeight="1">
      <c r="H712" s="155"/>
    </row>
    <row r="713" ht="17.25" customHeight="1">
      <c r="H713" s="155"/>
    </row>
    <row r="714" ht="17.25" customHeight="1">
      <c r="H714" s="155"/>
    </row>
    <row r="715" ht="17.25" customHeight="1">
      <c r="H715" s="155"/>
    </row>
    <row r="716" ht="17.25" customHeight="1">
      <c r="H716" s="155"/>
    </row>
    <row r="717" ht="17.25" customHeight="1">
      <c r="H717" s="155"/>
    </row>
    <row r="718" ht="17.25" customHeight="1">
      <c r="H718" s="155"/>
    </row>
    <row r="719" ht="17.25" customHeight="1">
      <c r="H719" s="155"/>
    </row>
    <row r="720" ht="17.25" customHeight="1">
      <c r="H720" s="155"/>
    </row>
    <row r="721" ht="17.25" customHeight="1">
      <c r="H721" s="155"/>
    </row>
    <row r="722" ht="17.25" customHeight="1">
      <c r="H722" s="155"/>
    </row>
    <row r="723" ht="17.25" customHeight="1">
      <c r="H723" s="155"/>
    </row>
    <row r="724" ht="17.25" customHeight="1">
      <c r="H724" s="155"/>
    </row>
    <row r="725" ht="17.25" customHeight="1">
      <c r="H725" s="155"/>
    </row>
    <row r="726" ht="17.25" customHeight="1">
      <c r="H726" s="155"/>
    </row>
    <row r="727" ht="17.25" customHeight="1">
      <c r="H727" s="155"/>
    </row>
    <row r="728" ht="17.25" customHeight="1">
      <c r="H728" s="155"/>
    </row>
    <row r="729" ht="17.25" customHeight="1">
      <c r="H729" s="155"/>
    </row>
    <row r="730" ht="17.25" customHeight="1">
      <c r="H730" s="155"/>
    </row>
  </sheetData>
  <mergeCells count="5">
    <mergeCell ref="B4:F4"/>
    <mergeCell ref="A39:D39"/>
    <mergeCell ref="A45:B45"/>
    <mergeCell ref="A46:B46"/>
    <mergeCell ref="A33:F33"/>
  </mergeCells>
  <printOptions horizontalCentered="1"/>
  <pageMargins left="0.69" right="0.5118110236220472" top="0.984251968503937" bottom="0.3937007874015748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F53"/>
  <sheetViews>
    <sheetView workbookViewId="0" topLeftCell="A1">
      <selection activeCell="K14" sqref="K14"/>
    </sheetView>
  </sheetViews>
  <sheetFormatPr defaultColWidth="9.140625" defaultRowHeight="12.75"/>
  <cols>
    <col min="1" max="1" width="7.28125" style="0" customWidth="1"/>
    <col min="2" max="2" width="31.421875" style="0" customWidth="1"/>
    <col min="3" max="4" width="11.8515625" style="0" customWidth="1"/>
    <col min="5" max="5" width="10.421875" style="0" customWidth="1"/>
    <col min="6" max="6" width="10.28125" style="0" customWidth="1"/>
  </cols>
  <sheetData>
    <row r="1" ht="12.75">
      <c r="F1" s="491" t="s">
        <v>1586</v>
      </c>
    </row>
    <row r="2" ht="12.75">
      <c r="C2" s="439" t="s">
        <v>574</v>
      </c>
    </row>
    <row r="3" spans="1:5" ht="12.75">
      <c r="A3" s="148"/>
      <c r="B3" s="148"/>
      <c r="C3" s="148"/>
      <c r="D3" s="148"/>
      <c r="E3" s="148"/>
    </row>
    <row r="4" spans="1:6" ht="30" customHeight="1">
      <c r="A4" s="57"/>
      <c r="B4" s="1025" t="s">
        <v>1587</v>
      </c>
      <c r="C4" s="1025"/>
      <c r="D4" s="1025"/>
      <c r="E4" s="1025"/>
      <c r="F4" s="158"/>
    </row>
    <row r="5" spans="1:6" ht="12.75">
      <c r="A5" s="44"/>
      <c r="B5" s="565" t="s">
        <v>578</v>
      </c>
      <c r="C5" s="566"/>
      <c r="D5" s="566"/>
      <c r="E5" s="566"/>
      <c r="F5" s="163"/>
    </row>
    <row r="6" spans="1:6" ht="12.75">
      <c r="A6" s="148"/>
      <c r="B6" s="148"/>
      <c r="C6" s="148"/>
      <c r="D6" s="148"/>
      <c r="E6" s="148"/>
      <c r="F6" s="148"/>
    </row>
    <row r="7" spans="1:6" ht="12.75">
      <c r="A7" s="148"/>
      <c r="B7" s="148"/>
      <c r="C7" s="148"/>
      <c r="D7" s="148"/>
      <c r="E7" s="148"/>
      <c r="F7" s="492" t="s">
        <v>631</v>
      </c>
    </row>
    <row r="8" spans="1:6" ht="51">
      <c r="A8" s="345" t="s">
        <v>821</v>
      </c>
      <c r="B8" s="493" t="s">
        <v>580</v>
      </c>
      <c r="C8" s="345" t="s">
        <v>923</v>
      </c>
      <c r="D8" s="345" t="s">
        <v>633</v>
      </c>
      <c r="E8" s="345" t="s">
        <v>1588</v>
      </c>
      <c r="F8" s="345" t="s">
        <v>733</v>
      </c>
    </row>
    <row r="9" spans="1:6" ht="9.75" customHeight="1">
      <c r="A9" s="494">
        <v>1</v>
      </c>
      <c r="B9" s="494">
        <v>2</v>
      </c>
      <c r="C9" s="173">
        <v>3</v>
      </c>
      <c r="D9" s="173">
        <v>4</v>
      </c>
      <c r="E9" s="173">
        <v>5</v>
      </c>
      <c r="F9" s="173">
        <v>6</v>
      </c>
    </row>
    <row r="10" spans="1:6" ht="12.75">
      <c r="A10" s="495"/>
      <c r="B10" s="461" t="s">
        <v>989</v>
      </c>
      <c r="C10" s="261">
        <v>9608439</v>
      </c>
      <c r="D10" s="261">
        <v>4013920</v>
      </c>
      <c r="E10" s="496">
        <v>41.7749438800621</v>
      </c>
      <c r="F10" s="261">
        <v>383099</v>
      </c>
    </row>
    <row r="11" spans="1:6" ht="19.5" customHeight="1">
      <c r="A11" s="497">
        <v>1</v>
      </c>
      <c r="B11" s="354" t="s">
        <v>43</v>
      </c>
      <c r="C11" s="260">
        <v>2252066</v>
      </c>
      <c r="D11" s="260">
        <v>1041492</v>
      </c>
      <c r="E11" s="498">
        <v>46.24606916493567</v>
      </c>
      <c r="F11" s="260">
        <v>140487</v>
      </c>
    </row>
    <row r="12" spans="1:6" ht="12.75">
      <c r="A12" s="497">
        <v>2</v>
      </c>
      <c r="B12" s="354" t="s">
        <v>45</v>
      </c>
      <c r="C12" s="260">
        <v>457</v>
      </c>
      <c r="D12" s="260">
        <v>432</v>
      </c>
      <c r="E12" s="498">
        <v>94.52954048140045</v>
      </c>
      <c r="F12" s="260">
        <v>80</v>
      </c>
    </row>
    <row r="13" spans="1:6" ht="25.5" customHeight="1">
      <c r="A13" s="497">
        <v>3</v>
      </c>
      <c r="B13" s="354" t="s">
        <v>47</v>
      </c>
      <c r="C13" s="260">
        <v>206699</v>
      </c>
      <c r="D13" s="260">
        <v>107602</v>
      </c>
      <c r="E13" s="498">
        <v>52.057339416252624</v>
      </c>
      <c r="F13" s="260">
        <v>10581</v>
      </c>
    </row>
    <row r="14" spans="1:6" ht="19.5" customHeight="1">
      <c r="A14" s="497">
        <v>4</v>
      </c>
      <c r="B14" s="354" t="s">
        <v>49</v>
      </c>
      <c r="C14" s="260">
        <v>3558805</v>
      </c>
      <c r="D14" s="260">
        <v>1836513</v>
      </c>
      <c r="E14" s="498">
        <v>51.60476620663397</v>
      </c>
      <c r="F14" s="260">
        <v>144089</v>
      </c>
    </row>
    <row r="15" spans="1:6" ht="19.5" customHeight="1">
      <c r="A15" s="497">
        <v>5</v>
      </c>
      <c r="B15" s="354" t="s">
        <v>51</v>
      </c>
      <c r="C15" s="260">
        <v>319094</v>
      </c>
      <c r="D15" s="260">
        <v>315039</v>
      </c>
      <c r="E15" s="498">
        <v>98.72921458880455</v>
      </c>
      <c r="F15" s="260">
        <v>1625</v>
      </c>
    </row>
    <row r="16" spans="1:6" ht="25.5" customHeight="1">
      <c r="A16" s="497">
        <v>6</v>
      </c>
      <c r="B16" s="354" t="s">
        <v>53</v>
      </c>
      <c r="C16" s="260">
        <v>183304</v>
      </c>
      <c r="D16" s="260">
        <v>128948</v>
      </c>
      <c r="E16" s="498">
        <v>70.34652817178021</v>
      </c>
      <c r="F16" s="260">
        <v>8384</v>
      </c>
    </row>
    <row r="17" spans="1:6" ht="25.5" customHeight="1">
      <c r="A17" s="497">
        <v>7</v>
      </c>
      <c r="B17" s="354" t="s">
        <v>55</v>
      </c>
      <c r="C17" s="260">
        <v>425389</v>
      </c>
      <c r="D17" s="260">
        <v>194511</v>
      </c>
      <c r="E17" s="498">
        <v>45.72544188965864</v>
      </c>
      <c r="F17" s="260">
        <v>38567</v>
      </c>
    </row>
    <row r="18" spans="1:6" ht="19.5" customHeight="1">
      <c r="A18" s="497">
        <v>8</v>
      </c>
      <c r="B18" s="354" t="s">
        <v>1589</v>
      </c>
      <c r="C18" s="260">
        <v>2600347</v>
      </c>
      <c r="D18" s="260">
        <v>344583</v>
      </c>
      <c r="E18" s="498">
        <v>13.251423752291522</v>
      </c>
      <c r="F18" s="260">
        <v>28562</v>
      </c>
    </row>
    <row r="19" spans="1:6" ht="25.5" customHeight="1" hidden="1">
      <c r="A19" s="497">
        <v>9</v>
      </c>
      <c r="B19" s="354" t="s">
        <v>59</v>
      </c>
      <c r="C19" s="260">
        <v>0</v>
      </c>
      <c r="D19" s="260">
        <v>0</v>
      </c>
      <c r="E19" s="498" t="e">
        <v>#DIV/0!</v>
      </c>
      <c r="F19" s="260">
        <v>0</v>
      </c>
    </row>
    <row r="20" spans="1:6" ht="25.5" customHeight="1">
      <c r="A20" s="497">
        <v>10</v>
      </c>
      <c r="B20" s="354" t="s">
        <v>61</v>
      </c>
      <c r="C20" s="260">
        <v>36068</v>
      </c>
      <c r="D20" s="260">
        <v>27909</v>
      </c>
      <c r="E20" s="498">
        <v>77.37883996894755</v>
      </c>
      <c r="F20" s="260">
        <v>8107</v>
      </c>
    </row>
    <row r="21" spans="1:6" ht="24.75" customHeight="1">
      <c r="A21" s="497">
        <v>11</v>
      </c>
      <c r="B21" s="354" t="s">
        <v>63</v>
      </c>
      <c r="C21" s="260">
        <v>15700</v>
      </c>
      <c r="D21" s="260">
        <v>1782</v>
      </c>
      <c r="E21" s="498">
        <v>11.35031847133758</v>
      </c>
      <c r="F21" s="260">
        <v>0</v>
      </c>
    </row>
    <row r="22" spans="1:6" ht="19.5" customHeight="1" hidden="1">
      <c r="A22" s="497">
        <v>12</v>
      </c>
      <c r="B22" s="354" t="s">
        <v>65</v>
      </c>
      <c r="C22" s="260">
        <v>0</v>
      </c>
      <c r="D22" s="260">
        <v>0</v>
      </c>
      <c r="E22" s="498" t="e">
        <v>#DIV/0!</v>
      </c>
      <c r="F22" s="260">
        <v>0</v>
      </c>
    </row>
    <row r="23" spans="1:6" ht="19.5" customHeight="1">
      <c r="A23" s="497">
        <v>13</v>
      </c>
      <c r="B23" s="354" t="s">
        <v>67</v>
      </c>
      <c r="C23" s="260">
        <v>10510</v>
      </c>
      <c r="D23" s="260">
        <v>15109</v>
      </c>
      <c r="E23" s="498">
        <v>143.7583254043768</v>
      </c>
      <c r="F23" s="260">
        <v>2617</v>
      </c>
    </row>
    <row r="24" spans="1:6" ht="25.5" customHeight="1" hidden="1">
      <c r="A24" s="148"/>
      <c r="B24" s="354" t="s">
        <v>69</v>
      </c>
      <c r="C24" s="260"/>
      <c r="D24" s="260"/>
      <c r="E24" s="498"/>
      <c r="F24" s="260"/>
    </row>
    <row r="25" spans="1:6" ht="12" customHeight="1">
      <c r="A25" s="148"/>
      <c r="B25" s="148"/>
      <c r="C25" s="499"/>
      <c r="D25" s="499"/>
      <c r="E25" s="500"/>
      <c r="F25" s="148"/>
    </row>
    <row r="26" spans="1:6" ht="21.75" customHeight="1">
      <c r="A26" s="1005" t="s">
        <v>1590</v>
      </c>
      <c r="B26" s="501"/>
      <c r="C26" s="501"/>
      <c r="D26" s="501"/>
      <c r="E26" s="501"/>
      <c r="F26" s="504"/>
    </row>
    <row r="27" spans="1:6" ht="12.75">
      <c r="A27" s="148"/>
      <c r="B27" s="148"/>
      <c r="C27" s="499"/>
      <c r="D27" s="499"/>
      <c r="E27" s="500"/>
      <c r="F27" s="148"/>
    </row>
    <row r="28" spans="1:6" ht="12.75">
      <c r="A28" s="148"/>
      <c r="B28" s="148"/>
      <c r="C28" s="499"/>
      <c r="D28" s="499"/>
      <c r="E28" s="500"/>
      <c r="F28" s="148"/>
    </row>
    <row r="29" spans="1:6" ht="12.75">
      <c r="A29" s="148"/>
      <c r="B29" s="148"/>
      <c r="C29" s="499"/>
      <c r="D29" s="499"/>
      <c r="E29" s="500"/>
      <c r="F29" s="148"/>
    </row>
    <row r="30" spans="1:6" ht="12.75">
      <c r="A30" s="148"/>
      <c r="B30" s="148"/>
      <c r="C30" s="499"/>
      <c r="D30" s="499"/>
      <c r="E30" s="500"/>
      <c r="F30" s="148"/>
    </row>
    <row r="31" spans="1:6" ht="12.75">
      <c r="A31" s="148"/>
      <c r="B31" s="148"/>
      <c r="C31" s="499"/>
      <c r="D31" s="499"/>
      <c r="E31" s="500"/>
      <c r="F31" s="148"/>
    </row>
    <row r="32" spans="1:6" ht="12.75">
      <c r="A32" s="148"/>
      <c r="B32" s="148"/>
      <c r="C32" s="499"/>
      <c r="D32" s="499"/>
      <c r="E32" s="500"/>
      <c r="F32" s="148"/>
    </row>
    <row r="33" spans="1:6" ht="12.75">
      <c r="A33" s="148"/>
      <c r="B33" s="148"/>
      <c r="C33" s="499"/>
      <c r="D33" s="499"/>
      <c r="E33" s="500"/>
      <c r="F33" s="148"/>
    </row>
    <row r="34" spans="1:6" ht="12.75">
      <c r="A34" s="148"/>
      <c r="B34" s="148"/>
      <c r="C34" s="499"/>
      <c r="D34" s="499"/>
      <c r="E34" s="500"/>
      <c r="F34" s="148"/>
    </row>
    <row r="35" spans="1:6" ht="12.75">
      <c r="A35" s="154" t="s">
        <v>623</v>
      </c>
      <c r="B35" s="148"/>
      <c r="C35" s="149"/>
      <c r="D35" s="149"/>
      <c r="E35" s="149" t="s">
        <v>624</v>
      </c>
      <c r="F35" s="148"/>
    </row>
    <row r="36" spans="1:6" ht="12.75">
      <c r="A36" s="148"/>
      <c r="B36" s="148"/>
      <c r="C36" s="499"/>
      <c r="D36" s="499"/>
      <c r="E36" s="500"/>
      <c r="F36" s="148"/>
    </row>
    <row r="37" spans="1:6" ht="12.75">
      <c r="A37" s="148"/>
      <c r="B37" s="148"/>
      <c r="C37" s="499"/>
      <c r="D37" s="499"/>
      <c r="E37" s="500"/>
      <c r="F37" s="148"/>
    </row>
    <row r="38" spans="1:6" ht="12.75">
      <c r="A38" s="148"/>
      <c r="B38" s="148"/>
      <c r="C38" s="499"/>
      <c r="D38" s="499"/>
      <c r="E38" s="500"/>
      <c r="F38" s="148"/>
    </row>
    <row r="39" spans="1:6" ht="12.75">
      <c r="A39" s="148"/>
      <c r="B39" s="148"/>
      <c r="C39" s="499"/>
      <c r="D39" s="499"/>
      <c r="E39" s="500"/>
      <c r="F39" s="148"/>
    </row>
    <row r="40" spans="1:6" ht="12.75">
      <c r="A40" s="148"/>
      <c r="B40" s="148"/>
      <c r="C40" s="499"/>
      <c r="D40" s="499"/>
      <c r="E40" s="500"/>
      <c r="F40" s="148"/>
    </row>
    <row r="41" spans="1:6" ht="12.75">
      <c r="A41" s="154"/>
      <c r="B41" s="148"/>
      <c r="C41" s="149"/>
      <c r="D41" s="149"/>
      <c r="E41" s="149"/>
      <c r="F41" s="428"/>
    </row>
    <row r="42" spans="1:6" ht="12.75">
      <c r="A42" s="397" t="s">
        <v>727</v>
      </c>
      <c r="B42" s="397"/>
      <c r="C42" s="149"/>
      <c r="D42" s="149"/>
      <c r="E42" s="148"/>
      <c r="F42" s="211"/>
    </row>
    <row r="43" spans="1:6" ht="12.75">
      <c r="A43" s="397" t="s">
        <v>626</v>
      </c>
      <c r="B43" s="397"/>
      <c r="C43" s="149"/>
      <c r="D43" s="149"/>
      <c r="E43" s="148"/>
      <c r="F43" s="211"/>
    </row>
    <row r="44" spans="1:6" ht="12.75">
      <c r="A44" s="154"/>
      <c r="B44" s="148"/>
      <c r="C44" s="149"/>
      <c r="D44" s="149"/>
      <c r="E44" s="148"/>
      <c r="F44" s="211"/>
    </row>
    <row r="45" spans="1:6" ht="15.75">
      <c r="A45" s="148"/>
      <c r="B45" s="439"/>
      <c r="C45" s="149"/>
      <c r="D45" s="505"/>
      <c r="E45" s="148"/>
      <c r="F45" s="148"/>
    </row>
    <row r="46" spans="1:6" ht="12.75">
      <c r="A46" s="148"/>
      <c r="B46" s="148"/>
      <c r="C46" s="149"/>
      <c r="D46" s="149"/>
      <c r="E46" s="506"/>
      <c r="F46" s="148"/>
    </row>
    <row r="47" spans="1:6" ht="12.75">
      <c r="A47" s="148"/>
      <c r="B47" s="148"/>
      <c r="C47" s="149"/>
      <c r="D47" s="149"/>
      <c r="E47" s="506"/>
      <c r="F47" s="148"/>
    </row>
    <row r="48" spans="1:6" ht="12.75">
      <c r="A48" s="148"/>
      <c r="B48" s="148"/>
      <c r="C48" s="149"/>
      <c r="D48" s="149"/>
      <c r="E48" s="506"/>
      <c r="F48" s="148"/>
    </row>
    <row r="49" spans="1:6" ht="12.75">
      <c r="A49" s="148"/>
      <c r="B49" s="148"/>
      <c r="C49" s="149"/>
      <c r="D49" s="149"/>
      <c r="E49" s="506"/>
      <c r="F49" s="148"/>
    </row>
    <row r="50" spans="1:6" ht="12.75">
      <c r="A50" s="397"/>
      <c r="B50" s="397"/>
      <c r="C50" s="149"/>
      <c r="D50" s="149"/>
      <c r="E50" s="506"/>
      <c r="F50" s="148"/>
    </row>
    <row r="51" spans="1:6" ht="12.75">
      <c r="A51" s="397"/>
      <c r="B51" s="397"/>
      <c r="C51" s="397"/>
      <c r="D51" s="397"/>
      <c r="E51" s="397"/>
      <c r="F51" s="391"/>
    </row>
    <row r="52" spans="1:6" ht="12.75">
      <c r="A52" s="397"/>
      <c r="B52" s="397"/>
      <c r="C52" s="397"/>
      <c r="D52" s="397"/>
      <c r="E52" s="397"/>
      <c r="F52" s="397"/>
    </row>
    <row r="53" spans="1:6" ht="12.75">
      <c r="A53" s="148"/>
      <c r="B53" s="148"/>
      <c r="C53" s="149"/>
      <c r="D53" s="149"/>
      <c r="E53" s="506"/>
      <c r="F53" s="148"/>
    </row>
  </sheetData>
  <mergeCells count="3">
    <mergeCell ref="B4:E4"/>
    <mergeCell ref="B5:E5"/>
    <mergeCell ref="A26:E26"/>
  </mergeCells>
  <printOptions horizontalCentered="1"/>
  <pageMargins left="0.7480314960629921" right="0.7480314960629921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U146"/>
  <sheetViews>
    <sheetView workbookViewId="0" topLeftCell="A1">
      <selection activeCell="E17" sqref="E17"/>
    </sheetView>
  </sheetViews>
  <sheetFormatPr defaultColWidth="9.140625" defaultRowHeight="17.25" customHeight="1"/>
  <cols>
    <col min="1" max="1" width="46.7109375" style="507" customWidth="1"/>
    <col min="2" max="2" width="9.57421875" style="507" customWidth="1"/>
    <col min="3" max="3" width="10.28125" style="507" bestFit="1" customWidth="1"/>
    <col min="4" max="4" width="10.7109375" style="507" customWidth="1"/>
    <col min="5" max="5" width="10.57421875" style="507" bestFit="1" customWidth="1"/>
    <col min="6" max="16384" width="9.140625" style="509" customWidth="1"/>
  </cols>
  <sheetData>
    <row r="1" spans="2:5" ht="17.25" customHeight="1">
      <c r="B1" s="508"/>
      <c r="C1" s="508"/>
      <c r="D1" s="508"/>
      <c r="E1" s="323" t="s">
        <v>1591</v>
      </c>
    </row>
    <row r="2" spans="1:5" ht="17.25" customHeight="1">
      <c r="A2" s="502" t="s">
        <v>73</v>
      </c>
      <c r="B2" s="502"/>
      <c r="C2" s="502"/>
      <c r="D2" s="502"/>
      <c r="E2" s="502"/>
    </row>
    <row r="3" spans="1:5" ht="17.25" customHeight="1">
      <c r="A3" s="200"/>
      <c r="B3" s="200"/>
      <c r="C3" s="200"/>
      <c r="D3" s="200"/>
      <c r="E3" s="200"/>
    </row>
    <row r="4" spans="1:5" ht="20.25" customHeight="1">
      <c r="A4" s="511" t="s">
        <v>1592</v>
      </c>
      <c r="B4" s="512"/>
      <c r="C4" s="508"/>
      <c r="D4" s="508"/>
      <c r="E4" s="508"/>
    </row>
    <row r="5" spans="1:5" ht="17.25" customHeight="1">
      <c r="A5" s="503" t="s">
        <v>1593</v>
      </c>
      <c r="B5" s="503"/>
      <c r="C5" s="503"/>
      <c r="D5" s="503"/>
      <c r="E5" s="503"/>
    </row>
    <row r="6" spans="1:5" ht="17.25" customHeight="1">
      <c r="A6" s="514"/>
      <c r="B6" s="514"/>
      <c r="C6" s="515"/>
      <c r="D6" s="516"/>
      <c r="E6" s="517" t="s">
        <v>631</v>
      </c>
    </row>
    <row r="7" spans="1:5" ht="48">
      <c r="A7" s="518" t="s">
        <v>580</v>
      </c>
      <c r="B7" s="519" t="s">
        <v>1594</v>
      </c>
      <c r="C7" s="519" t="s">
        <v>633</v>
      </c>
      <c r="D7" s="519" t="s">
        <v>1595</v>
      </c>
      <c r="E7" s="519" t="s">
        <v>733</v>
      </c>
    </row>
    <row r="8" spans="1:5" s="521" customFormat="1" ht="11.25">
      <c r="A8" s="520">
        <v>1</v>
      </c>
      <c r="B8" s="520">
        <v>2</v>
      </c>
      <c r="C8" s="520">
        <v>3</v>
      </c>
      <c r="D8" s="520">
        <v>4</v>
      </c>
      <c r="E8" s="520">
        <v>5</v>
      </c>
    </row>
    <row r="9" spans="1:5" ht="17.25" customHeight="1">
      <c r="A9" s="522" t="s">
        <v>1596</v>
      </c>
      <c r="B9" s="523">
        <v>625265676</v>
      </c>
      <c r="C9" s="523">
        <v>545114344</v>
      </c>
      <c r="D9" s="524">
        <v>87.18123590075334</v>
      </c>
      <c r="E9" s="523">
        <v>69088309</v>
      </c>
    </row>
    <row r="10" spans="1:5" ht="17.25" customHeight="1">
      <c r="A10" s="525" t="s">
        <v>1597</v>
      </c>
      <c r="B10" s="523">
        <v>692711530</v>
      </c>
      <c r="C10" s="523">
        <v>594321304</v>
      </c>
      <c r="D10" s="524">
        <v>85.79636374754726</v>
      </c>
      <c r="E10" s="523">
        <v>75064011</v>
      </c>
    </row>
    <row r="11" spans="1:5" ht="12.75">
      <c r="A11" s="526" t="s">
        <v>1598</v>
      </c>
      <c r="B11" s="527">
        <v>347748915</v>
      </c>
      <c r="C11" s="527">
        <v>300948009</v>
      </c>
      <c r="D11" s="528">
        <v>86.54175355227206</v>
      </c>
      <c r="E11" s="527">
        <v>30211937</v>
      </c>
    </row>
    <row r="12" spans="1:5" ht="12.75">
      <c r="A12" s="526" t="s">
        <v>1599</v>
      </c>
      <c r="B12" s="527">
        <v>33535331</v>
      </c>
      <c r="C12" s="527">
        <v>28025040</v>
      </c>
      <c r="D12" s="528">
        <v>83.5686995306532</v>
      </c>
      <c r="E12" s="527">
        <v>2940222</v>
      </c>
    </row>
    <row r="13" spans="1:5" ht="12.75">
      <c r="A13" s="526" t="s">
        <v>142</v>
      </c>
      <c r="B13" s="527">
        <v>30776357</v>
      </c>
      <c r="C13" s="527">
        <v>25804099</v>
      </c>
      <c r="D13" s="528">
        <v>83.84390329238772</v>
      </c>
      <c r="E13" s="527">
        <v>2899098</v>
      </c>
    </row>
    <row r="14" spans="1:5" ht="12.75">
      <c r="A14" s="526" t="s">
        <v>1003</v>
      </c>
      <c r="B14" s="527">
        <v>4516316</v>
      </c>
      <c r="C14" s="527">
        <v>2714321</v>
      </c>
      <c r="D14" s="528">
        <v>60.10033398903</v>
      </c>
      <c r="E14" s="527">
        <v>1485654</v>
      </c>
    </row>
    <row r="15" spans="1:5" ht="12.75">
      <c r="A15" s="526" t="s">
        <v>1600</v>
      </c>
      <c r="B15" s="527">
        <v>276134611</v>
      </c>
      <c r="C15" s="527">
        <v>236829835</v>
      </c>
      <c r="D15" s="528">
        <v>85.76608131169765</v>
      </c>
      <c r="E15" s="527">
        <v>37527100</v>
      </c>
    </row>
    <row r="16" spans="1:5" ht="25.5">
      <c r="A16" s="529" t="s">
        <v>1601</v>
      </c>
      <c r="B16" s="530">
        <v>67353419</v>
      </c>
      <c r="C16" s="530">
        <v>55904067</v>
      </c>
      <c r="D16" s="531">
        <v>83.00108269188236</v>
      </c>
      <c r="E16" s="532">
        <v>6484957</v>
      </c>
    </row>
    <row r="17" spans="1:5" ht="25.5" customHeight="1">
      <c r="A17" s="529" t="s">
        <v>1602</v>
      </c>
      <c r="B17" s="532">
        <v>35635660</v>
      </c>
      <c r="C17" s="532">
        <v>30000619</v>
      </c>
      <c r="D17" s="533">
        <v>84.1870727243441</v>
      </c>
      <c r="E17" s="532">
        <v>3039019</v>
      </c>
    </row>
    <row r="18" spans="1:5" ht="12.75">
      <c r="A18" s="522" t="s">
        <v>1603</v>
      </c>
      <c r="B18" s="523">
        <v>589722451</v>
      </c>
      <c r="C18" s="523">
        <v>508416618</v>
      </c>
      <c r="D18" s="524">
        <v>86.21286456669088</v>
      </c>
      <c r="E18" s="523">
        <v>65540035</v>
      </c>
    </row>
    <row r="19" spans="1:5" ht="14.25" customHeight="1">
      <c r="A19" s="534" t="s">
        <v>1604</v>
      </c>
      <c r="B19" s="523">
        <v>50405616</v>
      </c>
      <c r="C19" s="523">
        <v>51863619</v>
      </c>
      <c r="D19" s="524">
        <v>102.89254078355079</v>
      </c>
      <c r="E19" s="523">
        <v>4662886</v>
      </c>
    </row>
    <row r="20" spans="1:5" ht="12.75">
      <c r="A20" s="535" t="s">
        <v>1605</v>
      </c>
      <c r="B20" s="527">
        <v>47121091</v>
      </c>
      <c r="C20" s="527">
        <v>48385387</v>
      </c>
      <c r="D20" s="528">
        <v>102.68307879374015</v>
      </c>
      <c r="E20" s="527">
        <v>4092331</v>
      </c>
    </row>
    <row r="21" spans="1:5" ht="12.75">
      <c r="A21" s="526" t="s">
        <v>142</v>
      </c>
      <c r="B21" s="527">
        <v>2875200</v>
      </c>
      <c r="C21" s="527">
        <v>2771843</v>
      </c>
      <c r="D21" s="528">
        <v>96.40522398441847</v>
      </c>
      <c r="E21" s="527">
        <v>196222</v>
      </c>
    </row>
    <row r="22" spans="1:5" ht="12.75">
      <c r="A22" s="526" t="s">
        <v>1003</v>
      </c>
      <c r="B22" s="527">
        <v>409325</v>
      </c>
      <c r="C22" s="527">
        <v>706389</v>
      </c>
      <c r="D22" s="528">
        <v>172.57411592255542</v>
      </c>
      <c r="E22" s="527">
        <v>374333</v>
      </c>
    </row>
    <row r="23" spans="1:5" ht="17.25" customHeight="1">
      <c r="A23" s="529" t="s">
        <v>1606</v>
      </c>
      <c r="B23" s="527">
        <v>6125077</v>
      </c>
      <c r="C23" s="527">
        <v>7611895</v>
      </c>
      <c r="D23" s="528">
        <v>124.27427442952963</v>
      </c>
      <c r="E23" s="527">
        <v>298306</v>
      </c>
    </row>
    <row r="24" spans="1:5" ht="25.5">
      <c r="A24" s="529" t="s">
        <v>1607</v>
      </c>
      <c r="B24" s="527">
        <v>8737314</v>
      </c>
      <c r="C24" s="527">
        <v>7553998</v>
      </c>
      <c r="D24" s="528">
        <v>86.45675318524664</v>
      </c>
      <c r="E24" s="527">
        <v>816306</v>
      </c>
    </row>
    <row r="25" spans="1:5" ht="17.25" customHeight="1">
      <c r="A25" s="522" t="s">
        <v>1608</v>
      </c>
      <c r="B25" s="536">
        <v>35543225</v>
      </c>
      <c r="C25" s="536">
        <v>36697726</v>
      </c>
      <c r="D25" s="537">
        <v>103.2481605144159</v>
      </c>
      <c r="E25" s="523">
        <v>3548274</v>
      </c>
    </row>
    <row r="26" spans="1:5" ht="32.25" customHeight="1">
      <c r="A26" s="522" t="s">
        <v>1609</v>
      </c>
      <c r="B26" s="523">
        <v>692310464</v>
      </c>
      <c r="C26" s="523">
        <v>517726714</v>
      </c>
      <c r="D26" s="524">
        <v>74.7824481820919</v>
      </c>
      <c r="E26" s="523">
        <v>57820362</v>
      </c>
    </row>
    <row r="27" spans="1:5" ht="25.5">
      <c r="A27" s="538" t="s">
        <v>1610</v>
      </c>
      <c r="B27" s="527">
        <v>569668417</v>
      </c>
      <c r="C27" s="527">
        <v>443550694</v>
      </c>
      <c r="D27" s="528">
        <v>77.86120500340112</v>
      </c>
      <c r="E27" s="527">
        <v>45510044</v>
      </c>
    </row>
    <row r="28" spans="1:5" ht="23.25" customHeight="1">
      <c r="A28" s="538" t="s">
        <v>1611</v>
      </c>
      <c r="B28" s="527">
        <v>77679691</v>
      </c>
      <c r="C28" s="527">
        <v>49686668</v>
      </c>
      <c r="D28" s="528">
        <v>63.96352426273169</v>
      </c>
      <c r="E28" s="527">
        <v>7895427</v>
      </c>
    </row>
    <row r="29" spans="1:5" ht="32.25" customHeight="1">
      <c r="A29" s="538" t="s">
        <v>1612</v>
      </c>
      <c r="B29" s="527">
        <v>44962356</v>
      </c>
      <c r="C29" s="527">
        <v>24489352</v>
      </c>
      <c r="D29" s="528">
        <v>54.466345135472885</v>
      </c>
      <c r="E29" s="527">
        <v>4414891</v>
      </c>
    </row>
    <row r="30" spans="1:5" ht="25.5">
      <c r="A30" s="522" t="s">
        <v>1613</v>
      </c>
      <c r="B30" s="523">
        <v>-67044788</v>
      </c>
      <c r="C30" s="523">
        <v>27387630</v>
      </c>
      <c r="D30" s="524">
        <v>-40.84975255645524</v>
      </c>
      <c r="E30" s="523">
        <v>11267947</v>
      </c>
    </row>
    <row r="31" spans="1:5" ht="25.5">
      <c r="A31" s="522" t="s">
        <v>1614</v>
      </c>
      <c r="B31" s="523">
        <v>-502521</v>
      </c>
      <c r="C31" s="523">
        <v>-478812</v>
      </c>
      <c r="D31" s="524">
        <v>95.28198821541787</v>
      </c>
      <c r="E31" s="523">
        <v>35298</v>
      </c>
    </row>
    <row r="32" spans="1:5" ht="25.5">
      <c r="A32" s="522" t="s">
        <v>1615</v>
      </c>
      <c r="B32" s="523">
        <v>691807943</v>
      </c>
      <c r="C32" s="523">
        <v>517247902</v>
      </c>
      <c r="D32" s="524">
        <v>74.76755756185355</v>
      </c>
      <c r="E32" s="523">
        <v>57855660</v>
      </c>
    </row>
    <row r="33" spans="1:5" ht="25.5">
      <c r="A33" s="522" t="s">
        <v>1616</v>
      </c>
      <c r="B33" s="523">
        <v>-66542267</v>
      </c>
      <c r="C33" s="523">
        <v>27866442</v>
      </c>
      <c r="D33" s="524">
        <v>-41.877806778058826</v>
      </c>
      <c r="E33" s="523">
        <v>11232649</v>
      </c>
    </row>
    <row r="34" spans="1:47" s="541" customFormat="1" ht="12.75">
      <c r="A34" s="539" t="s">
        <v>1617</v>
      </c>
      <c r="B34" s="532">
        <v>66542267</v>
      </c>
      <c r="C34" s="532">
        <v>-27866442</v>
      </c>
      <c r="D34" s="533">
        <v>-41.877806778058826</v>
      </c>
      <c r="E34" s="532">
        <v>-11232649</v>
      </c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</row>
    <row r="35" spans="1:47" s="541" customFormat="1" ht="12.75">
      <c r="A35" s="542" t="s">
        <v>1618</v>
      </c>
      <c r="B35" s="532">
        <v>6125077</v>
      </c>
      <c r="C35" s="532">
        <v>7611895</v>
      </c>
      <c r="D35" s="533">
        <v>124.27427442952963</v>
      </c>
      <c r="E35" s="532">
        <v>298306</v>
      </c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540"/>
      <c r="AK35" s="540"/>
      <c r="AL35" s="540"/>
      <c r="AM35" s="540"/>
      <c r="AN35" s="540"/>
      <c r="AO35" s="540"/>
      <c r="AP35" s="540"/>
      <c r="AQ35" s="540"/>
      <c r="AR35" s="540"/>
      <c r="AS35" s="540"/>
      <c r="AT35" s="540"/>
      <c r="AU35" s="540"/>
    </row>
    <row r="36" spans="1:47" s="541" customFormat="1" ht="12.75">
      <c r="A36" s="539" t="s">
        <v>1619</v>
      </c>
      <c r="B36" s="532">
        <v>9056396</v>
      </c>
      <c r="C36" s="532">
        <v>3583635</v>
      </c>
      <c r="D36" s="533">
        <v>39.57021093158912</v>
      </c>
      <c r="E36" s="532">
        <v>1589015</v>
      </c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0"/>
      <c r="AN36" s="540"/>
      <c r="AO36" s="540"/>
      <c r="AP36" s="540"/>
      <c r="AQ36" s="540"/>
      <c r="AR36" s="540"/>
      <c r="AS36" s="540"/>
      <c r="AT36" s="540"/>
      <c r="AU36" s="540"/>
    </row>
    <row r="37" spans="1:47" s="543" customFormat="1" ht="12.75">
      <c r="A37" s="539" t="s">
        <v>1620</v>
      </c>
      <c r="B37" s="532">
        <v>41232380</v>
      </c>
      <c r="C37" s="532">
        <v>-31007417</v>
      </c>
      <c r="D37" s="533">
        <v>-75.20161824274999</v>
      </c>
      <c r="E37" s="532">
        <v>-11491445</v>
      </c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</row>
    <row r="38" spans="1:47" s="543" customFormat="1" ht="12.75">
      <c r="A38" s="539" t="s">
        <v>1621</v>
      </c>
      <c r="B38" s="532">
        <v>10128414</v>
      </c>
      <c r="C38" s="532">
        <v>-8054555</v>
      </c>
      <c r="D38" s="533">
        <v>-79.52434606247336</v>
      </c>
      <c r="E38" s="532">
        <v>-1628525</v>
      </c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0"/>
      <c r="AU38" s="540"/>
    </row>
    <row r="39" spans="1:5" ht="17.25" customHeight="1">
      <c r="A39" s="522" t="s">
        <v>1622</v>
      </c>
      <c r="B39" s="523">
        <v>737672019</v>
      </c>
      <c r="C39" s="523">
        <v>563024629</v>
      </c>
      <c r="D39" s="524">
        <v>76.32452017947558</v>
      </c>
      <c r="E39" s="523">
        <v>62953391</v>
      </c>
    </row>
    <row r="40" spans="1:5" ht="12.75">
      <c r="A40" s="544" t="s">
        <v>1623</v>
      </c>
      <c r="B40" s="527">
        <v>102989079</v>
      </c>
      <c r="C40" s="527">
        <v>85904686</v>
      </c>
      <c r="D40" s="528">
        <v>83.41145181034196</v>
      </c>
      <c r="E40" s="527">
        <v>9523976</v>
      </c>
    </row>
    <row r="41" spans="1:47" s="545" customFormat="1" ht="17.25" customHeight="1">
      <c r="A41" s="522" t="s">
        <v>1624</v>
      </c>
      <c r="B41" s="523">
        <v>634682940</v>
      </c>
      <c r="C41" s="523">
        <v>477119943</v>
      </c>
      <c r="D41" s="524">
        <v>75.17453407523448</v>
      </c>
      <c r="E41" s="523">
        <v>53429415</v>
      </c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9"/>
      <c r="AL41" s="509"/>
      <c r="AM41" s="509"/>
      <c r="AN41" s="509"/>
      <c r="AO41" s="509"/>
      <c r="AP41" s="509"/>
      <c r="AQ41" s="509"/>
      <c r="AR41" s="509"/>
      <c r="AS41" s="509"/>
      <c r="AT41" s="509"/>
      <c r="AU41" s="509"/>
    </row>
    <row r="42" spans="1:5" s="546" customFormat="1" ht="12.75">
      <c r="A42" s="354" t="s">
        <v>1625</v>
      </c>
      <c r="B42" s="530">
        <v>638977036</v>
      </c>
      <c r="C42" s="530">
        <v>504846933</v>
      </c>
      <c r="D42" s="531">
        <v>79.00861917673048</v>
      </c>
      <c r="E42" s="530">
        <v>52584499</v>
      </c>
    </row>
    <row r="43" spans="1:5" s="546" customFormat="1" ht="12.75">
      <c r="A43" s="547" t="s">
        <v>1626</v>
      </c>
      <c r="B43" s="548">
        <v>102824163</v>
      </c>
      <c r="C43" s="548">
        <v>85816709</v>
      </c>
      <c r="D43" s="531">
        <v>83.45967182830363</v>
      </c>
      <c r="E43" s="530">
        <v>9464503</v>
      </c>
    </row>
    <row r="44" spans="1:5" ht="25.5">
      <c r="A44" s="522" t="s">
        <v>1627</v>
      </c>
      <c r="B44" s="523">
        <v>536152873</v>
      </c>
      <c r="C44" s="523">
        <v>419030224</v>
      </c>
      <c r="D44" s="524">
        <v>78.15498994817473</v>
      </c>
      <c r="E44" s="523">
        <v>43119996</v>
      </c>
    </row>
    <row r="45" spans="1:5" ht="19.5" customHeight="1">
      <c r="A45" s="538" t="s">
        <v>1628</v>
      </c>
      <c r="B45" s="527">
        <v>56305381</v>
      </c>
      <c r="C45" s="527">
        <v>35818541</v>
      </c>
      <c r="D45" s="528">
        <v>63.61477422557535</v>
      </c>
      <c r="E45" s="527">
        <v>6264352</v>
      </c>
    </row>
    <row r="46" spans="1:5" ht="17.25" customHeight="1">
      <c r="A46" s="544" t="s">
        <v>1629</v>
      </c>
      <c r="B46" s="532">
        <v>158651</v>
      </c>
      <c r="C46" s="532">
        <v>87977</v>
      </c>
      <c r="D46" s="533">
        <v>0</v>
      </c>
      <c r="E46" s="527">
        <v>63492</v>
      </c>
    </row>
    <row r="47" spans="1:5" ht="18" customHeight="1">
      <c r="A47" s="522" t="s">
        <v>1630</v>
      </c>
      <c r="B47" s="523">
        <v>56146730</v>
      </c>
      <c r="C47" s="523">
        <v>35730564</v>
      </c>
      <c r="D47" s="524">
        <v>63.63783607700751</v>
      </c>
      <c r="E47" s="523">
        <v>6200860</v>
      </c>
    </row>
    <row r="48" spans="1:47" s="545" customFormat="1" ht="17.25" customHeight="1">
      <c r="A48" s="549" t="s">
        <v>1631</v>
      </c>
      <c r="B48" s="527">
        <v>42389602</v>
      </c>
      <c r="C48" s="527">
        <v>22359155</v>
      </c>
      <c r="D48" s="528">
        <v>52.74679153628289</v>
      </c>
      <c r="E48" s="527">
        <v>4104540</v>
      </c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</row>
    <row r="49" spans="1:47" s="545" customFormat="1" ht="17.25" customHeight="1">
      <c r="A49" s="544" t="s">
        <v>1632</v>
      </c>
      <c r="B49" s="532">
        <v>6265</v>
      </c>
      <c r="C49" s="532">
        <v>0</v>
      </c>
      <c r="D49" s="533">
        <v>0</v>
      </c>
      <c r="E49" s="527">
        <v>-4019</v>
      </c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</row>
    <row r="50" spans="1:47" s="545" customFormat="1" ht="17.25" customHeight="1">
      <c r="A50" s="550" t="s">
        <v>1633</v>
      </c>
      <c r="B50" s="523">
        <v>42383337</v>
      </c>
      <c r="C50" s="523">
        <v>22359155</v>
      </c>
      <c r="D50" s="524">
        <v>52.75458843648862</v>
      </c>
      <c r="E50" s="523">
        <v>4108559</v>
      </c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509"/>
      <c r="AE50" s="509"/>
      <c r="AF50" s="509"/>
      <c r="AG50" s="509"/>
      <c r="AH50" s="509"/>
      <c r="AI50" s="509"/>
      <c r="AJ50" s="509"/>
      <c r="AK50" s="509"/>
      <c r="AL50" s="509"/>
      <c r="AM50" s="509"/>
      <c r="AN50" s="509"/>
      <c r="AO50" s="509"/>
      <c r="AP50" s="509"/>
      <c r="AQ50" s="509"/>
      <c r="AR50" s="509"/>
      <c r="AS50" s="509"/>
      <c r="AT50" s="509"/>
      <c r="AU50" s="509"/>
    </row>
    <row r="51" spans="1:47" s="545" customFormat="1" ht="28.5" customHeight="1">
      <c r="A51" s="522" t="s">
        <v>1634</v>
      </c>
      <c r="B51" s="523">
        <v>-44960489</v>
      </c>
      <c r="C51" s="523">
        <v>31296675</v>
      </c>
      <c r="D51" s="524">
        <v>-69.60928516591535</v>
      </c>
      <c r="E51" s="523">
        <v>12110620</v>
      </c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</row>
    <row r="52" spans="1:47" s="545" customFormat="1" ht="12.75">
      <c r="A52" s="522" t="s">
        <v>1635</v>
      </c>
      <c r="B52" s="523">
        <v>-276996</v>
      </c>
      <c r="C52" s="523">
        <v>-281859</v>
      </c>
      <c r="D52" s="524">
        <v>101.75562101979811</v>
      </c>
      <c r="E52" s="523">
        <v>113940</v>
      </c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/>
    </row>
    <row r="53" spans="1:47" s="551" customFormat="1" ht="25.5">
      <c r="A53" s="522" t="s">
        <v>1636</v>
      </c>
      <c r="B53" s="523">
        <v>-44683493</v>
      </c>
      <c r="C53" s="523">
        <v>31578534</v>
      </c>
      <c r="D53" s="524">
        <v>-70.67158782774659</v>
      </c>
      <c r="E53" s="523">
        <v>11996680</v>
      </c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09"/>
    </row>
    <row r="54" spans="1:47" s="551" customFormat="1" ht="19.5" customHeight="1">
      <c r="A54" s="538" t="s">
        <v>1637</v>
      </c>
      <c r="B54" s="527">
        <v>66364838</v>
      </c>
      <c r="C54" s="527">
        <v>48160769</v>
      </c>
      <c r="D54" s="528">
        <v>72.56970777205845</v>
      </c>
      <c r="E54" s="527">
        <v>5207253</v>
      </c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</row>
    <row r="55" spans="1:47" s="552" customFormat="1" ht="15" customHeight="1">
      <c r="A55" s="544" t="s">
        <v>1638</v>
      </c>
      <c r="B55" s="527">
        <v>8737314</v>
      </c>
      <c r="C55" s="527">
        <v>7553998</v>
      </c>
      <c r="D55" s="528">
        <v>86.45675318524664</v>
      </c>
      <c r="E55" s="527">
        <v>816306</v>
      </c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</row>
    <row r="56" spans="1:47" s="545" customFormat="1" ht="15.75" customHeight="1">
      <c r="A56" s="522" t="s">
        <v>1639</v>
      </c>
      <c r="B56" s="523">
        <v>57627524</v>
      </c>
      <c r="C56" s="523">
        <v>40606771</v>
      </c>
      <c r="D56" s="524">
        <v>70.46419519950223</v>
      </c>
      <c r="E56" s="523">
        <v>4390947</v>
      </c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</row>
    <row r="57" spans="1:47" s="553" customFormat="1" ht="19.5" customHeight="1">
      <c r="A57" s="538" t="s">
        <v>1640</v>
      </c>
      <c r="B57" s="527">
        <v>42252858</v>
      </c>
      <c r="C57" s="527">
        <v>32074468</v>
      </c>
      <c r="D57" s="528">
        <v>75.91076561022216</v>
      </c>
      <c r="E57" s="527">
        <v>3206354</v>
      </c>
      <c r="F57" s="509"/>
      <c r="G57" s="509"/>
      <c r="H57" s="509"/>
      <c r="I57" s="509"/>
      <c r="J57" s="509"/>
      <c r="K57" s="509"/>
      <c r="L57" s="509"/>
      <c r="M57" s="509"/>
      <c r="N57" s="509"/>
      <c r="O57" s="509"/>
      <c r="P57" s="509"/>
      <c r="Q57" s="509"/>
      <c r="R57" s="509"/>
      <c r="S57" s="509"/>
      <c r="T57" s="509"/>
      <c r="U57" s="509"/>
      <c r="V57" s="509"/>
      <c r="W57" s="509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</row>
    <row r="58" spans="1:47" s="555" customFormat="1" ht="12.75">
      <c r="A58" s="544" t="s">
        <v>1626</v>
      </c>
      <c r="B58" s="527">
        <v>8737314</v>
      </c>
      <c r="C58" s="527">
        <v>7553998</v>
      </c>
      <c r="D58" s="528">
        <v>86.45675318524664</v>
      </c>
      <c r="E58" s="527">
        <v>816306</v>
      </c>
      <c r="F58" s="509"/>
      <c r="G58" s="554"/>
      <c r="H58" s="554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</row>
    <row r="59" spans="1:47" s="555" customFormat="1" ht="27" customHeight="1">
      <c r="A59" s="522" t="s">
        <v>1641</v>
      </c>
      <c r="B59" s="523">
        <v>33515544</v>
      </c>
      <c r="C59" s="523">
        <v>24520470</v>
      </c>
      <c r="D59" s="524">
        <v>73.16148590636034</v>
      </c>
      <c r="E59" s="523">
        <v>2390048</v>
      </c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/>
      <c r="AM59" s="509"/>
      <c r="AN59" s="509"/>
      <c r="AO59" s="509"/>
      <c r="AP59" s="509"/>
      <c r="AQ59" s="509"/>
      <c r="AR59" s="509"/>
      <c r="AS59" s="509"/>
      <c r="AT59" s="509"/>
      <c r="AU59" s="509"/>
    </row>
    <row r="60" spans="1:47" s="555" customFormat="1" ht="18" customHeight="1">
      <c r="A60" s="538" t="s">
        <v>1642</v>
      </c>
      <c r="B60" s="527">
        <v>21532961</v>
      </c>
      <c r="C60" s="527">
        <v>13956104</v>
      </c>
      <c r="D60" s="528">
        <v>64.81274916162249</v>
      </c>
      <c r="E60" s="527">
        <v>1694567</v>
      </c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</row>
    <row r="61" spans="1:47" s="555" customFormat="1" ht="12.75">
      <c r="A61" s="544" t="s">
        <v>1629</v>
      </c>
      <c r="B61" s="527">
        <v>0</v>
      </c>
      <c r="C61" s="527">
        <v>0</v>
      </c>
      <c r="D61" s="528">
        <v>0</v>
      </c>
      <c r="E61" s="527">
        <v>0</v>
      </c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</row>
    <row r="62" spans="1:5" ht="13.5" customHeight="1">
      <c r="A62" s="522" t="s">
        <v>1643</v>
      </c>
      <c r="B62" s="523">
        <v>21532961</v>
      </c>
      <c r="C62" s="523">
        <v>13956104</v>
      </c>
      <c r="D62" s="524">
        <v>64.81274916162249</v>
      </c>
      <c r="E62" s="523">
        <v>1694567</v>
      </c>
    </row>
    <row r="63" spans="1:5" ht="12.75">
      <c r="A63" s="538" t="s">
        <v>1644</v>
      </c>
      <c r="B63" s="527">
        <v>2579019</v>
      </c>
      <c r="C63" s="527">
        <v>2130197</v>
      </c>
      <c r="D63" s="528">
        <v>82.5971813313512</v>
      </c>
      <c r="E63" s="527">
        <v>306332</v>
      </c>
    </row>
    <row r="64" spans="1:5" ht="12.75">
      <c r="A64" s="544" t="s">
        <v>1632</v>
      </c>
      <c r="B64" s="532">
        <v>0</v>
      </c>
      <c r="C64" s="532">
        <v>0</v>
      </c>
      <c r="D64" s="533">
        <v>0</v>
      </c>
      <c r="E64" s="527">
        <v>0</v>
      </c>
    </row>
    <row r="65" spans="1:47" s="545" customFormat="1" ht="13.5" customHeight="1">
      <c r="A65" s="534" t="s">
        <v>1645</v>
      </c>
      <c r="B65" s="523">
        <v>2579019</v>
      </c>
      <c r="C65" s="523">
        <v>2130197</v>
      </c>
      <c r="D65" s="524">
        <v>82.5971813313512</v>
      </c>
      <c r="E65" s="523">
        <v>306332</v>
      </c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</row>
    <row r="66" spans="1:47" s="545" customFormat="1" ht="25.5">
      <c r="A66" s="522" t="s">
        <v>1646</v>
      </c>
      <c r="B66" s="523">
        <v>-15959222</v>
      </c>
      <c r="C66" s="523">
        <v>3702850</v>
      </c>
      <c r="D66" s="524">
        <v>-23.20194555849903</v>
      </c>
      <c r="E66" s="523">
        <v>-544367</v>
      </c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</row>
    <row r="67" spans="1:47" s="545" customFormat="1" ht="17.25" customHeight="1">
      <c r="A67" s="522" t="s">
        <v>1647</v>
      </c>
      <c r="B67" s="523">
        <v>-225525</v>
      </c>
      <c r="C67" s="523">
        <v>-196953</v>
      </c>
      <c r="D67" s="524">
        <v>87.33089457931493</v>
      </c>
      <c r="E67" s="523">
        <v>-78642</v>
      </c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</row>
    <row r="68" spans="1:40" s="551" customFormat="1" ht="25.5">
      <c r="A68" s="522" t="s">
        <v>1648</v>
      </c>
      <c r="B68" s="523">
        <v>-15733697</v>
      </c>
      <c r="C68" s="523">
        <v>3899803</v>
      </c>
      <c r="D68" s="524">
        <v>-24.786310553711566</v>
      </c>
      <c r="E68" s="523">
        <v>-465725</v>
      </c>
      <c r="F68" s="556"/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6"/>
      <c r="V68" s="556"/>
      <c r="W68" s="556"/>
      <c r="X68" s="556"/>
      <c r="Y68" s="556"/>
      <c r="Z68" s="556"/>
      <c r="AA68" s="556"/>
      <c r="AB68" s="556"/>
      <c r="AC68" s="556"/>
      <c r="AD68" s="556"/>
      <c r="AE68" s="556"/>
      <c r="AF68" s="556"/>
      <c r="AG68" s="556"/>
      <c r="AH68" s="556"/>
      <c r="AI68" s="556"/>
      <c r="AJ68" s="556"/>
      <c r="AK68" s="556"/>
      <c r="AL68" s="556"/>
      <c r="AM68" s="556"/>
      <c r="AN68" s="552"/>
    </row>
    <row r="69" spans="1:39" s="561" customFormat="1" ht="12.75">
      <c r="A69" s="557"/>
      <c r="B69" s="558"/>
      <c r="C69" s="558"/>
      <c r="D69" s="559"/>
      <c r="E69" s="560"/>
      <c r="F69" s="556"/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6"/>
      <c r="T69" s="556"/>
      <c r="U69" s="556"/>
      <c r="V69" s="556"/>
      <c r="W69" s="556"/>
      <c r="X69" s="556"/>
      <c r="Y69" s="556"/>
      <c r="Z69" s="556"/>
      <c r="AA69" s="556"/>
      <c r="AB69" s="556"/>
      <c r="AC69" s="556"/>
      <c r="AD69" s="556"/>
      <c r="AE69" s="556"/>
      <c r="AF69" s="556"/>
      <c r="AG69" s="556"/>
      <c r="AH69" s="556"/>
      <c r="AI69" s="556"/>
      <c r="AJ69" s="556"/>
      <c r="AK69" s="556"/>
      <c r="AL69" s="556"/>
      <c r="AM69" s="556"/>
    </row>
    <row r="70" spans="1:39" s="561" customFormat="1" ht="11.25">
      <c r="A70" s="476"/>
      <c r="B70" s="476"/>
      <c r="C70" s="476"/>
      <c r="D70" s="476"/>
      <c r="E70" s="476"/>
      <c r="F70" s="562"/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6"/>
      <c r="T70" s="556"/>
      <c r="U70" s="556"/>
      <c r="V70" s="556"/>
      <c r="W70" s="556"/>
      <c r="X70" s="556"/>
      <c r="Y70" s="556"/>
      <c r="Z70" s="556"/>
      <c r="AA70" s="556"/>
      <c r="AB70" s="556"/>
      <c r="AC70" s="556"/>
      <c r="AD70" s="556"/>
      <c r="AE70" s="556"/>
      <c r="AF70" s="556"/>
      <c r="AG70" s="556"/>
      <c r="AH70" s="556"/>
      <c r="AI70" s="556"/>
      <c r="AJ70" s="556"/>
      <c r="AK70" s="556"/>
      <c r="AL70" s="556"/>
      <c r="AM70" s="556"/>
    </row>
    <row r="71" spans="1:40" s="564" customFormat="1" ht="17.25" customHeight="1">
      <c r="A71" s="475"/>
      <c r="B71" s="475"/>
      <c r="C71" s="475"/>
      <c r="D71" s="475"/>
      <c r="E71" s="475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  <c r="X71" s="556"/>
      <c r="Y71" s="556"/>
      <c r="Z71" s="556"/>
      <c r="AA71" s="556"/>
      <c r="AB71" s="556"/>
      <c r="AC71" s="556"/>
      <c r="AD71" s="556"/>
      <c r="AE71" s="556"/>
      <c r="AF71" s="556"/>
      <c r="AG71" s="556"/>
      <c r="AH71" s="556"/>
      <c r="AI71" s="556"/>
      <c r="AJ71" s="556"/>
      <c r="AK71" s="556"/>
      <c r="AL71" s="556"/>
      <c r="AM71" s="556"/>
      <c r="AN71" s="563"/>
    </row>
    <row r="72" spans="1:5" s="321" customFormat="1" ht="17.25" customHeight="1">
      <c r="A72" s="38"/>
      <c r="B72" s="510"/>
      <c r="C72" s="510"/>
      <c r="D72" s="510"/>
      <c r="E72" s="215"/>
    </row>
    <row r="73" spans="2:6" s="567" customFormat="1" ht="17.25" customHeight="1">
      <c r="B73" s="510"/>
      <c r="C73" s="510"/>
      <c r="D73" s="510"/>
      <c r="E73" s="200"/>
      <c r="F73" s="480"/>
    </row>
    <row r="74" spans="1:6" s="567" customFormat="1" ht="17.25" customHeight="1">
      <c r="A74" s="568" t="s">
        <v>1649</v>
      </c>
      <c r="B74" s="510"/>
      <c r="C74" s="510"/>
      <c r="D74" s="510"/>
      <c r="E74" s="569" t="s">
        <v>624</v>
      </c>
      <c r="F74" s="480"/>
    </row>
    <row r="75" spans="1:5" s="321" customFormat="1" ht="17.25" customHeight="1">
      <c r="A75" s="570"/>
      <c r="B75" s="200"/>
      <c r="C75" s="200"/>
      <c r="D75" s="200"/>
      <c r="E75" s="200"/>
    </row>
    <row r="76" spans="1:5" s="321" customFormat="1" ht="17.25" customHeight="1">
      <c r="A76" s="570"/>
      <c r="B76" s="200"/>
      <c r="C76" s="200"/>
      <c r="D76" s="200"/>
      <c r="E76" s="200"/>
    </row>
    <row r="77" spans="1:5" s="321" customFormat="1" ht="17.25" customHeight="1">
      <c r="A77" s="570" t="s">
        <v>1650</v>
      </c>
      <c r="B77" s="200"/>
      <c r="C77" s="200"/>
      <c r="D77" s="200"/>
      <c r="E77" s="200"/>
    </row>
    <row r="78" spans="1:5" s="321" customFormat="1" ht="17.25" customHeight="1">
      <c r="A78" s="571" t="s">
        <v>626</v>
      </c>
      <c r="B78" s="200"/>
      <c r="C78" s="200"/>
      <c r="D78" s="200"/>
      <c r="E78" s="200"/>
    </row>
    <row r="79" spans="1:5" s="321" customFormat="1" ht="17.25" customHeight="1">
      <c r="A79" s="572"/>
      <c r="B79" s="573"/>
      <c r="C79" s="574"/>
      <c r="D79" s="200"/>
      <c r="E79" s="200"/>
    </row>
    <row r="80" spans="1:5" s="321" customFormat="1" ht="17.25" customHeight="1">
      <c r="A80" s="570"/>
      <c r="B80" s="200"/>
      <c r="C80" s="200"/>
      <c r="D80" s="200"/>
      <c r="E80" s="200"/>
    </row>
    <row r="81" spans="1:5" s="321" customFormat="1" ht="17.25" customHeight="1">
      <c r="A81" s="570"/>
      <c r="B81" s="200"/>
      <c r="C81" s="200"/>
      <c r="D81" s="200"/>
      <c r="E81" s="200"/>
    </row>
    <row r="82" spans="1:5" s="321" customFormat="1" ht="17.25" customHeight="1">
      <c r="A82" s="570"/>
      <c r="B82" s="200"/>
      <c r="C82" s="200"/>
      <c r="D82" s="200"/>
      <c r="E82" s="200"/>
    </row>
    <row r="83" spans="1:5" s="321" customFormat="1" ht="17.25" customHeight="1">
      <c r="A83" s="570"/>
      <c r="B83" s="200"/>
      <c r="C83" s="200"/>
      <c r="D83" s="200"/>
      <c r="E83" s="200"/>
    </row>
    <row r="84" spans="1:5" s="321" customFormat="1" ht="17.25" customHeight="1">
      <c r="A84" s="570"/>
      <c r="B84" s="200"/>
      <c r="C84" s="200"/>
      <c r="D84" s="200"/>
      <c r="E84" s="200"/>
    </row>
    <row r="85" spans="1:5" s="321" customFormat="1" ht="17.25" customHeight="1">
      <c r="A85" s="570"/>
      <c r="B85" s="200"/>
      <c r="C85" s="200"/>
      <c r="D85" s="200"/>
      <c r="E85" s="200"/>
    </row>
    <row r="86" spans="1:5" s="321" customFormat="1" ht="17.25" customHeight="1">
      <c r="A86" s="200"/>
      <c r="B86" s="200"/>
      <c r="C86" s="200"/>
      <c r="D86" s="200"/>
      <c r="E86" s="200"/>
    </row>
    <row r="87" spans="1:5" s="321" customFormat="1" ht="17.25" customHeight="1">
      <c r="A87" s="200"/>
      <c r="B87" s="200"/>
      <c r="C87" s="200"/>
      <c r="D87" s="200"/>
      <c r="E87" s="200"/>
    </row>
    <row r="88" spans="1:5" s="321" customFormat="1" ht="17.25" customHeight="1">
      <c r="A88" s="570"/>
      <c r="B88" s="200"/>
      <c r="C88" s="200"/>
      <c r="D88" s="200"/>
      <c r="E88" s="200"/>
    </row>
    <row r="89" spans="1:5" s="321" customFormat="1" ht="17.25" customHeight="1">
      <c r="A89" s="570"/>
      <c r="B89" s="200"/>
      <c r="C89" s="200"/>
      <c r="D89" s="200"/>
      <c r="E89" s="200"/>
    </row>
    <row r="90" spans="1:5" s="321" customFormat="1" ht="17.25" customHeight="1">
      <c r="A90" s="572"/>
      <c r="B90" s="200"/>
      <c r="C90" s="200"/>
      <c r="D90" s="200"/>
      <c r="E90" s="200"/>
    </row>
    <row r="91" spans="1:5" s="321" customFormat="1" ht="17.25" customHeight="1">
      <c r="A91" s="507"/>
      <c r="B91" s="200"/>
      <c r="C91" s="200"/>
      <c r="D91" s="200"/>
      <c r="E91" s="200"/>
    </row>
    <row r="93" ht="17.25" customHeight="1">
      <c r="A93" s="570"/>
    </row>
    <row r="94" spans="1:5" s="321" customFormat="1" ht="17.25" customHeight="1">
      <c r="A94" s="570"/>
      <c r="B94" s="200"/>
      <c r="C94" s="200"/>
      <c r="D94" s="200"/>
      <c r="E94" s="200"/>
    </row>
    <row r="95" spans="1:5" s="321" customFormat="1" ht="17.25" customHeight="1">
      <c r="A95" s="570"/>
      <c r="B95" s="200"/>
      <c r="C95" s="200"/>
      <c r="D95" s="200"/>
      <c r="E95" s="200"/>
    </row>
    <row r="96" spans="1:5" s="321" customFormat="1" ht="17.25" customHeight="1">
      <c r="A96" s="200"/>
      <c r="B96" s="200"/>
      <c r="C96" s="200"/>
      <c r="D96" s="200"/>
      <c r="E96" s="200"/>
    </row>
    <row r="97" spans="1:5" s="321" customFormat="1" ht="17.25" customHeight="1">
      <c r="A97" s="200"/>
      <c r="B97" s="200"/>
      <c r="C97" s="200"/>
      <c r="D97" s="200"/>
      <c r="E97" s="200"/>
    </row>
    <row r="98" spans="1:5" s="321" customFormat="1" ht="17.25" customHeight="1">
      <c r="A98" s="570"/>
      <c r="B98" s="200"/>
      <c r="C98" s="200"/>
      <c r="D98" s="200"/>
      <c r="E98" s="200"/>
    </row>
    <row r="99" spans="1:5" s="321" customFormat="1" ht="17.25" customHeight="1">
      <c r="A99" s="570"/>
      <c r="B99" s="200"/>
      <c r="C99" s="200"/>
      <c r="D99" s="200"/>
      <c r="E99" s="200"/>
    </row>
    <row r="100" spans="1:5" s="321" customFormat="1" ht="17.25" customHeight="1">
      <c r="A100" s="575"/>
      <c r="B100" s="200"/>
      <c r="C100" s="200"/>
      <c r="D100" s="200"/>
      <c r="E100" s="200"/>
    </row>
    <row r="101" ht="17.25" customHeight="1">
      <c r="A101" s="575"/>
    </row>
    <row r="102" ht="17.25" customHeight="1">
      <c r="A102" s="575"/>
    </row>
    <row r="103" ht="17.25" customHeight="1">
      <c r="A103" s="575"/>
    </row>
    <row r="104" ht="17.25" customHeight="1">
      <c r="A104" s="575"/>
    </row>
    <row r="105" ht="17.25" customHeight="1">
      <c r="A105" s="575"/>
    </row>
    <row r="106" ht="17.25" customHeight="1">
      <c r="A106" s="575"/>
    </row>
    <row r="112" ht="17.25" customHeight="1">
      <c r="A112" s="575"/>
    </row>
    <row r="113" ht="17.25" customHeight="1">
      <c r="A113" s="575"/>
    </row>
    <row r="114" ht="17.25" customHeight="1">
      <c r="A114" s="575"/>
    </row>
    <row r="115" ht="17.25" customHeight="1">
      <c r="A115" s="575"/>
    </row>
    <row r="118" ht="17.25" customHeight="1">
      <c r="A118" s="575"/>
    </row>
    <row r="119" ht="17.25" customHeight="1">
      <c r="A119" s="575"/>
    </row>
    <row r="122" ht="17.25" customHeight="1">
      <c r="A122" s="575"/>
    </row>
    <row r="123" ht="17.25" customHeight="1">
      <c r="A123" s="575"/>
    </row>
    <row r="124" ht="17.25" customHeight="1">
      <c r="A124" s="575"/>
    </row>
    <row r="125" ht="17.25" customHeight="1">
      <c r="A125" s="575"/>
    </row>
    <row r="126" ht="17.25" customHeight="1">
      <c r="A126" s="575"/>
    </row>
    <row r="127" ht="17.25" customHeight="1">
      <c r="A127" s="575"/>
    </row>
    <row r="128" ht="17.25" customHeight="1">
      <c r="A128" s="575"/>
    </row>
    <row r="129" ht="17.25" customHeight="1">
      <c r="A129" s="575"/>
    </row>
    <row r="130" ht="17.25" customHeight="1">
      <c r="A130" s="575"/>
    </row>
    <row r="131" ht="17.25" customHeight="1">
      <c r="A131" s="575"/>
    </row>
    <row r="132" ht="17.25" customHeight="1">
      <c r="A132" s="575"/>
    </row>
    <row r="133" ht="17.25" customHeight="1">
      <c r="A133" s="575"/>
    </row>
    <row r="134" ht="17.25" customHeight="1">
      <c r="A134" s="575"/>
    </row>
    <row r="135" ht="17.25" customHeight="1">
      <c r="A135" s="575"/>
    </row>
    <row r="136" ht="17.25" customHeight="1">
      <c r="A136" s="575"/>
    </row>
    <row r="137" ht="17.25" customHeight="1">
      <c r="A137" s="575"/>
    </row>
    <row r="138" ht="17.25" customHeight="1">
      <c r="A138" s="575"/>
    </row>
    <row r="139" ht="17.25" customHeight="1">
      <c r="A139" s="575"/>
    </row>
    <row r="140" ht="17.25" customHeight="1">
      <c r="A140" s="575"/>
    </row>
    <row r="141" ht="17.25" customHeight="1">
      <c r="A141" s="575"/>
    </row>
    <row r="142" ht="17.25" customHeight="1">
      <c r="A142" s="575"/>
    </row>
    <row r="143" ht="17.25" customHeight="1">
      <c r="A143" s="575"/>
    </row>
    <row r="144" ht="17.25" customHeight="1">
      <c r="A144" s="575"/>
    </row>
    <row r="145" ht="17.25" customHeight="1">
      <c r="A145" s="575"/>
    </row>
    <row r="146" ht="17.25" customHeight="1">
      <c r="A146" s="575"/>
    </row>
  </sheetData>
  <mergeCells count="4">
    <mergeCell ref="A2:E2"/>
    <mergeCell ref="A5:E5"/>
    <mergeCell ref="A71:E71"/>
    <mergeCell ref="A70:E70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fitToHeight="2" fitToWidth="1" horizontalDpi="300" verticalDpi="300" orientation="portrait" paperSize="9" scale="90" r:id="rId1"/>
  <headerFooter alignWithMargins="0">
    <oddFooter>&amp;R&amp;P</oddFooter>
  </headerFooter>
  <rowBreaks count="1" manualBreakCount="1">
    <brk id="39" max="4" man="1"/>
  </rowBreaks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162"/>
  <sheetViews>
    <sheetView workbookViewId="0" topLeftCell="A1">
      <selection activeCell="I14" sqref="I14"/>
    </sheetView>
  </sheetViews>
  <sheetFormatPr defaultColWidth="9.140625" defaultRowHeight="12.75"/>
  <cols>
    <col min="1" max="1" width="9.57421875" style="586" customWidth="1"/>
    <col min="2" max="2" width="46.8515625" style="587" customWidth="1"/>
    <col min="3" max="3" width="12.00390625" style="586" customWidth="1"/>
    <col min="4" max="4" width="11.140625" style="586" customWidth="1"/>
    <col min="5" max="5" width="11.421875" style="586" customWidth="1"/>
    <col min="6" max="6" width="11.57421875" style="586" customWidth="1"/>
    <col min="7" max="16384" width="9.140625" style="162" customWidth="1"/>
  </cols>
  <sheetData>
    <row r="1" spans="1:6" ht="15.75">
      <c r="A1" s="576"/>
      <c r="B1" s="577"/>
      <c r="C1" s="435"/>
      <c r="D1" s="435"/>
      <c r="E1" s="435"/>
      <c r="F1" s="408" t="s">
        <v>1651</v>
      </c>
    </row>
    <row r="2" spans="1:5" s="580" customFormat="1" ht="14.25" customHeight="1">
      <c r="A2" s="578"/>
      <c r="B2" s="579" t="s">
        <v>574</v>
      </c>
      <c r="D2" s="581"/>
      <c r="E2" s="44"/>
    </row>
    <row r="3" spans="1:4" s="432" customFormat="1" ht="17.25" customHeight="1">
      <c r="A3" s="157"/>
      <c r="B3" s="582"/>
      <c r="D3" s="583"/>
    </row>
    <row r="4" spans="1:6" s="432" customFormat="1" ht="17.25" customHeight="1">
      <c r="A4" s="157"/>
      <c r="B4" s="477" t="s">
        <v>1652</v>
      </c>
      <c r="C4" s="477"/>
      <c r="D4" s="477"/>
      <c r="E4" s="477"/>
      <c r="F4" s="433"/>
    </row>
    <row r="5" spans="2:6" s="154" customFormat="1" ht="15.75" customHeight="1">
      <c r="B5" s="412" t="s">
        <v>1593</v>
      </c>
      <c r="C5" s="412"/>
      <c r="D5" s="412"/>
      <c r="E5" s="412"/>
      <c r="F5" s="585"/>
    </row>
    <row r="6" spans="3:6" ht="12.75" customHeight="1">
      <c r="C6" s="588"/>
      <c r="D6" s="588"/>
      <c r="F6" s="589" t="s">
        <v>631</v>
      </c>
    </row>
    <row r="7" spans="1:6" s="148" customFormat="1" ht="46.5" customHeight="1">
      <c r="A7" s="590" t="s">
        <v>1653</v>
      </c>
      <c r="B7" s="590" t="s">
        <v>1654</v>
      </c>
      <c r="C7" s="590" t="s">
        <v>1594</v>
      </c>
      <c r="D7" s="590" t="s">
        <v>633</v>
      </c>
      <c r="E7" s="590" t="s">
        <v>1655</v>
      </c>
      <c r="F7" s="590" t="s">
        <v>584</v>
      </c>
    </row>
    <row r="8" spans="1:6" s="148" customFormat="1" ht="12.75">
      <c r="A8" s="591">
        <v>1</v>
      </c>
      <c r="B8" s="590">
        <v>2</v>
      </c>
      <c r="C8" s="591">
        <v>3</v>
      </c>
      <c r="D8" s="590">
        <v>4</v>
      </c>
      <c r="E8" s="591">
        <v>5</v>
      </c>
      <c r="F8" s="590">
        <v>6</v>
      </c>
    </row>
    <row r="9" spans="1:6" s="148" customFormat="1" ht="15.75">
      <c r="A9" s="592" t="s">
        <v>1656</v>
      </c>
      <c r="B9" s="593" t="s">
        <v>1657</v>
      </c>
      <c r="C9" s="594">
        <v>692711530</v>
      </c>
      <c r="D9" s="594">
        <v>594321304</v>
      </c>
      <c r="E9" s="595">
        <v>85.79636374754726</v>
      </c>
      <c r="F9" s="596">
        <v>75064011</v>
      </c>
    </row>
    <row r="10" spans="1:6" s="148" customFormat="1" ht="31.5">
      <c r="A10" s="592" t="s">
        <v>1656</v>
      </c>
      <c r="B10" s="593" t="s">
        <v>1658</v>
      </c>
      <c r="C10" s="594">
        <v>416576919</v>
      </c>
      <c r="D10" s="594">
        <v>357491469</v>
      </c>
      <c r="E10" s="595">
        <v>85.81643693994482</v>
      </c>
      <c r="F10" s="596">
        <v>37536911</v>
      </c>
    </row>
    <row r="11" spans="1:6" s="148" customFormat="1" ht="15.75">
      <c r="A11" s="592" t="s">
        <v>1656</v>
      </c>
      <c r="B11" s="593" t="s">
        <v>1659</v>
      </c>
      <c r="C11" s="594">
        <v>347748915</v>
      </c>
      <c r="D11" s="594">
        <v>300948009</v>
      </c>
      <c r="E11" s="595">
        <v>86.54175355227206</v>
      </c>
      <c r="F11" s="596">
        <v>30211937</v>
      </c>
    </row>
    <row r="12" spans="1:6" s="148" customFormat="1" ht="15.75">
      <c r="A12" s="592" t="s">
        <v>1656</v>
      </c>
      <c r="B12" s="593" t="s">
        <v>1660</v>
      </c>
      <c r="C12" s="594">
        <v>345920686</v>
      </c>
      <c r="D12" s="594">
        <v>298908872</v>
      </c>
      <c r="E12" s="595">
        <v>86.40965518899324</v>
      </c>
      <c r="F12" s="596">
        <v>29996939</v>
      </c>
    </row>
    <row r="13" spans="1:6" s="148" customFormat="1" ht="15.75">
      <c r="A13" s="597" t="s">
        <v>1661</v>
      </c>
      <c r="B13" s="593" t="s">
        <v>1813</v>
      </c>
      <c r="C13" s="594">
        <v>293442257</v>
      </c>
      <c r="D13" s="594">
        <v>251469205</v>
      </c>
      <c r="E13" s="595">
        <v>85.69631639658498</v>
      </c>
      <c r="F13" s="596">
        <v>26308060</v>
      </c>
    </row>
    <row r="14" spans="1:6" s="148" customFormat="1" ht="37.5" customHeight="1">
      <c r="A14" s="599"/>
      <c r="B14" s="600" t="s">
        <v>1662</v>
      </c>
      <c r="C14" s="601">
        <v>1668652</v>
      </c>
      <c r="D14" s="601">
        <v>3128412</v>
      </c>
      <c r="E14" s="602">
        <v>187.48139216565227</v>
      </c>
      <c r="F14" s="603">
        <v>198892</v>
      </c>
    </row>
    <row r="15" spans="1:6" s="148" customFormat="1" ht="31.5">
      <c r="A15" s="604"/>
      <c r="B15" s="600" t="s">
        <v>1663</v>
      </c>
      <c r="C15" s="601">
        <v>156919371</v>
      </c>
      <c r="D15" s="601">
        <v>134633218</v>
      </c>
      <c r="E15" s="602">
        <v>85.79770435098163</v>
      </c>
      <c r="F15" s="603">
        <v>14149924</v>
      </c>
    </row>
    <row r="16" spans="1:6" s="148" customFormat="1" ht="15.75">
      <c r="A16" s="592"/>
      <c r="B16" s="600" t="s">
        <v>1664</v>
      </c>
      <c r="C16" s="601">
        <v>89979</v>
      </c>
      <c r="D16" s="601">
        <v>98306</v>
      </c>
      <c r="E16" s="602">
        <v>109.25438157792374</v>
      </c>
      <c r="F16" s="603">
        <v>9060</v>
      </c>
    </row>
    <row r="17" spans="1:6" s="148" customFormat="1" ht="15.75">
      <c r="A17" s="592"/>
      <c r="B17" s="600" t="s">
        <v>1665</v>
      </c>
      <c r="C17" s="601">
        <v>184274429</v>
      </c>
      <c r="D17" s="601">
        <v>161490704</v>
      </c>
      <c r="E17" s="602">
        <v>87.63598122450293</v>
      </c>
      <c r="F17" s="603">
        <v>16757935</v>
      </c>
    </row>
    <row r="18" spans="1:6" s="148" customFormat="1" ht="15.75">
      <c r="A18" s="592"/>
      <c r="B18" s="600" t="s">
        <v>1666</v>
      </c>
      <c r="C18" s="601">
        <v>150000</v>
      </c>
      <c r="D18" s="601">
        <v>2526765</v>
      </c>
      <c r="E18" s="602">
        <v>1684.51</v>
      </c>
      <c r="F18" s="603">
        <v>100752</v>
      </c>
    </row>
    <row r="19" spans="1:6" s="148" customFormat="1" ht="30" customHeight="1">
      <c r="A19" s="592"/>
      <c r="B19" s="600" t="s">
        <v>1667</v>
      </c>
      <c r="C19" s="601">
        <v>49360174</v>
      </c>
      <c r="D19" s="601">
        <v>45354670</v>
      </c>
      <c r="E19" s="602">
        <v>91.8851501617478</v>
      </c>
      <c r="F19" s="603">
        <v>4706999</v>
      </c>
    </row>
    <row r="20" spans="1:6" s="148" customFormat="1" ht="27.75" customHeight="1">
      <c r="A20" s="592"/>
      <c r="B20" s="605" t="s">
        <v>1668</v>
      </c>
      <c r="C20" s="601">
        <v>15811</v>
      </c>
      <c r="D20" s="601">
        <v>19156</v>
      </c>
      <c r="E20" s="602">
        <v>121.1561571058124</v>
      </c>
      <c r="F20" s="603">
        <v>2700</v>
      </c>
    </row>
    <row r="21" spans="1:6" s="148" customFormat="1" ht="18" customHeight="1">
      <c r="A21" s="597" t="s">
        <v>758</v>
      </c>
      <c r="B21" s="593" t="s">
        <v>1669</v>
      </c>
      <c r="C21" s="594">
        <v>52478429</v>
      </c>
      <c r="D21" s="594">
        <v>47439667</v>
      </c>
      <c r="E21" s="595">
        <v>90.39841303176206</v>
      </c>
      <c r="F21" s="596">
        <v>3688879</v>
      </c>
    </row>
    <row r="22" spans="1:6" s="148" customFormat="1" ht="15.75">
      <c r="A22" s="592" t="s">
        <v>1670</v>
      </c>
      <c r="B22" s="606" t="s">
        <v>1671</v>
      </c>
      <c r="C22" s="607">
        <v>52401333</v>
      </c>
      <c r="D22" s="607">
        <v>47362399</v>
      </c>
      <c r="E22" s="608">
        <v>90.3839583622806</v>
      </c>
      <c r="F22" s="603">
        <v>3678628</v>
      </c>
    </row>
    <row r="23" spans="1:6" s="148" customFormat="1" ht="15.75">
      <c r="A23" s="592" t="s">
        <v>1672</v>
      </c>
      <c r="B23" s="606" t="s">
        <v>1673</v>
      </c>
      <c r="C23" s="607">
        <v>27629867</v>
      </c>
      <c r="D23" s="607">
        <v>24421391</v>
      </c>
      <c r="E23" s="608">
        <v>88.38765311465306</v>
      </c>
      <c r="F23" s="603">
        <v>1582707</v>
      </c>
    </row>
    <row r="24" spans="1:6" s="148" customFormat="1" ht="31.5">
      <c r="A24" s="609" t="s">
        <v>1674</v>
      </c>
      <c r="B24" s="610" t="s">
        <v>1675</v>
      </c>
      <c r="C24" s="601">
        <v>25648838</v>
      </c>
      <c r="D24" s="601">
        <v>22487892</v>
      </c>
      <c r="E24" s="608">
        <v>87.67606548101712</v>
      </c>
      <c r="F24" s="603">
        <v>1461547</v>
      </c>
    </row>
    <row r="25" spans="1:6" s="148" customFormat="1" ht="31.5">
      <c r="A25" s="609" t="s">
        <v>1676</v>
      </c>
      <c r="B25" s="610" t="s">
        <v>1677</v>
      </c>
      <c r="C25" s="601">
        <v>1981029</v>
      </c>
      <c r="D25" s="601">
        <v>1933499</v>
      </c>
      <c r="E25" s="608">
        <v>97.60074183669194</v>
      </c>
      <c r="F25" s="603">
        <v>121160</v>
      </c>
    </row>
    <row r="26" spans="1:6" s="148" customFormat="1" ht="31.5" customHeight="1">
      <c r="A26" s="592" t="s">
        <v>1678</v>
      </c>
      <c r="B26" s="606" t="s">
        <v>1679</v>
      </c>
      <c r="C26" s="607">
        <v>24771466</v>
      </c>
      <c r="D26" s="607">
        <v>22941008</v>
      </c>
      <c r="E26" s="608">
        <v>92.61061900817658</v>
      </c>
      <c r="F26" s="603">
        <v>2095921</v>
      </c>
    </row>
    <row r="27" spans="1:6" s="148" customFormat="1" ht="47.25">
      <c r="A27" s="609" t="s">
        <v>1680</v>
      </c>
      <c r="B27" s="610" t="s">
        <v>1681</v>
      </c>
      <c r="C27" s="601">
        <v>24398717</v>
      </c>
      <c r="D27" s="601">
        <v>22504850</v>
      </c>
      <c r="E27" s="608">
        <v>92.23784185045469</v>
      </c>
      <c r="F27" s="603">
        <v>2092627</v>
      </c>
    </row>
    <row r="28" spans="1:6" s="148" customFormat="1" ht="47.25">
      <c r="A28" s="609" t="s">
        <v>1682</v>
      </c>
      <c r="B28" s="610" t="s">
        <v>1683</v>
      </c>
      <c r="C28" s="601">
        <v>372749</v>
      </c>
      <c r="D28" s="601">
        <v>436158</v>
      </c>
      <c r="E28" s="608">
        <v>117.01117910443757</v>
      </c>
      <c r="F28" s="603">
        <v>3294</v>
      </c>
    </row>
    <row r="29" spans="1:6" s="148" customFormat="1" ht="15.75">
      <c r="A29" s="592" t="s">
        <v>1684</v>
      </c>
      <c r="B29" s="606" t="s">
        <v>1685</v>
      </c>
      <c r="C29" s="611">
        <v>4911</v>
      </c>
      <c r="D29" s="611">
        <v>9450</v>
      </c>
      <c r="E29" s="608">
        <v>192.42516799022602</v>
      </c>
      <c r="F29" s="603">
        <v>3628</v>
      </c>
    </row>
    <row r="30" spans="1:6" s="148" customFormat="1" ht="15.75">
      <c r="A30" s="592" t="s">
        <v>1686</v>
      </c>
      <c r="B30" s="606" t="s">
        <v>1687</v>
      </c>
      <c r="C30" s="607">
        <v>72185</v>
      </c>
      <c r="D30" s="607">
        <v>67818</v>
      </c>
      <c r="E30" s="608">
        <v>93.9502666759022</v>
      </c>
      <c r="F30" s="603">
        <v>6623</v>
      </c>
    </row>
    <row r="31" spans="1:6" s="148" customFormat="1" ht="31.5">
      <c r="A31" s="612" t="s">
        <v>1688</v>
      </c>
      <c r="B31" s="593" t="s">
        <v>1689</v>
      </c>
      <c r="C31" s="594">
        <v>1828229</v>
      </c>
      <c r="D31" s="594">
        <v>2039137</v>
      </c>
      <c r="E31" s="595">
        <v>111.53619158212675</v>
      </c>
      <c r="F31" s="596">
        <v>214998</v>
      </c>
    </row>
    <row r="32" spans="1:6" s="148" customFormat="1" ht="15.75">
      <c r="A32" s="592" t="s">
        <v>1690</v>
      </c>
      <c r="B32" s="606" t="s">
        <v>1691</v>
      </c>
      <c r="C32" s="607">
        <v>1828229</v>
      </c>
      <c r="D32" s="607">
        <v>2039137</v>
      </c>
      <c r="E32" s="608">
        <v>111.53619158212675</v>
      </c>
      <c r="F32" s="603">
        <v>214998</v>
      </c>
    </row>
    <row r="33" spans="1:6" s="148" customFormat="1" ht="15.75">
      <c r="A33" s="592" t="s">
        <v>1692</v>
      </c>
      <c r="B33" s="606" t="s">
        <v>1693</v>
      </c>
      <c r="C33" s="607">
        <v>0</v>
      </c>
      <c r="D33" s="607">
        <v>0</v>
      </c>
      <c r="E33" s="608">
        <v>0</v>
      </c>
      <c r="F33" s="603">
        <v>0</v>
      </c>
    </row>
    <row r="34" spans="1:6" s="148" customFormat="1" ht="15.75">
      <c r="A34" s="592" t="s">
        <v>1656</v>
      </c>
      <c r="B34" s="593" t="s">
        <v>1694</v>
      </c>
      <c r="C34" s="594">
        <v>68828004</v>
      </c>
      <c r="D34" s="594">
        <v>56543460</v>
      </c>
      <c r="E34" s="595">
        <v>82.15182297019685</v>
      </c>
      <c r="F34" s="596">
        <v>7324974</v>
      </c>
    </row>
    <row r="35" spans="1:6" s="148" customFormat="1" ht="31.5">
      <c r="A35" s="597" t="s">
        <v>1695</v>
      </c>
      <c r="B35" s="593" t="s">
        <v>1696</v>
      </c>
      <c r="C35" s="594">
        <v>375646</v>
      </c>
      <c r="D35" s="594">
        <v>475530</v>
      </c>
      <c r="E35" s="595">
        <v>126.58992775112739</v>
      </c>
      <c r="F35" s="596">
        <v>20986</v>
      </c>
    </row>
    <row r="36" spans="1:6" s="148" customFormat="1" ht="31.5" customHeight="1">
      <c r="A36" s="592" t="s">
        <v>1697</v>
      </c>
      <c r="B36" s="606" t="s">
        <v>1698</v>
      </c>
      <c r="C36" s="607">
        <v>375646</v>
      </c>
      <c r="D36" s="607">
        <v>475530</v>
      </c>
      <c r="E36" s="608">
        <v>126.58992775112739</v>
      </c>
      <c r="F36" s="603">
        <v>20986</v>
      </c>
    </row>
    <row r="37" spans="1:6" s="148" customFormat="1" ht="31.5">
      <c r="A37" s="597" t="s">
        <v>1699</v>
      </c>
      <c r="B37" s="593" t="s">
        <v>1700</v>
      </c>
      <c r="C37" s="596">
        <v>35181084</v>
      </c>
      <c r="D37" s="596">
        <v>29966787</v>
      </c>
      <c r="E37" s="595">
        <v>85.1786914809106</v>
      </c>
      <c r="F37" s="596">
        <v>3290474</v>
      </c>
    </row>
    <row r="38" spans="1:6" s="148" customFormat="1" ht="63">
      <c r="A38" s="612" t="s">
        <v>773</v>
      </c>
      <c r="B38" s="593" t="s">
        <v>1701</v>
      </c>
      <c r="C38" s="594">
        <v>18759</v>
      </c>
      <c r="D38" s="594">
        <v>20508</v>
      </c>
      <c r="E38" s="595">
        <v>109.32352470814008</v>
      </c>
      <c r="F38" s="613">
        <v>2932</v>
      </c>
    </row>
    <row r="39" spans="1:6" s="148" customFormat="1" ht="33.75" customHeight="1">
      <c r="A39" s="612" t="s">
        <v>1702</v>
      </c>
      <c r="B39" s="593" t="s">
        <v>1703</v>
      </c>
      <c r="C39" s="594">
        <v>2825128</v>
      </c>
      <c r="D39" s="594">
        <v>2808577</v>
      </c>
      <c r="E39" s="595">
        <v>99.41415043849341</v>
      </c>
      <c r="F39" s="596">
        <v>253838</v>
      </c>
    </row>
    <row r="40" spans="1:6" s="148" customFormat="1" ht="31.5">
      <c r="A40" s="592" t="s">
        <v>1704</v>
      </c>
      <c r="B40" s="606" t="s">
        <v>1705</v>
      </c>
      <c r="C40" s="607">
        <v>1097624</v>
      </c>
      <c r="D40" s="607">
        <v>1050496</v>
      </c>
      <c r="E40" s="608">
        <v>95.70636210578486</v>
      </c>
      <c r="F40" s="603">
        <v>105983</v>
      </c>
    </row>
    <row r="41" spans="1:6" s="148" customFormat="1" ht="15" customHeight="1">
      <c r="A41" s="592" t="s">
        <v>1706</v>
      </c>
      <c r="B41" s="606" t="s">
        <v>1707</v>
      </c>
      <c r="C41" s="607">
        <v>1727504</v>
      </c>
      <c r="D41" s="607">
        <v>1758081</v>
      </c>
      <c r="E41" s="608">
        <v>101.7700103733479</v>
      </c>
      <c r="F41" s="603">
        <v>147855</v>
      </c>
    </row>
    <row r="42" spans="1:6" s="148" customFormat="1" ht="47.25">
      <c r="A42" s="612" t="s">
        <v>1708</v>
      </c>
      <c r="B42" s="593" t="s">
        <v>1709</v>
      </c>
      <c r="C42" s="594">
        <v>30776357</v>
      </c>
      <c r="D42" s="594">
        <v>25804099</v>
      </c>
      <c r="E42" s="595">
        <v>83.84390329238772</v>
      </c>
      <c r="F42" s="596">
        <v>2899098</v>
      </c>
    </row>
    <row r="43" spans="1:6" s="148" customFormat="1" ht="15.75">
      <c r="A43" s="609" t="s">
        <v>1710</v>
      </c>
      <c r="B43" s="600" t="s">
        <v>1711</v>
      </c>
      <c r="C43" s="607">
        <v>6078235</v>
      </c>
      <c r="D43" s="607">
        <v>4725903</v>
      </c>
      <c r="E43" s="602">
        <v>77.75123864082254</v>
      </c>
      <c r="F43" s="603">
        <v>624155</v>
      </c>
    </row>
    <row r="44" spans="1:6" s="148" customFormat="1" ht="31.5">
      <c r="A44" s="609" t="s">
        <v>1712</v>
      </c>
      <c r="B44" s="600" t="s">
        <v>1713</v>
      </c>
      <c r="C44" s="607">
        <v>286725</v>
      </c>
      <c r="D44" s="607">
        <v>298349</v>
      </c>
      <c r="E44" s="614" t="s">
        <v>587</v>
      </c>
      <c r="F44" s="603">
        <v>44746</v>
      </c>
    </row>
    <row r="45" spans="1:6" s="148" customFormat="1" ht="31.5">
      <c r="A45" s="609" t="s">
        <v>1714</v>
      </c>
      <c r="B45" s="600" t="s">
        <v>1715</v>
      </c>
      <c r="C45" s="607">
        <v>155440</v>
      </c>
      <c r="D45" s="607">
        <v>155033</v>
      </c>
      <c r="E45" s="602">
        <v>99.73816263510035</v>
      </c>
      <c r="F45" s="603">
        <v>12718</v>
      </c>
    </row>
    <row r="46" spans="1:6" s="148" customFormat="1" ht="14.25" customHeight="1">
      <c r="A46" s="609" t="s">
        <v>1716</v>
      </c>
      <c r="B46" s="600" t="s">
        <v>1717</v>
      </c>
      <c r="C46" s="607">
        <v>6769908</v>
      </c>
      <c r="D46" s="607">
        <v>6069225</v>
      </c>
      <c r="E46" s="602">
        <v>89.6500366031562</v>
      </c>
      <c r="F46" s="603">
        <v>669899</v>
      </c>
    </row>
    <row r="47" spans="1:6" s="148" customFormat="1" ht="31.5">
      <c r="A47" s="609" t="s">
        <v>1718</v>
      </c>
      <c r="B47" s="600" t="s">
        <v>1719</v>
      </c>
      <c r="C47" s="607">
        <v>11124626</v>
      </c>
      <c r="D47" s="607">
        <v>9028473</v>
      </c>
      <c r="E47" s="602">
        <v>81.15754183556373</v>
      </c>
      <c r="F47" s="603">
        <v>996681</v>
      </c>
    </row>
    <row r="48" spans="1:6" s="148" customFormat="1" ht="15.75">
      <c r="A48" s="609" t="s">
        <v>1720</v>
      </c>
      <c r="B48" s="600" t="s">
        <v>1721</v>
      </c>
      <c r="C48" s="607">
        <v>25717</v>
      </c>
      <c r="D48" s="607">
        <v>22388</v>
      </c>
      <c r="E48" s="602">
        <v>87.05525527860948</v>
      </c>
      <c r="F48" s="603">
        <v>611</v>
      </c>
    </row>
    <row r="49" spans="1:6" s="148" customFormat="1" ht="31.5">
      <c r="A49" s="609" t="s">
        <v>1722</v>
      </c>
      <c r="B49" s="600" t="s">
        <v>1723</v>
      </c>
      <c r="C49" s="607">
        <v>6335706</v>
      </c>
      <c r="D49" s="607">
        <v>5504728</v>
      </c>
      <c r="E49" s="602">
        <v>86.88420832658586</v>
      </c>
      <c r="F49" s="603">
        <v>550288</v>
      </c>
    </row>
    <row r="50" spans="1:6" s="148" customFormat="1" ht="31.5">
      <c r="A50" s="612" t="s">
        <v>1724</v>
      </c>
      <c r="B50" s="593" t="s">
        <v>1725</v>
      </c>
      <c r="C50" s="594">
        <v>1560840</v>
      </c>
      <c r="D50" s="594">
        <v>1333603</v>
      </c>
      <c r="E50" s="595">
        <v>85.44136490607622</v>
      </c>
      <c r="F50" s="596">
        <v>134606</v>
      </c>
    </row>
    <row r="51" spans="1:6" s="378" customFormat="1" ht="18" customHeight="1">
      <c r="A51" s="597" t="s">
        <v>801</v>
      </c>
      <c r="B51" s="593" t="s">
        <v>1726</v>
      </c>
      <c r="C51" s="594">
        <v>788100</v>
      </c>
      <c r="D51" s="594">
        <v>890214</v>
      </c>
      <c r="E51" s="595">
        <v>112.95698515416825</v>
      </c>
      <c r="F51" s="596">
        <v>101558</v>
      </c>
    </row>
    <row r="52" spans="1:6" s="148" customFormat="1" ht="15.75">
      <c r="A52" s="597" t="s">
        <v>1727</v>
      </c>
      <c r="B52" s="593" t="s">
        <v>1728</v>
      </c>
      <c r="C52" s="594">
        <v>21200025</v>
      </c>
      <c r="D52" s="594">
        <v>16269050</v>
      </c>
      <c r="E52" s="595">
        <v>76.74071139067054</v>
      </c>
      <c r="F52" s="596">
        <v>1555097</v>
      </c>
    </row>
    <row r="53" spans="1:6" s="148" customFormat="1" ht="31.5" customHeight="1">
      <c r="A53" s="615" t="s">
        <v>1729</v>
      </c>
      <c r="B53" s="606" t="s">
        <v>1730</v>
      </c>
      <c r="C53" s="607">
        <v>4856</v>
      </c>
      <c r="D53" s="607">
        <v>554</v>
      </c>
      <c r="E53" s="608">
        <v>11.408566721581549</v>
      </c>
      <c r="F53" s="603">
        <v>46</v>
      </c>
    </row>
    <row r="54" spans="1:6" s="148" customFormat="1" ht="31.5">
      <c r="A54" s="615" t="s">
        <v>1731</v>
      </c>
      <c r="B54" s="606" t="s">
        <v>1732</v>
      </c>
      <c r="C54" s="607">
        <v>1369216</v>
      </c>
      <c r="D54" s="607">
        <v>1227236</v>
      </c>
      <c r="E54" s="608">
        <v>89.63056230718894</v>
      </c>
      <c r="F54" s="603">
        <v>50943</v>
      </c>
    </row>
    <row r="55" spans="1:6" s="148" customFormat="1" ht="30.75" customHeight="1">
      <c r="A55" s="615" t="s">
        <v>1733</v>
      </c>
      <c r="B55" s="606" t="s">
        <v>1734</v>
      </c>
      <c r="C55" s="607">
        <v>14395268</v>
      </c>
      <c r="D55" s="607">
        <v>10859166</v>
      </c>
      <c r="E55" s="608">
        <v>75.43566399736358</v>
      </c>
      <c r="F55" s="603">
        <v>950728</v>
      </c>
    </row>
    <row r="56" spans="1:6" s="148" customFormat="1" ht="27" customHeight="1">
      <c r="A56" s="615" t="s">
        <v>1735</v>
      </c>
      <c r="B56" s="606" t="s">
        <v>1736</v>
      </c>
      <c r="C56" s="607"/>
      <c r="D56" s="607"/>
      <c r="E56" s="608" t="s">
        <v>587</v>
      </c>
      <c r="F56" s="603">
        <v>0</v>
      </c>
    </row>
    <row r="57" spans="1:6" s="148" customFormat="1" ht="15.75">
      <c r="A57" s="615" t="s">
        <v>1737</v>
      </c>
      <c r="B57" s="606" t="s">
        <v>1738</v>
      </c>
      <c r="C57" s="607">
        <v>631259</v>
      </c>
      <c r="D57" s="607">
        <v>545104</v>
      </c>
      <c r="E57" s="608">
        <v>86.35187775540626</v>
      </c>
      <c r="F57" s="603">
        <v>55995</v>
      </c>
    </row>
    <row r="58" spans="1:6" s="148" customFormat="1" ht="15.75">
      <c r="A58" s="615" t="s">
        <v>1739</v>
      </c>
      <c r="B58" s="606" t="s">
        <v>1740</v>
      </c>
      <c r="C58" s="607">
        <v>4799426</v>
      </c>
      <c r="D58" s="607">
        <v>3636990</v>
      </c>
      <c r="E58" s="608">
        <v>75.77968698756892</v>
      </c>
      <c r="F58" s="603">
        <v>497385</v>
      </c>
    </row>
    <row r="59" spans="1:6" s="148" customFormat="1" ht="15.75">
      <c r="A59" s="597" t="s">
        <v>1741</v>
      </c>
      <c r="B59" s="593" t="s">
        <v>1003</v>
      </c>
      <c r="C59" s="594">
        <v>4516316</v>
      </c>
      <c r="D59" s="594">
        <v>2714321</v>
      </c>
      <c r="E59" s="595">
        <v>60.10033398903</v>
      </c>
      <c r="F59" s="596">
        <v>1485654</v>
      </c>
    </row>
    <row r="60" spans="1:6" s="148" customFormat="1" ht="31.5">
      <c r="A60" s="597" t="s">
        <v>1742</v>
      </c>
      <c r="B60" s="593" t="s">
        <v>1743</v>
      </c>
      <c r="C60" s="594">
        <v>6766833</v>
      </c>
      <c r="D60" s="594">
        <v>6227558</v>
      </c>
      <c r="E60" s="595">
        <v>92.03061461691163</v>
      </c>
      <c r="F60" s="596">
        <v>871205</v>
      </c>
    </row>
    <row r="61" spans="1:6" s="148" customFormat="1" ht="31.5">
      <c r="A61" s="615" t="s">
        <v>1744</v>
      </c>
      <c r="B61" s="606" t="s">
        <v>1745</v>
      </c>
      <c r="C61" s="607">
        <v>2139420</v>
      </c>
      <c r="D61" s="607">
        <v>1874128</v>
      </c>
      <c r="E61" s="608">
        <v>87.59981677277018</v>
      </c>
      <c r="F61" s="603">
        <v>71016</v>
      </c>
    </row>
    <row r="62" spans="1:6" s="148" customFormat="1" ht="31.5">
      <c r="A62" s="615" t="s">
        <v>1746</v>
      </c>
      <c r="B62" s="606" t="s">
        <v>1747</v>
      </c>
      <c r="C62" s="607">
        <v>3270719</v>
      </c>
      <c r="D62" s="607">
        <v>2893026</v>
      </c>
      <c r="E62" s="608">
        <v>88.45229443434303</v>
      </c>
      <c r="F62" s="603">
        <v>343533</v>
      </c>
    </row>
    <row r="63" spans="1:6" s="148" customFormat="1" ht="47.25">
      <c r="A63" s="615" t="s">
        <v>1748</v>
      </c>
      <c r="B63" s="606" t="s">
        <v>1749</v>
      </c>
      <c r="C63" s="607">
        <v>38719</v>
      </c>
      <c r="D63" s="607">
        <v>39694</v>
      </c>
      <c r="E63" s="608">
        <v>102.51814354709575</v>
      </c>
      <c r="F63" s="603">
        <v>0</v>
      </c>
    </row>
    <row r="64" spans="1:6" s="148" customFormat="1" ht="31.5">
      <c r="A64" s="615" t="s">
        <v>1750</v>
      </c>
      <c r="B64" s="606" t="s">
        <v>1751</v>
      </c>
      <c r="C64" s="607">
        <v>1317975</v>
      </c>
      <c r="D64" s="607">
        <v>1420710</v>
      </c>
      <c r="E64" s="608">
        <v>107.79491265008821</v>
      </c>
      <c r="F64" s="603">
        <v>456656</v>
      </c>
    </row>
    <row r="65" spans="1:9" s="148" customFormat="1" ht="18" customHeight="1">
      <c r="A65" s="592" t="s">
        <v>1656</v>
      </c>
      <c r="B65" s="593" t="s">
        <v>1752</v>
      </c>
      <c r="C65" s="594">
        <v>276134611</v>
      </c>
      <c r="D65" s="594">
        <v>236829835</v>
      </c>
      <c r="E65" s="595">
        <v>85.76608131169765</v>
      </c>
      <c r="F65" s="596">
        <v>37527100</v>
      </c>
      <c r="H65" s="149"/>
      <c r="I65" s="149"/>
    </row>
    <row r="66" spans="1:9" s="148" customFormat="1" ht="21" customHeight="1">
      <c r="A66" s="597" t="s">
        <v>1753</v>
      </c>
      <c r="B66" s="593" t="s">
        <v>1754</v>
      </c>
      <c r="C66" s="594">
        <v>11852729</v>
      </c>
      <c r="D66" s="594">
        <v>9450416</v>
      </c>
      <c r="E66" s="595">
        <v>79.73198408569031</v>
      </c>
      <c r="F66" s="596">
        <v>1066772</v>
      </c>
      <c r="H66" s="149"/>
      <c r="I66" s="149"/>
    </row>
    <row r="67" spans="1:9" s="148" customFormat="1" ht="31.5">
      <c r="A67" s="609" t="s">
        <v>1755</v>
      </c>
      <c r="B67" s="600" t="s">
        <v>1756</v>
      </c>
      <c r="C67" s="601">
        <v>8484622</v>
      </c>
      <c r="D67" s="601">
        <v>6496559</v>
      </c>
      <c r="E67" s="602">
        <v>76.56863204984265</v>
      </c>
      <c r="F67" s="603">
        <v>685368</v>
      </c>
      <c r="H67" s="149"/>
      <c r="I67" s="149"/>
    </row>
    <row r="68" spans="1:9" s="148" customFormat="1" ht="47.25">
      <c r="A68" s="609" t="s">
        <v>1757</v>
      </c>
      <c r="B68" s="600" t="s">
        <v>1758</v>
      </c>
      <c r="C68" s="601">
        <v>1405343</v>
      </c>
      <c r="D68" s="601">
        <v>1263956</v>
      </c>
      <c r="E68" s="602">
        <v>89.93932442115555</v>
      </c>
      <c r="F68" s="603">
        <v>164456</v>
      </c>
      <c r="H68" s="149"/>
      <c r="I68" s="149"/>
    </row>
    <row r="69" spans="1:9" s="148" customFormat="1" ht="15.75">
      <c r="A69" s="609" t="s">
        <v>1759</v>
      </c>
      <c r="B69" s="600" t="s">
        <v>1760</v>
      </c>
      <c r="C69" s="601">
        <v>1962764</v>
      </c>
      <c r="D69" s="601">
        <v>1689901</v>
      </c>
      <c r="E69" s="602">
        <v>86.09802299206629</v>
      </c>
      <c r="F69" s="603">
        <v>216948</v>
      </c>
      <c r="H69" s="149"/>
      <c r="I69" s="149"/>
    </row>
    <row r="70" spans="1:9" s="616" customFormat="1" ht="15.75">
      <c r="A70" s="597" t="s">
        <v>1761</v>
      </c>
      <c r="B70" s="593" t="s">
        <v>1762</v>
      </c>
      <c r="C70" s="594">
        <v>220046634</v>
      </c>
      <c r="D70" s="594">
        <v>190132580</v>
      </c>
      <c r="E70" s="595">
        <v>86.40558437262894</v>
      </c>
      <c r="F70" s="596">
        <v>32780439</v>
      </c>
      <c r="H70" s="149"/>
      <c r="I70" s="149"/>
    </row>
    <row r="71" spans="1:9" s="616" customFormat="1" ht="15.75">
      <c r="A71" s="612" t="s">
        <v>1763</v>
      </c>
      <c r="B71" s="593" t="s">
        <v>1764</v>
      </c>
      <c r="C71" s="594">
        <v>253500</v>
      </c>
      <c r="D71" s="594">
        <v>208320</v>
      </c>
      <c r="E71" s="595">
        <v>82.17751479289942</v>
      </c>
      <c r="F71" s="596">
        <v>20840</v>
      </c>
      <c r="H71" s="149"/>
      <c r="I71" s="149"/>
    </row>
    <row r="72" spans="1:9" s="148" customFormat="1" ht="31.5">
      <c r="A72" s="609" t="s">
        <v>1765</v>
      </c>
      <c r="B72" s="600" t="s">
        <v>1766</v>
      </c>
      <c r="C72" s="601">
        <v>3500</v>
      </c>
      <c r="D72" s="601">
        <v>0</v>
      </c>
      <c r="E72" s="602">
        <v>0</v>
      </c>
      <c r="F72" s="603">
        <v>0</v>
      </c>
      <c r="H72" s="149"/>
      <c r="I72" s="149"/>
    </row>
    <row r="73" spans="1:9" s="148" customFormat="1" ht="15.75">
      <c r="A73" s="609" t="s">
        <v>1767</v>
      </c>
      <c r="B73" s="600" t="s">
        <v>1768</v>
      </c>
      <c r="C73" s="601">
        <v>250000</v>
      </c>
      <c r="D73" s="601">
        <v>208320</v>
      </c>
      <c r="E73" s="602">
        <v>83.328</v>
      </c>
      <c r="F73" s="603">
        <v>20840</v>
      </c>
      <c r="H73" s="149"/>
      <c r="I73" s="149"/>
    </row>
    <row r="74" spans="1:9" s="616" customFormat="1" ht="15.75">
      <c r="A74" s="612" t="s">
        <v>1769</v>
      </c>
      <c r="B74" s="593" t="s">
        <v>1770</v>
      </c>
      <c r="C74" s="594">
        <v>204442696</v>
      </c>
      <c r="D74" s="594">
        <v>176423197</v>
      </c>
      <c r="E74" s="595">
        <v>86.29469306157065</v>
      </c>
      <c r="F74" s="596">
        <v>30228374</v>
      </c>
      <c r="H74" s="149"/>
      <c r="I74" s="149"/>
    </row>
    <row r="75" spans="1:9" s="148" customFormat="1" ht="31.5">
      <c r="A75" s="617" t="s">
        <v>1771</v>
      </c>
      <c r="B75" s="600" t="s">
        <v>1772</v>
      </c>
      <c r="C75" s="601">
        <v>25874660</v>
      </c>
      <c r="D75" s="601">
        <v>21732600</v>
      </c>
      <c r="E75" s="608">
        <v>83.99182829842016</v>
      </c>
      <c r="F75" s="603">
        <v>2378104</v>
      </c>
      <c r="H75" s="149"/>
      <c r="I75" s="149"/>
    </row>
    <row r="76" spans="1:9" s="148" customFormat="1" ht="31.5">
      <c r="A76" s="617" t="s">
        <v>1773</v>
      </c>
      <c r="B76" s="600" t="s">
        <v>1774</v>
      </c>
      <c r="C76" s="601">
        <v>341130</v>
      </c>
      <c r="D76" s="601">
        <v>349874</v>
      </c>
      <c r="E76" s="602">
        <v>102.56324568346378</v>
      </c>
      <c r="F76" s="603">
        <v>87461</v>
      </c>
      <c r="H76" s="149"/>
      <c r="I76" s="149"/>
    </row>
    <row r="77" spans="1:9" s="148" customFormat="1" ht="47.25">
      <c r="A77" s="617" t="s">
        <v>1775</v>
      </c>
      <c r="B77" s="600" t="s">
        <v>1776</v>
      </c>
      <c r="C77" s="601">
        <v>542689</v>
      </c>
      <c r="D77" s="601">
        <v>386266</v>
      </c>
      <c r="E77" s="602">
        <v>71.17630908310284</v>
      </c>
      <c r="F77" s="603">
        <v>39750</v>
      </c>
      <c r="H77" s="149"/>
      <c r="I77" s="149"/>
    </row>
    <row r="78" spans="1:9" s="148" customFormat="1" ht="31.5">
      <c r="A78" s="617" t="s">
        <v>1777</v>
      </c>
      <c r="B78" s="600" t="s">
        <v>1778</v>
      </c>
      <c r="C78" s="601">
        <v>13400721</v>
      </c>
      <c r="D78" s="601">
        <v>14325430</v>
      </c>
      <c r="E78" s="602">
        <v>106.90044214785159</v>
      </c>
      <c r="F78" s="603">
        <v>10072831</v>
      </c>
      <c r="H78" s="149"/>
      <c r="I78" s="149"/>
    </row>
    <row r="79" spans="1:9" s="148" customFormat="1" ht="33.75" customHeight="1">
      <c r="A79" s="617" t="s">
        <v>1779</v>
      </c>
      <c r="B79" s="600" t="s">
        <v>1780</v>
      </c>
      <c r="C79" s="601">
        <v>55500690</v>
      </c>
      <c r="D79" s="601">
        <v>46453651</v>
      </c>
      <c r="E79" s="602">
        <v>83.69923148703197</v>
      </c>
      <c r="F79" s="603">
        <v>5418185</v>
      </c>
      <c r="H79" s="149"/>
      <c r="I79" s="149"/>
    </row>
    <row r="80" spans="1:9" s="148" customFormat="1" ht="110.25">
      <c r="A80" s="617" t="s">
        <v>1781</v>
      </c>
      <c r="B80" s="600" t="s">
        <v>1782</v>
      </c>
      <c r="C80" s="601">
        <v>100777110</v>
      </c>
      <c r="D80" s="601">
        <v>85818647</v>
      </c>
      <c r="E80" s="602">
        <v>85.15688433613546</v>
      </c>
      <c r="F80" s="603">
        <v>9690763</v>
      </c>
      <c r="H80" s="149"/>
      <c r="I80" s="149"/>
    </row>
    <row r="81" spans="1:9" s="148" customFormat="1" ht="78.75">
      <c r="A81" s="617" t="s">
        <v>1783</v>
      </c>
      <c r="B81" s="600" t="s">
        <v>1784</v>
      </c>
      <c r="C81" s="601">
        <v>6095260</v>
      </c>
      <c r="D81" s="601">
        <v>5177702</v>
      </c>
      <c r="E81" s="602">
        <v>84.94636816148942</v>
      </c>
      <c r="F81" s="603">
        <v>588153</v>
      </c>
      <c r="H81" s="149"/>
      <c r="I81" s="149"/>
    </row>
    <row r="82" spans="1:9" s="148" customFormat="1" ht="47.25">
      <c r="A82" s="617" t="s">
        <v>1785</v>
      </c>
      <c r="B82" s="600" t="s">
        <v>1786</v>
      </c>
      <c r="C82" s="601">
        <v>13500</v>
      </c>
      <c r="D82" s="601">
        <v>0</v>
      </c>
      <c r="E82" s="614" t="s">
        <v>587</v>
      </c>
      <c r="F82" s="603">
        <v>0</v>
      </c>
      <c r="H82" s="149"/>
      <c r="I82" s="149"/>
    </row>
    <row r="83" spans="1:9" s="148" customFormat="1" ht="31.5">
      <c r="A83" s="617" t="s">
        <v>1787</v>
      </c>
      <c r="B83" s="600" t="s">
        <v>1788</v>
      </c>
      <c r="C83" s="601">
        <v>1896936</v>
      </c>
      <c r="D83" s="601">
        <v>2179027</v>
      </c>
      <c r="E83" s="602">
        <v>114.87087598105576</v>
      </c>
      <c r="F83" s="603">
        <v>1953127</v>
      </c>
      <c r="H83" s="149"/>
      <c r="I83" s="149"/>
    </row>
    <row r="84" spans="1:9" s="148" customFormat="1" ht="31.5">
      <c r="A84" s="617"/>
      <c r="B84" s="610" t="s">
        <v>1789</v>
      </c>
      <c r="C84" s="601">
        <v>1575077</v>
      </c>
      <c r="D84" s="601">
        <v>1889827</v>
      </c>
      <c r="E84" s="602">
        <v>119.98315003012551</v>
      </c>
      <c r="F84" s="603">
        <v>1663927</v>
      </c>
      <c r="H84" s="149"/>
      <c r="I84" s="149"/>
    </row>
    <row r="85" spans="1:9" s="148" customFormat="1" ht="47.25">
      <c r="A85" s="617"/>
      <c r="B85" s="618" t="s">
        <v>1790</v>
      </c>
      <c r="C85" s="601">
        <v>289200</v>
      </c>
      <c r="D85" s="601">
        <v>289200</v>
      </c>
      <c r="E85" s="614" t="s">
        <v>587</v>
      </c>
      <c r="F85" s="603">
        <v>289200</v>
      </c>
      <c r="H85" s="149"/>
      <c r="I85" s="149"/>
    </row>
    <row r="86" spans="1:9" s="148" customFormat="1" ht="31.5">
      <c r="A86" s="619" t="s">
        <v>1791</v>
      </c>
      <c r="B86" s="593" t="s">
        <v>1792</v>
      </c>
      <c r="C86" s="594">
        <v>0</v>
      </c>
      <c r="D86" s="594">
        <v>0</v>
      </c>
      <c r="E86" s="620" t="s">
        <v>587</v>
      </c>
      <c r="F86" s="603">
        <v>0</v>
      </c>
      <c r="H86" s="149"/>
      <c r="I86" s="149"/>
    </row>
    <row r="87" spans="1:9" s="148" customFormat="1" ht="31.5">
      <c r="A87" s="612" t="s">
        <v>1793</v>
      </c>
      <c r="B87" s="593" t="s">
        <v>1794</v>
      </c>
      <c r="C87" s="621">
        <v>15350438</v>
      </c>
      <c r="D87" s="621">
        <v>13501063</v>
      </c>
      <c r="E87" s="595">
        <v>87.95229816895127</v>
      </c>
      <c r="F87" s="596">
        <v>2531225</v>
      </c>
      <c r="H87" s="149"/>
      <c r="I87" s="149"/>
    </row>
    <row r="88" spans="1:9" s="148" customFormat="1" ht="31.5">
      <c r="A88" s="617" t="s">
        <v>1795</v>
      </c>
      <c r="B88" s="622" t="s">
        <v>1796</v>
      </c>
      <c r="C88" s="601">
        <v>10146104</v>
      </c>
      <c r="D88" s="601">
        <v>8478933</v>
      </c>
      <c r="E88" s="608">
        <v>83.56836279225996</v>
      </c>
      <c r="F88" s="603">
        <v>1100278</v>
      </c>
      <c r="H88" s="149"/>
      <c r="I88" s="149"/>
    </row>
    <row r="89" spans="1:9" s="148" customFormat="1" ht="78.75">
      <c r="A89" s="617"/>
      <c r="B89" s="600" t="s">
        <v>1797</v>
      </c>
      <c r="C89" s="601">
        <v>3253634</v>
      </c>
      <c r="D89" s="601">
        <v>2757208</v>
      </c>
      <c r="E89" s="602">
        <v>84.74241417442772</v>
      </c>
      <c r="F89" s="603">
        <v>340265</v>
      </c>
      <c r="H89" s="149"/>
      <c r="I89" s="149"/>
    </row>
    <row r="90" spans="1:9" s="148" customFormat="1" ht="94.5">
      <c r="A90" s="617"/>
      <c r="B90" s="600" t="s">
        <v>1798</v>
      </c>
      <c r="C90" s="601">
        <v>6892470</v>
      </c>
      <c r="D90" s="601">
        <v>5721725</v>
      </c>
      <c r="E90" s="602">
        <v>83.01414442137579</v>
      </c>
      <c r="F90" s="603">
        <v>760013</v>
      </c>
      <c r="H90" s="149"/>
      <c r="I90" s="149"/>
    </row>
    <row r="91" spans="1:9" s="148" customFormat="1" ht="47.25">
      <c r="A91" s="617" t="s">
        <v>1799</v>
      </c>
      <c r="B91" s="622" t="s">
        <v>1800</v>
      </c>
      <c r="C91" s="601">
        <v>593909</v>
      </c>
      <c r="D91" s="601">
        <v>784524</v>
      </c>
      <c r="E91" s="602">
        <v>132.09498424842863</v>
      </c>
      <c r="F91" s="603">
        <v>377149</v>
      </c>
      <c r="H91" s="149"/>
      <c r="I91" s="149"/>
    </row>
    <row r="92" spans="1:9" s="148" customFormat="1" ht="31.5">
      <c r="A92" s="617" t="s">
        <v>1801</v>
      </c>
      <c r="B92" s="622" t="s">
        <v>1802</v>
      </c>
      <c r="C92" s="601">
        <v>4610425</v>
      </c>
      <c r="D92" s="601">
        <v>4237606</v>
      </c>
      <c r="E92" s="602">
        <v>91.91356545220886</v>
      </c>
      <c r="F92" s="603">
        <v>1053798</v>
      </c>
      <c r="H92" s="149"/>
      <c r="I92" s="149"/>
    </row>
    <row r="93" spans="1:9" s="148" customFormat="1" ht="47.25">
      <c r="A93" s="617"/>
      <c r="B93" s="600" t="s">
        <v>1803</v>
      </c>
      <c r="C93" s="601">
        <v>1083003</v>
      </c>
      <c r="D93" s="601">
        <v>828838</v>
      </c>
      <c r="E93" s="602">
        <v>76.53145928496966</v>
      </c>
      <c r="F93" s="603">
        <v>300000</v>
      </c>
      <c r="H93" s="149"/>
      <c r="I93" s="149"/>
    </row>
    <row r="94" spans="1:9" s="148" customFormat="1" ht="31.5">
      <c r="A94" s="617"/>
      <c r="B94" s="600" t="s">
        <v>1804</v>
      </c>
      <c r="C94" s="601">
        <v>8768</v>
      </c>
      <c r="D94" s="601">
        <v>11664</v>
      </c>
      <c r="E94" s="602">
        <v>133.02919708029196</v>
      </c>
      <c r="F94" s="603">
        <v>-2876</v>
      </c>
      <c r="H94" s="149"/>
      <c r="I94" s="149"/>
    </row>
    <row r="95" spans="1:9" s="148" customFormat="1" ht="31.5">
      <c r="A95" s="617"/>
      <c r="B95" s="600" t="s">
        <v>1805</v>
      </c>
      <c r="C95" s="601">
        <v>500000</v>
      </c>
      <c r="D95" s="601">
        <v>360000</v>
      </c>
      <c r="E95" s="602">
        <v>103.91432634952982</v>
      </c>
      <c r="F95" s="603">
        <v>30000</v>
      </c>
      <c r="H95" s="149"/>
      <c r="I95" s="149"/>
    </row>
    <row r="96" spans="1:9" s="378" customFormat="1" ht="31.5" customHeight="1">
      <c r="A96" s="617"/>
      <c r="B96" s="623" t="s">
        <v>1806</v>
      </c>
      <c r="C96" s="601">
        <v>47109</v>
      </c>
      <c r="D96" s="601">
        <v>48953</v>
      </c>
      <c r="E96" s="602">
        <v>85.21474481913113</v>
      </c>
      <c r="F96" s="603">
        <v>33219</v>
      </c>
      <c r="H96" s="149"/>
      <c r="I96" s="149"/>
    </row>
    <row r="97" spans="1:9" s="378" customFormat="1" ht="31.5">
      <c r="A97" s="597" t="s">
        <v>1807</v>
      </c>
      <c r="B97" s="593" t="s">
        <v>1808</v>
      </c>
      <c r="C97" s="594">
        <v>41843850</v>
      </c>
      <c r="D97" s="594">
        <v>35657130</v>
      </c>
      <c r="E97" s="595">
        <v>66.47613655276119</v>
      </c>
      <c r="F97" s="596">
        <v>3565713</v>
      </c>
      <c r="H97" s="149"/>
      <c r="I97" s="149"/>
    </row>
    <row r="98" spans="1:9" s="148" customFormat="1" ht="15.75">
      <c r="A98" s="597" t="s">
        <v>1809</v>
      </c>
      <c r="B98" s="593" t="s">
        <v>1810</v>
      </c>
      <c r="C98" s="594">
        <v>2391398</v>
      </c>
      <c r="D98" s="594">
        <v>1589709</v>
      </c>
      <c r="E98" s="595">
        <v>66.47613655276119</v>
      </c>
      <c r="F98" s="596">
        <v>114176</v>
      </c>
      <c r="H98" s="149"/>
      <c r="I98" s="149"/>
    </row>
    <row r="99" spans="1:8" s="148" customFormat="1" ht="12.75">
      <c r="A99" s="624"/>
      <c r="B99" s="624"/>
      <c r="C99" s="624"/>
      <c r="D99" s="624"/>
      <c r="E99" s="624"/>
      <c r="F99" s="624"/>
      <c r="H99" s="149"/>
    </row>
    <row r="100" spans="1:8" s="148" customFormat="1" ht="24" customHeight="1">
      <c r="A100" s="624"/>
      <c r="B100" s="624"/>
      <c r="C100" s="624"/>
      <c r="D100" s="624"/>
      <c r="E100" s="624"/>
      <c r="F100" s="624"/>
      <c r="H100" s="149"/>
    </row>
    <row r="101" spans="1:8" s="200" customFormat="1" ht="12.75">
      <c r="A101" s="625"/>
      <c r="B101" s="626" t="s">
        <v>1811</v>
      </c>
      <c r="D101" s="627">
        <v>2104625</v>
      </c>
      <c r="E101" s="628"/>
      <c r="F101" s="627"/>
      <c r="H101" s="149"/>
    </row>
    <row r="102" spans="1:8" s="200" customFormat="1" ht="25.5">
      <c r="A102" s="625"/>
      <c r="B102" s="626" t="s">
        <v>1812</v>
      </c>
      <c r="D102" s="627">
        <v>3128412</v>
      </c>
      <c r="E102" s="628"/>
      <c r="F102" s="627"/>
      <c r="H102" s="149"/>
    </row>
    <row r="103" spans="1:8" s="200" customFormat="1" ht="12.75">
      <c r="A103" s="625"/>
      <c r="B103" s="626"/>
      <c r="D103" s="627"/>
      <c r="E103" s="628"/>
      <c r="F103" s="627"/>
      <c r="H103" s="149"/>
    </row>
    <row r="104" spans="1:8" s="200" customFormat="1" ht="12.75">
      <c r="A104" s="625"/>
      <c r="B104" s="626"/>
      <c r="D104" s="627"/>
      <c r="E104" s="628"/>
      <c r="F104" s="627"/>
      <c r="H104" s="149"/>
    </row>
    <row r="105" spans="1:8" s="148" customFormat="1" ht="12.75">
      <c r="A105" s="562"/>
      <c r="B105" s="562"/>
      <c r="C105" s="562"/>
      <c r="D105" s="562"/>
      <c r="E105" s="562"/>
      <c r="F105" s="562"/>
      <c r="H105" s="149"/>
    </row>
    <row r="106" spans="1:8" s="567" customFormat="1" ht="17.25" customHeight="1">
      <c r="A106" s="57"/>
      <c r="B106" s="164"/>
      <c r="C106" s="164"/>
      <c r="D106" s="164"/>
      <c r="E106" s="432"/>
      <c r="H106" s="149"/>
    </row>
    <row r="107" spans="1:6" s="567" customFormat="1" ht="17.25" customHeight="1">
      <c r="A107" s="432" t="s">
        <v>623</v>
      </c>
      <c r="B107" s="432"/>
      <c r="C107" s="432"/>
      <c r="D107" s="629"/>
      <c r="F107" s="480" t="s">
        <v>624</v>
      </c>
    </row>
    <row r="108" spans="1:5" s="567" customFormat="1" ht="17.25" customHeight="1">
      <c r="A108" s="154"/>
      <c r="B108" s="154"/>
      <c r="C108" s="154"/>
      <c r="D108" s="154"/>
      <c r="E108" s="154"/>
    </row>
    <row r="109" spans="1:5" s="567" customFormat="1" ht="17.25" customHeight="1">
      <c r="A109" s="154"/>
      <c r="B109" s="154"/>
      <c r="C109" s="154"/>
      <c r="D109" s="154"/>
      <c r="E109" s="154"/>
    </row>
    <row r="110" spans="1:5" s="567" customFormat="1" ht="17.25" customHeight="1">
      <c r="A110" s="154" t="s">
        <v>1650</v>
      </c>
      <c r="B110" s="154"/>
      <c r="C110" s="154"/>
      <c r="D110" s="154"/>
      <c r="E110" s="154"/>
    </row>
    <row r="111" spans="1:5" s="567" customFormat="1" ht="17.25" customHeight="1">
      <c r="A111" s="630" t="s">
        <v>626</v>
      </c>
      <c r="B111" s="154"/>
      <c r="C111" s="154"/>
      <c r="D111" s="154"/>
      <c r="E111" s="154"/>
    </row>
    <row r="112" spans="1:6" s="148" customFormat="1" ht="12.75">
      <c r="A112" s="631"/>
      <c r="B112" s="631"/>
      <c r="C112" s="631"/>
      <c r="D112" s="631"/>
      <c r="E112" s="631"/>
      <c r="F112" s="631"/>
    </row>
    <row r="119" ht="15.75">
      <c r="B119" s="632"/>
    </row>
    <row r="126" ht="15.75">
      <c r="B126" s="632"/>
    </row>
    <row r="130" ht="15.75">
      <c r="B130" s="632"/>
    </row>
    <row r="137" ht="15.75">
      <c r="B137" s="632"/>
    </row>
    <row r="144" ht="15.75">
      <c r="B144" s="632"/>
    </row>
    <row r="146" ht="15.75">
      <c r="B146" s="632"/>
    </row>
    <row r="148" ht="15.75">
      <c r="B148" s="632"/>
    </row>
    <row r="150" ht="15.75">
      <c r="B150" s="632"/>
    </row>
    <row r="152" ht="15.75">
      <c r="B152" s="632"/>
    </row>
    <row r="154" ht="15.75">
      <c r="B154" s="632"/>
    </row>
    <row r="156" ht="15.75">
      <c r="B156" s="632"/>
    </row>
    <row r="162" ht="15.75">
      <c r="B162" s="632"/>
    </row>
  </sheetData>
  <mergeCells count="2">
    <mergeCell ref="B4:E4"/>
    <mergeCell ref="B5:E5"/>
  </mergeCells>
  <printOptions horizontalCentered="1"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scale="85" r:id="rId3"/>
  <headerFooter alignWithMargins="0">
    <oddFooter>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156"/>
  <sheetViews>
    <sheetView workbookViewId="0" topLeftCell="A1">
      <selection activeCell="I10" sqref="I10"/>
    </sheetView>
  </sheetViews>
  <sheetFormatPr defaultColWidth="9.140625" defaultRowHeight="12.75"/>
  <cols>
    <col min="1" max="1" width="9.57421875" style="647" customWidth="1"/>
    <col min="2" max="2" width="46.8515625" style="648" customWidth="1"/>
    <col min="3" max="3" width="11.421875" style="647" customWidth="1"/>
    <col min="4" max="6" width="11.140625" style="647" customWidth="1"/>
    <col min="7" max="16384" width="9.140625" style="642" customWidth="1"/>
  </cols>
  <sheetData>
    <row r="1" spans="1:6" s="200" customFormat="1" ht="12.75">
      <c r="A1" s="633"/>
      <c r="B1" s="634"/>
      <c r="C1" s="635"/>
      <c r="D1" s="635"/>
      <c r="E1" s="635"/>
      <c r="F1" s="323" t="s">
        <v>1814</v>
      </c>
    </row>
    <row r="2" spans="1:6" s="200" customFormat="1" ht="12.75">
      <c r="A2" s="633"/>
      <c r="B2" s="636" t="s">
        <v>574</v>
      </c>
      <c r="C2" s="635"/>
      <c r="D2" s="635"/>
      <c r="E2" s="635"/>
      <c r="F2" s="637"/>
    </row>
    <row r="3" spans="1:6" ht="15.75">
      <c r="A3" s="638"/>
      <c r="B3" s="639"/>
      <c r="C3" s="640"/>
      <c r="D3" s="640"/>
      <c r="E3" s="640"/>
      <c r="F3" s="641"/>
    </row>
    <row r="4" spans="1:6" ht="15.75">
      <c r="A4" s="638"/>
      <c r="B4" s="643" t="s">
        <v>1815</v>
      </c>
      <c r="C4" s="640"/>
      <c r="D4" s="640"/>
      <c r="E4" s="640"/>
      <c r="F4" s="641"/>
    </row>
    <row r="5" spans="1:6" s="646" customFormat="1" ht="19.5" customHeight="1">
      <c r="A5" s="644"/>
      <c r="B5" s="645" t="s">
        <v>1816</v>
      </c>
      <c r="C5" s="315"/>
      <c r="D5" s="315"/>
      <c r="E5" s="315"/>
      <c r="F5" s="323"/>
    </row>
    <row r="6" spans="3:6" ht="12.75" customHeight="1">
      <c r="C6" s="649"/>
      <c r="D6" s="649"/>
      <c r="F6" s="650" t="s">
        <v>631</v>
      </c>
    </row>
    <row r="7" spans="1:6" s="200" customFormat="1" ht="57" customHeight="1">
      <c r="A7" s="651" t="s">
        <v>1653</v>
      </c>
      <c r="B7" s="651" t="s">
        <v>1654</v>
      </c>
      <c r="C7" s="651" t="s">
        <v>1594</v>
      </c>
      <c r="D7" s="651" t="s">
        <v>633</v>
      </c>
      <c r="E7" s="651" t="s">
        <v>1655</v>
      </c>
      <c r="F7" s="651" t="s">
        <v>584</v>
      </c>
    </row>
    <row r="8" spans="1:6" s="200" customFormat="1" ht="12.75">
      <c r="A8" s="652">
        <v>1</v>
      </c>
      <c r="B8" s="651">
        <v>2</v>
      </c>
      <c r="C8" s="652">
        <v>3</v>
      </c>
      <c r="D8" s="651">
        <v>4</v>
      </c>
      <c r="E8" s="652">
        <v>5</v>
      </c>
      <c r="F8" s="651">
        <v>6</v>
      </c>
    </row>
    <row r="9" spans="1:6" s="200" customFormat="1" ht="24" customHeight="1">
      <c r="A9" s="653"/>
      <c r="B9" s="654" t="s">
        <v>1817</v>
      </c>
      <c r="C9" s="192">
        <v>737395023</v>
      </c>
      <c r="D9" s="192">
        <v>562742770</v>
      </c>
      <c r="E9" s="193">
        <v>76.31496720855952</v>
      </c>
      <c r="F9" s="192">
        <v>63067331</v>
      </c>
    </row>
    <row r="10" spans="1:6" s="200" customFormat="1" ht="16.5" customHeight="1">
      <c r="A10" s="655"/>
      <c r="B10" s="522" t="s">
        <v>1818</v>
      </c>
      <c r="C10" s="192">
        <v>633221731</v>
      </c>
      <c r="D10" s="192">
        <v>475579356</v>
      </c>
      <c r="E10" s="193">
        <v>75.10471178065113</v>
      </c>
      <c r="F10" s="192">
        <v>53433505</v>
      </c>
    </row>
    <row r="11" spans="1:6" s="200" customFormat="1" ht="20.25" customHeight="1">
      <c r="A11" s="656" t="s">
        <v>42</v>
      </c>
      <c r="B11" s="657" t="s">
        <v>1819</v>
      </c>
      <c r="C11" s="194">
        <v>68007261</v>
      </c>
      <c r="D11" s="194">
        <v>51675946</v>
      </c>
      <c r="E11" s="195">
        <v>75.98592450297329</v>
      </c>
      <c r="F11" s="194">
        <v>5220881</v>
      </c>
    </row>
    <row r="12" spans="1:6" s="200" customFormat="1" ht="18" customHeight="1">
      <c r="A12" s="656" t="s">
        <v>44</v>
      </c>
      <c r="B12" s="656" t="s">
        <v>45</v>
      </c>
      <c r="C12" s="194">
        <v>146514</v>
      </c>
      <c r="D12" s="194">
        <v>86794</v>
      </c>
      <c r="E12" s="195">
        <v>59.23939009241438</v>
      </c>
      <c r="F12" s="194">
        <v>-5625</v>
      </c>
    </row>
    <row r="13" spans="1:6" s="200" customFormat="1" ht="18.75" customHeight="1">
      <c r="A13" s="656" t="s">
        <v>46</v>
      </c>
      <c r="B13" s="656" t="s">
        <v>47</v>
      </c>
      <c r="C13" s="194">
        <v>9059185</v>
      </c>
      <c r="D13" s="194">
        <v>7005029</v>
      </c>
      <c r="E13" s="195">
        <v>77.32515673319399</v>
      </c>
      <c r="F13" s="194">
        <v>595242</v>
      </c>
    </row>
    <row r="14" spans="1:6" s="200" customFormat="1" ht="19.5" customHeight="1">
      <c r="A14" s="656" t="s">
        <v>48</v>
      </c>
      <c r="B14" s="656" t="s">
        <v>49</v>
      </c>
      <c r="C14" s="194">
        <v>306893563</v>
      </c>
      <c r="D14" s="194">
        <v>237874500</v>
      </c>
      <c r="E14" s="195">
        <v>77.51042337763207</v>
      </c>
      <c r="F14" s="194">
        <v>26878269</v>
      </c>
    </row>
    <row r="15" spans="1:6" s="200" customFormat="1" ht="17.25" customHeight="1">
      <c r="A15" s="656" t="s">
        <v>50</v>
      </c>
      <c r="B15" s="656" t="s">
        <v>51</v>
      </c>
      <c r="C15" s="194">
        <v>8465508</v>
      </c>
      <c r="D15" s="194">
        <v>5242754</v>
      </c>
      <c r="E15" s="195">
        <v>61.930766588372485</v>
      </c>
      <c r="F15" s="194">
        <v>1219145</v>
      </c>
    </row>
    <row r="16" spans="1:6" s="200" customFormat="1" ht="18" customHeight="1">
      <c r="A16" s="656" t="s">
        <v>52</v>
      </c>
      <c r="B16" s="656" t="s">
        <v>53</v>
      </c>
      <c r="C16" s="194">
        <v>53465234</v>
      </c>
      <c r="D16" s="194">
        <v>39665679</v>
      </c>
      <c r="E16" s="195">
        <v>74.18966687773218</v>
      </c>
      <c r="F16" s="194">
        <v>3940176</v>
      </c>
    </row>
    <row r="17" spans="1:6" s="200" customFormat="1" ht="15.75" customHeight="1">
      <c r="A17" s="656" t="s">
        <v>54</v>
      </c>
      <c r="B17" s="656" t="s">
        <v>55</v>
      </c>
      <c r="C17" s="194">
        <v>92870590</v>
      </c>
      <c r="D17" s="194">
        <v>66506265</v>
      </c>
      <c r="E17" s="195">
        <v>71.61176105374155</v>
      </c>
      <c r="F17" s="194">
        <v>8315800</v>
      </c>
    </row>
    <row r="18" spans="1:6" s="200" customFormat="1" ht="18.75" customHeight="1">
      <c r="A18" s="656" t="s">
        <v>56</v>
      </c>
      <c r="B18" s="656" t="s">
        <v>1820</v>
      </c>
      <c r="C18" s="194">
        <v>48635064</v>
      </c>
      <c r="D18" s="194">
        <v>35753085</v>
      </c>
      <c r="E18" s="195">
        <v>73.51298026460908</v>
      </c>
      <c r="F18" s="194">
        <v>3250474</v>
      </c>
    </row>
    <row r="19" spans="1:6" s="200" customFormat="1" ht="17.25" customHeight="1">
      <c r="A19" s="656" t="s">
        <v>58</v>
      </c>
      <c r="B19" s="656" t="s">
        <v>59</v>
      </c>
      <c r="C19" s="194">
        <v>1231058</v>
      </c>
      <c r="D19" s="194">
        <v>1000594</v>
      </c>
      <c r="E19" s="195">
        <v>81.2791923694903</v>
      </c>
      <c r="F19" s="194">
        <v>517226</v>
      </c>
    </row>
    <row r="20" spans="1:6" s="200" customFormat="1" ht="17.25" customHeight="1">
      <c r="A20" s="656" t="s">
        <v>60</v>
      </c>
      <c r="B20" s="656" t="s">
        <v>1821</v>
      </c>
      <c r="C20" s="194">
        <v>570277</v>
      </c>
      <c r="D20" s="194">
        <v>428363</v>
      </c>
      <c r="E20" s="195">
        <v>75.11490030283528</v>
      </c>
      <c r="F20" s="194">
        <v>36245</v>
      </c>
    </row>
    <row r="21" spans="1:6" s="200" customFormat="1" ht="30" customHeight="1">
      <c r="A21" s="656" t="s">
        <v>62</v>
      </c>
      <c r="B21" s="656" t="s">
        <v>1822</v>
      </c>
      <c r="C21" s="194">
        <v>38208</v>
      </c>
      <c r="D21" s="194">
        <v>34443</v>
      </c>
      <c r="E21" s="195">
        <v>90.14604271356784</v>
      </c>
      <c r="F21" s="194">
        <v>2993</v>
      </c>
    </row>
    <row r="22" spans="1:6" s="200" customFormat="1" ht="18" customHeight="1">
      <c r="A22" s="656" t="s">
        <v>64</v>
      </c>
      <c r="B22" s="656" t="s">
        <v>65</v>
      </c>
      <c r="C22" s="194">
        <v>22884183</v>
      </c>
      <c r="D22" s="194">
        <v>18670230</v>
      </c>
      <c r="E22" s="195">
        <v>81.58573980989402</v>
      </c>
      <c r="F22" s="194">
        <v>1805862</v>
      </c>
    </row>
    <row r="23" spans="1:6" s="200" customFormat="1" ht="16.5" customHeight="1">
      <c r="A23" s="656" t="s">
        <v>66</v>
      </c>
      <c r="B23" s="656" t="s">
        <v>67</v>
      </c>
      <c r="C23" s="194">
        <v>8679450</v>
      </c>
      <c r="D23" s="194">
        <v>5311406</v>
      </c>
      <c r="E23" s="195">
        <v>61.19519093951805</v>
      </c>
      <c r="F23" s="194">
        <v>663266</v>
      </c>
    </row>
    <row r="24" spans="1:6" s="200" customFormat="1" ht="17.25" customHeight="1">
      <c r="A24" s="656" t="s">
        <v>1823</v>
      </c>
      <c r="B24" s="466" t="s">
        <v>1824</v>
      </c>
      <c r="C24" s="194">
        <v>9049090</v>
      </c>
      <c r="D24" s="194">
        <v>4660543</v>
      </c>
      <c r="E24" s="195">
        <v>51.502891450963574</v>
      </c>
      <c r="F24" s="194">
        <v>767997</v>
      </c>
    </row>
    <row r="25" spans="1:6" s="200" customFormat="1" ht="17.25" customHeight="1">
      <c r="A25" s="656" t="s">
        <v>1825</v>
      </c>
      <c r="B25" s="466" t="s">
        <v>1826</v>
      </c>
      <c r="C25" s="194">
        <v>1288505</v>
      </c>
      <c r="D25" s="194">
        <v>138244</v>
      </c>
      <c r="E25" s="195">
        <v>10.729023170263211</v>
      </c>
      <c r="F25" s="194">
        <v>9250</v>
      </c>
    </row>
    <row r="26" spans="1:6" s="200" customFormat="1" ht="18" customHeight="1">
      <c r="A26" s="656" t="s">
        <v>1827</v>
      </c>
      <c r="B26" s="656" t="s">
        <v>1828</v>
      </c>
      <c r="C26" s="194">
        <v>1938041</v>
      </c>
      <c r="D26" s="194">
        <v>1525481</v>
      </c>
      <c r="E26" s="195">
        <v>78.71252465763108</v>
      </c>
      <c r="F26" s="194">
        <v>216304</v>
      </c>
    </row>
    <row r="27" spans="1:6" s="200" customFormat="1" ht="18" customHeight="1">
      <c r="A27" s="658"/>
      <c r="B27" s="659" t="s">
        <v>1829</v>
      </c>
      <c r="C27" s="192">
        <v>104173292</v>
      </c>
      <c r="D27" s="192">
        <v>87163414</v>
      </c>
      <c r="E27" s="193">
        <v>83.67155566131096</v>
      </c>
      <c r="F27" s="192">
        <v>9633826</v>
      </c>
    </row>
    <row r="28" spans="1:6" s="200" customFormat="1" ht="18" customHeight="1">
      <c r="A28" s="656" t="s">
        <v>1830</v>
      </c>
      <c r="B28" s="660" t="s">
        <v>1831</v>
      </c>
      <c r="C28" s="194">
        <v>404072</v>
      </c>
      <c r="D28" s="194">
        <v>307707</v>
      </c>
      <c r="E28" s="195">
        <v>76.15152745055337</v>
      </c>
      <c r="F28" s="194">
        <v>82858</v>
      </c>
    </row>
    <row r="29" spans="1:6" s="200" customFormat="1" ht="19.5" customHeight="1">
      <c r="A29" s="661" t="s">
        <v>1832</v>
      </c>
      <c r="B29" s="660" t="s">
        <v>1833</v>
      </c>
      <c r="C29" s="194">
        <v>68133560</v>
      </c>
      <c r="D29" s="194">
        <v>56855088</v>
      </c>
      <c r="E29" s="195">
        <v>83.44652473758893</v>
      </c>
      <c r="F29" s="194">
        <v>6511949</v>
      </c>
    </row>
    <row r="30" spans="1:6" s="200" customFormat="1" ht="35.25" customHeight="1">
      <c r="A30" s="662" t="s">
        <v>1834</v>
      </c>
      <c r="B30" s="663" t="s">
        <v>1835</v>
      </c>
      <c r="C30" s="194">
        <v>53561290</v>
      </c>
      <c r="D30" s="194">
        <v>44679636</v>
      </c>
      <c r="E30" s="195">
        <v>83.41777429184398</v>
      </c>
      <c r="F30" s="194">
        <v>5220433</v>
      </c>
    </row>
    <row r="31" spans="1:6" s="200" customFormat="1" ht="33" customHeight="1">
      <c r="A31" s="662" t="s">
        <v>1836</v>
      </c>
      <c r="B31" s="663" t="s">
        <v>1837</v>
      </c>
      <c r="C31" s="194">
        <v>1472068</v>
      </c>
      <c r="D31" s="194">
        <v>1295601</v>
      </c>
      <c r="E31" s="195">
        <v>88.01230649671075</v>
      </c>
      <c r="F31" s="194">
        <v>32252</v>
      </c>
    </row>
    <row r="32" spans="1:6" s="200" customFormat="1" ht="18.75" customHeight="1">
      <c r="A32" s="662" t="s">
        <v>1838</v>
      </c>
      <c r="B32" s="663" t="s">
        <v>1839</v>
      </c>
      <c r="C32" s="194">
        <v>13100202</v>
      </c>
      <c r="D32" s="194">
        <v>10879851</v>
      </c>
      <c r="E32" s="195">
        <v>83.0510170759199</v>
      </c>
      <c r="F32" s="194">
        <v>1259264</v>
      </c>
    </row>
    <row r="33" spans="1:6" s="200" customFormat="1" ht="15.75" customHeight="1">
      <c r="A33" s="656" t="s">
        <v>1840</v>
      </c>
      <c r="B33" s="661" t="s">
        <v>1841</v>
      </c>
      <c r="C33" s="194">
        <v>35635660</v>
      </c>
      <c r="D33" s="194">
        <v>30000619</v>
      </c>
      <c r="E33" s="195">
        <v>84.1870727243441</v>
      </c>
      <c r="F33" s="194">
        <v>3039019</v>
      </c>
    </row>
    <row r="34" spans="1:6" s="200" customFormat="1" ht="12.75">
      <c r="A34" s="664"/>
      <c r="B34" s="665"/>
      <c r="C34" s="666"/>
      <c r="D34" s="666"/>
      <c r="E34" s="667"/>
      <c r="F34" s="666"/>
    </row>
    <row r="35" spans="1:6" s="200" customFormat="1" ht="12.75">
      <c r="A35" s="476"/>
      <c r="B35" s="476"/>
      <c r="C35" s="476"/>
      <c r="D35" s="476"/>
      <c r="E35" s="476"/>
      <c r="F35" s="476"/>
    </row>
    <row r="36" spans="1:6" s="200" customFormat="1" ht="12.75">
      <c r="A36" s="625"/>
      <c r="B36" s="668"/>
      <c r="C36" s="625"/>
      <c r="D36" s="625"/>
      <c r="E36" s="625"/>
      <c r="F36" s="625"/>
    </row>
    <row r="37" spans="1:6" s="200" customFormat="1" ht="12.75">
      <c r="A37" s="625"/>
      <c r="B37" s="668"/>
      <c r="C37" s="625"/>
      <c r="D37" s="625"/>
      <c r="E37" s="625"/>
      <c r="F37" s="625"/>
    </row>
    <row r="38" spans="1:6" ht="15.75">
      <c r="A38" s="642"/>
      <c r="B38" s="669"/>
      <c r="C38" s="199"/>
      <c r="D38" s="199"/>
      <c r="E38" s="199"/>
      <c r="F38" s="642"/>
    </row>
    <row r="39" spans="1:6" s="567" customFormat="1" ht="17.25" customHeight="1">
      <c r="A39" s="432" t="s">
        <v>623</v>
      </c>
      <c r="B39" s="432"/>
      <c r="C39" s="432"/>
      <c r="D39" s="629"/>
      <c r="F39" s="480" t="s">
        <v>624</v>
      </c>
    </row>
    <row r="40" s="200" customFormat="1" ht="12.75">
      <c r="A40" s="570"/>
    </row>
    <row r="41" s="200" customFormat="1" ht="12.75">
      <c r="A41" s="570"/>
    </row>
    <row r="42" s="200" customFormat="1" ht="12.75"/>
    <row r="43" s="200" customFormat="1" ht="12.75"/>
    <row r="44" spans="1:6" s="200" customFormat="1" ht="12.75">
      <c r="A44" s="413" t="s">
        <v>1650</v>
      </c>
      <c r="B44" s="413"/>
      <c r="C44" s="625"/>
      <c r="D44" s="625"/>
      <c r="E44" s="625"/>
      <c r="F44" s="625"/>
    </row>
    <row r="45" spans="1:6" s="200" customFormat="1" ht="12.75">
      <c r="A45" s="414" t="s">
        <v>626</v>
      </c>
      <c r="B45" s="414"/>
      <c r="C45" s="625"/>
      <c r="D45" s="625"/>
      <c r="E45" s="625"/>
      <c r="F45" s="625"/>
    </row>
    <row r="46" spans="1:6" s="200" customFormat="1" ht="12.75">
      <c r="A46" s="625"/>
      <c r="B46" s="668"/>
      <c r="C46" s="625"/>
      <c r="D46" s="625"/>
      <c r="E46" s="625"/>
      <c r="F46" s="625"/>
    </row>
    <row r="47" spans="1:6" s="200" customFormat="1" ht="12.75">
      <c r="A47" s="625"/>
      <c r="B47" s="670"/>
      <c r="C47" s="625"/>
      <c r="D47" s="625"/>
      <c r="E47" s="625"/>
      <c r="F47" s="625"/>
    </row>
    <row r="48" spans="1:6" s="200" customFormat="1" ht="12.75">
      <c r="A48" s="625"/>
      <c r="B48" s="668"/>
      <c r="C48" s="625"/>
      <c r="D48" s="625"/>
      <c r="E48" s="625"/>
      <c r="F48" s="625"/>
    </row>
    <row r="49" spans="1:6" s="200" customFormat="1" ht="12.75">
      <c r="A49" s="625"/>
      <c r="B49" s="668"/>
      <c r="C49" s="625"/>
      <c r="D49" s="625"/>
      <c r="E49" s="625"/>
      <c r="F49" s="625"/>
    </row>
    <row r="50" spans="1:6" s="200" customFormat="1" ht="12.75">
      <c r="A50" s="625"/>
      <c r="B50" s="668"/>
      <c r="C50" s="625"/>
      <c r="D50" s="625"/>
      <c r="E50" s="625"/>
      <c r="F50" s="625"/>
    </row>
    <row r="51" spans="1:6" s="200" customFormat="1" ht="12.75">
      <c r="A51" s="625"/>
      <c r="B51" s="668"/>
      <c r="C51" s="625"/>
      <c r="D51" s="625"/>
      <c r="E51" s="625"/>
      <c r="F51" s="625"/>
    </row>
    <row r="52" spans="1:6" s="200" customFormat="1" ht="12.75">
      <c r="A52" s="625"/>
      <c r="C52" s="625"/>
      <c r="D52" s="625"/>
      <c r="E52" s="625"/>
      <c r="F52" s="625"/>
    </row>
    <row r="53" spans="1:6" s="200" customFormat="1" ht="12.75">
      <c r="A53" s="625"/>
      <c r="C53" s="625"/>
      <c r="D53" s="625"/>
      <c r="E53" s="625"/>
      <c r="F53" s="625"/>
    </row>
    <row r="54" spans="1:6" s="200" customFormat="1" ht="12.75">
      <c r="A54" s="625"/>
      <c r="B54" s="670"/>
      <c r="C54" s="625"/>
      <c r="D54" s="625"/>
      <c r="E54" s="625"/>
      <c r="F54" s="625"/>
    </row>
    <row r="55" spans="1:6" s="200" customFormat="1" ht="12.75">
      <c r="A55" s="625"/>
      <c r="B55" s="668"/>
      <c r="C55" s="625"/>
      <c r="D55" s="625"/>
      <c r="E55" s="625"/>
      <c r="F55" s="625"/>
    </row>
    <row r="56" spans="1:6" s="200" customFormat="1" ht="12.75">
      <c r="A56" s="625"/>
      <c r="B56" s="668"/>
      <c r="C56" s="625"/>
      <c r="D56" s="625"/>
      <c r="E56" s="625"/>
      <c r="F56" s="625"/>
    </row>
    <row r="57" spans="1:6" s="200" customFormat="1" ht="12.75">
      <c r="A57" s="625"/>
      <c r="B57" s="668"/>
      <c r="C57" s="625"/>
      <c r="D57" s="625"/>
      <c r="E57" s="625"/>
      <c r="F57" s="625"/>
    </row>
    <row r="58" spans="1:6" s="200" customFormat="1" ht="12.75">
      <c r="A58" s="625"/>
      <c r="B58" s="670"/>
      <c r="C58" s="625"/>
      <c r="D58" s="625"/>
      <c r="E58" s="625"/>
      <c r="F58" s="625"/>
    </row>
    <row r="59" spans="1:6" s="200" customFormat="1" ht="12.75">
      <c r="A59" s="625"/>
      <c r="B59" s="668"/>
      <c r="C59" s="625"/>
      <c r="D59" s="625"/>
      <c r="E59" s="625"/>
      <c r="F59" s="625"/>
    </row>
    <row r="60" spans="1:6" s="200" customFormat="1" ht="12.75">
      <c r="A60" s="625"/>
      <c r="B60" s="668"/>
      <c r="C60" s="625"/>
      <c r="D60" s="625"/>
      <c r="E60" s="625"/>
      <c r="F60" s="625"/>
    </row>
    <row r="61" spans="1:6" s="200" customFormat="1" ht="12.75">
      <c r="A61" s="625"/>
      <c r="B61" s="668"/>
      <c r="C61" s="625"/>
      <c r="D61" s="625"/>
      <c r="E61" s="625"/>
      <c r="F61" s="625"/>
    </row>
    <row r="62" spans="1:6" s="200" customFormat="1" ht="12.75">
      <c r="A62" s="625"/>
      <c r="B62" s="668"/>
      <c r="C62" s="625"/>
      <c r="D62" s="625"/>
      <c r="E62" s="625"/>
      <c r="F62" s="625"/>
    </row>
    <row r="63" spans="1:6" s="200" customFormat="1" ht="12.75">
      <c r="A63" s="625"/>
      <c r="B63" s="668"/>
      <c r="C63" s="625"/>
      <c r="D63" s="625"/>
      <c r="E63" s="625"/>
      <c r="F63" s="625"/>
    </row>
    <row r="64" spans="1:6" s="200" customFormat="1" ht="12.75">
      <c r="A64" s="625"/>
      <c r="B64" s="668"/>
      <c r="C64" s="625"/>
      <c r="D64" s="625"/>
      <c r="E64" s="625"/>
      <c r="F64" s="625"/>
    </row>
    <row r="65" spans="1:6" s="200" customFormat="1" ht="12.75">
      <c r="A65" s="625"/>
      <c r="B65" s="670"/>
      <c r="C65" s="625"/>
      <c r="D65" s="625"/>
      <c r="E65" s="625"/>
      <c r="F65" s="625"/>
    </row>
    <row r="66" spans="1:6" s="200" customFormat="1" ht="12.75">
      <c r="A66" s="625"/>
      <c r="B66" s="668"/>
      <c r="C66" s="625"/>
      <c r="D66" s="625"/>
      <c r="E66" s="625"/>
      <c r="F66" s="625"/>
    </row>
    <row r="67" spans="1:6" s="200" customFormat="1" ht="12.75">
      <c r="A67" s="625"/>
      <c r="B67" s="668"/>
      <c r="C67" s="625"/>
      <c r="D67" s="625"/>
      <c r="E67" s="625"/>
      <c r="F67" s="625"/>
    </row>
    <row r="68" spans="1:6" s="200" customFormat="1" ht="12.75">
      <c r="A68" s="625"/>
      <c r="B68" s="668"/>
      <c r="C68" s="625"/>
      <c r="D68" s="625"/>
      <c r="E68" s="625"/>
      <c r="F68" s="625"/>
    </row>
    <row r="69" spans="1:6" s="200" customFormat="1" ht="12.75">
      <c r="A69" s="625"/>
      <c r="B69" s="668"/>
      <c r="C69" s="625"/>
      <c r="D69" s="625"/>
      <c r="E69" s="625"/>
      <c r="F69" s="625"/>
    </row>
    <row r="70" spans="1:6" s="200" customFormat="1" ht="12.75">
      <c r="A70" s="625"/>
      <c r="B70" s="668"/>
      <c r="C70" s="625"/>
      <c r="D70" s="625"/>
      <c r="E70" s="625"/>
      <c r="F70" s="625"/>
    </row>
    <row r="71" spans="1:6" s="200" customFormat="1" ht="12.75">
      <c r="A71" s="625"/>
      <c r="B71" s="668"/>
      <c r="C71" s="625"/>
      <c r="D71" s="625"/>
      <c r="E71" s="625"/>
      <c r="F71" s="625"/>
    </row>
    <row r="72" spans="1:6" s="200" customFormat="1" ht="12.75">
      <c r="A72" s="625"/>
      <c r="B72" s="670"/>
      <c r="C72" s="625"/>
      <c r="D72" s="625"/>
      <c r="E72" s="625"/>
      <c r="F72" s="625"/>
    </row>
    <row r="73" spans="1:6" s="200" customFormat="1" ht="12.75">
      <c r="A73" s="625"/>
      <c r="B73" s="668"/>
      <c r="C73" s="625"/>
      <c r="D73" s="625"/>
      <c r="E73" s="625"/>
      <c r="F73" s="625"/>
    </row>
    <row r="74" spans="1:6" s="200" customFormat="1" ht="12.75">
      <c r="A74" s="625"/>
      <c r="B74" s="670"/>
      <c r="C74" s="625"/>
      <c r="D74" s="625"/>
      <c r="E74" s="625"/>
      <c r="F74" s="625"/>
    </row>
    <row r="75" spans="1:6" s="200" customFormat="1" ht="12.75">
      <c r="A75" s="625"/>
      <c r="B75" s="668"/>
      <c r="C75" s="625"/>
      <c r="D75" s="625"/>
      <c r="E75" s="625"/>
      <c r="F75" s="625"/>
    </row>
    <row r="76" spans="1:6" s="200" customFormat="1" ht="12.75">
      <c r="A76" s="625"/>
      <c r="B76" s="670"/>
      <c r="C76" s="625"/>
      <c r="D76" s="625"/>
      <c r="E76" s="625"/>
      <c r="F76" s="625"/>
    </row>
    <row r="77" spans="1:6" s="200" customFormat="1" ht="12.75">
      <c r="A77" s="625"/>
      <c r="B77" s="668"/>
      <c r="C77" s="625"/>
      <c r="D77" s="625"/>
      <c r="E77" s="625"/>
      <c r="F77" s="625"/>
    </row>
    <row r="78" spans="1:6" s="200" customFormat="1" ht="12.75">
      <c r="A78" s="625"/>
      <c r="B78" s="670"/>
      <c r="C78" s="625"/>
      <c r="D78" s="625"/>
      <c r="E78" s="625"/>
      <c r="F78" s="625"/>
    </row>
    <row r="79" spans="1:6" s="200" customFormat="1" ht="12.75">
      <c r="A79" s="625"/>
      <c r="B79" s="668"/>
      <c r="C79" s="625"/>
      <c r="D79" s="625"/>
      <c r="E79" s="625"/>
      <c r="F79" s="625"/>
    </row>
    <row r="80" spans="1:6" s="200" customFormat="1" ht="12.75">
      <c r="A80" s="625"/>
      <c r="B80" s="670"/>
      <c r="C80" s="625"/>
      <c r="D80" s="625"/>
      <c r="E80" s="625"/>
      <c r="F80" s="625"/>
    </row>
    <row r="81" spans="1:6" s="200" customFormat="1" ht="12.75">
      <c r="A81" s="625"/>
      <c r="B81" s="668"/>
      <c r="C81" s="625"/>
      <c r="D81" s="625"/>
      <c r="E81" s="625"/>
      <c r="F81" s="625"/>
    </row>
    <row r="82" spans="1:6" s="200" customFormat="1" ht="12.75">
      <c r="A82" s="625"/>
      <c r="B82" s="670"/>
      <c r="C82" s="625"/>
      <c r="D82" s="625"/>
      <c r="E82" s="625"/>
      <c r="F82" s="625"/>
    </row>
    <row r="83" spans="1:6" s="200" customFormat="1" ht="12.75">
      <c r="A83" s="625"/>
      <c r="B83" s="668"/>
      <c r="C83" s="625"/>
      <c r="D83" s="625"/>
      <c r="E83" s="625"/>
      <c r="F83" s="625"/>
    </row>
    <row r="84" spans="1:6" s="200" customFormat="1" ht="12.75">
      <c r="A84" s="625"/>
      <c r="B84" s="670"/>
      <c r="C84" s="625"/>
      <c r="D84" s="625"/>
      <c r="E84" s="625"/>
      <c r="F84" s="625"/>
    </row>
    <row r="85" spans="1:6" s="200" customFormat="1" ht="12.75">
      <c r="A85" s="625"/>
      <c r="B85" s="668"/>
      <c r="C85" s="625"/>
      <c r="D85" s="625"/>
      <c r="E85" s="625"/>
      <c r="F85" s="625"/>
    </row>
    <row r="86" spans="1:6" s="200" customFormat="1" ht="12.75">
      <c r="A86" s="625"/>
      <c r="B86" s="668"/>
      <c r="C86" s="625"/>
      <c r="D86" s="625"/>
      <c r="E86" s="625"/>
      <c r="F86" s="625"/>
    </row>
    <row r="87" spans="1:6" s="200" customFormat="1" ht="12.75">
      <c r="A87" s="625"/>
      <c r="B87" s="668"/>
      <c r="C87" s="625"/>
      <c r="D87" s="625"/>
      <c r="E87" s="625"/>
      <c r="F87" s="625"/>
    </row>
    <row r="88" spans="1:6" s="200" customFormat="1" ht="12.75">
      <c r="A88" s="625"/>
      <c r="B88" s="668"/>
      <c r="C88" s="625"/>
      <c r="D88" s="625"/>
      <c r="E88" s="625"/>
      <c r="F88" s="625"/>
    </row>
    <row r="89" spans="1:6" s="200" customFormat="1" ht="12.75">
      <c r="A89" s="625"/>
      <c r="B89" s="668"/>
      <c r="C89" s="625"/>
      <c r="D89" s="625"/>
      <c r="E89" s="625"/>
      <c r="F89" s="625"/>
    </row>
    <row r="90" spans="1:6" s="200" customFormat="1" ht="12.75">
      <c r="A90" s="625"/>
      <c r="B90" s="670"/>
      <c r="C90" s="625"/>
      <c r="D90" s="625"/>
      <c r="E90" s="625"/>
      <c r="F90" s="625"/>
    </row>
    <row r="91" spans="1:6" s="200" customFormat="1" ht="12.75">
      <c r="A91" s="625"/>
      <c r="B91" s="668"/>
      <c r="C91" s="625"/>
      <c r="D91" s="625"/>
      <c r="E91" s="625"/>
      <c r="F91" s="625"/>
    </row>
    <row r="92" spans="1:6" s="200" customFormat="1" ht="12.75">
      <c r="A92" s="625"/>
      <c r="B92" s="668"/>
      <c r="C92" s="625"/>
      <c r="D92" s="625"/>
      <c r="E92" s="625"/>
      <c r="F92" s="625"/>
    </row>
    <row r="93" spans="1:6" s="200" customFormat="1" ht="12.75">
      <c r="A93" s="625"/>
      <c r="B93" s="668"/>
      <c r="C93" s="625"/>
      <c r="D93" s="625"/>
      <c r="E93" s="625"/>
      <c r="F93" s="625"/>
    </row>
    <row r="94" spans="1:6" s="200" customFormat="1" ht="12.75">
      <c r="A94" s="625"/>
      <c r="B94" s="668"/>
      <c r="C94" s="625"/>
      <c r="D94" s="625"/>
      <c r="E94" s="625"/>
      <c r="F94" s="625"/>
    </row>
    <row r="95" spans="1:6" s="200" customFormat="1" ht="12.75">
      <c r="A95" s="625"/>
      <c r="B95" s="668"/>
      <c r="C95" s="625"/>
      <c r="D95" s="625"/>
      <c r="E95" s="625"/>
      <c r="F95" s="625"/>
    </row>
    <row r="96" spans="1:6" s="200" customFormat="1" ht="12.75">
      <c r="A96" s="625"/>
      <c r="B96" s="668"/>
      <c r="C96" s="625"/>
      <c r="D96" s="625"/>
      <c r="E96" s="625"/>
      <c r="F96" s="625"/>
    </row>
    <row r="97" spans="1:6" s="200" customFormat="1" ht="12.75">
      <c r="A97" s="625"/>
      <c r="B97" s="668"/>
      <c r="C97" s="625"/>
      <c r="D97" s="625"/>
      <c r="E97" s="625"/>
      <c r="F97" s="625"/>
    </row>
    <row r="98" spans="1:6" s="200" customFormat="1" ht="12.75">
      <c r="A98" s="625"/>
      <c r="B98" s="668"/>
      <c r="C98" s="625"/>
      <c r="D98" s="625"/>
      <c r="E98" s="625"/>
      <c r="F98" s="625"/>
    </row>
    <row r="99" spans="1:6" s="200" customFormat="1" ht="12.75">
      <c r="A99" s="625"/>
      <c r="B99" s="668"/>
      <c r="C99" s="625"/>
      <c r="D99" s="625"/>
      <c r="E99" s="625"/>
      <c r="F99" s="625"/>
    </row>
    <row r="100" spans="1:6" s="200" customFormat="1" ht="12.75">
      <c r="A100" s="625"/>
      <c r="B100" s="668"/>
      <c r="C100" s="625"/>
      <c r="D100" s="625"/>
      <c r="E100" s="625"/>
      <c r="F100" s="625"/>
    </row>
    <row r="101" spans="1:6" s="200" customFormat="1" ht="12.75">
      <c r="A101" s="625"/>
      <c r="B101" s="668"/>
      <c r="C101" s="625"/>
      <c r="D101" s="625"/>
      <c r="E101" s="625"/>
      <c r="F101" s="625"/>
    </row>
    <row r="102" spans="1:6" s="200" customFormat="1" ht="12.75">
      <c r="A102" s="625"/>
      <c r="B102" s="668"/>
      <c r="C102" s="625"/>
      <c r="D102" s="625"/>
      <c r="E102" s="625"/>
      <c r="F102" s="625"/>
    </row>
    <row r="103" spans="1:6" s="200" customFormat="1" ht="12.75">
      <c r="A103" s="625"/>
      <c r="B103" s="668"/>
      <c r="C103" s="625"/>
      <c r="D103" s="625"/>
      <c r="E103" s="625"/>
      <c r="F103" s="625"/>
    </row>
    <row r="104" spans="1:6" s="200" customFormat="1" ht="12.75">
      <c r="A104" s="625"/>
      <c r="B104" s="668"/>
      <c r="C104" s="625"/>
      <c r="D104" s="625"/>
      <c r="E104" s="625"/>
      <c r="F104" s="625"/>
    </row>
    <row r="105" spans="1:6" s="200" customFormat="1" ht="12.75">
      <c r="A105" s="625"/>
      <c r="B105" s="668"/>
      <c r="C105" s="625"/>
      <c r="D105" s="625"/>
      <c r="E105" s="625"/>
      <c r="F105" s="625"/>
    </row>
    <row r="106" spans="1:6" s="200" customFormat="1" ht="12.75">
      <c r="A106" s="625"/>
      <c r="B106" s="668"/>
      <c r="C106" s="625"/>
      <c r="D106" s="625"/>
      <c r="E106" s="625"/>
      <c r="F106" s="625"/>
    </row>
    <row r="107" spans="1:6" s="200" customFormat="1" ht="12.75">
      <c r="A107" s="625"/>
      <c r="B107" s="668"/>
      <c r="C107" s="625"/>
      <c r="D107" s="625"/>
      <c r="E107" s="625"/>
      <c r="F107" s="625"/>
    </row>
    <row r="108" spans="1:6" s="200" customFormat="1" ht="12.75">
      <c r="A108" s="625"/>
      <c r="B108" s="668"/>
      <c r="C108" s="625"/>
      <c r="D108" s="625"/>
      <c r="E108" s="625"/>
      <c r="F108" s="625"/>
    </row>
    <row r="109" spans="1:6" s="200" customFormat="1" ht="12.75">
      <c r="A109" s="625"/>
      <c r="B109" s="668"/>
      <c r="C109" s="625"/>
      <c r="D109" s="625"/>
      <c r="E109" s="625"/>
      <c r="F109" s="625"/>
    </row>
    <row r="110" spans="1:6" s="200" customFormat="1" ht="12.75">
      <c r="A110" s="625"/>
      <c r="B110" s="668"/>
      <c r="C110" s="625"/>
      <c r="D110" s="625"/>
      <c r="E110" s="625"/>
      <c r="F110" s="625"/>
    </row>
    <row r="111" spans="1:6" s="200" customFormat="1" ht="12.75">
      <c r="A111" s="625"/>
      <c r="B111" s="668"/>
      <c r="C111" s="625"/>
      <c r="D111" s="625"/>
      <c r="E111" s="625"/>
      <c r="F111" s="625"/>
    </row>
    <row r="112" spans="1:6" s="200" customFormat="1" ht="12.75">
      <c r="A112" s="625"/>
      <c r="B112" s="668"/>
      <c r="C112" s="625"/>
      <c r="D112" s="625"/>
      <c r="E112" s="625"/>
      <c r="F112" s="625"/>
    </row>
    <row r="113" spans="1:6" s="200" customFormat="1" ht="12.75">
      <c r="A113" s="625"/>
      <c r="B113" s="668"/>
      <c r="C113" s="625"/>
      <c r="D113" s="625"/>
      <c r="E113" s="625"/>
      <c r="F113" s="625"/>
    </row>
    <row r="114" spans="1:6" s="200" customFormat="1" ht="12.75">
      <c r="A114" s="625"/>
      <c r="B114" s="668"/>
      <c r="C114" s="625"/>
      <c r="D114" s="625"/>
      <c r="E114" s="625"/>
      <c r="F114" s="625"/>
    </row>
    <row r="115" spans="1:6" s="200" customFormat="1" ht="12.75">
      <c r="A115" s="625"/>
      <c r="B115" s="668"/>
      <c r="C115" s="625"/>
      <c r="D115" s="625"/>
      <c r="E115" s="625"/>
      <c r="F115" s="625"/>
    </row>
    <row r="116" spans="1:6" s="200" customFormat="1" ht="12.75">
      <c r="A116" s="625"/>
      <c r="B116" s="668"/>
      <c r="C116" s="625"/>
      <c r="D116" s="625"/>
      <c r="E116" s="625"/>
      <c r="F116" s="625"/>
    </row>
    <row r="117" spans="1:6" s="200" customFormat="1" ht="12.75">
      <c r="A117" s="625"/>
      <c r="B117" s="668"/>
      <c r="C117" s="625"/>
      <c r="D117" s="625"/>
      <c r="E117" s="625"/>
      <c r="F117" s="625"/>
    </row>
    <row r="118" spans="1:6" s="200" customFormat="1" ht="12.75">
      <c r="A118" s="625"/>
      <c r="B118" s="668"/>
      <c r="C118" s="625"/>
      <c r="D118" s="625"/>
      <c r="E118" s="625"/>
      <c r="F118" s="625"/>
    </row>
    <row r="119" spans="1:6" s="200" customFormat="1" ht="12.75">
      <c r="A119" s="625"/>
      <c r="B119" s="668"/>
      <c r="C119" s="625"/>
      <c r="D119" s="625"/>
      <c r="E119" s="625"/>
      <c r="F119" s="625"/>
    </row>
    <row r="120" spans="1:6" s="200" customFormat="1" ht="12.75">
      <c r="A120" s="625"/>
      <c r="B120" s="668"/>
      <c r="C120" s="625"/>
      <c r="D120" s="625"/>
      <c r="E120" s="625"/>
      <c r="F120" s="625"/>
    </row>
    <row r="121" spans="1:6" s="200" customFormat="1" ht="12.75">
      <c r="A121" s="625"/>
      <c r="B121" s="668"/>
      <c r="C121" s="625"/>
      <c r="D121" s="625"/>
      <c r="E121" s="625"/>
      <c r="F121" s="625"/>
    </row>
    <row r="122" spans="1:6" s="200" customFormat="1" ht="12.75">
      <c r="A122" s="625"/>
      <c r="B122" s="668"/>
      <c r="C122" s="625"/>
      <c r="D122" s="625"/>
      <c r="E122" s="625"/>
      <c r="F122" s="625"/>
    </row>
    <row r="123" spans="1:6" s="200" customFormat="1" ht="12.75">
      <c r="A123" s="625"/>
      <c r="B123" s="668"/>
      <c r="C123" s="625"/>
      <c r="D123" s="625"/>
      <c r="E123" s="625"/>
      <c r="F123" s="625"/>
    </row>
    <row r="124" spans="1:6" s="200" customFormat="1" ht="12.75">
      <c r="A124" s="625"/>
      <c r="B124" s="668"/>
      <c r="C124" s="625"/>
      <c r="D124" s="625"/>
      <c r="E124" s="625"/>
      <c r="F124" s="625"/>
    </row>
    <row r="125" spans="1:6" s="200" customFormat="1" ht="12.75">
      <c r="A125" s="625"/>
      <c r="B125" s="668"/>
      <c r="C125" s="625"/>
      <c r="D125" s="625"/>
      <c r="E125" s="625"/>
      <c r="F125" s="625"/>
    </row>
    <row r="126" spans="1:6" s="200" customFormat="1" ht="12.75">
      <c r="A126" s="625"/>
      <c r="B126" s="668"/>
      <c r="C126" s="625"/>
      <c r="D126" s="625"/>
      <c r="E126" s="625"/>
      <c r="F126" s="625"/>
    </row>
    <row r="127" spans="1:6" s="200" customFormat="1" ht="12.75">
      <c r="A127" s="625"/>
      <c r="B127" s="668"/>
      <c r="C127" s="625"/>
      <c r="D127" s="625"/>
      <c r="E127" s="625"/>
      <c r="F127" s="625"/>
    </row>
    <row r="128" spans="1:6" s="200" customFormat="1" ht="12.75">
      <c r="A128" s="625"/>
      <c r="B128" s="668"/>
      <c r="C128" s="625"/>
      <c r="D128" s="625"/>
      <c r="E128" s="625"/>
      <c r="F128" s="625"/>
    </row>
    <row r="129" spans="1:6" s="200" customFormat="1" ht="12.75">
      <c r="A129" s="625"/>
      <c r="B129" s="668"/>
      <c r="C129" s="625"/>
      <c r="D129" s="625"/>
      <c r="E129" s="625"/>
      <c r="F129" s="625"/>
    </row>
    <row r="130" spans="1:6" s="200" customFormat="1" ht="12.75">
      <c r="A130" s="625"/>
      <c r="B130" s="668"/>
      <c r="C130" s="625"/>
      <c r="D130" s="625"/>
      <c r="E130" s="625"/>
      <c r="F130" s="625"/>
    </row>
    <row r="131" spans="1:6" s="200" customFormat="1" ht="12.75">
      <c r="A131" s="625"/>
      <c r="B131" s="668"/>
      <c r="C131" s="625"/>
      <c r="D131" s="625"/>
      <c r="E131" s="625"/>
      <c r="F131" s="625"/>
    </row>
    <row r="132" spans="1:6" s="200" customFormat="1" ht="12.75">
      <c r="A132" s="625"/>
      <c r="B132" s="668"/>
      <c r="C132" s="625"/>
      <c r="D132" s="625"/>
      <c r="E132" s="625"/>
      <c r="F132" s="625"/>
    </row>
    <row r="133" spans="1:6" s="200" customFormat="1" ht="12.75">
      <c r="A133" s="625"/>
      <c r="B133" s="668"/>
      <c r="C133" s="625"/>
      <c r="D133" s="625"/>
      <c r="E133" s="625"/>
      <c r="F133" s="625"/>
    </row>
    <row r="134" spans="1:6" s="200" customFormat="1" ht="12.75">
      <c r="A134" s="625"/>
      <c r="B134" s="668"/>
      <c r="C134" s="625"/>
      <c r="D134" s="625"/>
      <c r="E134" s="625"/>
      <c r="F134" s="625"/>
    </row>
    <row r="135" spans="1:6" s="200" customFormat="1" ht="12.75">
      <c r="A135" s="625"/>
      <c r="B135" s="668"/>
      <c r="C135" s="625"/>
      <c r="D135" s="625"/>
      <c r="E135" s="625"/>
      <c r="F135" s="625"/>
    </row>
    <row r="136" spans="1:6" s="200" customFormat="1" ht="12.75">
      <c r="A136" s="625"/>
      <c r="B136" s="668"/>
      <c r="C136" s="625"/>
      <c r="D136" s="625"/>
      <c r="E136" s="625"/>
      <c r="F136" s="625"/>
    </row>
    <row r="137" spans="1:6" s="200" customFormat="1" ht="12.75">
      <c r="A137" s="625"/>
      <c r="B137" s="668"/>
      <c r="C137" s="625"/>
      <c r="D137" s="625"/>
      <c r="E137" s="625"/>
      <c r="F137" s="625"/>
    </row>
    <row r="138" spans="1:6" s="200" customFormat="1" ht="12.75">
      <c r="A138" s="625"/>
      <c r="B138" s="668"/>
      <c r="C138" s="625"/>
      <c r="D138" s="625"/>
      <c r="E138" s="625"/>
      <c r="F138" s="625"/>
    </row>
    <row r="139" spans="1:6" s="200" customFormat="1" ht="12.75">
      <c r="A139" s="625"/>
      <c r="B139" s="668"/>
      <c r="C139" s="625"/>
      <c r="D139" s="625"/>
      <c r="E139" s="625"/>
      <c r="F139" s="625"/>
    </row>
    <row r="140" spans="1:6" s="200" customFormat="1" ht="12.75">
      <c r="A140" s="625"/>
      <c r="B140" s="668"/>
      <c r="C140" s="625"/>
      <c r="D140" s="625"/>
      <c r="E140" s="625"/>
      <c r="F140" s="625"/>
    </row>
    <row r="141" spans="1:6" s="200" customFormat="1" ht="12.75">
      <c r="A141" s="625"/>
      <c r="B141" s="668"/>
      <c r="C141" s="625"/>
      <c r="D141" s="625"/>
      <c r="E141" s="625"/>
      <c r="F141" s="625"/>
    </row>
    <row r="142" spans="1:6" s="200" customFormat="1" ht="12.75">
      <c r="A142" s="625"/>
      <c r="B142" s="668"/>
      <c r="C142" s="625"/>
      <c r="D142" s="625"/>
      <c r="E142" s="625"/>
      <c r="F142" s="625"/>
    </row>
    <row r="143" spans="1:6" s="200" customFormat="1" ht="12.75">
      <c r="A143" s="625"/>
      <c r="B143" s="668"/>
      <c r="C143" s="625"/>
      <c r="D143" s="625"/>
      <c r="E143" s="625"/>
      <c r="F143" s="625"/>
    </row>
    <row r="144" spans="1:6" s="200" customFormat="1" ht="12.75">
      <c r="A144" s="625"/>
      <c r="B144" s="668"/>
      <c r="C144" s="625"/>
      <c r="D144" s="625"/>
      <c r="E144" s="625"/>
      <c r="F144" s="625"/>
    </row>
    <row r="145" spans="1:6" s="200" customFormat="1" ht="12.75">
      <c r="A145" s="625"/>
      <c r="B145" s="668"/>
      <c r="C145" s="625"/>
      <c r="D145" s="625"/>
      <c r="E145" s="625"/>
      <c r="F145" s="625"/>
    </row>
    <row r="146" spans="1:6" s="200" customFormat="1" ht="12.75">
      <c r="A146" s="625"/>
      <c r="B146" s="668"/>
      <c r="C146" s="625"/>
      <c r="D146" s="625"/>
      <c r="E146" s="625"/>
      <c r="F146" s="625"/>
    </row>
    <row r="147" spans="1:6" s="200" customFormat="1" ht="12.75">
      <c r="A147" s="625"/>
      <c r="B147" s="668"/>
      <c r="C147" s="625"/>
      <c r="D147" s="625"/>
      <c r="E147" s="625"/>
      <c r="F147" s="625"/>
    </row>
    <row r="148" spans="1:6" s="200" customFormat="1" ht="12.75">
      <c r="A148" s="625"/>
      <c r="B148" s="668"/>
      <c r="C148" s="625"/>
      <c r="D148" s="625"/>
      <c r="E148" s="625"/>
      <c r="F148" s="625"/>
    </row>
    <row r="149" spans="1:6" s="200" customFormat="1" ht="12.75">
      <c r="A149" s="625"/>
      <c r="B149" s="668"/>
      <c r="C149" s="625"/>
      <c r="D149" s="625"/>
      <c r="E149" s="625"/>
      <c r="F149" s="625"/>
    </row>
    <row r="150" spans="1:6" s="200" customFormat="1" ht="12.75">
      <c r="A150" s="625"/>
      <c r="B150" s="668"/>
      <c r="C150" s="625"/>
      <c r="D150" s="625"/>
      <c r="E150" s="625"/>
      <c r="F150" s="625"/>
    </row>
    <row r="151" spans="1:6" s="200" customFormat="1" ht="12.75">
      <c r="A151" s="625"/>
      <c r="B151" s="668"/>
      <c r="C151" s="625"/>
      <c r="D151" s="625"/>
      <c r="E151" s="625"/>
      <c r="F151" s="625"/>
    </row>
    <row r="152" spans="1:6" s="200" customFormat="1" ht="12.75">
      <c r="A152" s="625"/>
      <c r="B152" s="668"/>
      <c r="C152" s="625"/>
      <c r="D152" s="625"/>
      <c r="E152" s="625"/>
      <c r="F152" s="625"/>
    </row>
    <row r="153" spans="1:6" s="200" customFormat="1" ht="12.75">
      <c r="A153" s="625"/>
      <c r="B153" s="668"/>
      <c r="C153" s="625"/>
      <c r="D153" s="625"/>
      <c r="E153" s="625"/>
      <c r="F153" s="625"/>
    </row>
    <row r="154" spans="1:6" s="200" customFormat="1" ht="12.75">
      <c r="A154" s="625"/>
      <c r="B154" s="668"/>
      <c r="C154" s="625"/>
      <c r="D154" s="625"/>
      <c r="E154" s="625"/>
      <c r="F154" s="625"/>
    </row>
    <row r="155" spans="1:6" s="200" customFormat="1" ht="12.75">
      <c r="A155" s="625"/>
      <c r="B155" s="668"/>
      <c r="C155" s="625"/>
      <c r="D155" s="625"/>
      <c r="E155" s="625"/>
      <c r="F155" s="625"/>
    </row>
    <row r="156" spans="1:6" s="200" customFormat="1" ht="12.75">
      <c r="A156" s="625"/>
      <c r="B156" s="668"/>
      <c r="C156" s="625"/>
      <c r="D156" s="625"/>
      <c r="E156" s="625"/>
      <c r="F156" s="625"/>
    </row>
  </sheetData>
  <mergeCells count="3">
    <mergeCell ref="A35:F35"/>
    <mergeCell ref="A44:B44"/>
    <mergeCell ref="A45:B45"/>
  </mergeCells>
  <printOptions horizontalCentered="1"/>
  <pageMargins left="0.9448818897637796" right="0.35433070866141736" top="0.984251968503937" bottom="0.984251968503937" header="0.5118110236220472" footer="0.5118110236220472"/>
  <pageSetup firstPageNumber="39" useFirstPageNumber="1" fitToHeight="1" fitToWidth="1" horizontalDpi="600" verticalDpi="600" orientation="portrait" paperSize="9" scale="88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workbookViewId="0" topLeftCell="A1">
      <selection activeCell="K10" sqref="K10"/>
    </sheetView>
  </sheetViews>
  <sheetFormatPr defaultColWidth="9.140625" defaultRowHeight="12.75"/>
  <cols>
    <col min="1" max="1" width="9.57421875" style="586" customWidth="1"/>
    <col min="2" max="2" width="46.8515625" style="587" customWidth="1"/>
    <col min="3" max="3" width="11.421875" style="586" customWidth="1"/>
    <col min="4" max="4" width="11.140625" style="586" customWidth="1"/>
    <col min="5" max="5" width="10.28125" style="586" customWidth="1"/>
    <col min="6" max="6" width="11.140625" style="586" customWidth="1"/>
    <col min="7" max="16384" width="9.140625" style="162" customWidth="1"/>
  </cols>
  <sheetData>
    <row r="1" spans="1:6" s="148" customFormat="1" ht="12.75">
      <c r="A1" s="671"/>
      <c r="B1" s="664"/>
      <c r="C1" s="436"/>
      <c r="D1" s="436"/>
      <c r="E1" s="436"/>
      <c r="F1" s="492" t="s">
        <v>1842</v>
      </c>
    </row>
    <row r="2" spans="2:5" s="148" customFormat="1" ht="17.25" customHeight="1">
      <c r="B2" s="579" t="s">
        <v>574</v>
      </c>
      <c r="C2" s="580"/>
      <c r="D2" s="672"/>
      <c r="E2" s="673"/>
    </row>
    <row r="3" spans="1:4" s="148" customFormat="1" ht="17.25" customHeight="1">
      <c r="A3" s="582"/>
      <c r="B3" s="154"/>
      <c r="C3" s="580"/>
      <c r="D3" s="484"/>
    </row>
    <row r="4" spans="1:6" ht="17.25" customHeight="1">
      <c r="A4" s="162"/>
      <c r="B4" s="674" t="s">
        <v>1843</v>
      </c>
      <c r="C4" s="584"/>
      <c r="D4" s="675"/>
      <c r="E4" s="162"/>
      <c r="F4" s="162"/>
    </row>
    <row r="5" spans="1:4" s="154" customFormat="1" ht="17.25" customHeight="1">
      <c r="A5" s="676"/>
      <c r="B5" s="645" t="s">
        <v>1593</v>
      </c>
      <c r="C5" s="677"/>
      <c r="D5" s="678"/>
    </row>
    <row r="6" spans="1:6" s="148" customFormat="1" ht="12.75" customHeight="1">
      <c r="A6" s="631"/>
      <c r="B6" s="679"/>
      <c r="C6" s="589"/>
      <c r="D6" s="589"/>
      <c r="E6" s="631"/>
      <c r="F6" s="680" t="s">
        <v>631</v>
      </c>
    </row>
    <row r="7" spans="1:6" s="148" customFormat="1" ht="46.5" customHeight="1">
      <c r="A7" s="590" t="s">
        <v>1653</v>
      </c>
      <c r="B7" s="590" t="s">
        <v>1654</v>
      </c>
      <c r="C7" s="590" t="s">
        <v>1594</v>
      </c>
      <c r="D7" s="590" t="s">
        <v>633</v>
      </c>
      <c r="E7" s="590" t="s">
        <v>1655</v>
      </c>
      <c r="F7" s="590" t="s">
        <v>584</v>
      </c>
    </row>
    <row r="8" spans="1:6" s="148" customFormat="1" ht="12.75">
      <c r="A8" s="591">
        <v>1</v>
      </c>
      <c r="B8" s="590">
        <v>2</v>
      </c>
      <c r="C8" s="591">
        <v>3</v>
      </c>
      <c r="D8" s="590">
        <v>4</v>
      </c>
      <c r="E8" s="591">
        <v>5</v>
      </c>
      <c r="F8" s="590">
        <v>6</v>
      </c>
    </row>
    <row r="9" spans="1:6" s="148" customFormat="1" ht="19.5" customHeight="1">
      <c r="A9" s="681" t="s">
        <v>1844</v>
      </c>
      <c r="B9" s="471" t="s">
        <v>927</v>
      </c>
      <c r="C9" s="359">
        <v>692711530</v>
      </c>
      <c r="D9" s="418">
        <v>594321304</v>
      </c>
      <c r="E9" s="462">
        <v>85.79636374754726</v>
      </c>
      <c r="F9" s="267">
        <v>75064011</v>
      </c>
    </row>
    <row r="10" spans="1:6" s="148" customFormat="1" ht="21" customHeight="1">
      <c r="A10" s="682" t="s">
        <v>1845</v>
      </c>
      <c r="B10" s="471" t="s">
        <v>1846</v>
      </c>
      <c r="C10" s="359">
        <v>737672019</v>
      </c>
      <c r="D10" s="359">
        <v>563024629</v>
      </c>
      <c r="E10" s="683">
        <v>76.32452017947558</v>
      </c>
      <c r="F10" s="359">
        <v>62953391</v>
      </c>
    </row>
    <row r="11" spans="1:6" s="148" customFormat="1" ht="18.75" customHeight="1">
      <c r="A11" s="495"/>
      <c r="B11" s="684" t="s">
        <v>1917</v>
      </c>
      <c r="C11" s="359">
        <v>638977036</v>
      </c>
      <c r="D11" s="359">
        <v>504846933</v>
      </c>
      <c r="E11" s="683">
        <v>79.00861917673048</v>
      </c>
      <c r="F11" s="359">
        <v>52584499</v>
      </c>
    </row>
    <row r="12" spans="1:6" s="148" customFormat="1" ht="18" customHeight="1">
      <c r="A12" s="90">
        <v>1000</v>
      </c>
      <c r="B12" s="684" t="s">
        <v>1847</v>
      </c>
      <c r="C12" s="359">
        <v>463959526</v>
      </c>
      <c r="D12" s="359">
        <v>365828288</v>
      </c>
      <c r="E12" s="683">
        <v>78.84918134001198</v>
      </c>
      <c r="F12" s="359">
        <v>37133337</v>
      </c>
    </row>
    <row r="13" spans="1:6" s="148" customFormat="1" ht="18.75" customHeight="1">
      <c r="A13" s="685" t="s">
        <v>1848</v>
      </c>
      <c r="B13" s="66" t="s">
        <v>1849</v>
      </c>
      <c r="C13" s="194">
        <v>247578924</v>
      </c>
      <c r="D13" s="194">
        <v>199408505</v>
      </c>
      <c r="E13" s="686">
        <v>80.54340885656325</v>
      </c>
      <c r="F13" s="265">
        <v>20839409</v>
      </c>
    </row>
    <row r="14" spans="1:6" s="148" customFormat="1" ht="17.25" customHeight="1">
      <c r="A14" s="685" t="s">
        <v>1850</v>
      </c>
      <c r="B14" s="66" t="s">
        <v>1851</v>
      </c>
      <c r="C14" s="194">
        <v>59434057</v>
      </c>
      <c r="D14" s="194">
        <v>46551391</v>
      </c>
      <c r="E14" s="686">
        <v>78.32443778825329</v>
      </c>
      <c r="F14" s="265">
        <v>4875229</v>
      </c>
    </row>
    <row r="15" spans="1:6" s="148" customFormat="1" ht="18" customHeight="1">
      <c r="A15" s="685" t="s">
        <v>1852</v>
      </c>
      <c r="B15" s="66" t="s">
        <v>1853</v>
      </c>
      <c r="C15" s="194">
        <v>2334322</v>
      </c>
      <c r="D15" s="194">
        <v>1809701</v>
      </c>
      <c r="E15" s="686">
        <v>77.5257655113562</v>
      </c>
      <c r="F15" s="265">
        <v>223236</v>
      </c>
    </row>
    <row r="16" spans="1:6" s="148" customFormat="1" ht="15" customHeight="1">
      <c r="A16" s="685" t="s">
        <v>1854</v>
      </c>
      <c r="B16" s="66" t="s">
        <v>1855</v>
      </c>
      <c r="C16" s="194">
        <v>79787611</v>
      </c>
      <c r="D16" s="194">
        <v>59673390</v>
      </c>
      <c r="E16" s="686">
        <v>74.79029545075613</v>
      </c>
      <c r="F16" s="265">
        <v>5572037</v>
      </c>
    </row>
    <row r="17" spans="1:6" s="148" customFormat="1" ht="25.5">
      <c r="A17" s="687">
        <v>1455</v>
      </c>
      <c r="B17" s="688" t="s">
        <v>1856</v>
      </c>
      <c r="C17" s="242">
        <v>175006</v>
      </c>
      <c r="D17" s="242">
        <v>124757</v>
      </c>
      <c r="E17" s="689">
        <v>71.2872701507377</v>
      </c>
      <c r="F17" s="690">
        <v>28164</v>
      </c>
    </row>
    <row r="18" spans="1:6" s="148" customFormat="1" ht="51">
      <c r="A18" s="687">
        <v>1456</v>
      </c>
      <c r="B18" s="688" t="s">
        <v>92</v>
      </c>
      <c r="C18" s="242">
        <v>373</v>
      </c>
      <c r="D18" s="242">
        <v>-3</v>
      </c>
      <c r="E18" s="689">
        <v>-0.8042895442359249</v>
      </c>
      <c r="F18" s="690">
        <v>-357</v>
      </c>
    </row>
    <row r="19" spans="1:6" s="148" customFormat="1" ht="16.5" customHeight="1">
      <c r="A19" s="691">
        <v>1491</v>
      </c>
      <c r="B19" s="693" t="s">
        <v>93</v>
      </c>
      <c r="C19" s="694">
        <v>2237</v>
      </c>
      <c r="D19" s="694">
        <v>1473</v>
      </c>
      <c r="E19" s="689">
        <v>65.84711667411712</v>
      </c>
      <c r="F19" s="690">
        <v>-1598</v>
      </c>
    </row>
    <row r="20" spans="1:6" s="148" customFormat="1" ht="12.75">
      <c r="A20" s="691">
        <v>1492</v>
      </c>
      <c r="B20" s="693" t="s">
        <v>94</v>
      </c>
      <c r="C20" s="694">
        <v>1079069</v>
      </c>
      <c r="D20" s="694">
        <v>786863</v>
      </c>
      <c r="E20" s="689">
        <v>72.92054539607754</v>
      </c>
      <c r="F20" s="690">
        <v>122227</v>
      </c>
    </row>
    <row r="21" spans="1:6" s="148" customFormat="1" ht="12.75">
      <c r="A21" s="691">
        <v>1493</v>
      </c>
      <c r="B21" s="693" t="s">
        <v>95</v>
      </c>
      <c r="C21" s="694">
        <v>1625234</v>
      </c>
      <c r="D21" s="694">
        <v>1705613</v>
      </c>
      <c r="E21" s="689">
        <v>104.9456878209538</v>
      </c>
      <c r="F21" s="690">
        <v>91320</v>
      </c>
    </row>
    <row r="22" spans="1:6" s="148" customFormat="1" ht="12.75">
      <c r="A22" s="691">
        <v>1499</v>
      </c>
      <c r="B22" s="693" t="s">
        <v>97</v>
      </c>
      <c r="C22" s="694">
        <v>545844</v>
      </c>
      <c r="D22" s="694">
        <v>440277</v>
      </c>
      <c r="E22" s="689">
        <v>80.6598588607734</v>
      </c>
      <c r="F22" s="690">
        <v>89315</v>
      </c>
    </row>
    <row r="23" spans="1:6" s="148" customFormat="1" ht="30" customHeight="1">
      <c r="A23" s="493" t="s">
        <v>1857</v>
      </c>
      <c r="B23" s="695" t="s">
        <v>1858</v>
      </c>
      <c r="C23" s="607">
        <v>71280828</v>
      </c>
      <c r="D23" s="607">
        <v>55862865</v>
      </c>
      <c r="E23" s="686">
        <v>78.3701123673816</v>
      </c>
      <c r="F23" s="265">
        <v>5257724</v>
      </c>
    </row>
    <row r="24" spans="1:6" s="148" customFormat="1" ht="12.75">
      <c r="A24" s="687">
        <v>1564</v>
      </c>
      <c r="B24" s="688" t="s">
        <v>1859</v>
      </c>
      <c r="C24" s="242">
        <v>256397</v>
      </c>
      <c r="D24" s="242">
        <v>221527</v>
      </c>
      <c r="E24" s="689">
        <v>86.3999968798387</v>
      </c>
      <c r="F24" s="690">
        <v>16396</v>
      </c>
    </row>
    <row r="25" spans="1:6" s="148" customFormat="1" ht="12.75">
      <c r="A25" s="687">
        <v>1565</v>
      </c>
      <c r="B25" s="365" t="s">
        <v>1860</v>
      </c>
      <c r="C25" s="242">
        <v>85455</v>
      </c>
      <c r="D25" s="242">
        <v>65219</v>
      </c>
      <c r="E25" s="689">
        <v>76.3197004271254</v>
      </c>
      <c r="F25" s="690">
        <v>9296</v>
      </c>
    </row>
    <row r="26" spans="1:6" s="148" customFormat="1" ht="21" customHeight="1">
      <c r="A26" s="685">
        <v>1600</v>
      </c>
      <c r="B26" s="696" t="s">
        <v>1861</v>
      </c>
      <c r="C26" s="697">
        <v>3543784</v>
      </c>
      <c r="D26" s="697">
        <v>2522436</v>
      </c>
      <c r="E26" s="686">
        <v>71.17916893354675</v>
      </c>
      <c r="F26" s="265">
        <v>365702</v>
      </c>
    </row>
    <row r="27" spans="1:6" s="148" customFormat="1" ht="15.75" customHeight="1">
      <c r="A27" s="90">
        <v>2000</v>
      </c>
      <c r="B27" s="90" t="s">
        <v>1862</v>
      </c>
      <c r="C27" s="359">
        <v>9086518</v>
      </c>
      <c r="D27" s="359">
        <v>4678321</v>
      </c>
      <c r="E27" s="683">
        <v>51.486399960909125</v>
      </c>
      <c r="F27" s="359">
        <v>770854</v>
      </c>
    </row>
    <row r="28" spans="1:6" s="148" customFormat="1" ht="15.75" customHeight="1">
      <c r="A28" s="698" t="s">
        <v>1863</v>
      </c>
      <c r="B28" s="699" t="s">
        <v>1864</v>
      </c>
      <c r="C28" s="245">
        <v>8996791</v>
      </c>
      <c r="D28" s="245">
        <v>4614811</v>
      </c>
      <c r="E28" s="686">
        <v>51.293966926651954</v>
      </c>
      <c r="F28" s="245">
        <v>766271</v>
      </c>
    </row>
    <row r="29" spans="1:6" s="148" customFormat="1" ht="18" customHeight="1">
      <c r="A29" s="662" t="s">
        <v>1865</v>
      </c>
      <c r="B29" s="700" t="s">
        <v>1866</v>
      </c>
      <c r="C29" s="194">
        <v>5536749</v>
      </c>
      <c r="D29" s="194">
        <v>1565558</v>
      </c>
      <c r="E29" s="689">
        <v>28.275762545854978</v>
      </c>
      <c r="F29" s="690">
        <v>107609</v>
      </c>
    </row>
    <row r="30" spans="1:6" s="148" customFormat="1" ht="25.5">
      <c r="A30" s="701">
        <v>2140</v>
      </c>
      <c r="B30" s="702" t="s">
        <v>1867</v>
      </c>
      <c r="C30" s="607">
        <v>3380316</v>
      </c>
      <c r="D30" s="607">
        <v>2983308</v>
      </c>
      <c r="E30" s="689">
        <v>88.25529920871304</v>
      </c>
      <c r="F30" s="690">
        <v>649618</v>
      </c>
    </row>
    <row r="31" spans="1:6" s="148" customFormat="1" ht="18.75" customHeight="1">
      <c r="A31" s="703" t="s">
        <v>1868</v>
      </c>
      <c r="B31" s="704" t="s">
        <v>1869</v>
      </c>
      <c r="C31" s="607">
        <v>79726</v>
      </c>
      <c r="D31" s="607">
        <v>65945</v>
      </c>
      <c r="E31" s="689">
        <v>82.7145473245867</v>
      </c>
      <c r="F31" s="690">
        <v>9044</v>
      </c>
    </row>
    <row r="32" spans="1:6" s="148" customFormat="1" ht="18.75" customHeight="1">
      <c r="A32" s="698" t="s">
        <v>1870</v>
      </c>
      <c r="B32" s="699" t="s">
        <v>1871</v>
      </c>
      <c r="C32" s="194">
        <v>65293</v>
      </c>
      <c r="D32" s="194">
        <v>50579</v>
      </c>
      <c r="E32" s="686">
        <v>77.4646593049791</v>
      </c>
      <c r="F32" s="265">
        <v>1896</v>
      </c>
    </row>
    <row r="33" spans="1:6" s="148" customFormat="1" ht="17.25" customHeight="1">
      <c r="A33" s="698" t="s">
        <v>1872</v>
      </c>
      <c r="B33" s="699" t="s">
        <v>1873</v>
      </c>
      <c r="C33" s="194">
        <v>24434</v>
      </c>
      <c r="D33" s="194">
        <v>12931</v>
      </c>
      <c r="E33" s="686">
        <v>52.92215764917737</v>
      </c>
      <c r="F33" s="265">
        <v>2687</v>
      </c>
    </row>
    <row r="34" spans="1:6" s="148" customFormat="1" ht="19.5" customHeight="1">
      <c r="A34" s="90">
        <v>3000</v>
      </c>
      <c r="B34" s="90" t="s">
        <v>1577</v>
      </c>
      <c r="C34" s="359">
        <v>165930992</v>
      </c>
      <c r="D34" s="359">
        <v>134340324</v>
      </c>
      <c r="E34" s="683">
        <v>80.96156262357546</v>
      </c>
      <c r="F34" s="359">
        <v>14680308</v>
      </c>
    </row>
    <row r="35" spans="1:6" s="148" customFormat="1" ht="18" customHeight="1">
      <c r="A35" s="685">
        <v>3100</v>
      </c>
      <c r="B35" s="66" t="s">
        <v>1874</v>
      </c>
      <c r="C35" s="194">
        <v>960078</v>
      </c>
      <c r="D35" s="194">
        <v>764313</v>
      </c>
      <c r="E35" s="686">
        <v>79.60946923062501</v>
      </c>
      <c r="F35" s="265">
        <v>97478</v>
      </c>
    </row>
    <row r="36" spans="1:6" s="148" customFormat="1" ht="20.25" customHeight="1">
      <c r="A36" s="685">
        <v>3300</v>
      </c>
      <c r="B36" s="66" t="s">
        <v>1875</v>
      </c>
      <c r="C36" s="194">
        <v>35635660</v>
      </c>
      <c r="D36" s="194">
        <v>30000619</v>
      </c>
      <c r="E36" s="686">
        <v>84.1870727243441</v>
      </c>
      <c r="F36" s="265">
        <v>3039019</v>
      </c>
    </row>
    <row r="37" spans="1:6" s="148" customFormat="1" ht="18.75" customHeight="1">
      <c r="A37" s="685">
        <v>3400</v>
      </c>
      <c r="B37" s="66" t="s">
        <v>1876</v>
      </c>
      <c r="C37" s="194">
        <v>39911133</v>
      </c>
      <c r="D37" s="194">
        <v>30494644</v>
      </c>
      <c r="E37" s="686">
        <v>76.40636010007533</v>
      </c>
      <c r="F37" s="265">
        <v>3401468</v>
      </c>
    </row>
    <row r="38" spans="1:6" s="148" customFormat="1" ht="21" customHeight="1">
      <c r="A38" s="685">
        <v>3500</v>
      </c>
      <c r="B38" s="66" t="s">
        <v>1877</v>
      </c>
      <c r="C38" s="194">
        <v>20851191</v>
      </c>
      <c r="D38" s="194">
        <v>15857955</v>
      </c>
      <c r="E38" s="686">
        <v>76.05299380740409</v>
      </c>
      <c r="F38" s="265">
        <v>1588413</v>
      </c>
    </row>
    <row r="39" spans="1:6" s="148" customFormat="1" ht="12.75">
      <c r="A39" s="662" t="s">
        <v>1878</v>
      </c>
      <c r="B39" s="705" t="s">
        <v>105</v>
      </c>
      <c r="C39" s="245">
        <v>26907</v>
      </c>
      <c r="D39" s="245">
        <v>15962</v>
      </c>
      <c r="E39" s="689">
        <v>59.322852789237004</v>
      </c>
      <c r="F39" s="690">
        <v>4675</v>
      </c>
    </row>
    <row r="40" spans="1:6" s="148" customFormat="1" ht="12.75">
      <c r="A40" s="662" t="s">
        <v>1879</v>
      </c>
      <c r="B40" s="706" t="s">
        <v>1880</v>
      </c>
      <c r="C40" s="245">
        <v>1007991</v>
      </c>
      <c r="D40" s="245">
        <v>544112</v>
      </c>
      <c r="E40" s="689">
        <v>53.9798470422851</v>
      </c>
      <c r="F40" s="690">
        <v>57172</v>
      </c>
    </row>
    <row r="41" spans="1:6" s="148" customFormat="1" ht="12.75">
      <c r="A41" s="662" t="s">
        <v>1881</v>
      </c>
      <c r="B41" s="706" t="s">
        <v>1882</v>
      </c>
      <c r="C41" s="245">
        <v>2560742</v>
      </c>
      <c r="D41" s="245">
        <v>1978408</v>
      </c>
      <c r="E41" s="689">
        <v>77.25916941261556</v>
      </c>
      <c r="F41" s="690">
        <v>66600</v>
      </c>
    </row>
    <row r="42" spans="1:6" s="148" customFormat="1" ht="18.75" customHeight="1">
      <c r="A42" s="685">
        <v>3600</v>
      </c>
      <c r="B42" s="66" t="s">
        <v>1883</v>
      </c>
      <c r="C42" s="194">
        <v>153534</v>
      </c>
      <c r="D42" s="194">
        <v>136891</v>
      </c>
      <c r="E42" s="686">
        <v>89.16005575312309</v>
      </c>
      <c r="F42" s="265">
        <v>12792</v>
      </c>
    </row>
    <row r="43" spans="1:6" s="148" customFormat="1" ht="18.75" customHeight="1">
      <c r="A43" s="685">
        <v>3800</v>
      </c>
      <c r="B43" s="474" t="s">
        <v>1884</v>
      </c>
      <c r="C43" s="194">
        <v>68372716</v>
      </c>
      <c r="D43" s="194">
        <v>57074818</v>
      </c>
      <c r="E43" s="686">
        <v>83.47601402875381</v>
      </c>
      <c r="F43" s="265">
        <v>6535334</v>
      </c>
    </row>
    <row r="44" spans="1:6" s="148" customFormat="1" ht="38.25">
      <c r="A44" s="687">
        <v>3860</v>
      </c>
      <c r="B44" s="702" t="s">
        <v>1885</v>
      </c>
      <c r="C44" s="194">
        <v>404072</v>
      </c>
      <c r="D44" s="194">
        <v>307707</v>
      </c>
      <c r="E44" s="689">
        <v>76.15152745055337</v>
      </c>
      <c r="F44" s="707">
        <v>82858</v>
      </c>
    </row>
    <row r="45" spans="1:6" s="148" customFormat="1" ht="21" customHeight="1">
      <c r="A45" s="493">
        <v>3900</v>
      </c>
      <c r="B45" s="708" t="s">
        <v>19</v>
      </c>
      <c r="C45" s="194">
        <v>46680</v>
      </c>
      <c r="D45" s="194">
        <v>11084</v>
      </c>
      <c r="E45" s="686">
        <v>23.74464438731791</v>
      </c>
      <c r="F45" s="265">
        <v>5804</v>
      </c>
    </row>
    <row r="46" spans="1:6" s="148" customFormat="1" ht="12.75">
      <c r="A46" s="687">
        <v>3910</v>
      </c>
      <c r="B46" s="702" t="s">
        <v>1886</v>
      </c>
      <c r="C46" s="194">
        <v>2610</v>
      </c>
      <c r="D46" s="194">
        <v>2610</v>
      </c>
      <c r="E46" s="689">
        <v>100</v>
      </c>
      <c r="F46" s="690">
        <v>0</v>
      </c>
    </row>
    <row r="47" spans="1:6" s="148" customFormat="1" ht="18.75" customHeight="1">
      <c r="A47" s="687"/>
      <c r="B47" s="709" t="s">
        <v>1918</v>
      </c>
      <c r="C47" s="359">
        <v>98694983</v>
      </c>
      <c r="D47" s="359">
        <v>58177696</v>
      </c>
      <c r="E47" s="683">
        <v>58.94696389987726</v>
      </c>
      <c r="F47" s="359">
        <v>10368892</v>
      </c>
    </row>
    <row r="48" spans="1:6" s="148" customFormat="1" ht="18.75" customHeight="1">
      <c r="A48" s="684" t="s">
        <v>1887</v>
      </c>
      <c r="B48" s="684" t="s">
        <v>1888</v>
      </c>
      <c r="C48" s="192">
        <v>54880975</v>
      </c>
      <c r="D48" s="192">
        <v>35452686</v>
      </c>
      <c r="E48" s="683">
        <v>64.59922769229227</v>
      </c>
      <c r="F48" s="267">
        <v>6261647</v>
      </c>
    </row>
    <row r="49" spans="1:6" s="148" customFormat="1" ht="25.5">
      <c r="A49" s="493">
        <v>4800</v>
      </c>
      <c r="B49" s="695" t="s">
        <v>1889</v>
      </c>
      <c r="C49" s="607">
        <v>158651</v>
      </c>
      <c r="D49" s="607">
        <v>87977</v>
      </c>
      <c r="E49" s="686">
        <v>0</v>
      </c>
      <c r="F49" s="265">
        <v>63492</v>
      </c>
    </row>
    <row r="50" spans="1:6" s="148" customFormat="1" ht="38.25">
      <c r="A50" s="687">
        <v>4860</v>
      </c>
      <c r="B50" s="702" t="s">
        <v>1890</v>
      </c>
      <c r="C50" s="707">
        <v>0</v>
      </c>
      <c r="D50" s="707">
        <v>0</v>
      </c>
      <c r="E50" s="689">
        <v>0</v>
      </c>
      <c r="F50" s="707">
        <v>0</v>
      </c>
    </row>
    <row r="51" spans="1:6" s="378" customFormat="1" ht="18.75" customHeight="1">
      <c r="A51" s="90">
        <v>6000</v>
      </c>
      <c r="B51" s="684" t="s">
        <v>1891</v>
      </c>
      <c r="C51" s="192">
        <v>1424406</v>
      </c>
      <c r="D51" s="192">
        <v>365855</v>
      </c>
      <c r="E51" s="683">
        <v>25.684741569468255</v>
      </c>
      <c r="F51" s="267">
        <v>2705</v>
      </c>
    </row>
    <row r="52" spans="1:6" s="378" customFormat="1" ht="19.5" customHeight="1">
      <c r="A52" s="90">
        <v>7000</v>
      </c>
      <c r="B52" s="684" t="s">
        <v>1892</v>
      </c>
      <c r="C52" s="192">
        <v>42389602</v>
      </c>
      <c r="D52" s="192">
        <v>22359155</v>
      </c>
      <c r="E52" s="683">
        <v>52.74679153628289</v>
      </c>
      <c r="F52" s="267">
        <v>4104540</v>
      </c>
    </row>
    <row r="53" spans="1:6" s="148" customFormat="1" ht="12.75">
      <c r="A53" s="685">
        <v>7800</v>
      </c>
      <c r="B53" s="696" t="s">
        <v>1893</v>
      </c>
      <c r="C53" s="194">
        <v>6265</v>
      </c>
      <c r="D53" s="194">
        <v>0</v>
      </c>
      <c r="E53" s="686">
        <v>0</v>
      </c>
      <c r="F53" s="265">
        <v>-4019</v>
      </c>
    </row>
    <row r="54" spans="1:6" s="148" customFormat="1" ht="25.5">
      <c r="A54" s="687">
        <v>7860</v>
      </c>
      <c r="B54" s="702" t="s">
        <v>1894</v>
      </c>
      <c r="C54" s="694">
        <v>0</v>
      </c>
      <c r="D54" s="694">
        <v>0</v>
      </c>
      <c r="E54" s="689">
        <v>0</v>
      </c>
      <c r="F54" s="690">
        <v>0</v>
      </c>
    </row>
    <row r="55" spans="1:6" s="148" customFormat="1" ht="21" customHeight="1">
      <c r="A55" s="682" t="s">
        <v>1895</v>
      </c>
      <c r="B55" s="461" t="s">
        <v>1919</v>
      </c>
      <c r="C55" s="359">
        <v>-276996</v>
      </c>
      <c r="D55" s="359">
        <v>-281859</v>
      </c>
      <c r="E55" s="683">
        <v>101.75562101979811</v>
      </c>
      <c r="F55" s="267">
        <v>113940</v>
      </c>
    </row>
    <row r="56" spans="1:6" s="148" customFormat="1" ht="18" customHeight="1">
      <c r="A56" s="685">
        <v>8100</v>
      </c>
      <c r="B56" s="696" t="s">
        <v>1896</v>
      </c>
      <c r="C56" s="194">
        <v>81093</v>
      </c>
      <c r="D56" s="194">
        <v>588323</v>
      </c>
      <c r="E56" s="686">
        <v>725.4917193839173</v>
      </c>
      <c r="F56" s="265">
        <v>244285</v>
      </c>
    </row>
    <row r="57" spans="1:6" s="148" customFormat="1" ht="12.75">
      <c r="A57" s="710">
        <v>8111</v>
      </c>
      <c r="B57" s="711" t="s">
        <v>1897</v>
      </c>
      <c r="C57" s="694">
        <v>13690</v>
      </c>
      <c r="D57" s="694">
        <v>8790</v>
      </c>
      <c r="E57" s="686">
        <v>0</v>
      </c>
      <c r="F57" s="265">
        <v>3700</v>
      </c>
    </row>
    <row r="58" spans="1:6" s="148" customFormat="1" ht="12.75">
      <c r="A58" s="710">
        <v>8112</v>
      </c>
      <c r="B58" s="711" t="s">
        <v>1898</v>
      </c>
      <c r="C58" s="694">
        <v>0</v>
      </c>
      <c r="D58" s="694">
        <v>515667</v>
      </c>
      <c r="E58" s="686">
        <v>0</v>
      </c>
      <c r="F58" s="265">
        <v>238885</v>
      </c>
    </row>
    <row r="59" spans="1:6" s="148" customFormat="1" ht="18.75" customHeight="1">
      <c r="A59" s="685">
        <v>8200</v>
      </c>
      <c r="B59" s="696" t="s">
        <v>1899</v>
      </c>
      <c r="C59" s="194">
        <v>358089</v>
      </c>
      <c r="D59" s="194">
        <v>870182</v>
      </c>
      <c r="E59" s="686">
        <v>243.00718536453226</v>
      </c>
      <c r="F59" s="265">
        <v>130345</v>
      </c>
    </row>
    <row r="60" spans="1:6" s="148" customFormat="1" ht="12.75">
      <c r="A60" s="691">
        <v>8211</v>
      </c>
      <c r="B60" s="711" t="s">
        <v>1900</v>
      </c>
      <c r="C60" s="694">
        <v>13690</v>
      </c>
      <c r="D60" s="694">
        <v>1690</v>
      </c>
      <c r="E60" s="686">
        <v>0</v>
      </c>
      <c r="F60" s="265">
        <v>1090</v>
      </c>
    </row>
    <row r="61" spans="1:6" s="148" customFormat="1" ht="12.75">
      <c r="A61" s="710">
        <v>8212</v>
      </c>
      <c r="B61" s="711" t="s">
        <v>1901</v>
      </c>
      <c r="C61" s="694">
        <v>285600</v>
      </c>
      <c r="D61" s="694">
        <v>823835</v>
      </c>
      <c r="E61" s="686">
        <v>288.4576330532213</v>
      </c>
      <c r="F61" s="265">
        <v>124660</v>
      </c>
    </row>
    <row r="62" spans="1:6" s="378" customFormat="1" ht="15" customHeight="1">
      <c r="A62" s="682" t="s">
        <v>1902</v>
      </c>
      <c r="B62" s="351" t="s">
        <v>1903</v>
      </c>
      <c r="C62" s="359">
        <v>737395023</v>
      </c>
      <c r="D62" s="359">
        <v>562742770</v>
      </c>
      <c r="E62" s="683">
        <v>76.31496720855952</v>
      </c>
      <c r="F62" s="359">
        <v>63067331</v>
      </c>
    </row>
    <row r="63" spans="1:6" s="148" customFormat="1" ht="15.75" customHeight="1">
      <c r="A63" s="682" t="s">
        <v>1904</v>
      </c>
      <c r="B63" s="351" t="s">
        <v>1905</v>
      </c>
      <c r="C63" s="359">
        <v>-44683493</v>
      </c>
      <c r="D63" s="359">
        <v>31578534</v>
      </c>
      <c r="E63" s="683">
        <v>-70.67158782774659</v>
      </c>
      <c r="F63" s="359">
        <v>11996680</v>
      </c>
    </row>
    <row r="64" spans="1:6" s="148" customFormat="1" ht="18" customHeight="1">
      <c r="A64" s="682" t="s">
        <v>1906</v>
      </c>
      <c r="B64" s="471" t="s">
        <v>1907</v>
      </c>
      <c r="C64" s="359">
        <v>44683493</v>
      </c>
      <c r="D64" s="359">
        <v>-31578534</v>
      </c>
      <c r="E64" s="683">
        <v>-70.67158782774659</v>
      </c>
      <c r="F64" s="359">
        <v>-11996680</v>
      </c>
    </row>
    <row r="65" spans="1:6" s="148" customFormat="1" ht="16.5" customHeight="1">
      <c r="A65" s="682" t="s">
        <v>1908</v>
      </c>
      <c r="B65" s="471" t="s">
        <v>1920</v>
      </c>
      <c r="C65" s="359">
        <v>45129776</v>
      </c>
      <c r="D65" s="359">
        <v>-31213598</v>
      </c>
      <c r="E65" s="683">
        <v>-69.16408802915397</v>
      </c>
      <c r="F65" s="359">
        <v>-11971377</v>
      </c>
    </row>
    <row r="66" spans="1:6" s="148" customFormat="1" ht="18" customHeight="1">
      <c r="A66" s="682"/>
      <c r="B66" s="471" t="s">
        <v>1921</v>
      </c>
      <c r="C66" s="359">
        <v>9108385</v>
      </c>
      <c r="D66" s="359">
        <v>3082585</v>
      </c>
      <c r="E66" s="683">
        <v>33.843376185789246</v>
      </c>
      <c r="F66" s="359">
        <v>1737396</v>
      </c>
    </row>
    <row r="67" spans="1:6" s="148" customFormat="1" ht="12.75">
      <c r="A67" s="712" t="s">
        <v>1656</v>
      </c>
      <c r="B67" s="695" t="s">
        <v>1909</v>
      </c>
      <c r="C67" s="607">
        <v>489543</v>
      </c>
      <c r="D67" s="607">
        <v>-203024</v>
      </c>
      <c r="E67" s="686">
        <v>-41.47214851402226</v>
      </c>
      <c r="F67" s="265">
        <v>-9546</v>
      </c>
    </row>
    <row r="68" spans="1:6" s="148" customFormat="1" ht="19.5" customHeight="1">
      <c r="A68" s="712" t="s">
        <v>1656</v>
      </c>
      <c r="B68" s="695" t="s">
        <v>1910</v>
      </c>
      <c r="C68" s="607">
        <v>8618842</v>
      </c>
      <c r="D68" s="607">
        <v>3285609</v>
      </c>
      <c r="E68" s="686">
        <v>38.1212348480225</v>
      </c>
      <c r="F68" s="265">
        <v>1746942</v>
      </c>
    </row>
    <row r="69" spans="1:6" s="148" customFormat="1" ht="15" customHeight="1">
      <c r="A69" s="682" t="s">
        <v>1656</v>
      </c>
      <c r="B69" s="471" t="s">
        <v>1922</v>
      </c>
      <c r="C69" s="359">
        <v>26355154</v>
      </c>
      <c r="D69" s="359">
        <v>-26519296</v>
      </c>
      <c r="E69" s="683">
        <v>-100.62280797145029</v>
      </c>
      <c r="F69" s="359">
        <v>-12193848</v>
      </c>
    </row>
    <row r="70" spans="1:6" s="148" customFormat="1" ht="17.25" customHeight="1">
      <c r="A70" s="466" t="s">
        <v>1656</v>
      </c>
      <c r="B70" s="696" t="s">
        <v>1911</v>
      </c>
      <c r="C70" s="194">
        <v>31136321</v>
      </c>
      <c r="D70" s="194">
        <v>32442643</v>
      </c>
      <c r="E70" s="686">
        <v>104.19549246039696</v>
      </c>
      <c r="F70" s="265">
        <v>16</v>
      </c>
    </row>
    <row r="71" spans="1:6" s="148" customFormat="1" ht="15" customHeight="1">
      <c r="A71" s="466" t="s">
        <v>1656</v>
      </c>
      <c r="B71" s="696" t="s">
        <v>1912</v>
      </c>
      <c r="C71" s="194">
        <v>4781167</v>
      </c>
      <c r="D71" s="194">
        <v>58961939</v>
      </c>
      <c r="E71" s="686">
        <v>1233.2122889662712</v>
      </c>
      <c r="F71" s="265">
        <v>12193864</v>
      </c>
    </row>
    <row r="72" spans="1:6" s="148" customFormat="1" ht="15" customHeight="1">
      <c r="A72" s="466" t="s">
        <v>1656</v>
      </c>
      <c r="B72" s="471" t="s">
        <v>1913</v>
      </c>
      <c r="C72" s="194">
        <v>3086211</v>
      </c>
      <c r="D72" s="194">
        <v>9032395</v>
      </c>
      <c r="E72" s="683">
        <v>292.66939298706404</v>
      </c>
      <c r="F72" s="267">
        <v>232838</v>
      </c>
    </row>
    <row r="73" spans="1:6" s="148" customFormat="1" ht="18" customHeight="1">
      <c r="A73" s="466" t="s">
        <v>1656</v>
      </c>
      <c r="B73" s="471" t="s">
        <v>1914</v>
      </c>
      <c r="C73" s="194">
        <v>6580026</v>
      </c>
      <c r="D73" s="194">
        <v>-16809282</v>
      </c>
      <c r="E73" s="683">
        <v>-255.4592033526919</v>
      </c>
      <c r="F73" s="267">
        <v>-1747763</v>
      </c>
    </row>
    <row r="74" spans="1:6" s="148" customFormat="1" ht="18" customHeight="1">
      <c r="A74" s="682" t="s">
        <v>1915</v>
      </c>
      <c r="B74" s="471" t="s">
        <v>1916</v>
      </c>
      <c r="C74" s="192">
        <v>-446283</v>
      </c>
      <c r="D74" s="192">
        <v>-364936</v>
      </c>
      <c r="E74" s="683">
        <v>81.77232832081886</v>
      </c>
      <c r="F74" s="192">
        <v>-25303</v>
      </c>
    </row>
    <row r="75" spans="1:6" s="148" customFormat="1" ht="12.75">
      <c r="A75" s="356"/>
      <c r="B75" s="356"/>
      <c r="C75" s="324"/>
      <c r="D75" s="324"/>
      <c r="E75" s="155"/>
      <c r="F75" s="155"/>
    </row>
    <row r="76" spans="1:6" s="148" customFormat="1" ht="12.75">
      <c r="A76" s="476"/>
      <c r="B76" s="476"/>
      <c r="C76" s="476"/>
      <c r="D76" s="476"/>
      <c r="E76" s="476"/>
      <c r="F76" s="476"/>
    </row>
    <row r="77" spans="1:6" s="148" customFormat="1" ht="15.75">
      <c r="A77" s="631"/>
      <c r="B77" s="57"/>
      <c r="C77" s="164"/>
      <c r="D77" s="164"/>
      <c r="E77" s="164"/>
      <c r="F77" s="162"/>
    </row>
    <row r="78" spans="1:6" s="567" customFormat="1" ht="17.25" customHeight="1">
      <c r="A78" s="432" t="s">
        <v>623</v>
      </c>
      <c r="B78" s="432"/>
      <c r="C78" s="432"/>
      <c r="D78" s="629"/>
      <c r="F78" s="480" t="s">
        <v>624</v>
      </c>
    </row>
    <row r="79" spans="1:2" s="148" customFormat="1" ht="12.75">
      <c r="A79" s="631"/>
      <c r="B79" s="210"/>
    </row>
    <row r="80" spans="1:2" s="148" customFormat="1" ht="12.75">
      <c r="A80" s="631"/>
      <c r="B80" s="210"/>
    </row>
    <row r="81" spans="1:2" s="148" customFormat="1" ht="12.75">
      <c r="A81" s="713" t="s">
        <v>1650</v>
      </c>
      <c r="B81" s="210"/>
    </row>
    <row r="82" spans="1:2" s="148" customFormat="1" ht="12.75">
      <c r="A82" s="713" t="s">
        <v>626</v>
      </c>
      <c r="B82" s="210"/>
    </row>
    <row r="83" spans="1:6" s="148" customFormat="1" ht="12.75">
      <c r="A83" s="631"/>
      <c r="B83" s="679"/>
      <c r="C83" s="631"/>
      <c r="D83" s="631"/>
      <c r="E83" s="631"/>
      <c r="F83" s="631"/>
    </row>
    <row r="84" spans="1:6" s="148" customFormat="1" ht="12.75">
      <c r="A84" s="631"/>
      <c r="B84" s="679"/>
      <c r="C84" s="631"/>
      <c r="D84" s="631"/>
      <c r="E84" s="631"/>
      <c r="F84" s="631"/>
    </row>
    <row r="85" spans="1:6" s="148" customFormat="1" ht="12.75">
      <c r="A85" s="631"/>
      <c r="B85" s="679"/>
      <c r="C85" s="631"/>
      <c r="D85" s="631"/>
      <c r="E85" s="631"/>
      <c r="F85" s="631"/>
    </row>
    <row r="86" spans="1:6" s="148" customFormat="1" ht="12.75">
      <c r="A86" s="631"/>
      <c r="B86" s="679"/>
      <c r="C86" s="631"/>
      <c r="D86" s="631"/>
      <c r="E86" s="631"/>
      <c r="F86" s="631"/>
    </row>
    <row r="87" spans="1:6" s="148" customFormat="1" ht="12.75">
      <c r="A87" s="631"/>
      <c r="B87" s="679"/>
      <c r="C87" s="631"/>
      <c r="D87" s="631"/>
      <c r="E87" s="631"/>
      <c r="F87" s="631"/>
    </row>
    <row r="88" spans="1:6" s="148" customFormat="1" ht="12.75">
      <c r="A88" s="631"/>
      <c r="B88" s="679"/>
      <c r="C88" s="631"/>
      <c r="D88" s="631"/>
      <c r="E88" s="631"/>
      <c r="F88" s="631"/>
    </row>
    <row r="89" spans="1:6" s="148" customFormat="1" ht="12.75">
      <c r="A89" s="631"/>
      <c r="B89" s="679"/>
      <c r="C89" s="631"/>
      <c r="D89" s="631"/>
      <c r="E89" s="631"/>
      <c r="F89" s="631"/>
    </row>
    <row r="90" spans="1:6" s="148" customFormat="1" ht="12.75">
      <c r="A90" s="631"/>
      <c r="B90" s="714"/>
      <c r="C90" s="631"/>
      <c r="D90" s="631"/>
      <c r="E90" s="631"/>
      <c r="F90" s="631"/>
    </row>
    <row r="91" spans="1:6" s="148" customFormat="1" ht="12.75">
      <c r="A91" s="631"/>
      <c r="B91" s="679"/>
      <c r="C91" s="631"/>
      <c r="D91" s="631"/>
      <c r="E91" s="631"/>
      <c r="F91" s="631"/>
    </row>
    <row r="92" spans="1:6" s="148" customFormat="1" ht="12.75">
      <c r="A92" s="631"/>
      <c r="B92" s="679"/>
      <c r="C92" s="631"/>
      <c r="D92" s="631"/>
      <c r="E92" s="631"/>
      <c r="F92" s="631"/>
    </row>
    <row r="93" spans="1:6" s="148" customFormat="1" ht="12.75">
      <c r="A93" s="631"/>
      <c r="B93" s="679"/>
      <c r="C93" s="631"/>
      <c r="D93" s="631"/>
      <c r="E93" s="631"/>
      <c r="F93" s="631"/>
    </row>
    <row r="94" spans="1:6" s="148" customFormat="1" ht="12.75">
      <c r="A94" s="631"/>
      <c r="B94" s="679"/>
      <c r="C94" s="631"/>
      <c r="D94" s="631"/>
      <c r="E94" s="631"/>
      <c r="F94" s="631"/>
    </row>
    <row r="95" spans="1:6" s="148" customFormat="1" ht="12.75">
      <c r="A95" s="631"/>
      <c r="B95" s="679"/>
      <c r="C95" s="631"/>
      <c r="D95" s="631"/>
      <c r="E95" s="631"/>
      <c r="F95" s="631"/>
    </row>
    <row r="96" spans="1:6" s="148" customFormat="1" ht="12.75">
      <c r="A96" s="631"/>
      <c r="B96" s="679"/>
      <c r="C96" s="631"/>
      <c r="D96" s="631"/>
      <c r="E96" s="631"/>
      <c r="F96" s="631"/>
    </row>
    <row r="97" spans="1:6" s="148" customFormat="1" ht="12.75">
      <c r="A97" s="631"/>
      <c r="B97" s="714"/>
      <c r="C97" s="631"/>
      <c r="D97" s="631"/>
      <c r="E97" s="631"/>
      <c r="F97" s="631"/>
    </row>
    <row r="98" spans="1:6" s="148" customFormat="1" ht="12.75">
      <c r="A98" s="631"/>
      <c r="B98" s="679"/>
      <c r="C98" s="631"/>
      <c r="D98" s="631"/>
      <c r="E98" s="631"/>
      <c r="F98" s="631"/>
    </row>
    <row r="99" spans="1:6" s="148" customFormat="1" ht="12.75">
      <c r="A99" s="631"/>
      <c r="B99" s="679"/>
      <c r="C99" s="631"/>
      <c r="D99" s="631"/>
      <c r="E99" s="631"/>
      <c r="F99" s="631"/>
    </row>
    <row r="100" spans="1:6" s="148" customFormat="1" ht="12.75">
      <c r="A100" s="631"/>
      <c r="B100" s="679"/>
      <c r="C100" s="631"/>
      <c r="D100" s="631"/>
      <c r="E100" s="631"/>
      <c r="F100" s="631"/>
    </row>
    <row r="101" spans="1:6" s="148" customFormat="1" ht="12.75">
      <c r="A101" s="631"/>
      <c r="B101" s="714"/>
      <c r="C101" s="631"/>
      <c r="D101" s="631"/>
      <c r="E101" s="631"/>
      <c r="F101" s="631"/>
    </row>
    <row r="102" spans="1:6" s="148" customFormat="1" ht="12.75">
      <c r="A102" s="631"/>
      <c r="B102" s="679"/>
      <c r="C102" s="631"/>
      <c r="D102" s="631"/>
      <c r="E102" s="631"/>
      <c r="F102" s="631"/>
    </row>
    <row r="103" spans="1:6" s="148" customFormat="1" ht="12.75">
      <c r="A103" s="631"/>
      <c r="B103" s="679"/>
      <c r="C103" s="631"/>
      <c r="D103" s="631"/>
      <c r="E103" s="631"/>
      <c r="F103" s="631"/>
    </row>
    <row r="104" spans="1:6" s="148" customFormat="1" ht="12.75">
      <c r="A104" s="631"/>
      <c r="B104" s="679"/>
      <c r="C104" s="631"/>
      <c r="D104" s="631"/>
      <c r="E104" s="631"/>
      <c r="F104" s="631"/>
    </row>
    <row r="105" spans="1:6" s="148" customFormat="1" ht="12.75">
      <c r="A105" s="631"/>
      <c r="B105" s="679"/>
      <c r="C105" s="631"/>
      <c r="D105" s="631"/>
      <c r="E105" s="631"/>
      <c r="F105" s="631"/>
    </row>
    <row r="106" spans="1:6" s="148" customFormat="1" ht="12.75">
      <c r="A106" s="631"/>
      <c r="B106" s="679"/>
      <c r="C106" s="631"/>
      <c r="D106" s="631"/>
      <c r="E106" s="631"/>
      <c r="F106" s="631"/>
    </row>
    <row r="107" spans="1:6" s="148" customFormat="1" ht="12.75">
      <c r="A107" s="631"/>
      <c r="B107" s="679"/>
      <c r="C107" s="631"/>
      <c r="D107" s="631"/>
      <c r="E107" s="631"/>
      <c r="F107" s="631"/>
    </row>
    <row r="108" spans="1:6" s="148" customFormat="1" ht="12.75">
      <c r="A108" s="631"/>
      <c r="B108" s="714"/>
      <c r="C108" s="631"/>
      <c r="D108" s="631"/>
      <c r="E108" s="631"/>
      <c r="F108" s="631"/>
    </row>
    <row r="109" spans="1:6" s="148" customFormat="1" ht="12.75">
      <c r="A109" s="631"/>
      <c r="B109" s="679"/>
      <c r="C109" s="631"/>
      <c r="D109" s="631"/>
      <c r="E109" s="631"/>
      <c r="F109" s="631"/>
    </row>
    <row r="110" spans="1:6" s="148" customFormat="1" ht="12.75">
      <c r="A110" s="631"/>
      <c r="B110" s="679"/>
      <c r="C110" s="631"/>
      <c r="D110" s="631"/>
      <c r="E110" s="631"/>
      <c r="F110" s="631"/>
    </row>
    <row r="111" spans="1:6" s="148" customFormat="1" ht="12.75">
      <c r="A111" s="631"/>
      <c r="B111" s="679"/>
      <c r="C111" s="631"/>
      <c r="D111" s="631"/>
      <c r="E111" s="631"/>
      <c r="F111" s="631"/>
    </row>
    <row r="112" spans="1:6" s="148" customFormat="1" ht="12.75">
      <c r="A112" s="631"/>
      <c r="B112" s="679"/>
      <c r="C112" s="631"/>
      <c r="D112" s="631"/>
      <c r="E112" s="631"/>
      <c r="F112" s="631"/>
    </row>
    <row r="113" spans="1:6" s="148" customFormat="1" ht="12.75">
      <c r="A113" s="631"/>
      <c r="B113" s="679"/>
      <c r="C113" s="631"/>
      <c r="D113" s="631"/>
      <c r="E113" s="631"/>
      <c r="F113" s="631"/>
    </row>
    <row r="114" spans="1:6" s="148" customFormat="1" ht="12.75">
      <c r="A114" s="631"/>
      <c r="B114" s="679"/>
      <c r="C114" s="631"/>
      <c r="D114" s="631"/>
      <c r="E114" s="631"/>
      <c r="F114" s="631"/>
    </row>
    <row r="115" spans="1:6" s="148" customFormat="1" ht="12.75">
      <c r="A115" s="631"/>
      <c r="B115" s="714"/>
      <c r="C115" s="631"/>
      <c r="D115" s="631"/>
      <c r="E115" s="631"/>
      <c r="F115" s="631"/>
    </row>
    <row r="116" spans="1:6" s="148" customFormat="1" ht="12.75">
      <c r="A116" s="631"/>
      <c r="B116" s="679"/>
      <c r="C116" s="631"/>
      <c r="D116" s="631"/>
      <c r="E116" s="631"/>
      <c r="F116" s="631"/>
    </row>
    <row r="117" spans="1:6" s="148" customFormat="1" ht="12.75">
      <c r="A117" s="631"/>
      <c r="B117" s="714"/>
      <c r="C117" s="631"/>
      <c r="D117" s="631"/>
      <c r="E117" s="631"/>
      <c r="F117" s="631"/>
    </row>
    <row r="118" spans="1:6" s="148" customFormat="1" ht="12.75">
      <c r="A118" s="631"/>
      <c r="B118" s="679"/>
      <c r="C118" s="631"/>
      <c r="D118" s="631"/>
      <c r="E118" s="631"/>
      <c r="F118" s="631"/>
    </row>
    <row r="119" spans="1:6" s="148" customFormat="1" ht="12.75">
      <c r="A119" s="631"/>
      <c r="B119" s="714"/>
      <c r="C119" s="631"/>
      <c r="D119" s="631"/>
      <c r="E119" s="631"/>
      <c r="F119" s="631"/>
    </row>
    <row r="120" spans="1:6" s="148" customFormat="1" ht="12.75">
      <c r="A120" s="631"/>
      <c r="B120" s="679"/>
      <c r="C120" s="631"/>
      <c r="D120" s="631"/>
      <c r="E120" s="631"/>
      <c r="F120" s="631"/>
    </row>
    <row r="121" spans="1:6" s="148" customFormat="1" ht="12.75">
      <c r="A121" s="631"/>
      <c r="B121" s="714"/>
      <c r="C121" s="631"/>
      <c r="D121" s="631"/>
      <c r="E121" s="631"/>
      <c r="F121" s="631"/>
    </row>
    <row r="122" spans="1:6" s="148" customFormat="1" ht="12.75">
      <c r="A122" s="631"/>
      <c r="B122" s="679"/>
      <c r="C122" s="631"/>
      <c r="D122" s="631"/>
      <c r="E122" s="631"/>
      <c r="F122" s="631"/>
    </row>
    <row r="123" spans="1:6" s="148" customFormat="1" ht="12.75">
      <c r="A123" s="631"/>
      <c r="B123" s="714"/>
      <c r="C123" s="631"/>
      <c r="D123" s="631"/>
      <c r="E123" s="631"/>
      <c r="F123" s="631"/>
    </row>
    <row r="124" spans="1:6" s="148" customFormat="1" ht="12.75">
      <c r="A124" s="631"/>
      <c r="B124" s="679"/>
      <c r="C124" s="631"/>
      <c r="D124" s="631"/>
      <c r="E124" s="631"/>
      <c r="F124" s="631"/>
    </row>
    <row r="125" spans="1:6" s="148" customFormat="1" ht="12.75">
      <c r="A125" s="631"/>
      <c r="B125" s="714"/>
      <c r="C125" s="631"/>
      <c r="D125" s="631"/>
      <c r="E125" s="631"/>
      <c r="F125" s="631"/>
    </row>
    <row r="126" spans="1:6" s="148" customFormat="1" ht="12.75">
      <c r="A126" s="631"/>
      <c r="B126" s="679"/>
      <c r="C126" s="631"/>
      <c r="D126" s="631"/>
      <c r="E126" s="631"/>
      <c r="F126" s="631"/>
    </row>
    <row r="127" spans="1:6" s="148" customFormat="1" ht="12.75">
      <c r="A127" s="631"/>
      <c r="B127" s="714"/>
      <c r="C127" s="631"/>
      <c r="D127" s="631"/>
      <c r="E127" s="631"/>
      <c r="F127" s="631"/>
    </row>
    <row r="128" spans="1:6" s="148" customFormat="1" ht="12.75">
      <c r="A128" s="631"/>
      <c r="B128" s="679"/>
      <c r="C128" s="631"/>
      <c r="D128" s="631"/>
      <c r="E128" s="631"/>
      <c r="F128" s="631"/>
    </row>
    <row r="129" spans="1:6" s="148" customFormat="1" ht="12.75">
      <c r="A129" s="631"/>
      <c r="B129" s="679"/>
      <c r="C129" s="631"/>
      <c r="D129" s="631"/>
      <c r="E129" s="631"/>
      <c r="F129" s="631"/>
    </row>
    <row r="130" spans="1:6" s="148" customFormat="1" ht="12.75">
      <c r="A130" s="631"/>
      <c r="B130" s="679"/>
      <c r="C130" s="631"/>
      <c r="D130" s="631"/>
      <c r="E130" s="631"/>
      <c r="F130" s="631"/>
    </row>
    <row r="131" spans="1:6" s="148" customFormat="1" ht="12.75">
      <c r="A131" s="631"/>
      <c r="B131" s="679"/>
      <c r="C131" s="631"/>
      <c r="D131" s="631"/>
      <c r="E131" s="631"/>
      <c r="F131" s="631"/>
    </row>
    <row r="132" spans="1:6" s="148" customFormat="1" ht="12.75">
      <c r="A132" s="631"/>
      <c r="B132" s="679"/>
      <c r="C132" s="631"/>
      <c r="D132" s="631"/>
      <c r="E132" s="631"/>
      <c r="F132" s="631"/>
    </row>
    <row r="133" spans="1:6" s="148" customFormat="1" ht="12.75">
      <c r="A133" s="631"/>
      <c r="B133" s="714"/>
      <c r="C133" s="631"/>
      <c r="D133" s="631"/>
      <c r="E133" s="631"/>
      <c r="F133" s="631"/>
    </row>
    <row r="134" spans="1:6" s="148" customFormat="1" ht="12.75">
      <c r="A134" s="631"/>
      <c r="B134" s="679"/>
      <c r="C134" s="631"/>
      <c r="D134" s="631"/>
      <c r="E134" s="631"/>
      <c r="F134" s="631"/>
    </row>
    <row r="135" spans="1:6" s="148" customFormat="1" ht="12.75">
      <c r="A135" s="631"/>
      <c r="B135" s="679"/>
      <c r="C135" s="631"/>
      <c r="D135" s="631"/>
      <c r="E135" s="631"/>
      <c r="F135" s="631"/>
    </row>
    <row r="136" spans="1:6" s="148" customFormat="1" ht="12.75">
      <c r="A136" s="631"/>
      <c r="B136" s="679"/>
      <c r="C136" s="631"/>
      <c r="D136" s="631"/>
      <c r="E136" s="631"/>
      <c r="F136" s="631"/>
    </row>
    <row r="137" spans="1:6" s="148" customFormat="1" ht="12.75">
      <c r="A137" s="631"/>
      <c r="B137" s="679"/>
      <c r="C137" s="631"/>
      <c r="D137" s="631"/>
      <c r="E137" s="631"/>
      <c r="F137" s="631"/>
    </row>
    <row r="138" spans="1:6" s="148" customFormat="1" ht="12.75">
      <c r="A138" s="631"/>
      <c r="B138" s="679"/>
      <c r="C138" s="631"/>
      <c r="D138" s="631"/>
      <c r="E138" s="631"/>
      <c r="F138" s="631"/>
    </row>
    <row r="139" spans="1:6" s="148" customFormat="1" ht="12.75">
      <c r="A139" s="631"/>
      <c r="B139" s="679"/>
      <c r="C139" s="631"/>
      <c r="D139" s="631"/>
      <c r="E139" s="631"/>
      <c r="F139" s="631"/>
    </row>
    <row r="140" spans="1:6" s="148" customFormat="1" ht="12.75">
      <c r="A140" s="631"/>
      <c r="B140" s="679"/>
      <c r="C140" s="631"/>
      <c r="D140" s="631"/>
      <c r="E140" s="631"/>
      <c r="F140" s="631"/>
    </row>
    <row r="141" spans="1:6" s="148" customFormat="1" ht="12.75">
      <c r="A141" s="631"/>
      <c r="B141" s="679"/>
      <c r="C141" s="631"/>
      <c r="D141" s="631"/>
      <c r="E141" s="631"/>
      <c r="F141" s="631"/>
    </row>
    <row r="142" spans="1:6" s="148" customFormat="1" ht="12.75">
      <c r="A142" s="631"/>
      <c r="B142" s="679"/>
      <c r="C142" s="631"/>
      <c r="D142" s="631"/>
      <c r="E142" s="631"/>
      <c r="F142" s="631"/>
    </row>
    <row r="143" spans="1:6" s="148" customFormat="1" ht="12.75">
      <c r="A143" s="631"/>
      <c r="B143" s="679"/>
      <c r="C143" s="631"/>
      <c r="D143" s="631"/>
      <c r="E143" s="631"/>
      <c r="F143" s="631"/>
    </row>
    <row r="144" spans="1:6" s="148" customFormat="1" ht="12.75">
      <c r="A144" s="631"/>
      <c r="B144" s="679"/>
      <c r="C144" s="631"/>
      <c r="D144" s="631"/>
      <c r="E144" s="631"/>
      <c r="F144" s="631"/>
    </row>
    <row r="145" spans="1:6" s="148" customFormat="1" ht="12.75">
      <c r="A145" s="631"/>
      <c r="B145" s="679"/>
      <c r="C145" s="631"/>
      <c r="D145" s="631"/>
      <c r="E145" s="631"/>
      <c r="F145" s="631"/>
    </row>
    <row r="146" spans="1:6" s="148" customFormat="1" ht="12.75">
      <c r="A146" s="631"/>
      <c r="B146" s="679"/>
      <c r="C146" s="631"/>
      <c r="D146" s="631"/>
      <c r="E146" s="631"/>
      <c r="F146" s="631"/>
    </row>
    <row r="147" spans="1:6" s="148" customFormat="1" ht="12.75">
      <c r="A147" s="631"/>
      <c r="B147" s="679"/>
      <c r="C147" s="631"/>
      <c r="D147" s="631"/>
      <c r="E147" s="631"/>
      <c r="F147" s="631"/>
    </row>
    <row r="148" spans="1:6" s="148" customFormat="1" ht="12.75">
      <c r="A148" s="631"/>
      <c r="B148" s="679"/>
      <c r="C148" s="631"/>
      <c r="D148" s="631"/>
      <c r="E148" s="631"/>
      <c r="F148" s="631"/>
    </row>
    <row r="149" spans="1:6" s="148" customFormat="1" ht="12.75">
      <c r="A149" s="631"/>
      <c r="B149" s="679"/>
      <c r="C149" s="631"/>
      <c r="D149" s="631"/>
      <c r="E149" s="631"/>
      <c r="F149" s="631"/>
    </row>
    <row r="150" spans="1:6" s="148" customFormat="1" ht="12.75">
      <c r="A150" s="631"/>
      <c r="B150" s="679"/>
      <c r="C150" s="631"/>
      <c r="D150" s="631"/>
      <c r="E150" s="631"/>
      <c r="F150" s="631"/>
    </row>
    <row r="151" spans="1:6" s="148" customFormat="1" ht="12.75">
      <c r="A151" s="631"/>
      <c r="B151" s="679"/>
      <c r="C151" s="631"/>
      <c r="D151" s="631"/>
      <c r="E151" s="631"/>
      <c r="F151" s="631"/>
    </row>
    <row r="152" spans="1:6" s="148" customFormat="1" ht="12.75">
      <c r="A152" s="631"/>
      <c r="B152" s="679"/>
      <c r="C152" s="631"/>
      <c r="D152" s="631"/>
      <c r="E152" s="631"/>
      <c r="F152" s="631"/>
    </row>
    <row r="153" spans="1:6" s="148" customFormat="1" ht="12.75">
      <c r="A153" s="631"/>
      <c r="B153" s="679"/>
      <c r="C153" s="631"/>
      <c r="D153" s="631"/>
      <c r="E153" s="631"/>
      <c r="F153" s="631"/>
    </row>
    <row r="154" spans="1:6" s="148" customFormat="1" ht="12.75">
      <c r="A154" s="631"/>
      <c r="B154" s="679"/>
      <c r="C154" s="631"/>
      <c r="D154" s="631"/>
      <c r="E154" s="631"/>
      <c r="F154" s="631"/>
    </row>
    <row r="155" spans="1:6" s="148" customFormat="1" ht="12.75">
      <c r="A155" s="631"/>
      <c r="B155" s="679"/>
      <c r="C155" s="631"/>
      <c r="D155" s="631"/>
      <c r="E155" s="631"/>
      <c r="F155" s="631"/>
    </row>
    <row r="156" spans="1:6" s="148" customFormat="1" ht="12.75">
      <c r="A156" s="631"/>
      <c r="B156" s="679"/>
      <c r="C156" s="631"/>
      <c r="D156" s="631"/>
      <c r="E156" s="631"/>
      <c r="F156" s="631"/>
    </row>
    <row r="157" spans="1:6" s="148" customFormat="1" ht="12.75">
      <c r="A157" s="631"/>
      <c r="B157" s="679"/>
      <c r="C157" s="631"/>
      <c r="D157" s="631"/>
      <c r="E157" s="631"/>
      <c r="F157" s="631"/>
    </row>
    <row r="158" spans="1:6" s="148" customFormat="1" ht="12.75">
      <c r="A158" s="631"/>
      <c r="B158" s="679"/>
      <c r="C158" s="631"/>
      <c r="D158" s="631"/>
      <c r="E158" s="631"/>
      <c r="F158" s="631"/>
    </row>
  </sheetData>
  <mergeCells count="3">
    <mergeCell ref="A75:B75"/>
    <mergeCell ref="C75:D75"/>
    <mergeCell ref="A76:F76"/>
  </mergeCells>
  <printOptions horizontalCentered="1"/>
  <pageMargins left="0.9448818897637796" right="0" top="0.7874015748031497" bottom="0.5118110236220472" header="0.2362204724409449" footer="0.1968503937007874"/>
  <pageSetup firstPageNumber="40" useFirstPageNumber="1" fitToHeight="2" fitToWidth="1" horizontalDpi="600" verticalDpi="600" orientation="portrait" paperSize="9" scale="92" r:id="rId1"/>
  <headerFooter alignWithMargins="0">
    <oddFooter>&amp;C
&amp;R&amp;P
</oddFooter>
  </headerFooter>
  <rowBreaks count="1" manualBreakCount="1">
    <brk id="46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F16" sqref="F16"/>
    </sheetView>
  </sheetViews>
  <sheetFormatPr defaultColWidth="9.140625" defaultRowHeight="12.75"/>
  <cols>
    <col min="1" max="1" width="8.00390625" style="724" customWidth="1"/>
    <col min="2" max="2" width="47.140625" style="642" customWidth="1"/>
    <col min="3" max="3" width="11.00390625" style="642" customWidth="1"/>
    <col min="4" max="4" width="10.8515625" style="642" customWidth="1"/>
    <col min="5" max="5" width="11.7109375" style="751" customWidth="1"/>
    <col min="6" max="6" width="12.00390625" style="642" customWidth="1"/>
    <col min="7" max="16384" width="9.140625" style="642" customWidth="1"/>
  </cols>
  <sheetData>
    <row r="1" spans="1:6" s="215" customFormat="1" ht="12">
      <c r="A1" s="715"/>
      <c r="E1" s="716"/>
      <c r="F1" s="717" t="s">
        <v>1923</v>
      </c>
    </row>
    <row r="2" spans="1:6" s="215" customFormat="1" ht="17.25" customHeight="1">
      <c r="A2" s="229" t="s">
        <v>1924</v>
      </c>
      <c r="B2" s="229"/>
      <c r="C2" s="229"/>
      <c r="D2" s="229"/>
      <c r="E2" s="229"/>
      <c r="F2" s="229"/>
    </row>
    <row r="3" spans="1:5" ht="17.25" customHeight="1">
      <c r="A3" s="432"/>
      <c r="B3" s="718"/>
      <c r="C3" s="719"/>
      <c r="D3" s="719"/>
      <c r="E3" s="720"/>
    </row>
    <row r="4" spans="1:6" ht="17.25" customHeight="1">
      <c r="A4" s="1039" t="s">
        <v>1925</v>
      </c>
      <c r="B4" s="1039"/>
      <c r="C4" s="1039"/>
      <c r="D4" s="1039"/>
      <c r="E4" s="1039"/>
      <c r="F4" s="1039"/>
    </row>
    <row r="5" spans="1:7" s="200" customFormat="1" ht="12.75">
      <c r="A5" s="292" t="s">
        <v>1593</v>
      </c>
      <c r="B5" s="292"/>
      <c r="C5" s="292"/>
      <c r="D5" s="292"/>
      <c r="E5" s="292"/>
      <c r="F5" s="292"/>
      <c r="G5" s="635"/>
    </row>
    <row r="6" spans="1:6" s="200" customFormat="1" ht="12.75">
      <c r="A6" s="724"/>
      <c r="E6" s="725"/>
      <c r="F6" s="726" t="s">
        <v>631</v>
      </c>
    </row>
    <row r="7" spans="1:6" s="200" customFormat="1" ht="45.75" customHeight="1">
      <c r="A7" s="698" t="s">
        <v>1016</v>
      </c>
      <c r="B7" s="727" t="s">
        <v>580</v>
      </c>
      <c r="C7" s="727" t="s">
        <v>1594</v>
      </c>
      <c r="D7" s="727" t="s">
        <v>633</v>
      </c>
      <c r="E7" s="728" t="s">
        <v>1655</v>
      </c>
      <c r="F7" s="651" t="s">
        <v>584</v>
      </c>
    </row>
    <row r="8" spans="1:6" s="200" customFormat="1" ht="12.75">
      <c r="A8" s="729" t="s">
        <v>1926</v>
      </c>
      <c r="B8" s="729" t="s">
        <v>1927</v>
      </c>
      <c r="C8" s="729" t="s">
        <v>1928</v>
      </c>
      <c r="D8" s="729" t="s">
        <v>1929</v>
      </c>
      <c r="E8" s="730" t="s">
        <v>1930</v>
      </c>
      <c r="F8" s="729" t="s">
        <v>1931</v>
      </c>
    </row>
    <row r="9" spans="1:6" s="200" customFormat="1" ht="12.75">
      <c r="A9" s="1037" t="s">
        <v>1932</v>
      </c>
      <c r="B9" s="1037"/>
      <c r="C9" s="192">
        <v>50405616</v>
      </c>
      <c r="D9" s="192">
        <v>51863619</v>
      </c>
      <c r="E9" s="193">
        <v>102.89254078355079</v>
      </c>
      <c r="F9" s="192">
        <v>4662886</v>
      </c>
    </row>
    <row r="10" spans="1:6" s="200" customFormat="1" ht="12.75">
      <c r="A10" s="732"/>
      <c r="B10" s="733" t="s">
        <v>1933</v>
      </c>
      <c r="C10" s="194">
        <v>14505673</v>
      </c>
      <c r="D10" s="194">
        <v>20180015</v>
      </c>
      <c r="E10" s="195">
        <v>139.11808848855202</v>
      </c>
      <c r="F10" s="194">
        <v>977244</v>
      </c>
    </row>
    <row r="11" spans="1:6" s="200" customFormat="1" ht="25.5">
      <c r="A11" s="732"/>
      <c r="B11" s="731" t="s">
        <v>1934</v>
      </c>
      <c r="C11" s="194">
        <v>2875200</v>
      </c>
      <c r="D11" s="194">
        <v>2771843</v>
      </c>
      <c r="E11" s="195">
        <v>96.40522398441847</v>
      </c>
      <c r="F11" s="194">
        <v>196222</v>
      </c>
    </row>
    <row r="12" spans="1:6" s="200" customFormat="1" ht="12.75">
      <c r="A12" s="732"/>
      <c r="B12" s="731" t="s">
        <v>235</v>
      </c>
      <c r="C12" s="194">
        <v>409325</v>
      </c>
      <c r="D12" s="194">
        <v>706389</v>
      </c>
      <c r="E12" s="195">
        <v>172.57411592255542</v>
      </c>
      <c r="F12" s="194">
        <v>374333</v>
      </c>
    </row>
    <row r="13" spans="1:6" s="200" customFormat="1" ht="30.75" customHeight="1">
      <c r="A13" s="732"/>
      <c r="B13" s="734" t="s">
        <v>1935</v>
      </c>
      <c r="C13" s="194">
        <v>23341</v>
      </c>
      <c r="D13" s="194">
        <v>81798</v>
      </c>
      <c r="E13" s="195">
        <v>350.4477100381303</v>
      </c>
      <c r="F13" s="194">
        <v>5395</v>
      </c>
    </row>
    <row r="14" spans="1:6" s="200" customFormat="1" ht="27">
      <c r="A14" s="732"/>
      <c r="B14" s="734" t="s">
        <v>1936</v>
      </c>
      <c r="C14" s="194">
        <v>10694</v>
      </c>
      <c r="D14" s="194">
        <v>10382</v>
      </c>
      <c r="E14" s="195">
        <v>97.0824761548532</v>
      </c>
      <c r="F14" s="194">
        <v>2730</v>
      </c>
    </row>
    <row r="15" spans="1:6" s="200" customFormat="1" ht="36.75" customHeight="1">
      <c r="A15" s="732"/>
      <c r="B15" s="734" t="s">
        <v>1937</v>
      </c>
      <c r="C15" s="194">
        <v>23722007</v>
      </c>
      <c r="D15" s="194">
        <v>20457990</v>
      </c>
      <c r="E15" s="195">
        <v>86.2405529178033</v>
      </c>
      <c r="F15" s="194">
        <v>2289575</v>
      </c>
    </row>
    <row r="16" spans="1:6" s="200" customFormat="1" ht="46.5" customHeight="1">
      <c r="A16" s="735"/>
      <c r="B16" s="734" t="s">
        <v>1938</v>
      </c>
      <c r="C16" s="194">
        <v>8235665</v>
      </c>
      <c r="D16" s="194">
        <v>7201310</v>
      </c>
      <c r="E16" s="195">
        <v>87.44054062422403</v>
      </c>
      <c r="F16" s="194">
        <v>775544</v>
      </c>
    </row>
    <row r="17" spans="1:6" s="200" customFormat="1" ht="27">
      <c r="A17" s="735"/>
      <c r="B17" s="734" t="s">
        <v>1939</v>
      </c>
      <c r="C17" s="194">
        <v>490955</v>
      </c>
      <c r="D17" s="194">
        <v>342306</v>
      </c>
      <c r="E17" s="195">
        <v>69.72247965699503</v>
      </c>
      <c r="F17" s="194">
        <v>38032</v>
      </c>
    </row>
    <row r="18" spans="1:6" s="200" customFormat="1" ht="32.25" customHeight="1">
      <c r="A18" s="736"/>
      <c r="B18" s="734" t="s">
        <v>1940</v>
      </c>
      <c r="C18" s="194">
        <v>132756</v>
      </c>
      <c r="D18" s="194">
        <v>111586</v>
      </c>
      <c r="E18" s="195">
        <v>84.0534514447558</v>
      </c>
      <c r="F18" s="194">
        <v>3811</v>
      </c>
    </row>
    <row r="19" spans="1:6" s="200" customFormat="1" ht="16.5" customHeight="1">
      <c r="A19" s="1037" t="s">
        <v>1941</v>
      </c>
      <c r="B19" s="1037"/>
      <c r="C19" s="737">
        <v>50405616</v>
      </c>
      <c r="D19" s="737">
        <v>51863619</v>
      </c>
      <c r="E19" s="738">
        <v>102.89254078355079</v>
      </c>
      <c r="F19" s="737">
        <v>4662886</v>
      </c>
    </row>
    <row r="20" spans="1:6" s="200" customFormat="1" ht="12.75">
      <c r="A20" s="1037" t="s">
        <v>1942</v>
      </c>
      <c r="B20" s="1037"/>
      <c r="C20" s="192">
        <v>6396580</v>
      </c>
      <c r="D20" s="192">
        <v>7827073</v>
      </c>
      <c r="E20" s="193">
        <v>122.36340356878206</v>
      </c>
      <c r="F20" s="192">
        <v>338605</v>
      </c>
    </row>
    <row r="21" spans="1:6" s="200" customFormat="1" ht="12.75">
      <c r="A21" s="735" t="s">
        <v>1739</v>
      </c>
      <c r="B21" s="739" t="s">
        <v>1943</v>
      </c>
      <c r="C21" s="194">
        <v>6125077</v>
      </c>
      <c r="D21" s="194">
        <v>7611895</v>
      </c>
      <c r="E21" s="195">
        <v>124.27427442952963</v>
      </c>
      <c r="F21" s="194">
        <v>298306</v>
      </c>
    </row>
    <row r="22" spans="1:6" s="200" customFormat="1" ht="12.75">
      <c r="A22" s="735" t="s">
        <v>811</v>
      </c>
      <c r="B22" s="740" t="s">
        <v>142</v>
      </c>
      <c r="C22" s="194">
        <v>171362</v>
      </c>
      <c r="D22" s="194">
        <v>140184</v>
      </c>
      <c r="E22" s="195">
        <v>81.80576790653704</v>
      </c>
      <c r="F22" s="194">
        <v>40323</v>
      </c>
    </row>
    <row r="23" spans="1:6" s="200" customFormat="1" ht="32.25" customHeight="1">
      <c r="A23" s="735" t="s">
        <v>1793</v>
      </c>
      <c r="B23" s="741" t="s">
        <v>1944</v>
      </c>
      <c r="C23" s="194">
        <v>100141</v>
      </c>
      <c r="D23" s="194">
        <v>74994</v>
      </c>
      <c r="E23" s="195">
        <v>74.88840734564265</v>
      </c>
      <c r="F23" s="194">
        <v>-24</v>
      </c>
    </row>
    <row r="24" spans="1:6" s="200" customFormat="1" ht="12.75">
      <c r="A24" s="1037" t="s">
        <v>1945</v>
      </c>
      <c r="B24" s="1037"/>
      <c r="C24" s="192">
        <v>1974721</v>
      </c>
      <c r="D24" s="192">
        <v>1687787</v>
      </c>
      <c r="E24" s="193">
        <v>85.46964355977376</v>
      </c>
      <c r="F24" s="192">
        <v>184433</v>
      </c>
    </row>
    <row r="25" spans="1:6" s="200" customFormat="1" ht="12.75">
      <c r="A25" s="732" t="s">
        <v>1946</v>
      </c>
      <c r="B25" s="739" t="s">
        <v>1943</v>
      </c>
      <c r="C25" s="194">
        <v>1940522</v>
      </c>
      <c r="D25" s="194">
        <v>1650504</v>
      </c>
      <c r="E25" s="195">
        <v>85.05463993708909</v>
      </c>
      <c r="F25" s="194">
        <v>177038</v>
      </c>
    </row>
    <row r="26" spans="1:6" s="200" customFormat="1" ht="12.75">
      <c r="A26" s="732" t="s">
        <v>811</v>
      </c>
      <c r="B26" s="740" t="s">
        <v>142</v>
      </c>
      <c r="C26" s="194">
        <v>34199</v>
      </c>
      <c r="D26" s="194">
        <v>37283</v>
      </c>
      <c r="E26" s="195">
        <v>109.01780753823212</v>
      </c>
      <c r="F26" s="194">
        <v>7395</v>
      </c>
    </row>
    <row r="27" spans="1:6" s="200" customFormat="1" ht="12.75">
      <c r="A27" s="1037" t="s">
        <v>1947</v>
      </c>
      <c r="B27" s="1037"/>
      <c r="C27" s="192">
        <v>27000689</v>
      </c>
      <c r="D27" s="192">
        <v>23515359</v>
      </c>
      <c r="E27" s="193">
        <v>87.0916997710688</v>
      </c>
      <c r="F27" s="192">
        <v>2812788</v>
      </c>
    </row>
    <row r="28" spans="1:6" s="200" customFormat="1" ht="12.75">
      <c r="A28" s="735" t="s">
        <v>1739</v>
      </c>
      <c r="B28" s="739" t="s">
        <v>1943</v>
      </c>
      <c r="C28" s="194">
        <v>142859</v>
      </c>
      <c r="D28" s="194">
        <v>145168</v>
      </c>
      <c r="E28" s="195">
        <v>101.61627898837315</v>
      </c>
      <c r="F28" s="194">
        <v>8213</v>
      </c>
    </row>
    <row r="29" spans="1:6" s="200" customFormat="1" ht="12.75">
      <c r="A29" s="735" t="s">
        <v>811</v>
      </c>
      <c r="B29" s="740" t="s">
        <v>142</v>
      </c>
      <c r="C29" s="194">
        <v>57476</v>
      </c>
      <c r="D29" s="194">
        <v>34186</v>
      </c>
      <c r="E29" s="195">
        <v>59.47873895191036</v>
      </c>
      <c r="F29" s="194">
        <v>2416</v>
      </c>
    </row>
    <row r="30" spans="1:6" s="200" customFormat="1" ht="12.75">
      <c r="A30" s="735" t="s">
        <v>1741</v>
      </c>
      <c r="B30" s="740" t="s">
        <v>1003</v>
      </c>
      <c r="C30" s="194">
        <v>181660</v>
      </c>
      <c r="D30" s="194">
        <v>578109</v>
      </c>
      <c r="E30" s="195">
        <v>0</v>
      </c>
      <c r="F30" s="194">
        <v>321434</v>
      </c>
    </row>
    <row r="31" spans="1:6" s="200" customFormat="1" ht="25.5">
      <c r="A31" s="735" t="s">
        <v>1799</v>
      </c>
      <c r="B31" s="741" t="s">
        <v>1948</v>
      </c>
      <c r="C31" s="194">
        <v>0</v>
      </c>
      <c r="D31" s="245">
        <v>21242</v>
      </c>
      <c r="E31" s="195">
        <v>0</v>
      </c>
      <c r="F31" s="194">
        <v>0</v>
      </c>
    </row>
    <row r="32" spans="1:6" s="200" customFormat="1" ht="25.5">
      <c r="A32" s="735" t="s">
        <v>1753</v>
      </c>
      <c r="B32" s="741" t="s">
        <v>1949</v>
      </c>
      <c r="C32" s="194">
        <v>4000</v>
      </c>
      <c r="D32" s="194">
        <v>4000</v>
      </c>
      <c r="E32" s="195">
        <v>100</v>
      </c>
      <c r="F32" s="194">
        <v>0</v>
      </c>
    </row>
    <row r="33" spans="1:6" s="200" customFormat="1" ht="25.5">
      <c r="A33" s="735" t="s">
        <v>1787</v>
      </c>
      <c r="B33" s="741" t="s">
        <v>1950</v>
      </c>
      <c r="C33" s="194">
        <v>18080021</v>
      </c>
      <c r="D33" s="194">
        <v>15339514</v>
      </c>
      <c r="E33" s="195">
        <v>84.84234614550503</v>
      </c>
      <c r="F33" s="194">
        <v>1686954</v>
      </c>
    </row>
    <row r="34" spans="1:6" s="200" customFormat="1" ht="27.75" customHeight="1">
      <c r="A34" s="735" t="s">
        <v>1753</v>
      </c>
      <c r="B34" s="741" t="s">
        <v>1951</v>
      </c>
      <c r="C34" s="194">
        <v>8055064</v>
      </c>
      <c r="D34" s="194">
        <v>7055841</v>
      </c>
      <c r="E34" s="195">
        <v>87.59509545796284</v>
      </c>
      <c r="F34" s="194">
        <v>756501</v>
      </c>
    </row>
    <row r="35" spans="1:6" s="200" customFormat="1" ht="15.75" customHeight="1">
      <c r="A35" s="735" t="s">
        <v>1753</v>
      </c>
      <c r="B35" s="741" t="s">
        <v>1952</v>
      </c>
      <c r="C35" s="194">
        <v>476389</v>
      </c>
      <c r="D35" s="194">
        <v>329879</v>
      </c>
      <c r="E35" s="195">
        <v>69.24572145872386</v>
      </c>
      <c r="F35" s="194">
        <v>37210</v>
      </c>
    </row>
    <row r="36" spans="1:6" s="200" customFormat="1" ht="15.75" customHeight="1">
      <c r="A36" s="735" t="s">
        <v>1801</v>
      </c>
      <c r="B36" s="741" t="s">
        <v>1953</v>
      </c>
      <c r="C36" s="194">
        <v>3220</v>
      </c>
      <c r="D36" s="194">
        <v>7420</v>
      </c>
      <c r="E36" s="195">
        <v>0</v>
      </c>
      <c r="F36" s="194">
        <v>60</v>
      </c>
    </row>
    <row r="37" spans="1:6" s="200" customFormat="1" ht="19.5" customHeight="1">
      <c r="A37" s="1038" t="s">
        <v>1954</v>
      </c>
      <c r="B37" s="1038"/>
      <c r="C37" s="192">
        <v>5873673</v>
      </c>
      <c r="D37" s="192">
        <v>5310725</v>
      </c>
      <c r="E37" s="193">
        <v>90.41574156409456</v>
      </c>
      <c r="F37" s="192">
        <v>631536</v>
      </c>
    </row>
    <row r="38" spans="1:6" s="200" customFormat="1" ht="12.75">
      <c r="A38" s="736" t="s">
        <v>1739</v>
      </c>
      <c r="B38" s="739" t="s">
        <v>1943</v>
      </c>
      <c r="C38" s="194">
        <v>12628</v>
      </c>
      <c r="D38" s="194">
        <v>12893</v>
      </c>
      <c r="E38" s="195">
        <v>102.09851124485272</v>
      </c>
      <c r="F38" s="194">
        <v>2014</v>
      </c>
    </row>
    <row r="39" spans="1:6" s="200" customFormat="1" ht="15" customHeight="1">
      <c r="A39" s="735" t="s">
        <v>811</v>
      </c>
      <c r="B39" s="740" t="s">
        <v>142</v>
      </c>
      <c r="C39" s="194">
        <v>29366</v>
      </c>
      <c r="D39" s="194">
        <v>24674</v>
      </c>
      <c r="E39" s="195">
        <v>84.02233875910918</v>
      </c>
      <c r="F39" s="194">
        <v>6723</v>
      </c>
    </row>
    <row r="40" spans="1:6" s="200" customFormat="1" ht="25.5">
      <c r="A40" s="735" t="s">
        <v>1787</v>
      </c>
      <c r="B40" s="741" t="s">
        <v>1955</v>
      </c>
      <c r="C40" s="194">
        <v>5641986</v>
      </c>
      <c r="D40" s="194">
        <v>5118476</v>
      </c>
      <c r="E40" s="195">
        <v>90.7211751323027</v>
      </c>
      <c r="F40" s="194">
        <v>602621</v>
      </c>
    </row>
    <row r="41" spans="1:6" s="200" customFormat="1" ht="28.5" customHeight="1">
      <c r="A41" s="735" t="s">
        <v>1753</v>
      </c>
      <c r="B41" s="741" t="s">
        <v>1956</v>
      </c>
      <c r="C41" s="194">
        <v>180601</v>
      </c>
      <c r="D41" s="194">
        <v>145469</v>
      </c>
      <c r="E41" s="195">
        <v>80.54717304998312</v>
      </c>
      <c r="F41" s="194">
        <v>19043</v>
      </c>
    </row>
    <row r="42" spans="1:6" s="200" customFormat="1" ht="17.25" customHeight="1">
      <c r="A42" s="735" t="s">
        <v>1753</v>
      </c>
      <c r="B42" s="741" t="s">
        <v>1952</v>
      </c>
      <c r="C42" s="194">
        <v>1798</v>
      </c>
      <c r="D42" s="194">
        <v>2942</v>
      </c>
      <c r="E42" s="195">
        <v>163.62625139043382</v>
      </c>
      <c r="F42" s="194">
        <v>438</v>
      </c>
    </row>
    <row r="43" spans="1:6" s="200" customFormat="1" ht="15" customHeight="1">
      <c r="A43" s="735" t="s">
        <v>1801</v>
      </c>
      <c r="B43" s="741" t="s">
        <v>1953</v>
      </c>
      <c r="C43" s="194">
        <v>7294</v>
      </c>
      <c r="D43" s="194">
        <v>6271</v>
      </c>
      <c r="E43" s="195">
        <v>85.97477378667398</v>
      </c>
      <c r="F43" s="194">
        <v>697</v>
      </c>
    </row>
    <row r="44" spans="1:6" s="200" customFormat="1" ht="12.75">
      <c r="A44" s="1038" t="s">
        <v>232</v>
      </c>
      <c r="B44" s="1038"/>
      <c r="C44" s="192">
        <v>9159953</v>
      </c>
      <c r="D44" s="192">
        <v>13522675</v>
      </c>
      <c r="E44" s="193">
        <v>147.62821381288745</v>
      </c>
      <c r="F44" s="192">
        <v>695524</v>
      </c>
    </row>
    <row r="45" spans="1:6" s="200" customFormat="1" ht="12.75">
      <c r="A45" s="735" t="s">
        <v>1739</v>
      </c>
      <c r="B45" s="739" t="s">
        <v>1943</v>
      </c>
      <c r="C45" s="194">
        <v>6284587</v>
      </c>
      <c r="D45" s="194">
        <v>10759555</v>
      </c>
      <c r="E45" s="195">
        <v>171.20544277611242</v>
      </c>
      <c r="F45" s="194">
        <v>491673</v>
      </c>
    </row>
    <row r="46" spans="1:6" s="200" customFormat="1" ht="12.75">
      <c r="A46" s="735" t="s">
        <v>811</v>
      </c>
      <c r="B46" s="740" t="s">
        <v>142</v>
      </c>
      <c r="C46" s="194">
        <v>2582797</v>
      </c>
      <c r="D46" s="194">
        <v>2535516</v>
      </c>
      <c r="E46" s="195">
        <v>98.16938768319771</v>
      </c>
      <c r="F46" s="194">
        <v>139365</v>
      </c>
    </row>
    <row r="47" spans="1:6" s="200" customFormat="1" ht="12.75">
      <c r="A47" s="735" t="s">
        <v>1741</v>
      </c>
      <c r="B47" s="740" t="s">
        <v>1003</v>
      </c>
      <c r="C47" s="194">
        <v>227665</v>
      </c>
      <c r="D47" s="194">
        <v>128280</v>
      </c>
      <c r="E47" s="195">
        <v>56.345946895658095</v>
      </c>
      <c r="F47" s="194">
        <v>52899</v>
      </c>
    </row>
    <row r="48" spans="1:6" s="200" customFormat="1" ht="25.5">
      <c r="A48" s="735" t="s">
        <v>1799</v>
      </c>
      <c r="B48" s="741" t="s">
        <v>1948</v>
      </c>
      <c r="C48" s="194">
        <v>23341</v>
      </c>
      <c r="D48" s="194">
        <v>60556</v>
      </c>
      <c r="E48" s="195">
        <v>259.4404695600017</v>
      </c>
      <c r="F48" s="194">
        <v>5395</v>
      </c>
    </row>
    <row r="49" spans="1:6" s="200" customFormat="1" ht="25.5">
      <c r="A49" s="735" t="s">
        <v>1753</v>
      </c>
      <c r="B49" s="741" t="s">
        <v>1949</v>
      </c>
      <c r="C49" s="194">
        <v>6694</v>
      </c>
      <c r="D49" s="194">
        <v>6382</v>
      </c>
      <c r="E49" s="195">
        <v>95.33910965043323</v>
      </c>
      <c r="F49" s="194">
        <v>2730</v>
      </c>
    </row>
    <row r="50" spans="1:6" s="200" customFormat="1" ht="15.75" customHeight="1">
      <c r="A50" s="735" t="s">
        <v>1753</v>
      </c>
      <c r="B50" s="741" t="s">
        <v>1952</v>
      </c>
      <c r="C50" s="194">
        <v>12768</v>
      </c>
      <c r="D50" s="194">
        <v>9485</v>
      </c>
      <c r="E50" s="195">
        <v>74.28728070175438</v>
      </c>
      <c r="F50" s="194">
        <v>384</v>
      </c>
    </row>
    <row r="51" spans="1:6" s="200" customFormat="1" ht="15" customHeight="1">
      <c r="A51" s="735" t="s">
        <v>1801</v>
      </c>
      <c r="B51" s="741" t="s">
        <v>233</v>
      </c>
      <c r="C51" s="194">
        <v>22101</v>
      </c>
      <c r="D51" s="194">
        <v>22901</v>
      </c>
      <c r="E51" s="195">
        <v>103.61974571286368</v>
      </c>
      <c r="F51" s="194">
        <v>3078</v>
      </c>
    </row>
    <row r="52" spans="1:6" s="200" customFormat="1" ht="25.5" customHeight="1">
      <c r="A52" s="293"/>
      <c r="B52" s="293"/>
      <c r="C52" s="293"/>
      <c r="D52" s="293"/>
      <c r="E52" s="293"/>
      <c r="F52" s="293"/>
    </row>
    <row r="53" spans="1:6" s="200" customFormat="1" ht="25.5" customHeight="1">
      <c r="A53" s="743"/>
      <c r="B53" s="743"/>
      <c r="C53" s="743"/>
      <c r="D53" s="743"/>
      <c r="E53" s="743"/>
      <c r="F53" s="743"/>
    </row>
    <row r="54" spans="2:5" s="744" customFormat="1" ht="15.75">
      <c r="B54" s="669"/>
      <c r="C54" s="510"/>
      <c r="D54" s="510"/>
      <c r="E54" s="745"/>
    </row>
    <row r="55" spans="2:8" s="200" customFormat="1" ht="15.75">
      <c r="B55" s="38"/>
      <c r="D55" s="323"/>
      <c r="E55" s="746"/>
      <c r="F55" s="718"/>
      <c r="G55" s="635"/>
      <c r="H55" s="635"/>
    </row>
    <row r="56" spans="1:6" s="567" customFormat="1" ht="17.25" customHeight="1">
      <c r="A56" s="568" t="s">
        <v>234</v>
      </c>
      <c r="B56" s="510"/>
      <c r="C56" s="510"/>
      <c r="D56" s="510"/>
      <c r="E56" s="200" t="s">
        <v>624</v>
      </c>
      <c r="F56" s="480"/>
    </row>
    <row r="57" spans="1:6" s="567" customFormat="1" ht="17.25" customHeight="1">
      <c r="A57" s="568"/>
      <c r="B57" s="510"/>
      <c r="C57" s="510"/>
      <c r="D57" s="510"/>
      <c r="E57" s="569"/>
      <c r="F57" s="480"/>
    </row>
    <row r="58" spans="1:5" s="744" customFormat="1" ht="17.25" customHeight="1">
      <c r="A58" s="646"/>
      <c r="B58" s="646"/>
      <c r="C58" s="646"/>
      <c r="E58" s="747"/>
    </row>
    <row r="59" spans="1:5" s="744" customFormat="1" ht="17.25" customHeight="1">
      <c r="A59" s="646"/>
      <c r="B59" s="646"/>
      <c r="C59" s="646"/>
      <c r="E59" s="747"/>
    </row>
    <row r="60" spans="1:5" s="744" customFormat="1" ht="17.25" customHeight="1">
      <c r="A60" s="646"/>
      <c r="B60" s="646"/>
      <c r="C60" s="646"/>
      <c r="E60" s="747"/>
    </row>
    <row r="61" spans="1:5" s="744" customFormat="1" ht="17.25" customHeight="1">
      <c r="A61" s="646"/>
      <c r="B61" s="646"/>
      <c r="C61" s="646"/>
      <c r="E61" s="747"/>
    </row>
    <row r="62" spans="1:5" s="744" customFormat="1" ht="17.25" customHeight="1">
      <c r="A62" s="646"/>
      <c r="B62" s="646"/>
      <c r="C62" s="646"/>
      <c r="E62" s="747"/>
    </row>
    <row r="63" spans="1:5" s="744" customFormat="1" ht="17.25" customHeight="1">
      <c r="A63" s="646"/>
      <c r="B63" s="646"/>
      <c r="C63" s="646"/>
      <c r="E63" s="747"/>
    </row>
    <row r="64" spans="1:5" s="744" customFormat="1" ht="17.25" customHeight="1">
      <c r="A64" s="646"/>
      <c r="B64" s="646"/>
      <c r="C64" s="646"/>
      <c r="E64" s="747"/>
    </row>
    <row r="65" spans="1:5" s="744" customFormat="1" ht="17.25" customHeight="1">
      <c r="A65" s="646"/>
      <c r="B65" s="646"/>
      <c r="C65" s="646"/>
      <c r="E65" s="747"/>
    </row>
    <row r="66" spans="1:5" s="744" customFormat="1" ht="17.25" customHeight="1">
      <c r="A66" s="646"/>
      <c r="B66" s="646"/>
      <c r="C66" s="646"/>
      <c r="E66" s="747"/>
    </row>
    <row r="67" spans="1:5" s="744" customFormat="1" ht="17.25" customHeight="1">
      <c r="A67" s="646"/>
      <c r="B67" s="646"/>
      <c r="C67" s="646"/>
      <c r="E67" s="747"/>
    </row>
    <row r="68" spans="1:5" s="744" customFormat="1" ht="17.25" customHeight="1">
      <c r="A68" s="646"/>
      <c r="B68" s="646"/>
      <c r="C68" s="646"/>
      <c r="E68" s="747"/>
    </row>
    <row r="69" spans="1:5" s="744" customFormat="1" ht="17.25" customHeight="1">
      <c r="A69" s="646"/>
      <c r="B69" s="646"/>
      <c r="C69" s="646"/>
      <c r="E69" s="747"/>
    </row>
    <row r="70" spans="1:5" s="744" customFormat="1" ht="17.25" customHeight="1">
      <c r="A70" s="646"/>
      <c r="B70" s="646"/>
      <c r="C70" s="646"/>
      <c r="E70" s="747"/>
    </row>
    <row r="71" spans="1:5" s="744" customFormat="1" ht="17.25" customHeight="1">
      <c r="A71" s="646"/>
      <c r="B71" s="646"/>
      <c r="C71" s="646"/>
      <c r="D71" s="646"/>
      <c r="E71" s="748"/>
    </row>
    <row r="72" spans="1:5" s="744" customFormat="1" ht="17.25" customHeight="1">
      <c r="A72" s="646"/>
      <c r="B72" s="646"/>
      <c r="C72" s="646"/>
      <c r="D72" s="646"/>
      <c r="E72" s="748"/>
    </row>
    <row r="73" spans="2:5" s="744" customFormat="1" ht="17.25" customHeight="1">
      <c r="B73" s="646"/>
      <c r="C73" s="646"/>
      <c r="D73" s="646"/>
      <c r="E73" s="748"/>
    </row>
    <row r="74" spans="2:5" s="744" customFormat="1" ht="17.25" customHeight="1">
      <c r="B74" s="646"/>
      <c r="C74" s="646"/>
      <c r="D74" s="646"/>
      <c r="E74" s="748"/>
    </row>
    <row r="75" spans="1:5" s="321" customFormat="1" ht="17.25" customHeight="1">
      <c r="A75" s="572"/>
      <c r="B75" s="573"/>
      <c r="C75" s="574"/>
      <c r="D75" s="200"/>
      <c r="E75" s="749"/>
    </row>
    <row r="76" spans="1:5" s="200" customFormat="1" ht="12.75">
      <c r="A76" s="724"/>
      <c r="E76" s="725"/>
    </row>
    <row r="77" spans="1:5" s="200" customFormat="1" ht="12.75">
      <c r="A77" s="724"/>
      <c r="E77" s="725"/>
    </row>
    <row r="78" spans="1:5" s="200" customFormat="1" ht="12.75">
      <c r="A78" s="724"/>
      <c r="E78" s="725"/>
    </row>
    <row r="79" spans="1:5" s="200" customFormat="1" ht="12.75">
      <c r="A79" s="724"/>
      <c r="E79" s="725"/>
    </row>
    <row r="80" spans="1:5" s="200" customFormat="1" ht="12.75">
      <c r="A80" s="646" t="s">
        <v>1650</v>
      </c>
      <c r="E80" s="725"/>
    </row>
    <row r="81" spans="1:5" s="200" customFormat="1" ht="12.75">
      <c r="A81" s="750" t="s">
        <v>626</v>
      </c>
      <c r="E81" s="725"/>
    </row>
  </sheetData>
  <mergeCells count="11">
    <mergeCell ref="A4:F4"/>
    <mergeCell ref="A5:F5"/>
    <mergeCell ref="A52:F52"/>
    <mergeCell ref="A2:F2"/>
    <mergeCell ref="A27:B27"/>
    <mergeCell ref="A37:B37"/>
    <mergeCell ref="A44:B44"/>
    <mergeCell ref="A9:B9"/>
    <mergeCell ref="A19:B19"/>
    <mergeCell ref="A20:B20"/>
    <mergeCell ref="A24:B24"/>
  </mergeCells>
  <printOptions horizontalCentered="1"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7" r:id="rId3"/>
  <headerFooter alignWithMargins="0">
    <oddFooter>&amp;R&amp;P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G54" sqref="G54"/>
    </sheetView>
  </sheetViews>
  <sheetFormatPr defaultColWidth="9.140625" defaultRowHeight="12.75"/>
  <cols>
    <col min="1" max="1" width="8.00390625" style="752" customWidth="1"/>
    <col min="2" max="2" width="43.28125" style="642" customWidth="1"/>
    <col min="3" max="3" width="11.00390625" style="642" customWidth="1"/>
    <col min="4" max="4" width="10.8515625" style="642" customWidth="1"/>
    <col min="5" max="5" width="11.7109375" style="783" customWidth="1"/>
    <col min="6" max="6" width="11.28125" style="642" customWidth="1"/>
    <col min="7" max="16384" width="9.140625" style="642" customWidth="1"/>
  </cols>
  <sheetData>
    <row r="1" spans="1:6" s="200" customFormat="1" ht="12.75">
      <c r="A1" s="752"/>
      <c r="E1" s="754"/>
      <c r="F1" s="323" t="s">
        <v>236</v>
      </c>
    </row>
    <row r="2" spans="1:5" s="200" customFormat="1" ht="17.25" customHeight="1">
      <c r="A2" s="755"/>
      <c r="B2" s="756" t="s">
        <v>237</v>
      </c>
      <c r="D2" s="757"/>
      <c r="E2" s="758"/>
    </row>
    <row r="3" spans="1:5" ht="17.25" customHeight="1">
      <c r="A3" s="759"/>
      <c r="B3" s="760"/>
      <c r="C3" s="669"/>
      <c r="D3" s="761"/>
      <c r="E3" s="762"/>
    </row>
    <row r="4" spans="1:5" ht="17.25" customHeight="1">
      <c r="A4" s="759"/>
      <c r="B4" s="763" t="s">
        <v>238</v>
      </c>
      <c r="C4" s="763"/>
      <c r="D4" s="764"/>
      <c r="E4" s="765"/>
    </row>
    <row r="5" spans="1:6" s="200" customFormat="1" ht="17.25" customHeight="1">
      <c r="A5" s="755"/>
      <c r="B5" s="766" t="s">
        <v>239</v>
      </c>
      <c r="D5" s="513"/>
      <c r="E5" s="767"/>
      <c r="F5" s="513"/>
    </row>
    <row r="6" spans="1:6" s="200" customFormat="1" ht="12.75">
      <c r="A6" s="752"/>
      <c r="E6" s="754"/>
      <c r="F6" s="726" t="s">
        <v>631</v>
      </c>
    </row>
    <row r="7" spans="1:6" s="200" customFormat="1" ht="45.75" customHeight="1">
      <c r="A7" s="698" t="s">
        <v>1016</v>
      </c>
      <c r="B7" s="727" t="s">
        <v>580</v>
      </c>
      <c r="C7" s="727" t="s">
        <v>1594</v>
      </c>
      <c r="D7" s="727" t="s">
        <v>633</v>
      </c>
      <c r="E7" s="768" t="s">
        <v>240</v>
      </c>
      <c r="F7" s="651" t="s">
        <v>584</v>
      </c>
    </row>
    <row r="8" spans="1:6" s="200" customFormat="1" ht="12.75">
      <c r="A8" s="698" t="s">
        <v>1926</v>
      </c>
      <c r="B8" s="698" t="s">
        <v>1927</v>
      </c>
      <c r="C8" s="698" t="s">
        <v>1928</v>
      </c>
      <c r="D8" s="698" t="s">
        <v>1929</v>
      </c>
      <c r="E8" s="698" t="s">
        <v>1930</v>
      </c>
      <c r="F8" s="698" t="s">
        <v>1931</v>
      </c>
    </row>
    <row r="9" spans="1:6" s="200" customFormat="1" ht="25.5">
      <c r="A9" s="769" t="s">
        <v>241</v>
      </c>
      <c r="B9" s="731" t="s">
        <v>256</v>
      </c>
      <c r="C9" s="770">
        <v>66139313</v>
      </c>
      <c r="D9" s="770">
        <v>47963816</v>
      </c>
      <c r="E9" s="771">
        <v>72.5193743696733</v>
      </c>
      <c r="F9" s="770">
        <v>5128611</v>
      </c>
    </row>
    <row r="10" spans="1:6" s="200" customFormat="1" ht="15.75" customHeight="1">
      <c r="A10" s="772" t="s">
        <v>242</v>
      </c>
      <c r="B10" s="731" t="s">
        <v>1942</v>
      </c>
      <c r="C10" s="192">
        <v>14282570</v>
      </c>
      <c r="D10" s="192">
        <v>8779883</v>
      </c>
      <c r="E10" s="771">
        <v>61.472711143722734</v>
      </c>
      <c r="F10" s="192">
        <v>1007932</v>
      </c>
    </row>
    <row r="11" spans="1:6" s="200" customFormat="1" ht="15.75" customHeight="1">
      <c r="A11" s="772"/>
      <c r="B11" s="740" t="s">
        <v>243</v>
      </c>
      <c r="C11" s="194">
        <v>14234459</v>
      </c>
      <c r="D11" s="194">
        <v>8726150</v>
      </c>
      <c r="E11" s="773">
        <v>61.30299718450838</v>
      </c>
      <c r="F11" s="194">
        <v>1002932</v>
      </c>
    </row>
    <row r="12" spans="1:6" s="200" customFormat="1" ht="15.75" customHeight="1">
      <c r="A12" s="772"/>
      <c r="B12" s="740" t="s">
        <v>244</v>
      </c>
      <c r="C12" s="194">
        <v>48111</v>
      </c>
      <c r="D12" s="194">
        <v>53733</v>
      </c>
      <c r="E12" s="773">
        <v>111.6854773336659</v>
      </c>
      <c r="F12" s="194">
        <v>5000</v>
      </c>
    </row>
    <row r="13" spans="1:6" s="200" customFormat="1" ht="15.75" customHeight="1">
      <c r="A13" s="772" t="s">
        <v>245</v>
      </c>
      <c r="B13" s="731" t="s">
        <v>1945</v>
      </c>
      <c r="C13" s="192">
        <v>2753050</v>
      </c>
      <c r="D13" s="192">
        <v>1451397</v>
      </c>
      <c r="E13" s="771">
        <v>52.71960189607889</v>
      </c>
      <c r="F13" s="192">
        <v>142012</v>
      </c>
    </row>
    <row r="14" spans="1:6" s="200" customFormat="1" ht="15.75" customHeight="1">
      <c r="A14" s="772"/>
      <c r="B14" s="740" t="s">
        <v>243</v>
      </c>
      <c r="C14" s="194">
        <v>2753050</v>
      </c>
      <c r="D14" s="194">
        <v>1451397</v>
      </c>
      <c r="E14" s="773">
        <v>52.71960189607889</v>
      </c>
      <c r="F14" s="194">
        <v>142012</v>
      </c>
    </row>
    <row r="15" spans="1:6" s="200" customFormat="1" ht="15.75" customHeight="1">
      <c r="A15" s="772"/>
      <c r="B15" s="740" t="s">
        <v>244</v>
      </c>
      <c r="C15" s="194">
        <v>0</v>
      </c>
      <c r="D15" s="194">
        <v>0</v>
      </c>
      <c r="E15" s="773">
        <v>0</v>
      </c>
      <c r="F15" s="194">
        <v>0</v>
      </c>
    </row>
    <row r="16" spans="1:6" s="200" customFormat="1" ht="15.75" customHeight="1">
      <c r="A16" s="772" t="s">
        <v>246</v>
      </c>
      <c r="B16" s="731" t="s">
        <v>1947</v>
      </c>
      <c r="C16" s="192">
        <v>31336777</v>
      </c>
      <c r="D16" s="192">
        <v>23961270</v>
      </c>
      <c r="E16" s="771">
        <v>76.46373460806132</v>
      </c>
      <c r="F16" s="192">
        <v>2663531</v>
      </c>
    </row>
    <row r="17" spans="1:6" s="200" customFormat="1" ht="15.75" customHeight="1">
      <c r="A17" s="772"/>
      <c r="B17" s="740" t="s">
        <v>243</v>
      </c>
      <c r="C17" s="194">
        <v>22725144</v>
      </c>
      <c r="D17" s="194">
        <v>16535413</v>
      </c>
      <c r="E17" s="773">
        <v>72.7626324392048</v>
      </c>
      <c r="F17" s="194">
        <v>1850947</v>
      </c>
    </row>
    <row r="18" spans="1:6" s="200" customFormat="1" ht="15.75" customHeight="1">
      <c r="A18" s="772"/>
      <c r="B18" s="740" t="s">
        <v>244</v>
      </c>
      <c r="C18" s="194">
        <v>8611633</v>
      </c>
      <c r="D18" s="194">
        <v>7425857</v>
      </c>
      <c r="E18" s="773">
        <v>86.23053258307687</v>
      </c>
      <c r="F18" s="194">
        <v>812584</v>
      </c>
    </row>
    <row r="19" spans="1:6" s="200" customFormat="1" ht="15.75" customHeight="1">
      <c r="A19" s="772" t="s">
        <v>247</v>
      </c>
      <c r="B19" s="742" t="s">
        <v>248</v>
      </c>
      <c r="C19" s="192">
        <v>5995873</v>
      </c>
      <c r="D19" s="192">
        <v>5173548</v>
      </c>
      <c r="E19" s="771">
        <v>86.28514980220562</v>
      </c>
      <c r="F19" s="192">
        <v>541488</v>
      </c>
    </row>
    <row r="20" spans="1:6" s="200" customFormat="1" ht="15.75" customHeight="1">
      <c r="A20" s="772"/>
      <c r="B20" s="740" t="s">
        <v>243</v>
      </c>
      <c r="C20" s="194">
        <v>5784405</v>
      </c>
      <c r="D20" s="194">
        <v>5011564</v>
      </c>
      <c r="E20" s="773">
        <v>86.63923082840846</v>
      </c>
      <c r="F20" s="194">
        <v>520548</v>
      </c>
    </row>
    <row r="21" spans="1:6" s="200" customFormat="1" ht="15.75" customHeight="1">
      <c r="A21" s="772"/>
      <c r="B21" s="740" t="s">
        <v>244</v>
      </c>
      <c r="C21" s="194">
        <v>211468</v>
      </c>
      <c r="D21" s="194">
        <v>161984</v>
      </c>
      <c r="E21" s="773">
        <v>76.59976923222426</v>
      </c>
      <c r="F21" s="194">
        <v>20940</v>
      </c>
    </row>
    <row r="22" spans="1:6" s="200" customFormat="1" ht="15.75" customHeight="1">
      <c r="A22" s="772" t="s">
        <v>249</v>
      </c>
      <c r="B22" s="742" t="s">
        <v>232</v>
      </c>
      <c r="C22" s="192">
        <v>11771043</v>
      </c>
      <c r="D22" s="192">
        <v>8597718</v>
      </c>
      <c r="E22" s="771">
        <v>73.04125896065456</v>
      </c>
      <c r="F22" s="192">
        <v>773648</v>
      </c>
    </row>
    <row r="23" spans="1:6" s="200" customFormat="1" ht="15.75" customHeight="1">
      <c r="A23" s="772"/>
      <c r="B23" s="740" t="s">
        <v>243</v>
      </c>
      <c r="C23" s="194">
        <v>11706029</v>
      </c>
      <c r="D23" s="194">
        <v>8552738</v>
      </c>
      <c r="E23" s="773">
        <v>73.06267565200804</v>
      </c>
      <c r="F23" s="194">
        <v>762177</v>
      </c>
    </row>
    <row r="24" spans="1:6" s="200" customFormat="1" ht="15.75" customHeight="1">
      <c r="A24" s="772"/>
      <c r="B24" s="740" t="s">
        <v>244</v>
      </c>
      <c r="C24" s="194">
        <v>65014</v>
      </c>
      <c r="D24" s="194">
        <v>44980</v>
      </c>
      <c r="E24" s="773">
        <v>69.18509859414895</v>
      </c>
      <c r="F24" s="194">
        <v>11471</v>
      </c>
    </row>
    <row r="25" spans="1:6" s="200" customFormat="1" ht="15.75" customHeight="1">
      <c r="A25" s="772"/>
      <c r="B25" s="740"/>
      <c r="C25" s="194"/>
      <c r="D25" s="194"/>
      <c r="E25" s="771"/>
      <c r="F25" s="194"/>
    </row>
    <row r="26" spans="1:6" s="200" customFormat="1" ht="15.75" customHeight="1">
      <c r="A26" s="769" t="s">
        <v>250</v>
      </c>
      <c r="B26" s="659" t="s">
        <v>251</v>
      </c>
      <c r="C26" s="192">
        <v>66139313</v>
      </c>
      <c r="D26" s="192">
        <v>47963816</v>
      </c>
      <c r="E26" s="771">
        <v>72.5193743696733</v>
      </c>
      <c r="F26" s="192">
        <v>5128611</v>
      </c>
    </row>
    <row r="27" spans="1:6" s="200" customFormat="1" ht="15.75" customHeight="1">
      <c r="A27" s="774" t="s">
        <v>252</v>
      </c>
      <c r="B27" s="659" t="s">
        <v>253</v>
      </c>
      <c r="C27" s="192">
        <v>57203087</v>
      </c>
      <c r="D27" s="192">
        <v>40277262</v>
      </c>
      <c r="E27" s="771">
        <v>70.41099372836295</v>
      </c>
      <c r="F27" s="192">
        <v>4278616</v>
      </c>
    </row>
    <row r="28" spans="1:6" s="200" customFormat="1" ht="15.75" customHeight="1">
      <c r="A28" s="775" t="s">
        <v>42</v>
      </c>
      <c r="B28" s="776" t="s">
        <v>1819</v>
      </c>
      <c r="C28" s="194">
        <v>6957365</v>
      </c>
      <c r="D28" s="194">
        <v>4110761</v>
      </c>
      <c r="E28" s="773">
        <v>59.08502716186372</v>
      </c>
      <c r="F28" s="194">
        <v>520941</v>
      </c>
    </row>
    <row r="29" spans="1:6" s="200" customFormat="1" ht="15.75" customHeight="1">
      <c r="A29" s="775" t="s">
        <v>44</v>
      </c>
      <c r="B29" s="775" t="s">
        <v>45</v>
      </c>
      <c r="C29" s="194">
        <v>1000</v>
      </c>
      <c r="D29" s="194">
        <v>730</v>
      </c>
      <c r="E29" s="773">
        <v>73</v>
      </c>
      <c r="F29" s="194">
        <v>0</v>
      </c>
    </row>
    <row r="30" spans="1:6" s="200" customFormat="1" ht="15.75" customHeight="1">
      <c r="A30" s="775" t="s">
        <v>46</v>
      </c>
      <c r="B30" s="775" t="s">
        <v>47</v>
      </c>
      <c r="C30" s="194">
        <v>233692</v>
      </c>
      <c r="D30" s="194">
        <v>158784</v>
      </c>
      <c r="E30" s="773">
        <v>67.94584324666656</v>
      </c>
      <c r="F30" s="194">
        <v>10516</v>
      </c>
    </row>
    <row r="31" spans="1:6" s="200" customFormat="1" ht="15.75" customHeight="1">
      <c r="A31" s="775" t="s">
        <v>48</v>
      </c>
      <c r="B31" s="775" t="s">
        <v>49</v>
      </c>
      <c r="C31" s="194">
        <v>1304700</v>
      </c>
      <c r="D31" s="194">
        <v>919550</v>
      </c>
      <c r="E31" s="773">
        <v>70.47980378631102</v>
      </c>
      <c r="F31" s="194">
        <v>15521</v>
      </c>
    </row>
    <row r="32" spans="1:6" s="200" customFormat="1" ht="15.75" customHeight="1">
      <c r="A32" s="775" t="s">
        <v>50</v>
      </c>
      <c r="B32" s="775" t="s">
        <v>51</v>
      </c>
      <c r="C32" s="194">
        <v>1376860</v>
      </c>
      <c r="D32" s="194">
        <v>1227455</v>
      </c>
      <c r="E32" s="773">
        <v>89.14886045059048</v>
      </c>
      <c r="F32" s="194">
        <v>16081</v>
      </c>
    </row>
    <row r="33" spans="1:6" s="200" customFormat="1" ht="15.75" customHeight="1">
      <c r="A33" s="775" t="s">
        <v>52</v>
      </c>
      <c r="B33" s="775" t="s">
        <v>53</v>
      </c>
      <c r="C33" s="194">
        <v>530203</v>
      </c>
      <c r="D33" s="194">
        <v>388917</v>
      </c>
      <c r="E33" s="773">
        <v>73.35247065746516</v>
      </c>
      <c r="F33" s="194">
        <v>65541</v>
      </c>
    </row>
    <row r="34" spans="1:6" s="200" customFormat="1" ht="15.75" customHeight="1">
      <c r="A34" s="775" t="s">
        <v>54</v>
      </c>
      <c r="B34" s="775" t="s">
        <v>55</v>
      </c>
      <c r="C34" s="194">
        <v>19615256</v>
      </c>
      <c r="D34" s="194">
        <v>12924102</v>
      </c>
      <c r="E34" s="773">
        <v>65.88801084217305</v>
      </c>
      <c r="F34" s="194">
        <v>1606378</v>
      </c>
    </row>
    <row r="35" spans="1:6" s="200" customFormat="1" ht="15.75" customHeight="1">
      <c r="A35" s="775" t="s">
        <v>56</v>
      </c>
      <c r="B35" s="775" t="s">
        <v>1820</v>
      </c>
      <c r="C35" s="194">
        <v>1349861</v>
      </c>
      <c r="D35" s="194">
        <v>1497913</v>
      </c>
      <c r="E35" s="773">
        <v>110.96794410683766</v>
      </c>
      <c r="F35" s="194">
        <v>22054</v>
      </c>
    </row>
    <row r="36" spans="1:6" s="200" customFormat="1" ht="15.75" customHeight="1">
      <c r="A36" s="775" t="s">
        <v>58</v>
      </c>
      <c r="B36" s="775" t="s">
        <v>59</v>
      </c>
      <c r="C36" s="194">
        <v>130</v>
      </c>
      <c r="D36" s="194">
        <v>0</v>
      </c>
      <c r="E36" s="773">
        <v>0</v>
      </c>
      <c r="F36" s="194">
        <v>0</v>
      </c>
    </row>
    <row r="37" spans="1:6" s="200" customFormat="1" ht="15.75" customHeight="1">
      <c r="A37" s="775" t="s">
        <v>60</v>
      </c>
      <c r="B37" s="775" t="s">
        <v>1821</v>
      </c>
      <c r="C37" s="194">
        <v>2996912</v>
      </c>
      <c r="D37" s="194">
        <v>1903973</v>
      </c>
      <c r="E37" s="773">
        <v>63.531161408810135</v>
      </c>
      <c r="F37" s="194">
        <v>225415</v>
      </c>
    </row>
    <row r="38" spans="1:6" s="200" customFormat="1" ht="15.75" customHeight="1">
      <c r="A38" s="775" t="s">
        <v>62</v>
      </c>
      <c r="B38" s="775" t="s">
        <v>63</v>
      </c>
      <c r="C38" s="194">
        <v>20990</v>
      </c>
      <c r="D38" s="194">
        <v>8565</v>
      </c>
      <c r="E38" s="773">
        <v>40.80514530728919</v>
      </c>
      <c r="F38" s="194">
        <v>3551</v>
      </c>
    </row>
    <row r="39" spans="1:6" s="200" customFormat="1" ht="15.75" customHeight="1">
      <c r="A39" s="775" t="s">
        <v>64</v>
      </c>
      <c r="B39" s="775" t="s">
        <v>65</v>
      </c>
      <c r="C39" s="194">
        <v>21186900</v>
      </c>
      <c r="D39" s="194">
        <v>16197644</v>
      </c>
      <c r="E39" s="773">
        <v>76.45122221750232</v>
      </c>
      <c r="F39" s="194">
        <v>1700713</v>
      </c>
    </row>
    <row r="40" spans="1:6" s="200" customFormat="1" ht="15.75" customHeight="1">
      <c r="A40" s="775" t="s">
        <v>66</v>
      </c>
      <c r="B40" s="775" t="s">
        <v>67</v>
      </c>
      <c r="C40" s="194">
        <v>1064006</v>
      </c>
      <c r="D40" s="194">
        <v>617240</v>
      </c>
      <c r="E40" s="773">
        <v>58.01095106606542</v>
      </c>
      <c r="F40" s="194">
        <v>52607</v>
      </c>
    </row>
    <row r="41" spans="1:6" s="200" customFormat="1" ht="15.75" customHeight="1">
      <c r="A41" s="775" t="s">
        <v>1823</v>
      </c>
      <c r="B41" s="466" t="s">
        <v>1824</v>
      </c>
      <c r="C41" s="194">
        <v>51483</v>
      </c>
      <c r="D41" s="194">
        <v>49675</v>
      </c>
      <c r="E41" s="773">
        <v>96.48816114057067</v>
      </c>
      <c r="F41" s="194">
        <v>14648</v>
      </c>
    </row>
    <row r="42" spans="1:6" s="200" customFormat="1" ht="15.75" customHeight="1">
      <c r="A42" s="775" t="s">
        <v>1825</v>
      </c>
      <c r="B42" s="466" t="s">
        <v>1826</v>
      </c>
      <c r="C42" s="194">
        <v>110402</v>
      </c>
      <c r="D42" s="194">
        <v>300</v>
      </c>
      <c r="E42" s="773">
        <v>0.2717342077136284</v>
      </c>
      <c r="F42" s="194">
        <v>0</v>
      </c>
    </row>
    <row r="43" spans="1:6" s="200" customFormat="1" ht="15.75" customHeight="1">
      <c r="A43" s="775" t="s">
        <v>1827</v>
      </c>
      <c r="B43" s="775" t="s">
        <v>1828</v>
      </c>
      <c r="C43" s="194">
        <v>403327</v>
      </c>
      <c r="D43" s="194">
        <v>271653</v>
      </c>
      <c r="E43" s="773">
        <v>67.35304108081036</v>
      </c>
      <c r="F43" s="194">
        <v>24650</v>
      </c>
    </row>
    <row r="44" spans="1:6" s="200" customFormat="1" ht="15.75" customHeight="1">
      <c r="A44" s="777" t="s">
        <v>254</v>
      </c>
      <c r="B44" s="731" t="s">
        <v>255</v>
      </c>
      <c r="C44" s="192">
        <v>8936226</v>
      </c>
      <c r="D44" s="192">
        <v>7686554</v>
      </c>
      <c r="E44" s="771">
        <v>86.01566254031624</v>
      </c>
      <c r="F44" s="192">
        <v>849995</v>
      </c>
    </row>
    <row r="45" spans="1:6" s="200" customFormat="1" ht="15.75" customHeight="1">
      <c r="A45" s="778">
        <v>14.31</v>
      </c>
      <c r="B45" s="739" t="s">
        <v>1831</v>
      </c>
      <c r="C45" s="194">
        <v>8651</v>
      </c>
      <c r="D45" s="194">
        <v>5695</v>
      </c>
      <c r="E45" s="773">
        <v>65.8305398219859</v>
      </c>
      <c r="F45" s="194">
        <v>0</v>
      </c>
    </row>
    <row r="46" spans="1:6" s="200" customFormat="1" ht="15.75" customHeight="1">
      <c r="A46" s="778">
        <v>14.32</v>
      </c>
      <c r="B46" s="739" t="s">
        <v>1833</v>
      </c>
      <c r="C46" s="194">
        <v>8927575</v>
      </c>
      <c r="D46" s="194">
        <v>7680859</v>
      </c>
      <c r="E46" s="773">
        <v>86.03522233081212</v>
      </c>
      <c r="F46" s="194">
        <v>849995</v>
      </c>
    </row>
    <row r="47" spans="1:6" s="200" customFormat="1" ht="12.75">
      <c r="A47" s="752"/>
      <c r="C47" s="779"/>
      <c r="D47" s="779"/>
      <c r="E47" s="780"/>
      <c r="F47" s="666"/>
    </row>
    <row r="48" spans="1:6" ht="15.75">
      <c r="A48" s="476"/>
      <c r="B48" s="476"/>
      <c r="C48" s="476"/>
      <c r="D48" s="476"/>
      <c r="E48" s="476"/>
      <c r="F48" s="476"/>
    </row>
    <row r="49" spans="1:6" s="567" customFormat="1" ht="17.25" customHeight="1">
      <c r="A49" s="568" t="s">
        <v>234</v>
      </c>
      <c r="B49" s="510"/>
      <c r="C49" s="510"/>
      <c r="D49" s="510"/>
      <c r="E49" s="200" t="s">
        <v>624</v>
      </c>
      <c r="F49" s="480"/>
    </row>
    <row r="50" spans="1:6" s="567" customFormat="1" ht="17.25" customHeight="1">
      <c r="A50" s="568"/>
      <c r="B50" s="510"/>
      <c r="C50" s="510"/>
      <c r="D50" s="510"/>
      <c r="E50" s="569"/>
      <c r="F50" s="480"/>
    </row>
    <row r="51" spans="1:5" s="200" customFormat="1" ht="12.75">
      <c r="A51" s="646"/>
      <c r="B51" s="646"/>
      <c r="C51" s="646"/>
      <c r="D51" s="744"/>
      <c r="E51" s="781"/>
    </row>
    <row r="52" spans="1:5" s="200" customFormat="1" ht="12.75">
      <c r="A52" s="646" t="s">
        <v>1650</v>
      </c>
      <c r="B52" s="646"/>
      <c r="C52" s="646"/>
      <c r="D52" s="646"/>
      <c r="E52" s="782"/>
    </row>
    <row r="53" spans="1:5" s="200" customFormat="1" ht="12.75">
      <c r="A53" s="750" t="s">
        <v>626</v>
      </c>
      <c r="B53" s="646"/>
      <c r="C53" s="646"/>
      <c r="D53" s="646"/>
      <c r="E53" s="782"/>
    </row>
    <row r="54" spans="2:5" s="200" customFormat="1" ht="12.75">
      <c r="B54" s="646"/>
      <c r="C54" s="646"/>
      <c r="D54" s="646"/>
      <c r="E54" s="782"/>
    </row>
    <row r="55" spans="1:6" ht="15.75">
      <c r="A55" s="642"/>
      <c r="B55" s="646"/>
      <c r="C55" s="646"/>
      <c r="D55" s="646"/>
      <c r="E55" s="782"/>
      <c r="F55" s="200"/>
    </row>
    <row r="56" spans="3:6" ht="15.75">
      <c r="C56" s="200"/>
      <c r="D56" s="200"/>
      <c r="E56" s="754"/>
      <c r="F56" s="200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A5" sqref="A5:F5"/>
    </sheetView>
  </sheetViews>
  <sheetFormatPr defaultColWidth="9.140625" defaultRowHeight="12.75"/>
  <cols>
    <col min="1" max="1" width="8.00390625" style="752" customWidth="1"/>
    <col min="2" max="2" width="47.140625" style="642" customWidth="1"/>
    <col min="3" max="3" width="11.00390625" style="642" customWidth="1"/>
    <col min="4" max="4" width="10.8515625" style="642" customWidth="1"/>
    <col min="5" max="5" width="11.7109375" style="640" customWidth="1"/>
    <col min="6" max="6" width="10.421875" style="642" bestFit="1" customWidth="1"/>
    <col min="7" max="16384" width="9.140625" style="642" customWidth="1"/>
  </cols>
  <sheetData>
    <row r="1" spans="1:6" s="200" customFormat="1" ht="12.75">
      <c r="A1" s="752"/>
      <c r="E1" s="635"/>
      <c r="F1" s="323" t="s">
        <v>257</v>
      </c>
    </row>
    <row r="2" spans="1:6" s="200" customFormat="1" ht="17.25" customHeight="1">
      <c r="A2" s="502" t="s">
        <v>919</v>
      </c>
      <c r="B2" s="502"/>
      <c r="C2" s="502"/>
      <c r="D2" s="502"/>
      <c r="E2" s="502"/>
      <c r="F2" s="502"/>
    </row>
    <row r="3" spans="1:5" s="507" customFormat="1" ht="17.25" customHeight="1">
      <c r="A3" s="669"/>
      <c r="B3" s="719"/>
      <c r="C3" s="719"/>
      <c r="D3" s="786"/>
      <c r="E3" s="786"/>
    </row>
    <row r="4" spans="1:6" ht="17.25" customHeight="1">
      <c r="A4" s="1039" t="s">
        <v>258</v>
      </c>
      <c r="B4" s="1039"/>
      <c r="C4" s="1039"/>
      <c r="D4" s="1039"/>
      <c r="E4" s="1039"/>
      <c r="F4" s="1039"/>
    </row>
    <row r="5" spans="1:6" s="200" customFormat="1" ht="17.25" customHeight="1">
      <c r="A5" s="412" t="s">
        <v>578</v>
      </c>
      <c r="B5" s="412"/>
      <c r="C5" s="412"/>
      <c r="D5" s="412"/>
      <c r="E5" s="412"/>
      <c r="F5" s="412"/>
    </row>
    <row r="6" spans="1:6" s="200" customFormat="1" ht="12.75">
      <c r="A6" s="752"/>
      <c r="E6" s="635"/>
      <c r="F6" s="726" t="s">
        <v>631</v>
      </c>
    </row>
    <row r="7" spans="1:6" s="200" customFormat="1" ht="45.75" customHeight="1">
      <c r="A7" s="698" t="s">
        <v>1016</v>
      </c>
      <c r="B7" s="727" t="s">
        <v>580</v>
      </c>
      <c r="C7" s="727" t="s">
        <v>1594</v>
      </c>
      <c r="D7" s="727" t="s">
        <v>633</v>
      </c>
      <c r="E7" s="651" t="s">
        <v>1655</v>
      </c>
      <c r="F7" s="651" t="s">
        <v>584</v>
      </c>
    </row>
    <row r="8" spans="1:6" s="200" customFormat="1" ht="12.75">
      <c r="A8" s="729" t="s">
        <v>1926</v>
      </c>
      <c r="B8" s="729" t="s">
        <v>1927</v>
      </c>
      <c r="C8" s="729" t="s">
        <v>1928</v>
      </c>
      <c r="D8" s="729" t="s">
        <v>1929</v>
      </c>
      <c r="E8" s="729" t="s">
        <v>1930</v>
      </c>
      <c r="F8" s="698" t="s">
        <v>1931</v>
      </c>
    </row>
    <row r="9" spans="1:6" s="200" customFormat="1" ht="12.75">
      <c r="A9" s="787" t="s">
        <v>1844</v>
      </c>
      <c r="B9" s="731" t="s">
        <v>203</v>
      </c>
      <c r="C9" s="192">
        <v>50405616</v>
      </c>
      <c r="D9" s="192">
        <v>51863619</v>
      </c>
      <c r="E9" s="193">
        <v>102.89254078355079</v>
      </c>
      <c r="F9" s="192">
        <v>4662886</v>
      </c>
    </row>
    <row r="10" spans="1:6" s="200" customFormat="1" ht="12.75">
      <c r="A10" s="787" t="s">
        <v>259</v>
      </c>
      <c r="B10" s="731" t="s">
        <v>260</v>
      </c>
      <c r="C10" s="192">
        <v>66364838</v>
      </c>
      <c r="D10" s="192">
        <v>48160769</v>
      </c>
      <c r="E10" s="193">
        <v>72.56970777205845</v>
      </c>
      <c r="F10" s="192">
        <v>5207253</v>
      </c>
    </row>
    <row r="11" spans="1:6" s="200" customFormat="1" ht="12.75">
      <c r="A11" s="653"/>
      <c r="B11" s="733" t="s">
        <v>290</v>
      </c>
      <c r="C11" s="192">
        <v>42252858</v>
      </c>
      <c r="D11" s="192">
        <v>32074468</v>
      </c>
      <c r="E11" s="193">
        <v>75.91076561022216</v>
      </c>
      <c r="F11" s="192">
        <v>3206354</v>
      </c>
    </row>
    <row r="12" spans="1:6" s="200" customFormat="1" ht="12.75">
      <c r="A12" s="769">
        <v>1000</v>
      </c>
      <c r="B12" s="733" t="s">
        <v>1847</v>
      </c>
      <c r="C12" s="192">
        <v>26518452</v>
      </c>
      <c r="D12" s="192">
        <v>18858391</v>
      </c>
      <c r="E12" s="195">
        <v>71.1142226552289</v>
      </c>
      <c r="F12" s="194">
        <v>1795091</v>
      </c>
    </row>
    <row r="13" spans="1:6" s="200" customFormat="1" ht="12.75">
      <c r="A13" s="788">
        <v>1100</v>
      </c>
      <c r="B13" s="775" t="s">
        <v>261</v>
      </c>
      <c r="C13" s="194">
        <v>4330959</v>
      </c>
      <c r="D13" s="194">
        <v>3361483</v>
      </c>
      <c r="E13" s="195">
        <v>77.61521178103972</v>
      </c>
      <c r="F13" s="194">
        <v>419012</v>
      </c>
    </row>
    <row r="14" spans="1:6" s="200" customFormat="1" ht="14.25" customHeight="1">
      <c r="A14" s="788">
        <v>1200</v>
      </c>
      <c r="B14" s="775" t="s">
        <v>262</v>
      </c>
      <c r="C14" s="194">
        <v>1022432</v>
      </c>
      <c r="D14" s="194">
        <v>700588</v>
      </c>
      <c r="E14" s="195">
        <v>68.52172075991362</v>
      </c>
      <c r="F14" s="194">
        <v>79846</v>
      </c>
    </row>
    <row r="15" spans="1:6" s="200" customFormat="1" ht="12.75">
      <c r="A15" s="788">
        <v>1300</v>
      </c>
      <c r="B15" s="775" t="s">
        <v>263</v>
      </c>
      <c r="C15" s="194">
        <v>207226</v>
      </c>
      <c r="D15" s="194">
        <v>170244</v>
      </c>
      <c r="E15" s="195">
        <v>82.15378379160916</v>
      </c>
      <c r="F15" s="194">
        <v>15979</v>
      </c>
    </row>
    <row r="16" spans="1:6" s="200" customFormat="1" ht="12.75">
      <c r="A16" s="788">
        <v>1400</v>
      </c>
      <c r="B16" s="775" t="s">
        <v>264</v>
      </c>
      <c r="C16" s="194">
        <v>18587443</v>
      </c>
      <c r="D16" s="194">
        <v>13062534</v>
      </c>
      <c r="E16" s="195">
        <v>70.27612135784356</v>
      </c>
      <c r="F16" s="194">
        <v>1117592</v>
      </c>
    </row>
    <row r="17" spans="1:6" s="635" customFormat="1" ht="27" customHeight="1">
      <c r="A17" s="687">
        <v>1455</v>
      </c>
      <c r="B17" s="688" t="s">
        <v>1856</v>
      </c>
      <c r="C17" s="789">
        <v>5086</v>
      </c>
      <c r="D17" s="789">
        <v>3964</v>
      </c>
      <c r="E17" s="244">
        <v>77.93944160440425</v>
      </c>
      <c r="F17" s="790">
        <v>-6201</v>
      </c>
    </row>
    <row r="18" spans="1:6" s="635" customFormat="1" ht="55.5" customHeight="1">
      <c r="A18" s="687">
        <v>1456</v>
      </c>
      <c r="B18" s="688" t="s">
        <v>92</v>
      </c>
      <c r="C18" s="789">
        <v>4000</v>
      </c>
      <c r="D18" s="789">
        <v>0</v>
      </c>
      <c r="E18" s="244">
        <v>0</v>
      </c>
      <c r="F18" s="790">
        <v>0</v>
      </c>
    </row>
    <row r="19" spans="1:6" s="640" customFormat="1" ht="15.75">
      <c r="A19" s="691">
        <v>1491</v>
      </c>
      <c r="B19" s="693" t="s">
        <v>93</v>
      </c>
      <c r="C19" s="790">
        <v>0</v>
      </c>
      <c r="D19" s="790">
        <v>0</v>
      </c>
      <c r="E19" s="791">
        <v>0</v>
      </c>
      <c r="F19" s="790">
        <v>0</v>
      </c>
    </row>
    <row r="20" spans="1:6" s="640" customFormat="1" ht="15.75">
      <c r="A20" s="691">
        <v>1492</v>
      </c>
      <c r="B20" s="693" t="s">
        <v>94</v>
      </c>
      <c r="C20" s="790">
        <v>349933</v>
      </c>
      <c r="D20" s="790">
        <v>305809</v>
      </c>
      <c r="E20" s="791">
        <v>87.39072908242434</v>
      </c>
      <c r="F20" s="790">
        <v>6331</v>
      </c>
    </row>
    <row r="21" spans="1:6" s="640" customFormat="1" ht="15.75">
      <c r="A21" s="691">
        <v>1493</v>
      </c>
      <c r="B21" s="693" t="s">
        <v>95</v>
      </c>
      <c r="C21" s="790">
        <v>90800</v>
      </c>
      <c r="D21" s="790">
        <v>81505</v>
      </c>
      <c r="E21" s="791">
        <v>89.76321585903084</v>
      </c>
      <c r="F21" s="790">
        <v>0</v>
      </c>
    </row>
    <row r="22" spans="1:6" s="640" customFormat="1" ht="15.75">
      <c r="A22" s="691">
        <v>1499</v>
      </c>
      <c r="B22" s="693" t="s">
        <v>97</v>
      </c>
      <c r="C22" s="790">
        <v>57596</v>
      </c>
      <c r="D22" s="790">
        <v>19812</v>
      </c>
      <c r="E22" s="791">
        <v>34.39822209875686</v>
      </c>
      <c r="F22" s="790">
        <v>-7563</v>
      </c>
    </row>
    <row r="23" spans="1:6" s="200" customFormat="1" ht="25.5">
      <c r="A23" s="788">
        <v>1500</v>
      </c>
      <c r="B23" s="775" t="s">
        <v>265</v>
      </c>
      <c r="C23" s="194">
        <v>2336481</v>
      </c>
      <c r="D23" s="194">
        <v>1540824</v>
      </c>
      <c r="E23" s="195">
        <v>65.94635265598137</v>
      </c>
      <c r="F23" s="194">
        <v>160193</v>
      </c>
    </row>
    <row r="24" spans="1:6" s="200" customFormat="1" ht="12.75">
      <c r="A24" s="687">
        <v>1564</v>
      </c>
      <c r="B24" s="688" t="s">
        <v>1859</v>
      </c>
      <c r="C24" s="242">
        <v>10070</v>
      </c>
      <c r="D24" s="242">
        <v>0</v>
      </c>
      <c r="E24" s="792">
        <v>0</v>
      </c>
      <c r="F24" s="694">
        <v>0</v>
      </c>
    </row>
    <row r="25" spans="1:6" s="200" customFormat="1" ht="12.75">
      <c r="A25" s="687">
        <v>1565</v>
      </c>
      <c r="B25" s="365" t="s">
        <v>1860</v>
      </c>
      <c r="C25" s="242">
        <v>0</v>
      </c>
      <c r="D25" s="242">
        <v>0</v>
      </c>
      <c r="E25" s="792">
        <v>0</v>
      </c>
      <c r="F25" s="694">
        <v>0</v>
      </c>
    </row>
    <row r="26" spans="1:6" s="200" customFormat="1" ht="12.75">
      <c r="A26" s="788">
        <v>1600</v>
      </c>
      <c r="B26" s="775" t="s">
        <v>266</v>
      </c>
      <c r="C26" s="194">
        <v>33911</v>
      </c>
      <c r="D26" s="194">
        <v>22718</v>
      </c>
      <c r="E26" s="195">
        <v>66.99301111733655</v>
      </c>
      <c r="F26" s="194">
        <v>2469</v>
      </c>
    </row>
    <row r="27" spans="1:6" s="200" customFormat="1" ht="12.75">
      <c r="A27" s="769">
        <v>2000</v>
      </c>
      <c r="B27" s="793" t="s">
        <v>267</v>
      </c>
      <c r="C27" s="192">
        <v>76787</v>
      </c>
      <c r="D27" s="192">
        <v>64998</v>
      </c>
      <c r="E27" s="193">
        <v>84.64714079206117</v>
      </c>
      <c r="F27" s="192">
        <v>19475</v>
      </c>
    </row>
    <row r="28" spans="1:6" s="200" customFormat="1" ht="12.75">
      <c r="A28" s="698" t="s">
        <v>1863</v>
      </c>
      <c r="B28" s="775" t="s">
        <v>1864</v>
      </c>
      <c r="C28" s="194">
        <v>75451</v>
      </c>
      <c r="D28" s="194">
        <v>64333</v>
      </c>
      <c r="E28" s="195">
        <v>85.2646088189686</v>
      </c>
      <c r="F28" s="194">
        <v>19423</v>
      </c>
    </row>
    <row r="29" spans="1:6" s="200" customFormat="1" ht="12" customHeight="1">
      <c r="A29" s="662" t="s">
        <v>1865</v>
      </c>
      <c r="B29" s="705" t="s">
        <v>268</v>
      </c>
      <c r="C29" s="694">
        <v>11907</v>
      </c>
      <c r="D29" s="694">
        <v>8178</v>
      </c>
      <c r="E29" s="792">
        <v>68.68228772990678</v>
      </c>
      <c r="F29" s="694">
        <v>2021</v>
      </c>
    </row>
    <row r="30" spans="1:6" ht="25.5">
      <c r="A30" s="662" t="s">
        <v>269</v>
      </c>
      <c r="B30" s="705" t="s">
        <v>270</v>
      </c>
      <c r="C30" s="694">
        <v>38658</v>
      </c>
      <c r="D30" s="694">
        <v>27528</v>
      </c>
      <c r="E30" s="792">
        <v>71.20906410057427</v>
      </c>
      <c r="F30" s="694">
        <v>11432</v>
      </c>
    </row>
    <row r="31" spans="1:6" s="200" customFormat="1" ht="12.75">
      <c r="A31" s="662" t="s">
        <v>1868</v>
      </c>
      <c r="B31" s="705" t="s">
        <v>271</v>
      </c>
      <c r="C31" s="694">
        <v>24886</v>
      </c>
      <c r="D31" s="694">
        <v>28627</v>
      </c>
      <c r="E31" s="792">
        <v>115.03254842079885</v>
      </c>
      <c r="F31" s="694">
        <v>5970</v>
      </c>
    </row>
    <row r="32" spans="1:6" s="200" customFormat="1" ht="12.75">
      <c r="A32" s="698" t="s">
        <v>1870</v>
      </c>
      <c r="B32" s="775" t="s">
        <v>1871</v>
      </c>
      <c r="C32" s="194">
        <v>0</v>
      </c>
      <c r="D32" s="194">
        <v>0</v>
      </c>
      <c r="E32" s="792">
        <v>0</v>
      </c>
      <c r="F32" s="194">
        <v>0</v>
      </c>
    </row>
    <row r="33" spans="1:6" s="200" customFormat="1" ht="14.25" customHeight="1">
      <c r="A33" s="698" t="s">
        <v>1872</v>
      </c>
      <c r="B33" s="775" t="s">
        <v>1873</v>
      </c>
      <c r="C33" s="194">
        <v>1336</v>
      </c>
      <c r="D33" s="194">
        <v>665</v>
      </c>
      <c r="E33" s="195">
        <v>49.77544910179641</v>
      </c>
      <c r="F33" s="194">
        <v>52</v>
      </c>
    </row>
    <row r="34" spans="1:6" s="200" customFormat="1" ht="12.75">
      <c r="A34" s="769">
        <v>3000</v>
      </c>
      <c r="B34" s="793" t="s">
        <v>272</v>
      </c>
      <c r="C34" s="192">
        <v>15657619</v>
      </c>
      <c r="D34" s="192">
        <v>13151079</v>
      </c>
      <c r="E34" s="193">
        <v>83.9915634682387</v>
      </c>
      <c r="F34" s="192">
        <v>1391788</v>
      </c>
    </row>
    <row r="35" spans="1:6" s="200" customFormat="1" ht="12.75">
      <c r="A35" s="788">
        <v>3100</v>
      </c>
      <c r="B35" s="775" t="s">
        <v>3</v>
      </c>
      <c r="C35" s="794">
        <v>54396</v>
      </c>
      <c r="D35" s="794">
        <v>44579</v>
      </c>
      <c r="E35" s="795">
        <v>81.95271711155232</v>
      </c>
      <c r="F35" s="794">
        <v>665</v>
      </c>
    </row>
    <row r="36" spans="1:6" s="200" customFormat="1" ht="12.75" customHeight="1">
      <c r="A36" s="788">
        <v>3400</v>
      </c>
      <c r="B36" s="775" t="s">
        <v>9</v>
      </c>
      <c r="C36" s="794">
        <v>6176697</v>
      </c>
      <c r="D36" s="794">
        <v>5113089</v>
      </c>
      <c r="E36" s="795">
        <v>82.7803112245914</v>
      </c>
      <c r="F36" s="794">
        <v>497389</v>
      </c>
    </row>
    <row r="37" spans="1:6" s="200" customFormat="1" ht="12.75">
      <c r="A37" s="788">
        <v>3500</v>
      </c>
      <c r="B37" s="775" t="s">
        <v>11</v>
      </c>
      <c r="C37" s="794">
        <v>465293</v>
      </c>
      <c r="D37" s="794">
        <v>282577</v>
      </c>
      <c r="E37" s="795">
        <v>60.730980264048675</v>
      </c>
      <c r="F37" s="794">
        <v>43919</v>
      </c>
    </row>
    <row r="38" spans="1:6" s="200" customFormat="1" ht="12.75">
      <c r="A38" s="662" t="s">
        <v>1878</v>
      </c>
      <c r="B38" s="705" t="s">
        <v>105</v>
      </c>
      <c r="C38" s="789">
        <v>41774</v>
      </c>
      <c r="D38" s="789">
        <v>15191</v>
      </c>
      <c r="E38" s="244">
        <v>36.36472446976589</v>
      </c>
      <c r="F38" s="790">
        <v>2560</v>
      </c>
    </row>
    <row r="39" spans="1:6" s="200" customFormat="1" ht="12.75">
      <c r="A39" s="662" t="s">
        <v>1879</v>
      </c>
      <c r="B39" s="706" t="s">
        <v>1880</v>
      </c>
      <c r="C39" s="789">
        <v>0</v>
      </c>
      <c r="D39" s="789">
        <v>0</v>
      </c>
      <c r="E39" s="244">
        <v>0</v>
      </c>
      <c r="F39" s="790">
        <v>0</v>
      </c>
    </row>
    <row r="40" spans="1:6" s="200" customFormat="1" ht="12.75">
      <c r="A40" s="662" t="s">
        <v>1881</v>
      </c>
      <c r="B40" s="706" t="s">
        <v>1882</v>
      </c>
      <c r="C40" s="789">
        <v>72</v>
      </c>
      <c r="D40" s="789">
        <v>1883</v>
      </c>
      <c r="E40" s="244">
        <v>2615.277777777778</v>
      </c>
      <c r="F40" s="790">
        <v>0</v>
      </c>
    </row>
    <row r="41" spans="1:6" ht="15.75">
      <c r="A41" s="698">
        <v>3600</v>
      </c>
      <c r="B41" s="775" t="s">
        <v>273</v>
      </c>
      <c r="C41" s="794">
        <v>15007</v>
      </c>
      <c r="D41" s="794">
        <v>14280</v>
      </c>
      <c r="E41" s="795">
        <v>95.15559405610715</v>
      </c>
      <c r="F41" s="794">
        <v>-180</v>
      </c>
    </row>
    <row r="42" spans="1:6" s="200" customFormat="1" ht="15.75" customHeight="1">
      <c r="A42" s="698" t="s">
        <v>274</v>
      </c>
      <c r="B42" s="775" t="s">
        <v>275</v>
      </c>
      <c r="C42" s="794">
        <v>8936226</v>
      </c>
      <c r="D42" s="794">
        <v>7686554</v>
      </c>
      <c r="E42" s="795">
        <v>86.01566254031624</v>
      </c>
      <c r="F42" s="794">
        <v>849995</v>
      </c>
    </row>
    <row r="43" spans="1:6" s="200" customFormat="1" ht="39.75" customHeight="1">
      <c r="A43" s="662" t="s">
        <v>276</v>
      </c>
      <c r="B43" s="705" t="s">
        <v>277</v>
      </c>
      <c r="C43" s="790">
        <v>8651</v>
      </c>
      <c r="D43" s="790">
        <v>5695</v>
      </c>
      <c r="E43" s="791">
        <v>65.8305398219859</v>
      </c>
      <c r="F43" s="790">
        <v>0</v>
      </c>
    </row>
    <row r="44" spans="1:6" s="200" customFormat="1" ht="12.75">
      <c r="A44" s="698">
        <v>3900</v>
      </c>
      <c r="B44" s="775" t="s">
        <v>19</v>
      </c>
      <c r="C44" s="794">
        <v>10000</v>
      </c>
      <c r="D44" s="794">
        <v>10000</v>
      </c>
      <c r="E44" s="795">
        <v>0</v>
      </c>
      <c r="F44" s="794">
        <v>0</v>
      </c>
    </row>
    <row r="45" spans="1:6" s="200" customFormat="1" ht="12.75">
      <c r="A45" s="797">
        <v>3910</v>
      </c>
      <c r="B45" s="798" t="s">
        <v>1886</v>
      </c>
      <c r="C45" s="790">
        <v>0</v>
      </c>
      <c r="D45" s="790">
        <v>0</v>
      </c>
      <c r="E45" s="791">
        <v>0</v>
      </c>
      <c r="F45" s="790">
        <v>0</v>
      </c>
    </row>
    <row r="46" spans="1:6" s="200" customFormat="1" ht="15.75" customHeight="1">
      <c r="A46" s="769"/>
      <c r="B46" s="733" t="s">
        <v>1918</v>
      </c>
      <c r="C46" s="192">
        <v>24111980</v>
      </c>
      <c r="D46" s="192">
        <v>16086301</v>
      </c>
      <c r="E46" s="193">
        <v>66.7149732207807</v>
      </c>
      <c r="F46" s="192">
        <v>2000899</v>
      </c>
    </row>
    <row r="47" spans="1:6" s="200" customFormat="1" ht="12.75">
      <c r="A47" s="769">
        <v>4000</v>
      </c>
      <c r="B47" s="793" t="s">
        <v>1888</v>
      </c>
      <c r="C47" s="192">
        <v>21461888</v>
      </c>
      <c r="D47" s="192">
        <v>13882635</v>
      </c>
      <c r="E47" s="193">
        <v>64.68505939458821</v>
      </c>
      <c r="F47" s="192">
        <v>1670933</v>
      </c>
    </row>
    <row r="48" spans="1:6" s="200" customFormat="1" ht="25.5">
      <c r="A48" s="799" t="s">
        <v>278</v>
      </c>
      <c r="B48" s="705" t="s">
        <v>279</v>
      </c>
      <c r="C48" s="694">
        <v>0</v>
      </c>
      <c r="D48" s="694">
        <v>0</v>
      </c>
      <c r="E48" s="792">
        <v>0</v>
      </c>
      <c r="F48" s="694">
        <v>0</v>
      </c>
    </row>
    <row r="49" spans="1:6" s="200" customFormat="1" ht="38.25">
      <c r="A49" s="662" t="s">
        <v>280</v>
      </c>
      <c r="B49" s="700" t="s">
        <v>281</v>
      </c>
      <c r="C49" s="694">
        <v>0</v>
      </c>
      <c r="D49" s="694">
        <v>0</v>
      </c>
      <c r="E49" s="792">
        <v>0</v>
      </c>
      <c r="F49" s="694">
        <v>0</v>
      </c>
    </row>
    <row r="50" spans="1:6" s="200" customFormat="1" ht="14.25" customHeight="1">
      <c r="A50" s="653">
        <v>6000</v>
      </c>
      <c r="B50" s="793" t="s">
        <v>1891</v>
      </c>
      <c r="C50" s="192">
        <v>71073</v>
      </c>
      <c r="D50" s="192">
        <v>73469</v>
      </c>
      <c r="E50" s="193">
        <v>103.37118174271525</v>
      </c>
      <c r="F50" s="192">
        <v>23634</v>
      </c>
    </row>
    <row r="51" spans="1:6" s="200" customFormat="1" ht="12.75">
      <c r="A51" s="653">
        <v>7000</v>
      </c>
      <c r="B51" s="793" t="s">
        <v>1892</v>
      </c>
      <c r="C51" s="192">
        <v>2579019</v>
      </c>
      <c r="D51" s="192">
        <v>2130197</v>
      </c>
      <c r="E51" s="193">
        <v>82.5971813313512</v>
      </c>
      <c r="F51" s="192">
        <v>306332</v>
      </c>
    </row>
    <row r="52" spans="1:6" s="200" customFormat="1" ht="16.5" customHeight="1">
      <c r="A52" s="799" t="s">
        <v>282</v>
      </c>
      <c r="B52" s="705" t="s">
        <v>1893</v>
      </c>
      <c r="C52" s="694">
        <v>0</v>
      </c>
      <c r="D52" s="694">
        <v>0</v>
      </c>
      <c r="E52" s="792">
        <v>0</v>
      </c>
      <c r="F52" s="694">
        <v>0</v>
      </c>
    </row>
    <row r="53" spans="1:6" s="200" customFormat="1" ht="38.25">
      <c r="A53" s="662" t="s">
        <v>283</v>
      </c>
      <c r="B53" s="700" t="s">
        <v>284</v>
      </c>
      <c r="C53" s="694">
        <v>0</v>
      </c>
      <c r="D53" s="694">
        <v>0</v>
      </c>
      <c r="E53" s="792">
        <v>0</v>
      </c>
      <c r="F53" s="694">
        <v>0</v>
      </c>
    </row>
    <row r="54" spans="1:6" s="200" customFormat="1" ht="12.75">
      <c r="A54" s="769" t="s">
        <v>1895</v>
      </c>
      <c r="B54" s="733" t="s">
        <v>291</v>
      </c>
      <c r="C54" s="192">
        <v>-225525</v>
      </c>
      <c r="D54" s="192">
        <v>-196953</v>
      </c>
      <c r="E54" s="193">
        <v>87.33089457931493</v>
      </c>
      <c r="F54" s="192">
        <v>-78642</v>
      </c>
    </row>
    <row r="55" spans="1:6" s="200" customFormat="1" ht="12.75">
      <c r="A55" s="788">
        <v>8100</v>
      </c>
      <c r="B55" s="739" t="s">
        <v>285</v>
      </c>
      <c r="C55" s="194">
        <v>1563656</v>
      </c>
      <c r="D55" s="194">
        <v>1267241</v>
      </c>
      <c r="E55" s="195">
        <v>81.04346480300015</v>
      </c>
      <c r="F55" s="194">
        <v>22548</v>
      </c>
    </row>
    <row r="56" spans="1:6" s="152" customFormat="1" ht="12.75">
      <c r="A56" s="710">
        <v>8112</v>
      </c>
      <c r="B56" s="711" t="s">
        <v>286</v>
      </c>
      <c r="C56" s="242">
        <v>91068</v>
      </c>
      <c r="D56" s="242">
        <v>194780</v>
      </c>
      <c r="E56" s="689">
        <v>213.8841305398164</v>
      </c>
      <c r="F56" s="694">
        <v>6821</v>
      </c>
    </row>
    <row r="57" spans="1:6" s="200" customFormat="1" ht="13.5" customHeight="1">
      <c r="A57" s="788">
        <v>8200</v>
      </c>
      <c r="B57" s="800" t="s">
        <v>287</v>
      </c>
      <c r="C57" s="697">
        <v>1789181</v>
      </c>
      <c r="D57" s="697">
        <v>1464194</v>
      </c>
      <c r="E57" s="801">
        <v>81.83599088074376</v>
      </c>
      <c r="F57" s="194">
        <v>101190</v>
      </c>
    </row>
    <row r="58" spans="1:6" s="200" customFormat="1" ht="13.5" customHeight="1">
      <c r="A58" s="710">
        <v>8212</v>
      </c>
      <c r="B58" s="711" t="s">
        <v>288</v>
      </c>
      <c r="C58" s="803">
        <v>90842</v>
      </c>
      <c r="D58" s="803">
        <v>107652</v>
      </c>
      <c r="E58" s="804">
        <v>118.50465643645009</v>
      </c>
      <c r="F58" s="694">
        <v>-1046</v>
      </c>
    </row>
    <row r="59" spans="1:6" s="200" customFormat="1" ht="13.5" customHeight="1">
      <c r="A59" s="805" t="s">
        <v>1902</v>
      </c>
      <c r="B59" s="351" t="s">
        <v>292</v>
      </c>
      <c r="C59" s="806">
        <v>66139313</v>
      </c>
      <c r="D59" s="806">
        <v>47963816</v>
      </c>
      <c r="E59" s="807">
        <v>72.5193743696733</v>
      </c>
      <c r="F59" s="806">
        <v>5128611</v>
      </c>
    </row>
    <row r="60" spans="1:6" s="200" customFormat="1" ht="14.25" customHeight="1">
      <c r="A60" s="769" t="s">
        <v>1904</v>
      </c>
      <c r="B60" s="471" t="s">
        <v>293</v>
      </c>
      <c r="C60" s="806">
        <v>-15733697</v>
      </c>
      <c r="D60" s="806">
        <v>3899803</v>
      </c>
      <c r="E60" s="807">
        <v>-24.786310553711566</v>
      </c>
      <c r="F60" s="806">
        <v>-465725</v>
      </c>
    </row>
    <row r="61" spans="1:6" s="200" customFormat="1" ht="12.75">
      <c r="A61" s="769" t="s">
        <v>1906</v>
      </c>
      <c r="B61" s="742" t="s">
        <v>294</v>
      </c>
      <c r="C61" s="806">
        <v>15733697</v>
      </c>
      <c r="D61" s="806">
        <v>-3899803</v>
      </c>
      <c r="E61" s="807">
        <v>-24.786310553711566</v>
      </c>
      <c r="F61" s="806">
        <v>465725</v>
      </c>
    </row>
    <row r="62" spans="1:6" s="200" customFormat="1" ht="18" customHeight="1">
      <c r="A62" s="805" t="s">
        <v>1656</v>
      </c>
      <c r="B62" s="525" t="s">
        <v>1921</v>
      </c>
      <c r="C62" s="192">
        <v>439414</v>
      </c>
      <c r="D62" s="192">
        <v>307456</v>
      </c>
      <c r="E62" s="193">
        <v>69.969550355701</v>
      </c>
      <c r="F62" s="192">
        <v>-173040</v>
      </c>
    </row>
    <row r="63" spans="1:6" s="200" customFormat="1" ht="12.75">
      <c r="A63" s="809" t="s">
        <v>1656</v>
      </c>
      <c r="B63" s="810" t="s">
        <v>1909</v>
      </c>
      <c r="C63" s="607">
        <v>1860</v>
      </c>
      <c r="D63" s="607">
        <v>9430</v>
      </c>
      <c r="E63" s="811">
        <v>506.98924731182797</v>
      </c>
      <c r="F63" s="194">
        <v>-15113</v>
      </c>
    </row>
    <row r="64" spans="1:6" s="200" customFormat="1" ht="12.75">
      <c r="A64" s="809" t="s">
        <v>1656</v>
      </c>
      <c r="B64" s="810" t="s">
        <v>289</v>
      </c>
      <c r="C64" s="607">
        <v>437554</v>
      </c>
      <c r="D64" s="607">
        <v>298026</v>
      </c>
      <c r="E64" s="811">
        <v>68.1118216265878</v>
      </c>
      <c r="F64" s="194">
        <v>-157927</v>
      </c>
    </row>
    <row r="65" spans="1:6" s="200" customFormat="1" ht="14.25" customHeight="1">
      <c r="A65" s="805" t="s">
        <v>1656</v>
      </c>
      <c r="B65" s="525" t="s">
        <v>1922</v>
      </c>
      <c r="C65" s="192">
        <v>14877226</v>
      </c>
      <c r="D65" s="192">
        <v>-4488121</v>
      </c>
      <c r="E65" s="193">
        <v>-30.167727505114193</v>
      </c>
      <c r="F65" s="192">
        <v>702403</v>
      </c>
    </row>
    <row r="66" spans="1:6" s="200" customFormat="1" ht="12.75">
      <c r="A66" s="812" t="s">
        <v>1656</v>
      </c>
      <c r="B66" s="526" t="s">
        <v>1911</v>
      </c>
      <c r="C66" s="194">
        <v>19766124</v>
      </c>
      <c r="D66" s="194">
        <v>19813009</v>
      </c>
      <c r="E66" s="195">
        <v>100.23719875479887</v>
      </c>
      <c r="F66" s="194">
        <v>-8798</v>
      </c>
    </row>
    <row r="67" spans="1:6" s="200" customFormat="1" ht="12.75">
      <c r="A67" s="812" t="s">
        <v>1656</v>
      </c>
      <c r="B67" s="526" t="s">
        <v>1912</v>
      </c>
      <c r="C67" s="194">
        <v>4888898</v>
      </c>
      <c r="D67" s="194">
        <v>24301130</v>
      </c>
      <c r="E67" s="195" t="s">
        <v>587</v>
      </c>
      <c r="F67" s="194">
        <v>-711201</v>
      </c>
    </row>
    <row r="68" spans="1:6" s="200" customFormat="1" ht="13.5" customHeight="1">
      <c r="A68" s="812" t="s">
        <v>1656</v>
      </c>
      <c r="B68" s="525" t="s">
        <v>1913</v>
      </c>
      <c r="C68" s="194">
        <v>291843</v>
      </c>
      <c r="D68" s="194">
        <v>145051</v>
      </c>
      <c r="E68" s="195">
        <v>0</v>
      </c>
      <c r="F68" s="194">
        <v>-22846</v>
      </c>
    </row>
    <row r="69" spans="1:6" s="200" customFormat="1" ht="13.5" customHeight="1">
      <c r="A69" s="812" t="s">
        <v>1656</v>
      </c>
      <c r="B69" s="525" t="s">
        <v>1914</v>
      </c>
      <c r="C69" s="194">
        <v>125214</v>
      </c>
      <c r="D69" s="194">
        <v>135811</v>
      </c>
      <c r="E69" s="195">
        <v>108.46311115370486</v>
      </c>
      <c r="F69" s="194">
        <v>-40792</v>
      </c>
    </row>
    <row r="70" spans="1:6" s="200" customFormat="1" ht="18" customHeight="1">
      <c r="A70" s="315"/>
      <c r="B70" s="813"/>
      <c r="C70" s="666"/>
      <c r="D70" s="666"/>
      <c r="E70" s="666"/>
      <c r="F70" s="452"/>
    </row>
    <row r="71" spans="1:6" s="200" customFormat="1" ht="12.75">
      <c r="A71" s="476"/>
      <c r="B71" s="476"/>
      <c r="C71" s="476"/>
      <c r="D71" s="476"/>
      <c r="E71" s="476"/>
      <c r="F71" s="476"/>
    </row>
    <row r="72" spans="1:5" s="200" customFormat="1" ht="15.75">
      <c r="A72" s="669"/>
      <c r="B72" s="642"/>
      <c r="C72" s="199"/>
      <c r="D72" s="199"/>
      <c r="E72" s="642"/>
    </row>
    <row r="73" spans="1:6" s="567" customFormat="1" ht="17.25" customHeight="1">
      <c r="A73" s="568" t="s">
        <v>1649</v>
      </c>
      <c r="B73" s="510"/>
      <c r="C73" s="510"/>
      <c r="D73" s="510"/>
      <c r="E73" s="200" t="s">
        <v>624</v>
      </c>
      <c r="F73" s="480"/>
    </row>
    <row r="74" spans="1:6" s="567" customFormat="1" ht="17.25" customHeight="1">
      <c r="A74" s="568"/>
      <c r="B74" s="510"/>
      <c r="C74" s="510"/>
      <c r="D74" s="510"/>
      <c r="E74" s="569"/>
      <c r="F74" s="480"/>
    </row>
    <row r="75" spans="1:2" s="200" customFormat="1" ht="12.75">
      <c r="A75" s="814"/>
      <c r="B75" s="570"/>
    </row>
    <row r="76" spans="1:2" s="200" customFormat="1" ht="12.75">
      <c r="A76" s="815"/>
      <c r="B76" s="570"/>
    </row>
    <row r="77" spans="1:6" ht="15.75">
      <c r="A77" s="815"/>
      <c r="C77" s="200"/>
      <c r="D77" s="200"/>
      <c r="E77" s="200"/>
      <c r="F77" s="200"/>
    </row>
    <row r="78" spans="1:6" ht="15.75">
      <c r="A78" s="815"/>
      <c r="C78" s="200"/>
      <c r="D78" s="200"/>
      <c r="E78" s="200"/>
      <c r="F78" s="200"/>
    </row>
    <row r="79" spans="1:6" ht="15.75">
      <c r="A79" s="815"/>
      <c r="B79" s="816"/>
      <c r="F79" s="640"/>
    </row>
    <row r="80" spans="2:6" ht="15.75">
      <c r="B80" s="816"/>
      <c r="E80" s="817"/>
      <c r="F80" s="817"/>
    </row>
    <row r="81" spans="1:6" s="669" customFormat="1" ht="15.75">
      <c r="A81" s="752"/>
      <c r="D81" s="642"/>
      <c r="E81" s="640"/>
      <c r="F81" s="640"/>
    </row>
    <row r="83" spans="5:6" ht="15.75">
      <c r="E83" s="817"/>
      <c r="F83" s="669"/>
    </row>
    <row r="84" spans="1:6" s="669" customFormat="1" ht="15.75">
      <c r="A84" s="752"/>
      <c r="C84" s="642"/>
      <c r="D84" s="642"/>
      <c r="E84" s="640"/>
      <c r="F84" s="642"/>
    </row>
    <row r="85" ht="15.75">
      <c r="B85" s="818"/>
    </row>
    <row r="87" ht="15.75">
      <c r="B87" s="819"/>
    </row>
    <row r="90" ht="15.75">
      <c r="A90" s="755" t="s">
        <v>1650</v>
      </c>
    </row>
    <row r="91" ht="15.75">
      <c r="A91" s="755" t="s">
        <v>626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5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G12" sqref="G12"/>
    </sheetView>
  </sheetViews>
  <sheetFormatPr defaultColWidth="9.140625" defaultRowHeight="17.25" customHeight="1"/>
  <cols>
    <col min="1" max="1" width="7.421875" style="200" customWidth="1"/>
    <col min="2" max="2" width="39.8515625" style="646" customWidth="1"/>
    <col min="3" max="3" width="10.57421875" style="326" customWidth="1"/>
    <col min="4" max="4" width="11.7109375" style="646" customWidth="1"/>
    <col min="5" max="5" width="11.140625" style="326" customWidth="1"/>
    <col min="6" max="6" width="10.00390625" style="492" customWidth="1"/>
    <col min="7" max="16384" width="9.140625" style="200" customWidth="1"/>
  </cols>
  <sheetData>
    <row r="1" spans="5:6" ht="17.25" customHeight="1">
      <c r="E1" s="323"/>
      <c r="F1" s="165" t="s">
        <v>295</v>
      </c>
    </row>
    <row r="2" spans="2:3" ht="17.25" customHeight="1">
      <c r="B2" s="200"/>
      <c r="C2" s="323" t="s">
        <v>574</v>
      </c>
    </row>
    <row r="4" spans="2:6" s="642" customFormat="1" ht="30" customHeight="1">
      <c r="B4" s="1040" t="s">
        <v>296</v>
      </c>
      <c r="C4" s="1040"/>
      <c r="D4" s="1040"/>
      <c r="E4" s="1040"/>
      <c r="F4" s="480"/>
    </row>
    <row r="5" spans="2:7" ht="17.25" customHeight="1">
      <c r="B5" s="502" t="s">
        <v>1593</v>
      </c>
      <c r="C5" s="502"/>
      <c r="D5" s="502"/>
      <c r="E5" s="502"/>
      <c r="F5" s="1041"/>
      <c r="G5" s="1041"/>
    </row>
    <row r="6" ht="17.25" customHeight="1">
      <c r="F6" s="680" t="s">
        <v>631</v>
      </c>
    </row>
    <row r="7" spans="1:6" ht="45.75" customHeight="1">
      <c r="A7" s="698" t="s">
        <v>1016</v>
      </c>
      <c r="B7" s="727" t="s">
        <v>580</v>
      </c>
      <c r="C7" s="820" t="s">
        <v>1594</v>
      </c>
      <c r="D7" s="727" t="s">
        <v>633</v>
      </c>
      <c r="E7" s="821" t="s">
        <v>1655</v>
      </c>
      <c r="F7" s="590" t="s">
        <v>584</v>
      </c>
    </row>
    <row r="8" spans="1:6" ht="12.75">
      <c r="A8" s="729" t="s">
        <v>1926</v>
      </c>
      <c r="B8" s="729" t="s">
        <v>1927</v>
      </c>
      <c r="C8" s="729" t="s">
        <v>1928</v>
      </c>
      <c r="D8" s="729" t="s">
        <v>1929</v>
      </c>
      <c r="E8" s="822" t="s">
        <v>1930</v>
      </c>
      <c r="F8" s="729" t="s">
        <v>1931</v>
      </c>
    </row>
    <row r="9" spans="1:6" ht="12.75">
      <c r="A9" s="769" t="s">
        <v>1844</v>
      </c>
      <c r="B9" s="731" t="s">
        <v>306</v>
      </c>
      <c r="C9" s="192">
        <v>3412359</v>
      </c>
      <c r="D9" s="19">
        <v>2604660</v>
      </c>
      <c r="E9" s="193">
        <v>76.33018682969758</v>
      </c>
      <c r="F9" s="359">
        <v>153539</v>
      </c>
    </row>
    <row r="10" spans="1:6" ht="31.5" customHeight="1">
      <c r="A10" s="823"/>
      <c r="B10" s="733" t="s">
        <v>307</v>
      </c>
      <c r="C10" s="192">
        <v>3412029</v>
      </c>
      <c r="D10" s="19">
        <v>2604517</v>
      </c>
      <c r="E10" s="193">
        <v>76.33337817468725</v>
      </c>
      <c r="F10" s="359">
        <v>153539</v>
      </c>
    </row>
    <row r="11" spans="1:6" ht="25.5">
      <c r="A11" s="772"/>
      <c r="B11" s="824" t="s">
        <v>297</v>
      </c>
      <c r="C11" s="694">
        <v>2575130</v>
      </c>
      <c r="D11" s="694">
        <v>2051553</v>
      </c>
      <c r="E11" s="792">
        <v>79.66793909433699</v>
      </c>
      <c r="F11" s="242">
        <v>89182</v>
      </c>
    </row>
    <row r="12" spans="1:6" ht="25.5">
      <c r="A12" s="772"/>
      <c r="B12" s="824" t="s">
        <v>298</v>
      </c>
      <c r="C12" s="694">
        <v>836899</v>
      </c>
      <c r="D12" s="694">
        <v>552964</v>
      </c>
      <c r="E12" s="792">
        <v>66.07296698884812</v>
      </c>
      <c r="F12" s="242">
        <v>64357</v>
      </c>
    </row>
    <row r="13" spans="1:6" ht="29.25" customHeight="1">
      <c r="A13" s="823"/>
      <c r="B13" s="731" t="s">
        <v>299</v>
      </c>
      <c r="C13" s="192">
        <v>330</v>
      </c>
      <c r="D13" s="192">
        <v>143</v>
      </c>
      <c r="E13" s="193">
        <v>43.333333333333336</v>
      </c>
      <c r="F13" s="359">
        <v>0</v>
      </c>
    </row>
    <row r="14" spans="1:6" ht="16.5" customHeight="1">
      <c r="A14" s="825" t="s">
        <v>1845</v>
      </c>
      <c r="B14" s="731" t="s">
        <v>308</v>
      </c>
      <c r="C14" s="192">
        <v>4895596</v>
      </c>
      <c r="D14" s="19">
        <v>2859462</v>
      </c>
      <c r="E14" s="193">
        <v>58.40886380330403</v>
      </c>
      <c r="F14" s="359">
        <v>338434</v>
      </c>
    </row>
    <row r="15" spans="1:6" ht="12.75">
      <c r="A15" s="826"/>
      <c r="B15" s="733" t="s">
        <v>309</v>
      </c>
      <c r="C15" s="192">
        <v>3282069</v>
      </c>
      <c r="D15" s="19">
        <v>1797524</v>
      </c>
      <c r="E15" s="193">
        <v>54.76801371330097</v>
      </c>
      <c r="F15" s="359">
        <v>224817</v>
      </c>
    </row>
    <row r="16" spans="1:6" ht="12.75">
      <c r="A16" s="769">
        <v>1000</v>
      </c>
      <c r="B16" s="733" t="s">
        <v>84</v>
      </c>
      <c r="C16" s="192">
        <v>2993022</v>
      </c>
      <c r="D16" s="19">
        <v>1628114</v>
      </c>
      <c r="E16" s="193">
        <v>54.39699407488485</v>
      </c>
      <c r="F16" s="359">
        <v>163343</v>
      </c>
    </row>
    <row r="17" spans="1:6" ht="12.75">
      <c r="A17" s="788">
        <v>1100</v>
      </c>
      <c r="B17" s="775" t="s">
        <v>300</v>
      </c>
      <c r="C17" s="194">
        <v>265925</v>
      </c>
      <c r="D17" s="194">
        <v>192730</v>
      </c>
      <c r="E17" s="195">
        <v>72.47532198928269</v>
      </c>
      <c r="F17" s="245">
        <v>13420</v>
      </c>
    </row>
    <row r="18" spans="1:6" ht="25.5">
      <c r="A18" s="788">
        <v>1200</v>
      </c>
      <c r="B18" s="775" t="s">
        <v>1851</v>
      </c>
      <c r="C18" s="194">
        <v>57620</v>
      </c>
      <c r="D18" s="194">
        <v>39475</v>
      </c>
      <c r="E18" s="195">
        <v>68.50919819507115</v>
      </c>
      <c r="F18" s="245">
        <v>2779</v>
      </c>
    </row>
    <row r="19" spans="1:6" ht="12.75">
      <c r="A19" s="788">
        <v>1300</v>
      </c>
      <c r="B19" s="775" t="s">
        <v>1853</v>
      </c>
      <c r="C19" s="194">
        <v>126481</v>
      </c>
      <c r="D19" s="194">
        <v>95692</v>
      </c>
      <c r="E19" s="195">
        <v>75.65721333639044</v>
      </c>
      <c r="F19" s="245">
        <v>10527</v>
      </c>
    </row>
    <row r="20" spans="1:6" ht="12.75">
      <c r="A20" s="788">
        <v>1400</v>
      </c>
      <c r="B20" s="775" t="s">
        <v>1855</v>
      </c>
      <c r="C20" s="194">
        <v>2157502</v>
      </c>
      <c r="D20" s="194">
        <v>1055460</v>
      </c>
      <c r="E20" s="195">
        <v>48.92046450014878</v>
      </c>
      <c r="F20" s="245">
        <v>118265</v>
      </c>
    </row>
    <row r="21" spans="1:7" s="436" customFormat="1" ht="36" customHeight="1">
      <c r="A21" s="687">
        <v>1455</v>
      </c>
      <c r="B21" s="688" t="s">
        <v>1856</v>
      </c>
      <c r="C21" s="242">
        <v>0</v>
      </c>
      <c r="D21" s="242">
        <v>41397</v>
      </c>
      <c r="E21" s="792">
        <v>0</v>
      </c>
      <c r="F21" s="242">
        <v>41397</v>
      </c>
      <c r="G21" s="440"/>
    </row>
    <row r="22" spans="1:7" s="635" customFormat="1" ht="55.5" customHeight="1">
      <c r="A22" s="687">
        <v>1456</v>
      </c>
      <c r="B22" s="688" t="s">
        <v>92</v>
      </c>
      <c r="C22" s="242">
        <v>0</v>
      </c>
      <c r="D22" s="242">
        <v>0</v>
      </c>
      <c r="E22" s="689">
        <v>0</v>
      </c>
      <c r="F22" s="242">
        <v>0</v>
      </c>
      <c r="G22" s="440"/>
    </row>
    <row r="23" spans="1:7" s="640" customFormat="1" ht="15.75">
      <c r="A23" s="691">
        <v>1491</v>
      </c>
      <c r="B23" s="693" t="s">
        <v>93</v>
      </c>
      <c r="C23" s="694">
        <v>25</v>
      </c>
      <c r="D23" s="694">
        <v>25</v>
      </c>
      <c r="E23" s="792">
        <v>100</v>
      </c>
      <c r="F23" s="242">
        <v>0</v>
      </c>
      <c r="G23" s="666"/>
    </row>
    <row r="24" spans="1:7" s="435" customFormat="1" ht="15.75">
      <c r="A24" s="691">
        <v>1492</v>
      </c>
      <c r="B24" s="693" t="s">
        <v>94</v>
      </c>
      <c r="C24" s="694">
        <v>35</v>
      </c>
      <c r="D24" s="694">
        <v>0</v>
      </c>
      <c r="E24" s="792">
        <v>0</v>
      </c>
      <c r="F24" s="242">
        <v>0</v>
      </c>
      <c r="G24" s="452"/>
    </row>
    <row r="25" spans="1:7" s="435" customFormat="1" ht="15.75">
      <c r="A25" s="691">
        <v>1493</v>
      </c>
      <c r="B25" s="693" t="s">
        <v>95</v>
      </c>
      <c r="C25" s="694">
        <v>0</v>
      </c>
      <c r="D25" s="694">
        <v>0</v>
      </c>
      <c r="E25" s="792">
        <v>0</v>
      </c>
      <c r="F25" s="242">
        <v>0</v>
      </c>
      <c r="G25" s="452"/>
    </row>
    <row r="26" spans="1:7" s="435" customFormat="1" ht="15.75">
      <c r="A26" s="691">
        <v>1499</v>
      </c>
      <c r="B26" s="693" t="s">
        <v>97</v>
      </c>
      <c r="C26" s="694">
        <v>0</v>
      </c>
      <c r="D26" s="694">
        <v>326</v>
      </c>
      <c r="E26" s="792">
        <v>0</v>
      </c>
      <c r="F26" s="242">
        <v>317</v>
      </c>
      <c r="G26" s="452"/>
    </row>
    <row r="27" spans="1:6" ht="25.5">
      <c r="A27" s="788">
        <v>1500</v>
      </c>
      <c r="B27" s="775" t="s">
        <v>301</v>
      </c>
      <c r="C27" s="194">
        <v>351113</v>
      </c>
      <c r="D27" s="194">
        <v>216487</v>
      </c>
      <c r="E27" s="195">
        <v>61.65735817244021</v>
      </c>
      <c r="F27" s="245">
        <v>14652</v>
      </c>
    </row>
    <row r="28" spans="1:7" s="436" customFormat="1" ht="16.5" customHeight="1">
      <c r="A28" s="687">
        <v>1564</v>
      </c>
      <c r="B28" s="688" t="s">
        <v>1859</v>
      </c>
      <c r="C28" s="242">
        <v>400</v>
      </c>
      <c r="D28" s="242">
        <v>608</v>
      </c>
      <c r="E28" s="792">
        <v>0</v>
      </c>
      <c r="F28" s="242">
        <v>409</v>
      </c>
      <c r="G28" s="440"/>
    </row>
    <row r="29" spans="1:7" s="635" customFormat="1" ht="12.75">
      <c r="A29" s="687">
        <v>1565</v>
      </c>
      <c r="B29" s="365" t="s">
        <v>1860</v>
      </c>
      <c r="C29" s="242">
        <v>0</v>
      </c>
      <c r="D29" s="242">
        <v>0</v>
      </c>
      <c r="E29" s="792">
        <v>0</v>
      </c>
      <c r="F29" s="242">
        <v>-409</v>
      </c>
      <c r="G29" s="440"/>
    </row>
    <row r="30" spans="1:6" ht="12.75">
      <c r="A30" s="788">
        <v>1600</v>
      </c>
      <c r="B30" s="775" t="s">
        <v>1861</v>
      </c>
      <c r="C30" s="194">
        <v>34381</v>
      </c>
      <c r="D30" s="194">
        <v>28270</v>
      </c>
      <c r="E30" s="195">
        <v>82.22564788691429</v>
      </c>
      <c r="F30" s="245">
        <v>3700</v>
      </c>
    </row>
    <row r="31" spans="1:6" ht="12.75">
      <c r="A31" s="769">
        <v>3000</v>
      </c>
      <c r="B31" s="793" t="s">
        <v>272</v>
      </c>
      <c r="C31" s="192">
        <v>289047</v>
      </c>
      <c r="D31" s="19">
        <v>169410</v>
      </c>
      <c r="E31" s="193">
        <v>58.609845457659134</v>
      </c>
      <c r="F31" s="359">
        <v>61474</v>
      </c>
    </row>
    <row r="32" spans="1:6" ht="12.75">
      <c r="A32" s="772">
        <v>3100</v>
      </c>
      <c r="B32" s="775" t="s">
        <v>3</v>
      </c>
      <c r="C32" s="194">
        <v>0</v>
      </c>
      <c r="D32" s="794">
        <v>0</v>
      </c>
      <c r="E32" s="195">
        <v>0</v>
      </c>
      <c r="F32" s="245">
        <v>0</v>
      </c>
    </row>
    <row r="33" spans="1:6" ht="25.5">
      <c r="A33" s="772">
        <v>3400</v>
      </c>
      <c r="B33" s="775" t="s">
        <v>9</v>
      </c>
      <c r="C33" s="194">
        <v>243547</v>
      </c>
      <c r="D33" s="194">
        <v>137219</v>
      </c>
      <c r="E33" s="195">
        <v>56.34189704656596</v>
      </c>
      <c r="F33" s="245">
        <v>57716</v>
      </c>
    </row>
    <row r="34" spans="1:6" ht="12.75">
      <c r="A34" s="772">
        <v>3500</v>
      </c>
      <c r="B34" s="775" t="s">
        <v>11</v>
      </c>
      <c r="C34" s="194">
        <v>37830</v>
      </c>
      <c r="D34" s="194">
        <v>24353</v>
      </c>
      <c r="E34" s="195">
        <v>64.37483478720593</v>
      </c>
      <c r="F34" s="245">
        <v>2758</v>
      </c>
    </row>
    <row r="35" spans="1:9" s="436" customFormat="1" ht="12.75">
      <c r="A35" s="662" t="s">
        <v>1878</v>
      </c>
      <c r="B35" s="705" t="s">
        <v>105</v>
      </c>
      <c r="C35" s="242">
        <v>0</v>
      </c>
      <c r="D35" s="242">
        <v>0</v>
      </c>
      <c r="E35" s="792">
        <v>0</v>
      </c>
      <c r="F35" s="242">
        <v>0</v>
      </c>
      <c r="G35" s="451"/>
      <c r="H35" s="155"/>
      <c r="I35" s="155"/>
    </row>
    <row r="36" spans="1:9" s="635" customFormat="1" ht="12.75">
      <c r="A36" s="662" t="s">
        <v>1879</v>
      </c>
      <c r="B36" s="706" t="s">
        <v>1880</v>
      </c>
      <c r="C36" s="242">
        <v>0</v>
      </c>
      <c r="D36" s="242">
        <v>0</v>
      </c>
      <c r="E36" s="792">
        <v>0</v>
      </c>
      <c r="F36" s="242">
        <v>0</v>
      </c>
      <c r="G36" s="451"/>
      <c r="H36" s="808"/>
      <c r="I36" s="808"/>
    </row>
    <row r="37" spans="1:9" s="635" customFormat="1" ht="14.25" customHeight="1">
      <c r="A37" s="662" t="s">
        <v>1881</v>
      </c>
      <c r="B37" s="706" t="s">
        <v>1882</v>
      </c>
      <c r="C37" s="242">
        <v>6528</v>
      </c>
      <c r="D37" s="242">
        <v>3971</v>
      </c>
      <c r="E37" s="689">
        <v>60.830269607843135</v>
      </c>
      <c r="F37" s="242">
        <v>1423</v>
      </c>
      <c r="G37" s="451"/>
      <c r="H37" s="808"/>
      <c r="I37" s="808"/>
    </row>
    <row r="38" spans="1:7" s="435" customFormat="1" ht="15.75">
      <c r="A38" s="732">
        <v>3600</v>
      </c>
      <c r="B38" s="775" t="s">
        <v>273</v>
      </c>
      <c r="C38" s="194">
        <v>1270</v>
      </c>
      <c r="D38" s="194">
        <v>270</v>
      </c>
      <c r="E38" s="686">
        <v>0</v>
      </c>
      <c r="F38" s="245">
        <v>0</v>
      </c>
      <c r="G38" s="155"/>
    </row>
    <row r="39" spans="1:6" s="148" customFormat="1" ht="26.25" customHeight="1">
      <c r="A39" s="827" t="s">
        <v>274</v>
      </c>
      <c r="B39" s="775" t="s">
        <v>275</v>
      </c>
      <c r="C39" s="194">
        <v>6400</v>
      </c>
      <c r="D39" s="194">
        <v>7568</v>
      </c>
      <c r="E39" s="686">
        <v>118.25</v>
      </c>
      <c r="F39" s="245">
        <v>1000</v>
      </c>
    </row>
    <row r="40" spans="1:9" s="148" customFormat="1" ht="15.75">
      <c r="A40" s="828">
        <v>3900</v>
      </c>
      <c r="B40" s="829" t="s">
        <v>19</v>
      </c>
      <c r="C40" s="830">
        <v>0</v>
      </c>
      <c r="D40" s="358">
        <v>0</v>
      </c>
      <c r="E40" s="686">
        <v>0</v>
      </c>
      <c r="F40" s="245">
        <v>0</v>
      </c>
      <c r="G40" s="451"/>
      <c r="H40" s="149"/>
      <c r="I40" s="149"/>
    </row>
    <row r="41" spans="1:9" s="148" customFormat="1" ht="12.75">
      <c r="A41" s="687">
        <v>3910</v>
      </c>
      <c r="B41" s="702" t="s">
        <v>1886</v>
      </c>
      <c r="C41" s="831">
        <v>0</v>
      </c>
      <c r="D41" s="789">
        <v>0</v>
      </c>
      <c r="E41" s="689">
        <v>0</v>
      </c>
      <c r="F41" s="242">
        <v>0</v>
      </c>
      <c r="G41" s="451"/>
      <c r="H41" s="149"/>
      <c r="I41" s="149"/>
    </row>
    <row r="42" spans="1:6" ht="14.25" customHeight="1">
      <c r="A42" s="826"/>
      <c r="B42" s="733" t="s">
        <v>1918</v>
      </c>
      <c r="C42" s="192">
        <v>1613527</v>
      </c>
      <c r="D42" s="19">
        <v>1061938</v>
      </c>
      <c r="E42" s="193">
        <v>65.81470282183068</v>
      </c>
      <c r="F42" s="359">
        <v>113617</v>
      </c>
    </row>
    <row r="43" spans="1:6" s="832" customFormat="1" ht="12.75">
      <c r="A43" s="769">
        <v>4000</v>
      </c>
      <c r="B43" s="793" t="s">
        <v>1888</v>
      </c>
      <c r="C43" s="192">
        <v>1373873</v>
      </c>
      <c r="D43" s="192">
        <v>896923</v>
      </c>
      <c r="E43" s="193">
        <v>65.2842730004884</v>
      </c>
      <c r="F43" s="245">
        <v>113617</v>
      </c>
    </row>
    <row r="44" spans="1:7" ht="25.5">
      <c r="A44" s="662" t="s">
        <v>278</v>
      </c>
      <c r="B44" s="705" t="s">
        <v>279</v>
      </c>
      <c r="C44" s="694">
        <v>0</v>
      </c>
      <c r="D44" s="694">
        <v>0</v>
      </c>
      <c r="E44" s="792">
        <v>0</v>
      </c>
      <c r="F44" s="242">
        <v>0</v>
      </c>
      <c r="G44" s="833"/>
    </row>
    <row r="45" spans="1:6" s="832" customFormat="1" ht="12.75">
      <c r="A45" s="769">
        <v>6000</v>
      </c>
      <c r="B45" s="793" t="s">
        <v>1891</v>
      </c>
      <c r="C45" s="192">
        <v>149711</v>
      </c>
      <c r="D45" s="192">
        <v>75617</v>
      </c>
      <c r="E45" s="193">
        <v>50.508646659230116</v>
      </c>
      <c r="F45" s="359">
        <v>0</v>
      </c>
    </row>
    <row r="46" spans="1:6" s="832" customFormat="1" ht="12.75">
      <c r="A46" s="769">
        <v>7000</v>
      </c>
      <c r="B46" s="793" t="s">
        <v>1892</v>
      </c>
      <c r="C46" s="192">
        <v>89943</v>
      </c>
      <c r="D46" s="192">
        <v>89398</v>
      </c>
      <c r="E46" s="193">
        <v>99.39406068287693</v>
      </c>
      <c r="F46" s="359">
        <v>0</v>
      </c>
    </row>
    <row r="47" spans="1:7" ht="15" customHeight="1">
      <c r="A47" s="662" t="s">
        <v>282</v>
      </c>
      <c r="B47" s="705" t="s">
        <v>1893</v>
      </c>
      <c r="C47" s="194">
        <v>0</v>
      </c>
      <c r="D47" s="794">
        <v>0</v>
      </c>
      <c r="E47" s="195">
        <v>0</v>
      </c>
      <c r="F47" s="245">
        <v>0</v>
      </c>
      <c r="G47" s="635"/>
    </row>
    <row r="48" spans="1:6" ht="12.75">
      <c r="A48" s="769" t="s">
        <v>1895</v>
      </c>
      <c r="B48" s="733" t="s">
        <v>302</v>
      </c>
      <c r="C48" s="192">
        <v>0</v>
      </c>
      <c r="D48" s="192">
        <v>0</v>
      </c>
      <c r="E48" s="193">
        <v>0</v>
      </c>
      <c r="F48" s="359">
        <v>0</v>
      </c>
    </row>
    <row r="49" spans="1:8" ht="12.75">
      <c r="A49" s="774">
        <v>8200</v>
      </c>
      <c r="B49" s="800" t="s">
        <v>303</v>
      </c>
      <c r="C49" s="194">
        <v>0</v>
      </c>
      <c r="D49" s="794">
        <v>0</v>
      </c>
      <c r="E49" s="195">
        <v>0</v>
      </c>
      <c r="F49" s="245">
        <v>0</v>
      </c>
      <c r="G49" s="802"/>
      <c r="H49" s="635"/>
    </row>
    <row r="50" spans="1:8" ht="13.5" customHeight="1">
      <c r="A50" s="805" t="s">
        <v>1902</v>
      </c>
      <c r="B50" s="351" t="s">
        <v>292</v>
      </c>
      <c r="C50" s="192">
        <v>4895596</v>
      </c>
      <c r="D50" s="19">
        <v>2859462</v>
      </c>
      <c r="E50" s="193">
        <v>58.40886380330403</v>
      </c>
      <c r="F50" s="359">
        <v>338434</v>
      </c>
      <c r="G50" s="796"/>
      <c r="H50" s="635"/>
    </row>
    <row r="51" spans="1:8" ht="14.25" customHeight="1">
      <c r="A51" s="834" t="s">
        <v>1904</v>
      </c>
      <c r="B51" s="351" t="s">
        <v>293</v>
      </c>
      <c r="C51" s="806">
        <v>-1483237</v>
      </c>
      <c r="D51" s="835">
        <v>-254802</v>
      </c>
      <c r="E51" s="193">
        <v>17.17877857685589</v>
      </c>
      <c r="F51" s="770">
        <v>-184895</v>
      </c>
      <c r="G51" s="802"/>
      <c r="H51" s="635"/>
    </row>
    <row r="52" spans="1:6" ht="12.75">
      <c r="A52" s="769" t="s">
        <v>1906</v>
      </c>
      <c r="B52" s="731" t="s">
        <v>310</v>
      </c>
      <c r="C52" s="806">
        <v>1483237</v>
      </c>
      <c r="D52" s="835">
        <v>254802</v>
      </c>
      <c r="E52" s="807">
        <v>-17.17877857685589</v>
      </c>
      <c r="F52" s="770">
        <v>184895</v>
      </c>
    </row>
    <row r="53" spans="1:6" ht="12.75">
      <c r="A53" s="769"/>
      <c r="B53" s="525" t="s">
        <v>311</v>
      </c>
      <c r="C53" s="806">
        <v>1483237</v>
      </c>
      <c r="D53" s="835">
        <v>254802</v>
      </c>
      <c r="E53" s="807">
        <v>-17.17877857685589</v>
      </c>
      <c r="F53" s="770">
        <v>184895</v>
      </c>
    </row>
    <row r="54" spans="1:6" ht="12.75">
      <c r="A54" s="836"/>
      <c r="B54" s="526" t="s">
        <v>304</v>
      </c>
      <c r="C54" s="194">
        <v>1648256</v>
      </c>
      <c r="D54" s="194">
        <v>1649977</v>
      </c>
      <c r="E54" s="195">
        <v>100.10441339209443</v>
      </c>
      <c r="F54" s="245">
        <v>301</v>
      </c>
    </row>
    <row r="55" spans="1:6" ht="12.75">
      <c r="A55" s="836"/>
      <c r="B55" s="526" t="s">
        <v>305</v>
      </c>
      <c r="C55" s="194">
        <v>165019</v>
      </c>
      <c r="D55" s="194">
        <v>1395175</v>
      </c>
      <c r="E55" s="195">
        <v>845.4632496863998</v>
      </c>
      <c r="F55" s="245">
        <v>-184594</v>
      </c>
    </row>
    <row r="56" spans="1:7" ht="12.75">
      <c r="A56" s="837"/>
      <c r="B56" s="200"/>
      <c r="C56" s="666"/>
      <c r="D56" s="838"/>
      <c r="E56" s="667"/>
      <c r="F56" s="452"/>
      <c r="G56" s="635"/>
    </row>
    <row r="57" spans="1:7" ht="12.75">
      <c r="A57" s="476"/>
      <c r="B57" s="476"/>
      <c r="C57" s="476"/>
      <c r="D57" s="476"/>
      <c r="E57" s="476"/>
      <c r="F57" s="476"/>
      <c r="G57" s="635"/>
    </row>
    <row r="58" spans="1:6" ht="15.75">
      <c r="A58" s="837"/>
      <c r="B58" s="669"/>
      <c r="C58" s="641"/>
      <c r="D58" s="719"/>
      <c r="E58" s="641"/>
      <c r="F58" s="480"/>
    </row>
    <row r="59" spans="1:6" ht="15.75">
      <c r="A59" s="839"/>
      <c r="B59" s="669"/>
      <c r="C59" s="641"/>
      <c r="D59" s="719"/>
      <c r="E59" s="718"/>
      <c r="F59" s="480"/>
    </row>
    <row r="60" spans="1:6" s="567" customFormat="1" ht="17.25" customHeight="1">
      <c r="A60" s="568" t="s">
        <v>234</v>
      </c>
      <c r="B60" s="510"/>
      <c r="C60" s="510"/>
      <c r="D60" s="510"/>
      <c r="E60" s="200" t="s">
        <v>624</v>
      </c>
      <c r="F60" s="480"/>
    </row>
    <row r="61" spans="1:6" s="567" customFormat="1" ht="17.25" customHeight="1">
      <c r="A61" s="568"/>
      <c r="B61" s="510"/>
      <c r="C61" s="510"/>
      <c r="D61" s="510"/>
      <c r="E61" s="569"/>
      <c r="F61" s="480"/>
    </row>
    <row r="62" spans="2:8" ht="17.25" customHeight="1">
      <c r="B62" s="570"/>
      <c r="C62" s="323"/>
      <c r="E62" s="323"/>
      <c r="H62" s="507"/>
    </row>
    <row r="63" spans="2:5" ht="17.25" customHeight="1">
      <c r="B63" s="200"/>
      <c r="C63" s="323"/>
      <c r="E63" s="323"/>
    </row>
    <row r="64" spans="2:5" ht="17.25" customHeight="1">
      <c r="B64" s="200"/>
      <c r="C64" s="323"/>
      <c r="E64" s="323"/>
    </row>
    <row r="65" spans="2:5" ht="17.25" customHeight="1">
      <c r="B65" s="572"/>
      <c r="C65" s="840"/>
      <c r="D65" s="841"/>
      <c r="E65" s="323"/>
    </row>
    <row r="66" ht="17.25" customHeight="1">
      <c r="D66" s="842"/>
    </row>
    <row r="67" ht="17.25" customHeight="1">
      <c r="D67" s="842"/>
    </row>
    <row r="68" spans="2:4" ht="17.25" customHeight="1">
      <c r="B68" s="215"/>
      <c r="D68" s="842"/>
    </row>
    <row r="69" ht="17.25" customHeight="1">
      <c r="B69" s="215"/>
    </row>
    <row r="70" ht="17.25" customHeight="1">
      <c r="B70" s="843"/>
    </row>
    <row r="71" ht="17.25" customHeight="1">
      <c r="D71" s="842"/>
    </row>
    <row r="74" ht="17.25" customHeight="1">
      <c r="A74" s="200" t="s">
        <v>1650</v>
      </c>
    </row>
    <row r="75" ht="17.25" customHeight="1">
      <c r="A75" s="200" t="s">
        <v>626</v>
      </c>
    </row>
  </sheetData>
  <mergeCells count="4">
    <mergeCell ref="B4:E4"/>
    <mergeCell ref="B5:E5"/>
    <mergeCell ref="F5:G5"/>
    <mergeCell ref="A57:F57"/>
  </mergeCells>
  <printOptions horizontalCentered="1"/>
  <pageMargins left="0.9448818897637796" right="0.35433070866141736" top="0.71" bottom="0.48" header="0.25" footer="0.2"/>
  <pageSetup firstPageNumber="47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56"/>
  <sheetViews>
    <sheetView workbookViewId="0" topLeftCell="A1">
      <selection activeCell="A20" sqref="A20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574</v>
      </c>
      <c r="E1" s="2"/>
    </row>
    <row r="2" spans="1:5" ht="15.75">
      <c r="A2" s="4"/>
      <c r="E2" s="2"/>
    </row>
    <row r="3" spans="2:5" s="6" customFormat="1" ht="15.75" customHeight="1">
      <c r="B3" s="5" t="s">
        <v>575</v>
      </c>
      <c r="C3" s="5"/>
      <c r="D3" s="5"/>
      <c r="E3" s="5"/>
    </row>
    <row r="4" spans="2:5" s="6" customFormat="1" ht="15.75">
      <c r="B4" s="5" t="s">
        <v>576</v>
      </c>
      <c r="C4" s="5"/>
      <c r="D4" s="5"/>
      <c r="E4" s="5"/>
    </row>
    <row r="5" spans="2:5" ht="15" customHeight="1">
      <c r="B5" s="7" t="s">
        <v>578</v>
      </c>
      <c r="C5" s="7"/>
      <c r="D5" s="7"/>
      <c r="E5" s="7"/>
    </row>
    <row r="6" spans="1:5" ht="12.75">
      <c r="A6" s="8"/>
      <c r="E6" s="9" t="s">
        <v>579</v>
      </c>
    </row>
    <row r="7" spans="1:5" ht="38.25">
      <c r="A7" s="10" t="s">
        <v>580</v>
      </c>
      <c r="B7" s="11" t="s">
        <v>581</v>
      </c>
      <c r="C7" s="11" t="s">
        <v>582</v>
      </c>
      <c r="D7" s="11" t="s">
        <v>583</v>
      </c>
      <c r="E7" s="11" t="s">
        <v>584</v>
      </c>
    </row>
    <row r="8" spans="1:5" ht="12.75">
      <c r="A8" s="12" t="s">
        <v>585</v>
      </c>
      <c r="B8" s="13">
        <v>1677509</v>
      </c>
      <c r="C8" s="13">
        <v>547719</v>
      </c>
      <c r="D8" s="13">
        <v>2225228</v>
      </c>
      <c r="E8" s="13">
        <v>272936</v>
      </c>
    </row>
    <row r="9" spans="1:5" ht="13.5" customHeight="1">
      <c r="A9" s="15" t="s">
        <v>586</v>
      </c>
      <c r="B9" s="16" t="s">
        <v>587</v>
      </c>
      <c r="C9" s="16" t="s">
        <v>587</v>
      </c>
      <c r="D9" s="14">
        <v>165358</v>
      </c>
      <c r="E9" s="14">
        <v>22066</v>
      </c>
    </row>
    <row r="10" spans="1:5" ht="16.5" customHeight="1">
      <c r="A10" s="17" t="s">
        <v>588</v>
      </c>
      <c r="B10" s="13">
        <v>1677509</v>
      </c>
      <c r="C10" s="13">
        <v>547719</v>
      </c>
      <c r="D10" s="13">
        <v>2059870</v>
      </c>
      <c r="E10" s="13">
        <v>250870</v>
      </c>
    </row>
    <row r="11" spans="1:5" ht="12.75">
      <c r="A11" s="12" t="s">
        <v>589</v>
      </c>
      <c r="B11" s="13">
        <v>1613134</v>
      </c>
      <c r="C11" s="13">
        <v>520586</v>
      </c>
      <c r="D11" s="13">
        <v>2133720</v>
      </c>
      <c r="E11" s="13">
        <v>251429</v>
      </c>
    </row>
    <row r="12" spans="1:5" ht="12.75" customHeight="1">
      <c r="A12" s="15" t="s">
        <v>586</v>
      </c>
      <c r="B12" s="16" t="s">
        <v>587</v>
      </c>
      <c r="C12" s="16" t="s">
        <v>587</v>
      </c>
      <c r="D12" s="14">
        <v>165358</v>
      </c>
      <c r="E12" s="14">
        <v>22066</v>
      </c>
    </row>
    <row r="13" spans="1:5" ht="12.75">
      <c r="A13" s="17" t="s">
        <v>590</v>
      </c>
      <c r="B13" s="13">
        <v>1613134</v>
      </c>
      <c r="C13" s="13">
        <v>520586</v>
      </c>
      <c r="D13" s="13">
        <v>1968362</v>
      </c>
      <c r="E13" s="13">
        <v>229363</v>
      </c>
    </row>
    <row r="14" spans="1:5" ht="24.75" customHeight="1">
      <c r="A14" s="17" t="s">
        <v>591</v>
      </c>
      <c r="B14" s="18">
        <v>64375</v>
      </c>
      <c r="C14" s="18">
        <v>27133</v>
      </c>
      <c r="D14" s="19">
        <v>91508</v>
      </c>
      <c r="E14" s="19">
        <v>21507</v>
      </c>
    </row>
    <row r="15" spans="1:5" ht="12.75" customHeight="1">
      <c r="A15" s="17" t="s">
        <v>592</v>
      </c>
      <c r="B15" s="20">
        <v>-24101</v>
      </c>
      <c r="C15" s="20">
        <v>-479</v>
      </c>
      <c r="D15" s="20">
        <v>-27898</v>
      </c>
      <c r="E15" s="20">
        <v>-4138</v>
      </c>
    </row>
    <row r="16" spans="1:5" ht="12.75">
      <c r="A16" s="21" t="s">
        <v>593</v>
      </c>
      <c r="B16" s="12">
        <v>20044</v>
      </c>
      <c r="C16" s="12">
        <v>1856</v>
      </c>
      <c r="D16" s="12">
        <v>21899</v>
      </c>
      <c r="E16" s="12">
        <v>3680</v>
      </c>
    </row>
    <row r="17" spans="1:5" ht="24.75" customHeight="1">
      <c r="A17" s="15" t="s">
        <v>594</v>
      </c>
      <c r="B17" s="16" t="s">
        <v>587</v>
      </c>
      <c r="C17" s="16" t="s">
        <v>587</v>
      </c>
      <c r="D17" s="14">
        <v>16654</v>
      </c>
      <c r="E17" s="14">
        <v>3248</v>
      </c>
    </row>
    <row r="18" spans="1:5" ht="12.75">
      <c r="A18" s="17" t="s">
        <v>595</v>
      </c>
      <c r="B18" s="20">
        <v>20044</v>
      </c>
      <c r="C18" s="20">
        <v>1856</v>
      </c>
      <c r="D18" s="20">
        <v>5245</v>
      </c>
      <c r="E18" s="20">
        <v>432</v>
      </c>
    </row>
    <row r="19" spans="1:5" ht="12.75" customHeight="1">
      <c r="A19" s="21" t="s">
        <v>596</v>
      </c>
      <c r="B19" s="12">
        <v>44145</v>
      </c>
      <c r="C19" s="12">
        <v>2334</v>
      </c>
      <c r="D19" s="12">
        <v>46479</v>
      </c>
      <c r="E19" s="12">
        <v>6364</v>
      </c>
    </row>
    <row r="20" spans="1:5" ht="24.75" customHeight="1">
      <c r="A20" s="15" t="s">
        <v>597</v>
      </c>
      <c r="B20" s="16" t="s">
        <v>587</v>
      </c>
      <c r="C20" s="16" t="s">
        <v>587</v>
      </c>
      <c r="D20" s="14">
        <v>13336</v>
      </c>
      <c r="E20" s="14">
        <v>1794</v>
      </c>
    </row>
    <row r="21" spans="1:5" ht="12.75" customHeight="1">
      <c r="A21" s="17" t="s">
        <v>598</v>
      </c>
      <c r="B21" s="23">
        <v>44145</v>
      </c>
      <c r="C21" s="23">
        <v>2334</v>
      </c>
      <c r="D21" s="20">
        <v>33143</v>
      </c>
      <c r="E21" s="20">
        <v>4569</v>
      </c>
    </row>
    <row r="22" spans="1:5" ht="12.75" customHeight="1">
      <c r="A22" s="17" t="s">
        <v>599</v>
      </c>
      <c r="B22" s="23">
        <v>88476</v>
      </c>
      <c r="C22" s="23">
        <v>27612</v>
      </c>
      <c r="D22" s="23">
        <v>119405</v>
      </c>
      <c r="E22" s="23">
        <v>25645</v>
      </c>
    </row>
    <row r="23" spans="1:5" ht="12.75">
      <c r="A23" s="13" t="s">
        <v>600</v>
      </c>
      <c r="B23" s="20">
        <v>-88476</v>
      </c>
      <c r="C23" s="20">
        <v>-27612</v>
      </c>
      <c r="D23" s="20">
        <v>-119405</v>
      </c>
      <c r="E23" s="20">
        <v>-25645</v>
      </c>
    </row>
    <row r="24" spans="1:5" ht="12.75">
      <c r="A24" s="13" t="s">
        <v>601</v>
      </c>
      <c r="B24" s="20">
        <v>-204881</v>
      </c>
      <c r="C24" s="20">
        <v>-27247</v>
      </c>
      <c r="D24" s="20">
        <v>-235446</v>
      </c>
      <c r="E24" s="20">
        <v>-34929</v>
      </c>
    </row>
    <row r="25" spans="1:5" ht="12.75">
      <c r="A25" s="24" t="s">
        <v>602</v>
      </c>
      <c r="B25" s="27">
        <v>0</v>
      </c>
      <c r="C25" s="12">
        <v>3390</v>
      </c>
      <c r="D25" s="26">
        <v>3390</v>
      </c>
      <c r="E25" s="26">
        <v>1564</v>
      </c>
    </row>
    <row r="26" spans="1:5" ht="24.75" customHeight="1">
      <c r="A26" s="15" t="s">
        <v>603</v>
      </c>
      <c r="B26" s="16" t="s">
        <v>587</v>
      </c>
      <c r="C26" s="16" t="s">
        <v>587</v>
      </c>
      <c r="D26" s="26">
        <v>3318</v>
      </c>
      <c r="E26" s="26">
        <v>1454</v>
      </c>
    </row>
    <row r="27" spans="1:5" ht="12.75" customHeight="1">
      <c r="A27" s="28" t="s">
        <v>604</v>
      </c>
      <c r="B27" s="27">
        <v>0</v>
      </c>
      <c r="C27" s="27">
        <v>3390</v>
      </c>
      <c r="D27" s="27">
        <v>72</v>
      </c>
      <c r="E27" s="27">
        <v>110</v>
      </c>
    </row>
    <row r="28" spans="1:5" ht="12" customHeight="1">
      <c r="A28" s="29" t="s">
        <v>605</v>
      </c>
      <c r="B28" s="12">
        <v>-122653</v>
      </c>
      <c r="C28" s="12">
        <v>0</v>
      </c>
      <c r="D28" s="12">
        <v>-122653</v>
      </c>
      <c r="E28" s="12">
        <v>-18603</v>
      </c>
    </row>
    <row r="29" spans="1:5" ht="12.75">
      <c r="A29" s="28" t="s">
        <v>606</v>
      </c>
      <c r="B29" s="26">
        <v>-122783</v>
      </c>
      <c r="C29" s="26">
        <v>0</v>
      </c>
      <c r="D29" s="26">
        <v>-122783</v>
      </c>
      <c r="E29" s="26">
        <v>-11380</v>
      </c>
    </row>
    <row r="30" spans="1:5" ht="24.75" customHeight="1">
      <c r="A30" s="28" t="s">
        <v>607</v>
      </c>
      <c r="B30" s="26">
        <v>7177</v>
      </c>
      <c r="C30" s="26">
        <v>0</v>
      </c>
      <c r="D30" s="26">
        <v>7177</v>
      </c>
      <c r="E30" s="26">
        <v>1772</v>
      </c>
    </row>
    <row r="31" spans="1:5" ht="12.75" customHeight="1">
      <c r="A31" s="28" t="s">
        <v>608</v>
      </c>
      <c r="B31" s="26">
        <v>-21409</v>
      </c>
      <c r="C31" s="26">
        <v>0</v>
      </c>
      <c r="D31" s="26">
        <v>-21409</v>
      </c>
      <c r="E31" s="26">
        <v>-23994</v>
      </c>
    </row>
    <row r="32" spans="1:5" ht="24.75" customHeight="1">
      <c r="A32" s="28" t="s">
        <v>609</v>
      </c>
      <c r="B32" s="26">
        <v>-16257</v>
      </c>
      <c r="C32" s="26">
        <v>0</v>
      </c>
      <c r="D32" s="26">
        <v>-16257</v>
      </c>
      <c r="E32" s="26">
        <v>-796</v>
      </c>
    </row>
    <row r="33" spans="1:5" ht="12.75" customHeight="1">
      <c r="A33" s="28" t="s">
        <v>610</v>
      </c>
      <c r="B33" s="26">
        <v>30618</v>
      </c>
      <c r="C33" s="26">
        <v>0</v>
      </c>
      <c r="D33" s="26">
        <v>30618</v>
      </c>
      <c r="E33" s="26">
        <v>15795</v>
      </c>
    </row>
    <row r="34" spans="1:5" ht="12.75">
      <c r="A34" s="30" t="s">
        <v>611</v>
      </c>
      <c r="B34" s="27">
        <v>-122566</v>
      </c>
      <c r="C34" s="27">
        <v>-21575</v>
      </c>
      <c r="D34" s="27">
        <v>-144141</v>
      </c>
      <c r="E34" s="27">
        <v>-14951</v>
      </c>
    </row>
    <row r="35" spans="1:5" ht="12.75">
      <c r="A35" s="30" t="s">
        <v>612</v>
      </c>
      <c r="B35" s="26">
        <v>-52744</v>
      </c>
      <c r="C35" s="26">
        <v>9177</v>
      </c>
      <c r="D35" s="26">
        <v>-43566</v>
      </c>
      <c r="E35" s="26">
        <v>210</v>
      </c>
    </row>
    <row r="36" spans="1:5" ht="12.75">
      <c r="A36" s="28" t="s">
        <v>613</v>
      </c>
      <c r="B36" s="26">
        <v>-74300</v>
      </c>
      <c r="C36" s="26">
        <v>0</v>
      </c>
      <c r="D36" s="26">
        <v>-74300</v>
      </c>
      <c r="E36" s="26">
        <v>3348</v>
      </c>
    </row>
    <row r="37" spans="1:5" ht="12.75" customHeight="1">
      <c r="A37" s="28" t="s">
        <v>614</v>
      </c>
      <c r="B37" s="26">
        <v>2337</v>
      </c>
      <c r="C37" s="26">
        <v>-30753</v>
      </c>
      <c r="D37" s="26">
        <v>-28416</v>
      </c>
      <c r="E37" s="26">
        <v>-12834</v>
      </c>
    </row>
    <row r="38" spans="1:5" ht="24.75" customHeight="1">
      <c r="A38" s="28" t="s">
        <v>615</v>
      </c>
      <c r="B38" s="26">
        <v>212</v>
      </c>
      <c r="C38" s="26">
        <v>0</v>
      </c>
      <c r="D38" s="26">
        <v>212</v>
      </c>
      <c r="E38" s="26">
        <v>14</v>
      </c>
    </row>
    <row r="39" spans="1:5" ht="12.75" customHeight="1">
      <c r="A39" s="28" t="s">
        <v>610</v>
      </c>
      <c r="B39" s="26">
        <v>1929</v>
      </c>
      <c r="C39" s="26">
        <v>0</v>
      </c>
      <c r="D39" s="26">
        <v>1929</v>
      </c>
      <c r="E39" s="26">
        <v>-5688</v>
      </c>
    </row>
    <row r="40" spans="1:5" ht="12.75">
      <c r="A40" s="30" t="s">
        <v>616</v>
      </c>
      <c r="B40" s="27">
        <v>40338</v>
      </c>
      <c r="C40" s="27">
        <v>-9062</v>
      </c>
      <c r="D40" s="27">
        <v>31276</v>
      </c>
      <c r="E40" s="27">
        <v>-1485</v>
      </c>
    </row>
    <row r="41" spans="1:5" ht="24.75" customHeight="1">
      <c r="A41" s="28" t="s">
        <v>617</v>
      </c>
      <c r="B41" s="27">
        <v>43898</v>
      </c>
      <c r="C41" s="27">
        <v>7612</v>
      </c>
      <c r="D41" s="27">
        <v>51510</v>
      </c>
      <c r="E41" s="27">
        <v>6248</v>
      </c>
    </row>
    <row r="42" spans="1:5" ht="24.75" customHeight="1">
      <c r="A42" s="28" t="s">
        <v>618</v>
      </c>
      <c r="B42" s="27">
        <v>23562</v>
      </c>
      <c r="C42" s="27">
        <v>0</v>
      </c>
      <c r="D42" s="27">
        <v>23562</v>
      </c>
      <c r="E42" s="27">
        <v>8429</v>
      </c>
    </row>
    <row r="43" spans="1:5" ht="12.75">
      <c r="A43" s="28" t="s">
        <v>619</v>
      </c>
      <c r="B43" s="27">
        <v>-27122</v>
      </c>
      <c r="C43" s="27">
        <v>-16673</v>
      </c>
      <c r="D43" s="27">
        <v>-43796</v>
      </c>
      <c r="E43" s="27">
        <v>-16161</v>
      </c>
    </row>
    <row r="44" spans="1:5" ht="12.75">
      <c r="A44" s="13" t="s">
        <v>620</v>
      </c>
      <c r="B44" s="20">
        <v>116405</v>
      </c>
      <c r="C44" s="20">
        <v>-365</v>
      </c>
      <c r="D44" s="20">
        <v>116040</v>
      </c>
      <c r="E44" s="20">
        <v>9284</v>
      </c>
    </row>
    <row r="45" spans="1:5" ht="12.75">
      <c r="A45" s="30" t="s">
        <v>621</v>
      </c>
      <c r="B45" s="27">
        <v>115935</v>
      </c>
      <c r="C45" s="27">
        <v>-365</v>
      </c>
      <c r="D45" s="27">
        <v>115570</v>
      </c>
      <c r="E45" s="27">
        <v>9197</v>
      </c>
    </row>
    <row r="46" spans="1:5" ht="12.75">
      <c r="A46" s="30" t="s">
        <v>622</v>
      </c>
      <c r="B46" s="27">
        <v>470</v>
      </c>
      <c r="C46" s="27">
        <v>0</v>
      </c>
      <c r="D46" s="27">
        <v>470</v>
      </c>
      <c r="E46" s="27">
        <v>87</v>
      </c>
    </row>
    <row r="47" spans="1:3" ht="12.75">
      <c r="A47" s="31"/>
      <c r="C47" s="31"/>
    </row>
    <row r="48" spans="1:5" ht="12.75">
      <c r="A48" s="32"/>
      <c r="B48" s="33"/>
      <c r="C48" s="33"/>
      <c r="D48" s="34"/>
      <c r="E48" s="33"/>
    </row>
    <row r="49" spans="1:5" s="37" customFormat="1" ht="12">
      <c r="A49" s="1021"/>
      <c r="B49" s="1021"/>
      <c r="C49" s="1021"/>
      <c r="D49" s="1021"/>
      <c r="E49" s="1021"/>
    </row>
    <row r="50" spans="1:5" s="37" customFormat="1" ht="15.75">
      <c r="A50" s="38"/>
      <c r="C50" s="7"/>
      <c r="D50" s="7"/>
      <c r="E50" s="7"/>
    </row>
    <row r="51" spans="1:5" s="37" customFormat="1" ht="15.75">
      <c r="A51" s="35" t="s">
        <v>623</v>
      </c>
      <c r="B51" s="35"/>
      <c r="C51" s="7"/>
      <c r="D51" s="41" t="s">
        <v>624</v>
      </c>
      <c r="E51" s="7"/>
    </row>
    <row r="52" spans="1:4" ht="12.75">
      <c r="A52" s="42"/>
      <c r="D52" s="9"/>
    </row>
    <row r="54" spans="1:5" s="36" customFormat="1" ht="15.75">
      <c r="A54" s="1" t="s">
        <v>625</v>
      </c>
      <c r="B54" s="43"/>
      <c r="C54" s="43"/>
      <c r="D54" s="43"/>
      <c r="E54" s="31"/>
    </row>
    <row r="55" spans="1:3" ht="12.75">
      <c r="A55" s="1" t="s">
        <v>626</v>
      </c>
      <c r="C55" s="31"/>
    </row>
    <row r="56" ht="12.75">
      <c r="C56" s="31"/>
    </row>
  </sheetData>
  <mergeCells count="1">
    <mergeCell ref="A49:E49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8">
      <selection activeCell="Q15" sqref="Q15"/>
    </sheetView>
  </sheetViews>
  <sheetFormatPr defaultColWidth="9.140625" defaultRowHeight="17.25" customHeight="1"/>
  <cols>
    <col min="1" max="1" width="9.140625" style="199" customWidth="1"/>
    <col min="2" max="2" width="38.28125" style="818" customWidth="1"/>
    <col min="3" max="3" width="11.140625" style="855" customWidth="1"/>
    <col min="4" max="4" width="11.421875" style="642" customWidth="1"/>
    <col min="5" max="5" width="13.140625" style="642" customWidth="1"/>
    <col min="6" max="6" width="13.8515625" style="642" customWidth="1"/>
    <col min="7" max="16384" width="9.140625" style="642" customWidth="1"/>
  </cols>
  <sheetData>
    <row r="1" spans="1:6" s="200" customFormat="1" ht="17.25" customHeight="1">
      <c r="A1" s="510"/>
      <c r="B1" s="844"/>
      <c r="C1" s="845"/>
      <c r="D1" s="508"/>
      <c r="E1" s="508"/>
      <c r="F1" s="508" t="s">
        <v>312</v>
      </c>
    </row>
    <row r="2" spans="1:6" s="200" customFormat="1" ht="12.75">
      <c r="A2" s="510"/>
      <c r="B2" s="1042" t="s">
        <v>574</v>
      </c>
      <c r="C2" s="1042"/>
      <c r="D2" s="1042"/>
      <c r="E2" s="1042"/>
      <c r="F2" s="1042"/>
    </row>
    <row r="3" spans="2:6" ht="17.25" customHeight="1">
      <c r="B3" s="846"/>
      <c r="C3" s="846"/>
      <c r="D3" s="786"/>
      <c r="E3" s="786"/>
      <c r="F3" s="786"/>
    </row>
    <row r="4" spans="2:6" ht="17.25" customHeight="1">
      <c r="B4" s="1043" t="s">
        <v>313</v>
      </c>
      <c r="C4" s="1043"/>
      <c r="D4" s="1043"/>
      <c r="E4" s="1043"/>
      <c r="F4" s="1043"/>
    </row>
    <row r="5" spans="1:6" s="200" customFormat="1" ht="17.25" customHeight="1">
      <c r="A5" s="510"/>
      <c r="B5" s="503" t="s">
        <v>314</v>
      </c>
      <c r="C5" s="503"/>
      <c r="D5" s="503"/>
      <c r="E5" s="503"/>
      <c r="F5" s="503"/>
    </row>
    <row r="6" spans="1:6" s="200" customFormat="1" ht="17.25" customHeight="1">
      <c r="A6" s="510"/>
      <c r="B6" s="844"/>
      <c r="C6" s="815"/>
      <c r="F6" s="726" t="s">
        <v>631</v>
      </c>
    </row>
    <row r="7" spans="1:6" s="200" customFormat="1" ht="38.25">
      <c r="A7" s="698" t="s">
        <v>1016</v>
      </c>
      <c r="B7" s="727" t="s">
        <v>580</v>
      </c>
      <c r="C7" s="727" t="s">
        <v>1594</v>
      </c>
      <c r="D7" s="727" t="s">
        <v>633</v>
      </c>
      <c r="E7" s="727" t="s">
        <v>1655</v>
      </c>
      <c r="F7" s="518" t="s">
        <v>733</v>
      </c>
    </row>
    <row r="8" spans="1:6" s="200" customFormat="1" ht="12.75">
      <c r="A8" s="698" t="s">
        <v>1926</v>
      </c>
      <c r="B8" s="698" t="s">
        <v>1927</v>
      </c>
      <c r="C8" s="698" t="s">
        <v>1928</v>
      </c>
      <c r="D8" s="698" t="s">
        <v>1929</v>
      </c>
      <c r="E8" s="698" t="s">
        <v>1930</v>
      </c>
      <c r="F8" s="698" t="s">
        <v>1931</v>
      </c>
    </row>
    <row r="9" spans="1:6" s="200" customFormat="1" ht="12.75">
      <c r="A9" s="848"/>
      <c r="B9" s="653" t="s">
        <v>315</v>
      </c>
      <c r="C9" s="181">
        <v>4895596</v>
      </c>
      <c r="D9" s="181">
        <v>2859462</v>
      </c>
      <c r="E9" s="182">
        <v>58.40886380330404</v>
      </c>
      <c r="F9" s="181">
        <v>338434</v>
      </c>
    </row>
    <row r="10" spans="1:6" s="200" customFormat="1" ht="17.25" customHeight="1">
      <c r="A10" s="848"/>
      <c r="B10" s="659" t="s">
        <v>316</v>
      </c>
      <c r="C10" s="181">
        <v>4889196</v>
      </c>
      <c r="D10" s="181">
        <v>2851894</v>
      </c>
      <c r="E10" s="182">
        <v>58.33053123662868</v>
      </c>
      <c r="F10" s="181">
        <v>337434</v>
      </c>
    </row>
    <row r="11" spans="1:6" s="200" customFormat="1" ht="12.75">
      <c r="A11" s="698" t="s">
        <v>42</v>
      </c>
      <c r="B11" s="775" t="s">
        <v>1819</v>
      </c>
      <c r="C11" s="188">
        <v>514326</v>
      </c>
      <c r="D11" s="188">
        <v>265694</v>
      </c>
      <c r="E11" s="189">
        <v>51.658675625964854</v>
      </c>
      <c r="F11" s="188">
        <v>37413</v>
      </c>
    </row>
    <row r="12" spans="1:6" s="200" customFormat="1" ht="17.25" customHeight="1">
      <c r="A12" s="698" t="s">
        <v>44</v>
      </c>
      <c r="B12" s="775" t="s">
        <v>45</v>
      </c>
      <c r="C12" s="188">
        <v>0</v>
      </c>
      <c r="D12" s="188">
        <v>0</v>
      </c>
      <c r="E12" s="189">
        <v>0</v>
      </c>
      <c r="F12" s="188">
        <v>0</v>
      </c>
    </row>
    <row r="13" spans="1:6" s="200" customFormat="1" ht="17.25" customHeight="1">
      <c r="A13" s="698" t="s">
        <v>46</v>
      </c>
      <c r="B13" s="775" t="s">
        <v>47</v>
      </c>
      <c r="C13" s="188">
        <v>11699</v>
      </c>
      <c r="D13" s="188">
        <v>9692</v>
      </c>
      <c r="E13" s="189">
        <v>82.84468758013506</v>
      </c>
      <c r="F13" s="188">
        <v>61</v>
      </c>
    </row>
    <row r="14" spans="1:6" s="200" customFormat="1" ht="12.75">
      <c r="A14" s="698" t="s">
        <v>48</v>
      </c>
      <c r="B14" s="775" t="s">
        <v>49</v>
      </c>
      <c r="C14" s="188">
        <v>932534</v>
      </c>
      <c r="D14" s="188">
        <v>605319</v>
      </c>
      <c r="E14" s="189">
        <v>64.9111989482421</v>
      </c>
      <c r="F14" s="188">
        <v>82463</v>
      </c>
    </row>
    <row r="15" spans="1:6" s="200" customFormat="1" ht="12.75">
      <c r="A15" s="698" t="s">
        <v>50</v>
      </c>
      <c r="B15" s="775" t="s">
        <v>51</v>
      </c>
      <c r="C15" s="188">
        <v>32436</v>
      </c>
      <c r="D15" s="188">
        <v>24603</v>
      </c>
      <c r="E15" s="189">
        <v>75.85090640029597</v>
      </c>
      <c r="F15" s="188">
        <v>0</v>
      </c>
    </row>
    <row r="16" spans="1:6" s="200" customFormat="1" ht="16.5" customHeight="1">
      <c r="A16" s="698" t="s">
        <v>52</v>
      </c>
      <c r="B16" s="775" t="s">
        <v>53</v>
      </c>
      <c r="C16" s="188">
        <v>193896</v>
      </c>
      <c r="D16" s="188">
        <v>122787</v>
      </c>
      <c r="E16" s="189">
        <v>63.32621611585593</v>
      </c>
      <c r="F16" s="188">
        <v>21315</v>
      </c>
    </row>
    <row r="17" spans="1:6" s="200" customFormat="1" ht="25.5">
      <c r="A17" s="698" t="s">
        <v>54</v>
      </c>
      <c r="B17" s="775" t="s">
        <v>55</v>
      </c>
      <c r="C17" s="188">
        <v>1525260</v>
      </c>
      <c r="D17" s="188">
        <v>927872</v>
      </c>
      <c r="E17" s="189">
        <v>60.83369392759267</v>
      </c>
      <c r="F17" s="188">
        <v>88898</v>
      </c>
    </row>
    <row r="18" spans="1:6" s="200" customFormat="1" ht="12.75">
      <c r="A18" s="698" t="s">
        <v>56</v>
      </c>
      <c r="B18" s="775" t="s">
        <v>1820</v>
      </c>
      <c r="C18" s="188">
        <v>631414</v>
      </c>
      <c r="D18" s="188">
        <v>520000</v>
      </c>
      <c r="E18" s="189">
        <v>82.35484167281687</v>
      </c>
      <c r="F18" s="188">
        <v>36941</v>
      </c>
    </row>
    <row r="19" spans="1:6" s="200" customFormat="1" ht="12.75">
      <c r="A19" s="698" t="s">
        <v>58</v>
      </c>
      <c r="B19" s="775" t="s">
        <v>59</v>
      </c>
      <c r="C19" s="188">
        <v>2106</v>
      </c>
      <c r="D19" s="188">
        <v>1931</v>
      </c>
      <c r="E19" s="189">
        <v>91.69040835707503</v>
      </c>
      <c r="F19" s="188">
        <v>0</v>
      </c>
    </row>
    <row r="20" spans="1:6" s="200" customFormat="1" ht="25.5">
      <c r="A20" s="698" t="s">
        <v>60</v>
      </c>
      <c r="B20" s="775" t="s">
        <v>1821</v>
      </c>
      <c r="C20" s="188">
        <v>0</v>
      </c>
      <c r="D20" s="188">
        <v>0</v>
      </c>
      <c r="E20" s="189">
        <v>0</v>
      </c>
      <c r="F20" s="188">
        <v>0</v>
      </c>
    </row>
    <row r="21" spans="1:6" s="200" customFormat="1" ht="25.5">
      <c r="A21" s="698" t="s">
        <v>62</v>
      </c>
      <c r="B21" s="775" t="s">
        <v>63</v>
      </c>
      <c r="C21" s="188">
        <v>0</v>
      </c>
      <c r="D21" s="188">
        <v>0</v>
      </c>
      <c r="E21" s="189">
        <v>0</v>
      </c>
      <c r="F21" s="188">
        <v>0</v>
      </c>
    </row>
    <row r="22" spans="1:6" s="200" customFormat="1" ht="12.75">
      <c r="A22" s="698" t="s">
        <v>64</v>
      </c>
      <c r="B22" s="775" t="s">
        <v>317</v>
      </c>
      <c r="C22" s="188">
        <v>185726</v>
      </c>
      <c r="D22" s="188">
        <v>76585</v>
      </c>
      <c r="E22" s="189">
        <v>41.235475916134526</v>
      </c>
      <c r="F22" s="188">
        <v>51545</v>
      </c>
    </row>
    <row r="23" spans="1:6" s="200" customFormat="1" ht="12.75">
      <c r="A23" s="698" t="s">
        <v>66</v>
      </c>
      <c r="B23" s="775" t="s">
        <v>67</v>
      </c>
      <c r="C23" s="188">
        <v>781085</v>
      </c>
      <c r="D23" s="188">
        <v>295804</v>
      </c>
      <c r="E23" s="189">
        <v>37.87091033626302</v>
      </c>
      <c r="F23" s="188">
        <v>18797</v>
      </c>
    </row>
    <row r="24" spans="1:6" s="200" customFormat="1" ht="12.75">
      <c r="A24" s="698" t="s">
        <v>1825</v>
      </c>
      <c r="B24" s="775" t="s">
        <v>1826</v>
      </c>
      <c r="C24" s="188">
        <v>0</v>
      </c>
      <c r="D24" s="188">
        <v>0</v>
      </c>
      <c r="E24" s="195">
        <v>0</v>
      </c>
      <c r="F24" s="188">
        <v>0</v>
      </c>
    </row>
    <row r="25" spans="1:6" s="200" customFormat="1" ht="25.5">
      <c r="A25" s="698" t="s">
        <v>1827</v>
      </c>
      <c r="B25" s="775" t="s">
        <v>1828</v>
      </c>
      <c r="C25" s="188">
        <v>78714</v>
      </c>
      <c r="D25" s="188">
        <v>1607</v>
      </c>
      <c r="E25" s="189">
        <v>2.041568208959016</v>
      </c>
      <c r="F25" s="188">
        <v>1</v>
      </c>
    </row>
    <row r="26" spans="1:6" s="200" customFormat="1" ht="12.75">
      <c r="A26" s="653" t="s">
        <v>1832</v>
      </c>
      <c r="B26" s="659" t="s">
        <v>318</v>
      </c>
      <c r="C26" s="181">
        <v>6400</v>
      </c>
      <c r="D26" s="181">
        <v>7568</v>
      </c>
      <c r="E26" s="182">
        <v>118.25</v>
      </c>
      <c r="F26" s="181">
        <v>1000</v>
      </c>
    </row>
    <row r="27" spans="1:6" s="38" customFormat="1" ht="17.25" customHeight="1">
      <c r="A27" s="510"/>
      <c r="B27" s="665"/>
      <c r="C27" s="808"/>
      <c r="D27" s="808"/>
      <c r="E27" s="808"/>
      <c r="F27" s="808"/>
    </row>
    <row r="28" spans="1:6" s="200" customFormat="1" ht="12.75">
      <c r="A28" s="476"/>
      <c r="B28" s="476"/>
      <c r="C28" s="476"/>
      <c r="D28" s="476"/>
      <c r="E28" s="476"/>
      <c r="F28" s="476"/>
    </row>
    <row r="29" spans="1:5" s="200" customFormat="1" ht="17.25" customHeight="1">
      <c r="A29" s="642"/>
      <c r="B29" s="664"/>
      <c r="C29" s="671"/>
      <c r="D29" s="815"/>
      <c r="E29" s="808"/>
    </row>
    <row r="30" spans="1:6" s="200" customFormat="1" ht="17.25" customHeight="1">
      <c r="A30" s="802"/>
      <c r="B30" s="38"/>
      <c r="C30" s="510"/>
      <c r="D30" s="510"/>
      <c r="E30" s="510"/>
      <c r="F30" s="215"/>
    </row>
    <row r="31" spans="1:6" s="635" customFormat="1" ht="17.25" customHeight="1">
      <c r="A31" s="802"/>
      <c r="B31" s="849"/>
      <c r="C31" s="642"/>
      <c r="D31" s="642"/>
      <c r="E31" s="850"/>
      <c r="F31" s="641"/>
    </row>
    <row r="32" spans="1:6" s="635" customFormat="1" ht="17.25" customHeight="1">
      <c r="A32" s="568" t="s">
        <v>623</v>
      </c>
      <c r="B32" s="851"/>
      <c r="C32" s="851"/>
      <c r="D32" s="851"/>
      <c r="E32" s="852"/>
      <c r="F32" s="641" t="s">
        <v>624</v>
      </c>
    </row>
    <row r="33" spans="1:6" s="635" customFormat="1" ht="17.25" customHeight="1">
      <c r="A33" s="852"/>
      <c r="B33" s="852"/>
      <c r="C33" s="852"/>
      <c r="D33" s="853"/>
      <c r="E33" s="148"/>
      <c r="F33" s="854"/>
    </row>
    <row r="34" spans="1:6" s="635" customFormat="1" ht="17.25" customHeight="1">
      <c r="A34" s="646"/>
      <c r="B34" s="315"/>
      <c r="C34" s="200"/>
      <c r="D34" s="200"/>
      <c r="E34" s="200"/>
      <c r="F34" s="200"/>
    </row>
    <row r="35" spans="1:6" s="635" customFormat="1" ht="17.25" customHeight="1">
      <c r="A35" s="646" t="s">
        <v>1650</v>
      </c>
      <c r="B35" s="315"/>
      <c r="C35" s="200"/>
      <c r="D35" s="200"/>
      <c r="E35" s="200"/>
      <c r="F35" s="200"/>
    </row>
    <row r="36" spans="1:2" s="200" customFormat="1" ht="17.25" customHeight="1">
      <c r="A36" s="750" t="s">
        <v>626</v>
      </c>
      <c r="B36" s="646"/>
    </row>
    <row r="37" ht="17.25" customHeight="1">
      <c r="A37" s="818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9"/>
  <dimension ref="A1:L54"/>
  <sheetViews>
    <sheetView workbookViewId="0" topLeftCell="A1">
      <selection activeCell="P16" sqref="P16"/>
    </sheetView>
  </sheetViews>
  <sheetFormatPr defaultColWidth="9.140625" defaultRowHeight="17.25" customHeight="1"/>
  <cols>
    <col min="1" max="1" width="21.8515625" style="148" customWidth="1"/>
    <col min="2" max="3" width="13.7109375" style="148" customWidth="1"/>
    <col min="4" max="4" width="13.140625" style="148" customWidth="1"/>
    <col min="5" max="5" width="12.7109375" style="148" customWidth="1"/>
    <col min="6" max="6" width="12.421875" style="148" customWidth="1"/>
    <col min="7" max="7" width="12.28125" style="148" customWidth="1"/>
    <col min="8" max="8" width="11.8515625" style="148" customWidth="1"/>
    <col min="9" max="9" width="12.28125" style="148" customWidth="1"/>
    <col min="10" max="10" width="12.7109375" style="148" customWidth="1"/>
    <col min="11" max="11" width="12.00390625" style="148" customWidth="1"/>
    <col min="12" max="12" width="11.421875" style="148" customWidth="1"/>
    <col min="13" max="16384" width="12.7109375" style="148" customWidth="1"/>
  </cols>
  <sheetData>
    <row r="1" s="162" customFormat="1" ht="17.25" customHeight="1">
      <c r="L1" s="164" t="s">
        <v>319</v>
      </c>
    </row>
    <row r="2" spans="1:12" s="162" customFormat="1" ht="15.75" customHeight="1">
      <c r="A2" s="57" t="s">
        <v>320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62" customFormat="1" ht="18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62" customFormat="1" ht="15" customHeight="1">
      <c r="A4" s="54" t="s">
        <v>321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4" s="39" customFormat="1" ht="15.75" customHeight="1">
      <c r="B5" s="856"/>
      <c r="C5" s="856"/>
      <c r="D5" s="856" t="s">
        <v>322</v>
      </c>
    </row>
    <row r="6" spans="1:12" s="162" customFormat="1" ht="21.75" customHeight="1" hidden="1">
      <c r="A6" s="857"/>
      <c r="B6" s="436" t="s">
        <v>1781</v>
      </c>
      <c r="C6" s="436" t="s">
        <v>1771</v>
      </c>
      <c r="D6" s="436" t="s">
        <v>1783</v>
      </c>
      <c r="E6" s="436" t="s">
        <v>1773</v>
      </c>
      <c r="F6" s="436" t="s">
        <v>1777</v>
      </c>
      <c r="G6" s="436" t="s">
        <v>323</v>
      </c>
      <c r="H6" s="436" t="s">
        <v>1785</v>
      </c>
      <c r="I6" s="436" t="s">
        <v>324</v>
      </c>
      <c r="J6" s="436" t="s">
        <v>325</v>
      </c>
      <c r="K6" s="436" t="s">
        <v>1767</v>
      </c>
      <c r="L6" s="857"/>
    </row>
    <row r="7" spans="1:12" ht="19.5" customHeight="1">
      <c r="A7" s="436"/>
      <c r="L7" s="858" t="s">
        <v>326</v>
      </c>
    </row>
    <row r="8" spans="1:12" s="210" customFormat="1" ht="89.25" customHeight="1">
      <c r="A8" s="859" t="s">
        <v>327</v>
      </c>
      <c r="B8" s="859" t="s">
        <v>328</v>
      </c>
      <c r="C8" s="859" t="s">
        <v>329</v>
      </c>
      <c r="D8" s="859" t="s">
        <v>330</v>
      </c>
      <c r="E8" s="859" t="s">
        <v>331</v>
      </c>
      <c r="F8" s="859" t="s">
        <v>332</v>
      </c>
      <c r="G8" s="859" t="s">
        <v>333</v>
      </c>
      <c r="H8" s="859" t="s">
        <v>334</v>
      </c>
      <c r="I8" s="859" t="s">
        <v>335</v>
      </c>
      <c r="J8" s="859" t="s">
        <v>336</v>
      </c>
      <c r="K8" s="859" t="s">
        <v>337</v>
      </c>
      <c r="L8" s="860" t="s">
        <v>338</v>
      </c>
    </row>
    <row r="9" spans="1:12" ht="12.75">
      <c r="A9" s="861">
        <v>1</v>
      </c>
      <c r="B9" s="861">
        <v>2</v>
      </c>
      <c r="C9" s="861">
        <v>3</v>
      </c>
      <c r="D9" s="861">
        <v>4</v>
      </c>
      <c r="E9" s="861">
        <v>5</v>
      </c>
      <c r="F9" s="861">
        <v>6</v>
      </c>
      <c r="G9" s="861">
        <v>7</v>
      </c>
      <c r="H9" s="861">
        <v>8</v>
      </c>
      <c r="I9" s="861">
        <v>9</v>
      </c>
      <c r="J9" s="861">
        <v>10</v>
      </c>
      <c r="K9" s="861">
        <v>11</v>
      </c>
      <c r="L9" s="861">
        <v>12</v>
      </c>
    </row>
    <row r="10" spans="1:12" ht="16.5" customHeight="1">
      <c r="A10" s="354" t="s">
        <v>339</v>
      </c>
      <c r="B10" s="245">
        <v>23828226</v>
      </c>
      <c r="C10" s="245">
        <v>4541552</v>
      </c>
      <c r="D10" s="245">
        <v>1358274</v>
      </c>
      <c r="E10" s="245">
        <v>48224</v>
      </c>
      <c r="F10" s="245">
        <v>375000</v>
      </c>
      <c r="G10" s="245">
        <v>0</v>
      </c>
      <c r="H10" s="245"/>
      <c r="I10" s="245">
        <v>77500</v>
      </c>
      <c r="J10" s="245"/>
      <c r="K10" s="245">
        <v>0</v>
      </c>
      <c r="L10" s="245">
        <v>30228776</v>
      </c>
    </row>
    <row r="11" spans="1:12" ht="16.5" customHeight="1">
      <c r="A11" s="354" t="s">
        <v>340</v>
      </c>
      <c r="B11" s="245">
        <v>3914535</v>
      </c>
      <c r="C11" s="245">
        <v>666244</v>
      </c>
      <c r="D11" s="245">
        <v>249795</v>
      </c>
      <c r="E11" s="245">
        <v>9137</v>
      </c>
      <c r="F11" s="245">
        <v>1037520</v>
      </c>
      <c r="G11" s="245">
        <v>0</v>
      </c>
      <c r="H11" s="245"/>
      <c r="I11" s="245">
        <v>49100</v>
      </c>
      <c r="J11" s="245"/>
      <c r="K11" s="245">
        <v>0</v>
      </c>
      <c r="L11" s="245">
        <v>5926331</v>
      </c>
    </row>
    <row r="12" spans="1:12" ht="16.5" customHeight="1">
      <c r="A12" s="354" t="s">
        <v>341</v>
      </c>
      <c r="B12" s="245">
        <v>2252305</v>
      </c>
      <c r="C12" s="245">
        <v>479043</v>
      </c>
      <c r="D12" s="245">
        <v>140575</v>
      </c>
      <c r="E12" s="245">
        <v>11611</v>
      </c>
      <c r="F12" s="245">
        <v>582000</v>
      </c>
      <c r="G12" s="245">
        <v>0</v>
      </c>
      <c r="H12" s="245"/>
      <c r="I12" s="245">
        <v>23400</v>
      </c>
      <c r="J12" s="245"/>
      <c r="K12" s="245">
        <v>0</v>
      </c>
      <c r="L12" s="245">
        <v>3488934</v>
      </c>
    </row>
    <row r="13" spans="1:12" ht="16.5" customHeight="1">
      <c r="A13" s="354" t="s">
        <v>342</v>
      </c>
      <c r="B13" s="245">
        <v>1779391</v>
      </c>
      <c r="C13" s="245">
        <v>139524</v>
      </c>
      <c r="D13" s="245">
        <v>125910</v>
      </c>
      <c r="E13" s="245">
        <v>2431</v>
      </c>
      <c r="F13" s="245">
        <v>1595000</v>
      </c>
      <c r="G13" s="245">
        <v>0</v>
      </c>
      <c r="H13" s="245"/>
      <c r="I13" s="245">
        <v>7950</v>
      </c>
      <c r="J13" s="245"/>
      <c r="K13" s="245">
        <v>0</v>
      </c>
      <c r="L13" s="245">
        <v>3650206</v>
      </c>
    </row>
    <row r="14" spans="1:12" ht="16.5" customHeight="1">
      <c r="A14" s="354" t="s">
        <v>343</v>
      </c>
      <c r="B14" s="245">
        <v>2709205</v>
      </c>
      <c r="C14" s="245">
        <v>732706</v>
      </c>
      <c r="D14" s="245">
        <v>204794</v>
      </c>
      <c r="E14" s="245">
        <v>6305</v>
      </c>
      <c r="F14" s="245">
        <v>185000</v>
      </c>
      <c r="G14" s="245">
        <v>7500</v>
      </c>
      <c r="H14" s="245"/>
      <c r="I14" s="245">
        <v>39951</v>
      </c>
      <c r="J14" s="245"/>
      <c r="K14" s="245">
        <v>0</v>
      </c>
      <c r="L14" s="245">
        <v>3885461</v>
      </c>
    </row>
    <row r="15" spans="1:12" ht="16.5" customHeight="1">
      <c r="A15" s="354" t="s">
        <v>344</v>
      </c>
      <c r="B15" s="245">
        <v>1379422</v>
      </c>
      <c r="C15" s="245">
        <v>528265</v>
      </c>
      <c r="D15" s="245">
        <v>69403</v>
      </c>
      <c r="E15" s="245">
        <v>6601</v>
      </c>
      <c r="F15" s="245">
        <v>354800</v>
      </c>
      <c r="G15" s="245">
        <v>7500</v>
      </c>
      <c r="H15" s="245"/>
      <c r="I15" s="245">
        <v>51200</v>
      </c>
      <c r="J15" s="245"/>
      <c r="K15" s="245">
        <v>0</v>
      </c>
      <c r="L15" s="245">
        <v>2397191</v>
      </c>
    </row>
    <row r="16" spans="1:12" ht="16.5" customHeight="1">
      <c r="A16" s="354" t="s">
        <v>345</v>
      </c>
      <c r="B16" s="245">
        <v>1456137</v>
      </c>
      <c r="C16" s="245">
        <v>49816</v>
      </c>
      <c r="D16" s="245">
        <v>109187</v>
      </c>
      <c r="E16" s="245">
        <v>6130</v>
      </c>
      <c r="F16" s="245">
        <v>1387449</v>
      </c>
      <c r="G16" s="245">
        <v>0</v>
      </c>
      <c r="H16" s="245"/>
      <c r="I16" s="245">
        <v>51916</v>
      </c>
      <c r="J16" s="245"/>
      <c r="K16" s="245">
        <v>33332</v>
      </c>
      <c r="L16" s="245">
        <v>3093967</v>
      </c>
    </row>
    <row r="17" spans="1:12" ht="16.5" customHeight="1">
      <c r="A17" s="354" t="s">
        <v>346</v>
      </c>
      <c r="B17" s="245">
        <v>1750318</v>
      </c>
      <c r="C17" s="245">
        <v>482069</v>
      </c>
      <c r="D17" s="245">
        <v>95314</v>
      </c>
      <c r="E17" s="245">
        <v>6784</v>
      </c>
      <c r="F17" s="245">
        <v>605065</v>
      </c>
      <c r="G17" s="245">
        <v>9500</v>
      </c>
      <c r="H17" s="245"/>
      <c r="I17" s="245">
        <v>17000</v>
      </c>
      <c r="J17" s="245"/>
      <c r="K17" s="245">
        <v>0</v>
      </c>
      <c r="L17" s="245">
        <v>2966050</v>
      </c>
    </row>
    <row r="18" spans="1:12" ht="16.5" customHeight="1">
      <c r="A18" s="354" t="s">
        <v>347</v>
      </c>
      <c r="B18" s="245">
        <v>1263823</v>
      </c>
      <c r="C18" s="245">
        <v>552735</v>
      </c>
      <c r="D18" s="245">
        <v>83920</v>
      </c>
      <c r="E18" s="245">
        <v>6774</v>
      </c>
      <c r="F18" s="245">
        <v>43440</v>
      </c>
      <c r="G18" s="245">
        <v>4865</v>
      </c>
      <c r="H18" s="245"/>
      <c r="I18" s="245">
        <v>23100</v>
      </c>
      <c r="J18" s="245"/>
      <c r="K18" s="245">
        <v>0</v>
      </c>
      <c r="L18" s="245">
        <v>1978657</v>
      </c>
    </row>
    <row r="19" spans="1:12" ht="16.5" customHeight="1">
      <c r="A19" s="354" t="s">
        <v>348</v>
      </c>
      <c r="B19" s="245">
        <v>1352250</v>
      </c>
      <c r="C19" s="245">
        <v>445214</v>
      </c>
      <c r="D19" s="245">
        <v>81685</v>
      </c>
      <c r="E19" s="245">
        <v>8941</v>
      </c>
      <c r="F19" s="245">
        <v>268817</v>
      </c>
      <c r="G19" s="245">
        <v>15838</v>
      </c>
      <c r="H19" s="245"/>
      <c r="I19" s="245">
        <v>32850</v>
      </c>
      <c r="J19" s="245"/>
      <c r="K19" s="245">
        <v>0</v>
      </c>
      <c r="L19" s="245">
        <v>2205595</v>
      </c>
    </row>
    <row r="20" spans="1:12" ht="16.5" customHeight="1">
      <c r="A20" s="354" t="s">
        <v>349</v>
      </c>
      <c r="B20" s="245">
        <v>2182457</v>
      </c>
      <c r="C20" s="245">
        <v>842067</v>
      </c>
      <c r="D20" s="245">
        <v>137621</v>
      </c>
      <c r="E20" s="245">
        <v>8067</v>
      </c>
      <c r="F20" s="245">
        <v>166770</v>
      </c>
      <c r="G20" s="245">
        <v>23500</v>
      </c>
      <c r="H20" s="245"/>
      <c r="I20" s="245">
        <v>16300</v>
      </c>
      <c r="J20" s="245"/>
      <c r="K20" s="245">
        <v>0</v>
      </c>
      <c r="L20" s="245">
        <v>3376782</v>
      </c>
    </row>
    <row r="21" spans="1:12" ht="16.5" customHeight="1">
      <c r="A21" s="354" t="s">
        <v>350</v>
      </c>
      <c r="B21" s="245">
        <v>2584584</v>
      </c>
      <c r="C21" s="245">
        <v>1369743</v>
      </c>
      <c r="D21" s="245">
        <v>160174</v>
      </c>
      <c r="E21" s="245">
        <v>11933</v>
      </c>
      <c r="F21" s="245">
        <v>1072700</v>
      </c>
      <c r="G21" s="245">
        <v>7000</v>
      </c>
      <c r="H21" s="245"/>
      <c r="I21" s="245">
        <v>67900</v>
      </c>
      <c r="J21" s="245"/>
      <c r="K21" s="245">
        <v>41664</v>
      </c>
      <c r="L21" s="245">
        <v>5315698</v>
      </c>
    </row>
    <row r="22" spans="1:12" ht="16.5" customHeight="1">
      <c r="A22" s="354" t="s">
        <v>351</v>
      </c>
      <c r="B22" s="245">
        <v>1456178</v>
      </c>
      <c r="C22" s="245">
        <v>417677</v>
      </c>
      <c r="D22" s="245">
        <v>78927</v>
      </c>
      <c r="E22" s="245">
        <v>6001</v>
      </c>
      <c r="F22" s="245">
        <v>326000</v>
      </c>
      <c r="G22" s="245">
        <v>24850</v>
      </c>
      <c r="H22" s="245"/>
      <c r="I22" s="245">
        <v>10670</v>
      </c>
      <c r="J22" s="245"/>
      <c r="K22" s="245">
        <v>41664</v>
      </c>
      <c r="L22" s="245">
        <v>2361967</v>
      </c>
    </row>
    <row r="23" spans="1:12" ht="16.5" customHeight="1">
      <c r="A23" s="354" t="s">
        <v>352</v>
      </c>
      <c r="B23" s="245">
        <v>1804288</v>
      </c>
      <c r="C23" s="245">
        <v>266747</v>
      </c>
      <c r="D23" s="245">
        <v>86550</v>
      </c>
      <c r="E23" s="245">
        <v>7059</v>
      </c>
      <c r="F23" s="245">
        <v>190000</v>
      </c>
      <c r="G23" s="245">
        <v>1335</v>
      </c>
      <c r="H23" s="245"/>
      <c r="I23" s="245">
        <v>28700</v>
      </c>
      <c r="J23" s="245"/>
      <c r="K23" s="245">
        <v>0</v>
      </c>
      <c r="L23" s="245">
        <v>2384679</v>
      </c>
    </row>
    <row r="24" spans="1:12" ht="16.5" customHeight="1">
      <c r="A24" s="354" t="s">
        <v>353</v>
      </c>
      <c r="B24" s="245">
        <v>1368848</v>
      </c>
      <c r="C24" s="245">
        <v>226355</v>
      </c>
      <c r="D24" s="245">
        <v>73990</v>
      </c>
      <c r="E24" s="245">
        <v>7688</v>
      </c>
      <c r="F24" s="245">
        <v>255120</v>
      </c>
      <c r="G24" s="245">
        <v>9880</v>
      </c>
      <c r="H24" s="245"/>
      <c r="I24" s="245">
        <v>35300</v>
      </c>
      <c r="J24" s="245"/>
      <c r="K24" s="245">
        <v>0</v>
      </c>
      <c r="L24" s="245">
        <v>1977181</v>
      </c>
    </row>
    <row r="25" spans="1:12" ht="16.5" customHeight="1">
      <c r="A25" s="354" t="s">
        <v>354</v>
      </c>
      <c r="B25" s="245">
        <v>1529345</v>
      </c>
      <c r="C25" s="245">
        <v>372678</v>
      </c>
      <c r="D25" s="245">
        <v>83571</v>
      </c>
      <c r="E25" s="245">
        <v>6917</v>
      </c>
      <c r="F25" s="245">
        <v>88000</v>
      </c>
      <c r="G25" s="245">
        <v>18750</v>
      </c>
      <c r="H25" s="245"/>
      <c r="I25" s="245">
        <v>27400</v>
      </c>
      <c r="J25" s="245"/>
      <c r="K25" s="245">
        <v>41664</v>
      </c>
      <c r="L25" s="245">
        <v>2168325</v>
      </c>
    </row>
    <row r="26" spans="1:12" ht="16.5" customHeight="1">
      <c r="A26" s="354" t="s">
        <v>355</v>
      </c>
      <c r="B26" s="245">
        <v>2168416</v>
      </c>
      <c r="C26" s="245">
        <v>565285</v>
      </c>
      <c r="D26" s="245">
        <v>119577</v>
      </c>
      <c r="E26" s="245">
        <v>10367</v>
      </c>
      <c r="F26" s="245">
        <v>590500</v>
      </c>
      <c r="G26" s="245">
        <v>9500</v>
      </c>
      <c r="H26" s="245"/>
      <c r="I26" s="245">
        <v>102350</v>
      </c>
      <c r="J26" s="245"/>
      <c r="K26" s="245">
        <v>0</v>
      </c>
      <c r="L26" s="245">
        <v>3565995</v>
      </c>
    </row>
    <row r="27" spans="1:12" ht="16.5" customHeight="1">
      <c r="A27" s="354" t="s">
        <v>356</v>
      </c>
      <c r="B27" s="245">
        <v>1552002</v>
      </c>
      <c r="C27" s="245">
        <v>219349</v>
      </c>
      <c r="D27" s="245">
        <v>94962</v>
      </c>
      <c r="E27" s="245">
        <v>8816</v>
      </c>
      <c r="F27" s="245">
        <v>47000</v>
      </c>
      <c r="G27" s="245">
        <v>0</v>
      </c>
      <c r="H27" s="245"/>
      <c r="I27" s="245">
        <v>39000</v>
      </c>
      <c r="J27" s="245"/>
      <c r="K27" s="245">
        <v>0</v>
      </c>
      <c r="L27" s="245">
        <v>1961129</v>
      </c>
    </row>
    <row r="28" spans="1:12" ht="16.5" customHeight="1">
      <c r="A28" s="354" t="s">
        <v>357</v>
      </c>
      <c r="B28" s="245">
        <v>1663886</v>
      </c>
      <c r="C28" s="245">
        <v>780161</v>
      </c>
      <c r="D28" s="245">
        <v>121618</v>
      </c>
      <c r="E28" s="245">
        <v>8043</v>
      </c>
      <c r="F28" s="245">
        <v>96000</v>
      </c>
      <c r="G28" s="245">
        <v>18000</v>
      </c>
      <c r="H28" s="245"/>
      <c r="I28" s="245">
        <v>643785</v>
      </c>
      <c r="J28" s="245"/>
      <c r="K28" s="245">
        <v>0</v>
      </c>
      <c r="L28" s="245">
        <v>3331493</v>
      </c>
    </row>
    <row r="29" spans="1:12" ht="16.5" customHeight="1">
      <c r="A29" s="354" t="s">
        <v>358</v>
      </c>
      <c r="B29" s="245">
        <v>1654356</v>
      </c>
      <c r="C29" s="245">
        <v>749003</v>
      </c>
      <c r="D29" s="245">
        <v>123563</v>
      </c>
      <c r="E29" s="245">
        <v>11230</v>
      </c>
      <c r="F29" s="245">
        <v>541400</v>
      </c>
      <c r="G29" s="245">
        <v>39150</v>
      </c>
      <c r="H29" s="245"/>
      <c r="I29" s="245">
        <v>79800</v>
      </c>
      <c r="J29" s="245"/>
      <c r="K29" s="245">
        <v>0</v>
      </c>
      <c r="L29" s="245">
        <v>3198502</v>
      </c>
    </row>
    <row r="30" spans="1:12" ht="16.5" customHeight="1">
      <c r="A30" s="354" t="s">
        <v>359</v>
      </c>
      <c r="B30" s="245">
        <v>1670652</v>
      </c>
      <c r="C30" s="245">
        <v>216550</v>
      </c>
      <c r="D30" s="245">
        <v>95785</v>
      </c>
      <c r="E30" s="245">
        <v>8744</v>
      </c>
      <c r="F30" s="245">
        <v>513852</v>
      </c>
      <c r="G30" s="245">
        <v>12000</v>
      </c>
      <c r="H30" s="245"/>
      <c r="I30" s="245">
        <v>32100</v>
      </c>
      <c r="J30" s="245"/>
      <c r="K30" s="245">
        <v>0</v>
      </c>
      <c r="L30" s="245">
        <v>2549683</v>
      </c>
    </row>
    <row r="31" spans="1:12" ht="16.5" customHeight="1">
      <c r="A31" s="354" t="s">
        <v>360</v>
      </c>
      <c r="B31" s="245">
        <v>1415335</v>
      </c>
      <c r="C31" s="245">
        <v>261667</v>
      </c>
      <c r="D31" s="245">
        <v>75704</v>
      </c>
      <c r="E31" s="245">
        <v>8844</v>
      </c>
      <c r="F31" s="245">
        <v>439060</v>
      </c>
      <c r="G31" s="245">
        <v>26000</v>
      </c>
      <c r="H31" s="245"/>
      <c r="I31" s="245">
        <v>21500</v>
      </c>
      <c r="J31" s="245"/>
      <c r="K31" s="245">
        <v>0</v>
      </c>
      <c r="L31" s="245">
        <v>2248110</v>
      </c>
    </row>
    <row r="32" spans="1:12" ht="16.5" customHeight="1">
      <c r="A32" s="354" t="s">
        <v>361</v>
      </c>
      <c r="B32" s="245">
        <v>1970849</v>
      </c>
      <c r="C32" s="245">
        <v>359547</v>
      </c>
      <c r="D32" s="245">
        <v>132158</v>
      </c>
      <c r="E32" s="245">
        <v>13695</v>
      </c>
      <c r="F32" s="245">
        <v>508300</v>
      </c>
      <c r="G32" s="245">
        <v>3500</v>
      </c>
      <c r="H32" s="245"/>
      <c r="I32" s="245">
        <v>51340</v>
      </c>
      <c r="J32" s="245"/>
      <c r="K32" s="245">
        <v>0</v>
      </c>
      <c r="L32" s="245">
        <v>3039389</v>
      </c>
    </row>
    <row r="33" spans="1:12" ht="16.5" customHeight="1">
      <c r="A33" s="354" t="s">
        <v>362</v>
      </c>
      <c r="B33" s="245">
        <v>2228468</v>
      </c>
      <c r="C33" s="245">
        <v>334210</v>
      </c>
      <c r="D33" s="245">
        <v>153842</v>
      </c>
      <c r="E33" s="245">
        <v>12939</v>
      </c>
      <c r="F33" s="245">
        <v>20000</v>
      </c>
      <c r="G33" s="245">
        <v>25000</v>
      </c>
      <c r="H33" s="245"/>
      <c r="I33" s="245">
        <v>0</v>
      </c>
      <c r="J33" s="245"/>
      <c r="K33" s="245">
        <v>41664</v>
      </c>
      <c r="L33" s="245">
        <v>2816123</v>
      </c>
    </row>
    <row r="34" spans="1:12" ht="16.5" customHeight="1">
      <c r="A34" s="354" t="s">
        <v>363</v>
      </c>
      <c r="B34" s="245">
        <v>1908020</v>
      </c>
      <c r="C34" s="245">
        <v>514395</v>
      </c>
      <c r="D34" s="245">
        <v>87844</v>
      </c>
      <c r="E34" s="245">
        <v>9578</v>
      </c>
      <c r="F34" s="245">
        <v>759300</v>
      </c>
      <c r="G34" s="245">
        <v>3500</v>
      </c>
      <c r="H34" s="245"/>
      <c r="I34" s="245">
        <v>30800</v>
      </c>
      <c r="J34" s="245"/>
      <c r="K34" s="245">
        <v>0</v>
      </c>
      <c r="L34" s="245">
        <v>3313437</v>
      </c>
    </row>
    <row r="35" spans="1:12" ht="16.5" customHeight="1">
      <c r="A35" s="354" t="s">
        <v>364</v>
      </c>
      <c r="B35" s="245">
        <v>1845748</v>
      </c>
      <c r="C35" s="245">
        <v>829287</v>
      </c>
      <c r="D35" s="245">
        <v>131298</v>
      </c>
      <c r="E35" s="245">
        <v>8150</v>
      </c>
      <c r="F35" s="245">
        <v>540000</v>
      </c>
      <c r="G35" s="245">
        <v>21000</v>
      </c>
      <c r="H35" s="245"/>
      <c r="I35" s="245">
        <v>50400</v>
      </c>
      <c r="J35" s="245"/>
      <c r="K35" s="245">
        <v>0</v>
      </c>
      <c r="L35" s="245">
        <v>3425883</v>
      </c>
    </row>
    <row r="36" spans="1:12" ht="16.5" customHeight="1">
      <c r="A36" s="354" t="s">
        <v>365</v>
      </c>
      <c r="B36" s="245">
        <v>4465497</v>
      </c>
      <c r="C36" s="245">
        <v>821215</v>
      </c>
      <c r="D36" s="245">
        <v>277946</v>
      </c>
      <c r="E36" s="245">
        <v>21999</v>
      </c>
      <c r="F36" s="245">
        <v>170100</v>
      </c>
      <c r="G36" s="245">
        <v>9500</v>
      </c>
      <c r="H36" s="245"/>
      <c r="I36" s="245">
        <v>19100</v>
      </c>
      <c r="J36" s="245"/>
      <c r="K36" s="245">
        <v>0</v>
      </c>
      <c r="L36" s="245">
        <v>5785357</v>
      </c>
    </row>
    <row r="37" spans="1:12" ht="16.5" customHeight="1">
      <c r="A37" s="354" t="s">
        <v>366</v>
      </c>
      <c r="B37" s="245">
        <v>1758814</v>
      </c>
      <c r="C37" s="245">
        <v>771756</v>
      </c>
      <c r="D37" s="245">
        <v>96078</v>
      </c>
      <c r="E37" s="245">
        <v>8761</v>
      </c>
      <c r="F37" s="245">
        <v>55000</v>
      </c>
      <c r="G37" s="245">
        <v>23898</v>
      </c>
      <c r="H37" s="245"/>
      <c r="I37" s="245">
        <v>105400</v>
      </c>
      <c r="J37" s="245"/>
      <c r="K37" s="245">
        <v>0</v>
      </c>
      <c r="L37" s="245">
        <v>2819707</v>
      </c>
    </row>
    <row r="38" spans="1:12" ht="16.5" customHeight="1">
      <c r="A38" s="354" t="s">
        <v>367</v>
      </c>
      <c r="B38" s="245">
        <v>2062970</v>
      </c>
      <c r="C38" s="245">
        <v>373065</v>
      </c>
      <c r="D38" s="245">
        <v>125165</v>
      </c>
      <c r="E38" s="245">
        <v>20088</v>
      </c>
      <c r="F38" s="245">
        <v>177000</v>
      </c>
      <c r="G38" s="245">
        <v>17500</v>
      </c>
      <c r="H38" s="245"/>
      <c r="I38" s="245">
        <v>49100</v>
      </c>
      <c r="J38" s="245"/>
      <c r="K38" s="245">
        <v>8332</v>
      </c>
      <c r="L38" s="245">
        <v>2833220</v>
      </c>
    </row>
    <row r="39" spans="1:12" ht="16.5" customHeight="1">
      <c r="A39" s="354" t="s">
        <v>368</v>
      </c>
      <c r="B39" s="245">
        <v>2292098</v>
      </c>
      <c r="C39" s="245">
        <v>1157641</v>
      </c>
      <c r="D39" s="245">
        <v>130712</v>
      </c>
      <c r="E39" s="245">
        <v>12065</v>
      </c>
      <c r="F39" s="245">
        <v>377000</v>
      </c>
      <c r="G39" s="245">
        <v>10000</v>
      </c>
      <c r="H39" s="245"/>
      <c r="I39" s="245">
        <v>34500</v>
      </c>
      <c r="J39" s="245"/>
      <c r="K39" s="245">
        <v>0</v>
      </c>
      <c r="L39" s="245">
        <v>4014016</v>
      </c>
    </row>
    <row r="40" spans="1:12" ht="16.5" customHeight="1">
      <c r="A40" s="354" t="s">
        <v>369</v>
      </c>
      <c r="B40" s="245">
        <v>1407533</v>
      </c>
      <c r="C40" s="245">
        <v>306398</v>
      </c>
      <c r="D40" s="245">
        <v>86700</v>
      </c>
      <c r="E40" s="245">
        <v>11144</v>
      </c>
      <c r="F40" s="245">
        <v>708642</v>
      </c>
      <c r="G40" s="245">
        <v>14700</v>
      </c>
      <c r="H40" s="245"/>
      <c r="I40" s="245">
        <v>15300</v>
      </c>
      <c r="J40" s="245"/>
      <c r="K40" s="245">
        <v>0</v>
      </c>
      <c r="L40" s="245">
        <v>2550417</v>
      </c>
    </row>
    <row r="41" spans="1:12" ht="16.5" customHeight="1">
      <c r="A41" s="354" t="s">
        <v>370</v>
      </c>
      <c r="B41" s="245">
        <v>2543032</v>
      </c>
      <c r="C41" s="245">
        <v>1110858</v>
      </c>
      <c r="D41" s="245">
        <v>148499</v>
      </c>
      <c r="E41" s="245">
        <v>9784</v>
      </c>
      <c r="F41" s="245">
        <v>239595</v>
      </c>
      <c r="G41" s="245">
        <v>15500</v>
      </c>
      <c r="H41" s="245"/>
      <c r="I41" s="245">
        <v>39500</v>
      </c>
      <c r="J41" s="245"/>
      <c r="K41" s="245">
        <v>0</v>
      </c>
      <c r="L41" s="245">
        <v>4106768</v>
      </c>
    </row>
    <row r="42" spans="1:12" ht="16.5" customHeight="1">
      <c r="A42" s="354" t="s">
        <v>371</v>
      </c>
      <c r="B42" s="245">
        <v>599659</v>
      </c>
      <c r="C42" s="245">
        <v>249778</v>
      </c>
      <c r="D42" s="245">
        <v>36561</v>
      </c>
      <c r="E42" s="245">
        <v>5024</v>
      </c>
      <c r="F42" s="245">
        <v>10000</v>
      </c>
      <c r="G42" s="245">
        <v>3500</v>
      </c>
      <c r="H42" s="245"/>
      <c r="I42" s="245">
        <v>15615</v>
      </c>
      <c r="J42" s="245"/>
      <c r="K42" s="245">
        <v>0</v>
      </c>
      <c r="L42" s="245">
        <v>920137</v>
      </c>
    </row>
    <row r="43" spans="1:12" ht="16.5" customHeight="1">
      <c r="A43" s="862" t="s">
        <v>372</v>
      </c>
      <c r="B43" s="359">
        <v>85818647</v>
      </c>
      <c r="C43" s="359">
        <v>21732600</v>
      </c>
      <c r="D43" s="359">
        <v>5177702</v>
      </c>
      <c r="E43" s="359">
        <v>349874</v>
      </c>
      <c r="F43" s="359">
        <v>14325430</v>
      </c>
      <c r="G43" s="359">
        <v>382766</v>
      </c>
      <c r="H43" s="359">
        <v>0</v>
      </c>
      <c r="I43" s="359">
        <v>1889827</v>
      </c>
      <c r="J43" s="359">
        <v>0</v>
      </c>
      <c r="K43" s="359">
        <v>208320</v>
      </c>
      <c r="L43" s="359">
        <v>129885166</v>
      </c>
    </row>
    <row r="44" spans="1:12" ht="17.25" customHeight="1">
      <c r="A44" s="863" t="s">
        <v>373</v>
      </c>
      <c r="B44" s="164"/>
      <c r="C44" s="452"/>
      <c r="D44" s="452"/>
      <c r="E44" s="452"/>
      <c r="F44" s="452"/>
      <c r="G44" s="452"/>
      <c r="H44" s="452"/>
      <c r="I44" s="452"/>
      <c r="J44" s="452"/>
      <c r="K44" s="452"/>
      <c r="L44" s="452"/>
    </row>
    <row r="45" spans="1:6" ht="17.25" customHeight="1">
      <c r="A45" s="44"/>
      <c r="C45" s="439"/>
      <c r="D45" s="439"/>
      <c r="F45" s="439"/>
    </row>
    <row r="46" spans="2:6" ht="17.25" customHeight="1">
      <c r="B46" s="44"/>
      <c r="C46" s="439"/>
      <c r="D46" s="439"/>
      <c r="E46" s="439"/>
      <c r="F46" s="486"/>
    </row>
    <row r="47" spans="2:8" ht="17.25" customHeight="1">
      <c r="B47" s="568" t="s">
        <v>374</v>
      </c>
      <c r="C47" s="851"/>
      <c r="D47" s="851"/>
      <c r="E47" s="851"/>
      <c r="F47" s="852"/>
      <c r="G47" s="641" t="s">
        <v>624</v>
      </c>
      <c r="H47" s="492"/>
    </row>
    <row r="48" spans="2:8" ht="17.25" customHeight="1">
      <c r="B48" s="852"/>
      <c r="C48" s="852"/>
      <c r="D48" s="852"/>
      <c r="E48" s="853"/>
      <c r="G48" s="854"/>
      <c r="H48" s="492"/>
    </row>
    <row r="50" spans="2:5" ht="17.25" customHeight="1">
      <c r="B50" s="154"/>
      <c r="C50" s="154"/>
      <c r="D50" s="864"/>
      <c r="E50" s="492"/>
    </row>
    <row r="51" spans="1:5" ht="17.25" customHeight="1">
      <c r="A51" s="154" t="s">
        <v>1650</v>
      </c>
      <c r="B51" s="154"/>
      <c r="C51" s="154"/>
      <c r="D51" s="154"/>
      <c r="E51" s="154"/>
    </row>
    <row r="52" spans="1:5" ht="17.25" customHeight="1">
      <c r="A52" s="865" t="s">
        <v>626</v>
      </c>
      <c r="B52" s="154"/>
      <c r="C52" s="154"/>
      <c r="D52" s="154"/>
      <c r="E52" s="154"/>
    </row>
    <row r="53" spans="2:5" ht="17.25" customHeight="1">
      <c r="B53" s="154"/>
      <c r="C53" s="154"/>
      <c r="D53" s="154"/>
      <c r="E53" s="154"/>
    </row>
    <row r="54" spans="2:5" ht="17.25" customHeight="1">
      <c r="B54" s="154"/>
      <c r="C54" s="154"/>
      <c r="D54" s="154"/>
      <c r="E54" s="154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W37"/>
  <sheetViews>
    <sheetView workbookViewId="0" topLeftCell="A1">
      <selection activeCell="F13" sqref="F13"/>
    </sheetView>
  </sheetViews>
  <sheetFormatPr defaultColWidth="9.140625" defaultRowHeight="17.25" customHeight="1"/>
  <cols>
    <col min="1" max="1" width="51.7109375" style="200" customWidth="1"/>
    <col min="2" max="2" width="19.140625" style="200" customWidth="1"/>
    <col min="3" max="16384" width="9.140625" style="200" customWidth="1"/>
  </cols>
  <sheetData>
    <row r="1" spans="2:4" s="642" customFormat="1" ht="17.25" customHeight="1">
      <c r="B1" s="642" t="s">
        <v>375</v>
      </c>
      <c r="D1" s="640"/>
    </row>
    <row r="2" spans="1:2" s="642" customFormat="1" ht="17.25" customHeight="1">
      <c r="A2" s="669" t="s">
        <v>376</v>
      </c>
      <c r="B2" s="199"/>
    </row>
    <row r="3" spans="1:2" s="642" customFormat="1" ht="17.25" customHeight="1">
      <c r="A3" s="719"/>
      <c r="B3" s="719"/>
    </row>
    <row r="4" spans="1:2" s="642" customFormat="1" ht="17.25" customHeight="1">
      <c r="A4" s="866" t="s">
        <v>377</v>
      </c>
      <c r="B4" s="867"/>
    </row>
    <row r="5" spans="1:7" ht="17.25" customHeight="1">
      <c r="A5" s="503" t="s">
        <v>378</v>
      </c>
      <c r="B5" s="503"/>
      <c r="C5" s="513"/>
      <c r="D5" s="513"/>
      <c r="E5" s="513"/>
      <c r="F5" s="513"/>
      <c r="G5" s="508"/>
    </row>
    <row r="6" spans="1:2" ht="17.25" customHeight="1">
      <c r="A6" s="635"/>
      <c r="B6" s="635"/>
    </row>
    <row r="7" spans="1:2" ht="17.25" customHeight="1">
      <c r="A7" s="635"/>
      <c r="B7" s="517" t="s">
        <v>631</v>
      </c>
    </row>
    <row r="8" spans="1:2" ht="17.25" customHeight="1">
      <c r="A8" s="868" t="s">
        <v>580</v>
      </c>
      <c r="B8" s="869" t="s">
        <v>379</v>
      </c>
    </row>
    <row r="9" spans="1:127" s="870" customFormat="1" ht="12.75">
      <c r="A9" s="868">
        <v>1</v>
      </c>
      <c r="B9" s="869">
        <v>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</row>
    <row r="10" spans="1:127" s="870" customFormat="1" ht="24.75" customHeight="1">
      <c r="A10" s="522" t="s">
        <v>380</v>
      </c>
      <c r="B10" s="192">
        <v>36276354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</row>
    <row r="11" spans="1:127" s="870" customFormat="1" ht="30.75" customHeight="1">
      <c r="A11" s="871" t="s">
        <v>381</v>
      </c>
      <c r="B11" s="872">
        <v>0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</row>
    <row r="12" spans="1:127" s="870" customFormat="1" ht="30.75" customHeight="1">
      <c r="A12" s="873" t="s">
        <v>382</v>
      </c>
      <c r="B12" s="872">
        <v>0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</row>
    <row r="13" spans="1:127" s="870" customFormat="1" ht="24.75" customHeight="1">
      <c r="A13" s="871" t="s">
        <v>383</v>
      </c>
      <c r="B13" s="872">
        <v>6275735</v>
      </c>
      <c r="C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</row>
    <row r="14" spans="1:127" s="870" customFormat="1" ht="24.75" customHeight="1">
      <c r="A14" s="538" t="s">
        <v>384</v>
      </c>
      <c r="B14" s="194">
        <v>30000619</v>
      </c>
      <c r="C14" s="200"/>
      <c r="E14" s="200" t="s">
        <v>389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</row>
    <row r="15" spans="1:127" s="870" customFormat="1" ht="24.75" customHeight="1">
      <c r="A15" s="874" t="s">
        <v>385</v>
      </c>
      <c r="B15" s="192">
        <v>35657130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</row>
    <row r="16" spans="1:127" s="870" customFormat="1" ht="24.75" customHeight="1">
      <c r="A16" s="538" t="s">
        <v>8</v>
      </c>
      <c r="B16" s="245">
        <v>35657130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</row>
    <row r="17" spans="1:127" s="870" customFormat="1" ht="24.75" customHeight="1" hidden="1">
      <c r="A17" s="538" t="s">
        <v>386</v>
      </c>
      <c r="B17" s="245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</row>
    <row r="18" spans="1:97" s="870" customFormat="1" ht="24.75" customHeight="1">
      <c r="A18" s="874" t="s">
        <v>387</v>
      </c>
      <c r="B18" s="192">
        <v>619224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</row>
    <row r="19" spans="3:97" s="635" customFormat="1" ht="17.25" customHeight="1"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</row>
    <row r="20" spans="3:97" s="635" customFormat="1" ht="17.25" customHeight="1"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</row>
    <row r="21" spans="1:7" ht="17.25" customHeight="1">
      <c r="A21" s="646"/>
      <c r="B21" s="323"/>
      <c r="C21" s="510"/>
      <c r="D21" s="510"/>
      <c r="E21" s="843"/>
      <c r="F21" s="148"/>
      <c r="G21" s="148"/>
    </row>
    <row r="22" spans="1:82" s="635" customFormat="1" ht="17.25" customHeight="1">
      <c r="A22" s="849"/>
      <c r="B22" s="642"/>
      <c r="C22" s="642"/>
      <c r="D22" s="850"/>
      <c r="E22" s="641"/>
      <c r="F22" s="148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</row>
    <row r="23" spans="1:6" ht="17.25" customHeight="1">
      <c r="A23" s="568"/>
      <c r="B23" s="851"/>
      <c r="C23" s="851"/>
      <c r="D23" s="851"/>
      <c r="E23" s="852"/>
      <c r="F23" s="641"/>
    </row>
    <row r="24" spans="2:5" ht="17.25" customHeight="1">
      <c r="B24" s="854"/>
      <c r="C24" s="852"/>
      <c r="D24" s="853"/>
      <c r="E24" s="148"/>
    </row>
    <row r="25" spans="1:2" ht="17.25" customHeight="1">
      <c r="A25" s="852" t="s">
        <v>388</v>
      </c>
      <c r="B25" s="641" t="s">
        <v>624</v>
      </c>
    </row>
    <row r="36" ht="17.25" customHeight="1">
      <c r="A36" s="646" t="s">
        <v>1650</v>
      </c>
    </row>
    <row r="37" ht="17.25" customHeight="1">
      <c r="A37" s="750" t="s">
        <v>626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29"/>
  <dimension ref="A1:BF742"/>
  <sheetViews>
    <sheetView zoomScaleSheetLayoutView="100" workbookViewId="0" topLeftCell="A3">
      <selection activeCell="I22" sqref="I22"/>
    </sheetView>
  </sheetViews>
  <sheetFormatPr defaultColWidth="9.140625" defaultRowHeight="17.25" customHeight="1"/>
  <cols>
    <col min="1" max="1" width="45.8515625" style="567" customWidth="1"/>
    <col min="2" max="2" width="11.00390625" style="876" customWidth="1"/>
    <col min="3" max="3" width="11.28125" style="876" customWidth="1"/>
    <col min="4" max="4" width="12.421875" style="876" customWidth="1"/>
    <col min="5" max="5" width="10.8515625" style="877" customWidth="1"/>
    <col min="6" max="6" width="10.8515625" style="876" customWidth="1"/>
    <col min="7" max="42" width="11.421875" style="404" customWidth="1"/>
    <col min="43" max="16384" width="11.421875" style="567" customWidth="1"/>
  </cols>
  <sheetData>
    <row r="1" spans="2:6" ht="12.75">
      <c r="B1" s="875"/>
      <c r="F1" s="165" t="s">
        <v>390</v>
      </c>
    </row>
    <row r="2" spans="2:42" ht="15">
      <c r="B2" s="440" t="s">
        <v>919</v>
      </c>
      <c r="C2" s="878"/>
      <c r="D2" s="878"/>
      <c r="E2" s="879"/>
      <c r="F2" s="878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0"/>
      <c r="W2" s="1020"/>
      <c r="X2" s="1020"/>
      <c r="Y2" s="1020"/>
      <c r="Z2" s="1020"/>
      <c r="AA2" s="1020"/>
      <c r="AB2" s="1020"/>
      <c r="AC2" s="1020"/>
      <c r="AD2" s="1020"/>
      <c r="AE2" s="1020"/>
      <c r="AF2" s="1020"/>
      <c r="AG2" s="1020"/>
      <c r="AH2" s="1020"/>
      <c r="AI2" s="1020"/>
      <c r="AJ2" s="1020"/>
      <c r="AK2" s="1020"/>
      <c r="AL2" s="1020"/>
      <c r="AM2" s="1020"/>
      <c r="AN2" s="1020"/>
      <c r="AO2" s="1020"/>
      <c r="AP2" s="1020"/>
    </row>
    <row r="3" spans="1:6" ht="17.25" customHeight="1">
      <c r="A3" s="880"/>
      <c r="B3" s="875"/>
      <c r="C3" s="875"/>
      <c r="D3" s="875"/>
      <c r="E3" s="881"/>
      <c r="F3" s="875"/>
    </row>
    <row r="4" spans="1:42" s="885" customFormat="1" ht="15.75">
      <c r="A4" s="882"/>
      <c r="B4" s="883" t="s">
        <v>391</v>
      </c>
      <c r="C4" s="468"/>
      <c r="D4" s="468"/>
      <c r="E4" s="416"/>
      <c r="F4" s="468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884"/>
      <c r="AH4" s="884"/>
      <c r="AI4" s="884"/>
      <c r="AJ4" s="884"/>
      <c r="AK4" s="884"/>
      <c r="AL4" s="884"/>
      <c r="AM4" s="884"/>
      <c r="AN4" s="884"/>
      <c r="AO4" s="884"/>
      <c r="AP4" s="884"/>
    </row>
    <row r="5" spans="1:42" ht="17.25" customHeight="1">
      <c r="A5" s="886"/>
      <c r="B5" s="887" t="s">
        <v>578</v>
      </c>
      <c r="C5" s="888"/>
      <c r="D5" s="888"/>
      <c r="E5" s="889"/>
      <c r="F5" s="888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1020"/>
      <c r="AM5" s="1020"/>
      <c r="AN5" s="1020"/>
      <c r="AO5" s="1020"/>
      <c r="AP5" s="1020"/>
    </row>
    <row r="6" spans="1:6" ht="17.25" customHeight="1">
      <c r="A6" s="890"/>
      <c r="B6" s="891"/>
      <c r="C6" s="891"/>
      <c r="D6" s="891"/>
      <c r="E6" s="892"/>
      <c r="F6" s="893" t="s">
        <v>631</v>
      </c>
    </row>
    <row r="7" spans="1:6" ht="51">
      <c r="A7" s="894" t="s">
        <v>580</v>
      </c>
      <c r="B7" s="346" t="s">
        <v>632</v>
      </c>
      <c r="C7" s="346" t="s">
        <v>200</v>
      </c>
      <c r="D7" s="346" t="s">
        <v>633</v>
      </c>
      <c r="E7" s="895" t="s">
        <v>392</v>
      </c>
      <c r="F7" s="346" t="s">
        <v>733</v>
      </c>
    </row>
    <row r="8" spans="1:6" s="148" customFormat="1" ht="12.75">
      <c r="A8" s="896">
        <v>1</v>
      </c>
      <c r="B8" s="897">
        <v>2</v>
      </c>
      <c r="C8" s="897">
        <v>3</v>
      </c>
      <c r="D8" s="897">
        <v>4</v>
      </c>
      <c r="E8" s="897">
        <v>5</v>
      </c>
      <c r="F8" s="174">
        <v>6</v>
      </c>
    </row>
    <row r="9" spans="1:42" s="885" customFormat="1" ht="12.75">
      <c r="A9" s="70" t="s">
        <v>393</v>
      </c>
      <c r="B9" s="79"/>
      <c r="C9" s="79"/>
      <c r="D9" s="79"/>
      <c r="E9" s="422"/>
      <c r="F9" s="79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884"/>
      <c r="AC9" s="884"/>
      <c r="AD9" s="884"/>
      <c r="AE9" s="884"/>
      <c r="AF9" s="884"/>
      <c r="AG9" s="884"/>
      <c r="AH9" s="884"/>
      <c r="AI9" s="884"/>
      <c r="AJ9" s="884"/>
      <c r="AK9" s="884"/>
      <c r="AL9" s="884"/>
      <c r="AM9" s="884"/>
      <c r="AN9" s="884"/>
      <c r="AO9" s="884"/>
      <c r="AP9" s="884"/>
    </row>
    <row r="10" spans="1:42" s="899" customFormat="1" ht="12.75">
      <c r="A10" s="90" t="s">
        <v>394</v>
      </c>
      <c r="B10" s="23">
        <f>B146+B164+B195+B253+B291+B343+B390+B446+B486+B502+B554+B570+B581+B590+B609+B619+B633+B649</f>
        <v>53202497</v>
      </c>
      <c r="C10" s="23">
        <f>C146+C164+C195+C253+C291+C343+C390+C446+C486+C502+C554+C570+C581+C590+C609+C619+C633+C649</f>
        <v>45464911</v>
      </c>
      <c r="D10" s="359">
        <f>D146+D164+D195+D253+D291+D343+D390+D446+D486+D502+D554+D570+D581+D590+D609+D619+D633+D649</f>
        <v>18432245.67</v>
      </c>
      <c r="E10" s="898">
        <f aca="true" t="shared" si="0" ref="E10:E18">D10/B10*100</f>
        <v>34.64545220499707</v>
      </c>
      <c r="F10" s="359">
        <f>F146+F164+F195+F253+F291+F343+F390+F446+F486+F502+F554+F570+F581+F590+F609+F619+F633+F649</f>
        <v>2032533.8400000003</v>
      </c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  <c r="X10" s="884"/>
      <c r="Y10" s="884"/>
      <c r="Z10" s="884"/>
      <c r="AA10" s="884"/>
      <c r="AB10" s="884"/>
      <c r="AC10" s="884"/>
      <c r="AD10" s="884"/>
      <c r="AE10" s="884"/>
      <c r="AF10" s="884"/>
      <c r="AG10" s="884"/>
      <c r="AH10" s="884"/>
      <c r="AI10" s="884"/>
      <c r="AJ10" s="884"/>
      <c r="AK10" s="884"/>
      <c r="AL10" s="884"/>
      <c r="AM10" s="884"/>
      <c r="AN10" s="884"/>
      <c r="AO10" s="884"/>
      <c r="AP10" s="884"/>
    </row>
    <row r="11" spans="1:42" s="899" customFormat="1" ht="12.75">
      <c r="A11" s="90" t="s">
        <v>395</v>
      </c>
      <c r="B11" s="23">
        <f>B147+B165+B196+B254+B292+B344+B447+B487+B503+B555+B571+B591+B610+B620+B634+B650</f>
        <v>8902212</v>
      </c>
      <c r="C11" s="23">
        <f>C147+C165+C196+C254+C292+C344+C447+C487+C503+C555+C571+C591+C610+C620+C634+C650</f>
        <v>6999838</v>
      </c>
      <c r="D11" s="23">
        <f>D147+D165+D196+D254+D292+D344+D447+D487+D503+D555+D571+D591+D610+D620+D634+D650</f>
        <v>6999838</v>
      </c>
      <c r="E11" s="898">
        <f t="shared" si="0"/>
        <v>78.63032244120899</v>
      </c>
      <c r="F11" s="23">
        <f>F147+F165+F196+F254+F292+F344+F447+F487+F503+F555+F571+F591+F610+F620+F634+F650</f>
        <v>867609.6000000001</v>
      </c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4"/>
      <c r="AA11" s="884"/>
      <c r="AB11" s="884"/>
      <c r="AC11" s="884"/>
      <c r="AD11" s="884"/>
      <c r="AE11" s="884"/>
      <c r="AF11" s="884"/>
      <c r="AG11" s="884"/>
      <c r="AH11" s="884"/>
      <c r="AI11" s="884"/>
      <c r="AJ11" s="884"/>
      <c r="AK11" s="884"/>
      <c r="AL11" s="884"/>
      <c r="AM11" s="884"/>
      <c r="AN11" s="884"/>
      <c r="AO11" s="884"/>
      <c r="AP11" s="884"/>
    </row>
    <row r="12" spans="1:42" s="899" customFormat="1" ht="12.75">
      <c r="A12" s="90" t="s">
        <v>396</v>
      </c>
      <c r="B12" s="23">
        <f>B166+B345+B572+B592</f>
        <v>786819</v>
      </c>
      <c r="C12" s="23">
        <f>C166+C345+C572+C592+C197+C293</f>
        <v>731724</v>
      </c>
      <c r="D12" s="23">
        <f>D166+D345+D572+D592+D197+D293</f>
        <v>190994</v>
      </c>
      <c r="E12" s="898">
        <f t="shared" si="0"/>
        <v>24.2741977506898</v>
      </c>
      <c r="F12" s="359">
        <f>F166+F345+F572+F592+F197+F293</f>
        <v>175676</v>
      </c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4"/>
      <c r="AI12" s="884"/>
      <c r="AJ12" s="884"/>
      <c r="AK12" s="884"/>
      <c r="AL12" s="884"/>
      <c r="AM12" s="884"/>
      <c r="AN12" s="884"/>
      <c r="AO12" s="884"/>
      <c r="AP12" s="884"/>
    </row>
    <row r="13" spans="1:42" s="899" customFormat="1" ht="12.75">
      <c r="A13" s="90" t="s">
        <v>397</v>
      </c>
      <c r="B13" s="23">
        <f>B148+B167+B198+B255+B294+B346+B391+B448+B488+B504+B556+B573+B582+B593+B611+B621+B635+B651</f>
        <v>43513466</v>
      </c>
      <c r="C13" s="23">
        <f>C148+C167+C198+C255+C294+C346+C391+C448+C488+C504+C556+C573+C582+C593+C611+C621+C635+C651</f>
        <v>37733349</v>
      </c>
      <c r="D13" s="23">
        <f>D148+D167+D198+D255+D294+D346+D391+D448+D488+D504+D556+D573+D582+D593+D611+D621+D635+D651</f>
        <v>11241414.17</v>
      </c>
      <c r="E13" s="898">
        <f t="shared" si="0"/>
        <v>25.834334065688996</v>
      </c>
      <c r="F13" s="23">
        <f>F148+F167+F198+F255+F294+F346+F391+F448+F488+F504+F556+F573+F582+F593+F611+F621+F635+F651+0.2</f>
        <v>989248.5700000001</v>
      </c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884"/>
      <c r="AM13" s="884"/>
      <c r="AN13" s="884"/>
      <c r="AO13" s="884"/>
      <c r="AP13" s="884"/>
    </row>
    <row r="14" spans="1:42" s="899" customFormat="1" ht="12.75">
      <c r="A14" s="90" t="s">
        <v>398</v>
      </c>
      <c r="B14" s="23">
        <f>B149+B168+B199+B256+B295+B347+B391+B449+B489+B505+B557+B574+B583+B594+B612+B622+B636+B652</f>
        <v>53609443</v>
      </c>
      <c r="C14" s="23">
        <f>C149+C168+C199+C256+C295+C347+C391+C449+C489+C505+C557+C574+C583+C594+C612+C622+C636+C652</f>
        <v>45871857</v>
      </c>
      <c r="D14" s="359">
        <f>D149+D168+D199+D256+D295+D347+D391+D449+D489+D505+D557+D574+D583+D594+D612+D622+D636+D652+0.5</f>
        <v>15574815.8</v>
      </c>
      <c r="E14" s="898">
        <f t="shared" si="0"/>
        <v>29.0523738513754</v>
      </c>
      <c r="F14" s="359">
        <f>F149+F168+F199+F256+F295+F347+F391+F449+F489+F505+F557+F574+F583+F594+F612+F622+F636+F652</f>
        <v>2178727.5900000012</v>
      </c>
      <c r="G14" s="884"/>
      <c r="H14" s="884"/>
      <c r="I14" s="884"/>
      <c r="J14" s="884"/>
      <c r="K14" s="884"/>
      <c r="L14" s="884"/>
      <c r="M14" s="884"/>
      <c r="N14" s="884"/>
      <c r="O14" s="884"/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/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884"/>
      <c r="AM14" s="884"/>
      <c r="AN14" s="884"/>
      <c r="AO14" s="884"/>
      <c r="AP14" s="884"/>
    </row>
    <row r="15" spans="1:42" s="900" customFormat="1" ht="12.75">
      <c r="A15" s="90" t="s">
        <v>399</v>
      </c>
      <c r="B15" s="23">
        <f>B150+B169+B200+B257+B296+B348+B393+B450+B490+B506+B558+B575+B584+B595+B613+B623+B637+B653</f>
        <v>34026434</v>
      </c>
      <c r="C15" s="23">
        <f>C150+C169+C200+C257+C296+C348+C393+C450+C490+C506+C558+C575+C584+C595+C613+C623+C637+C653</f>
        <v>31137761</v>
      </c>
      <c r="D15" s="359">
        <f>D150+D169+D200+D257+D296+D348+D393+D450+D490+D506+D558+D575+D584+D595+D613+D623+D637+D653</f>
        <v>8394541.8</v>
      </c>
      <c r="E15" s="898">
        <f t="shared" si="0"/>
        <v>24.670648120223237</v>
      </c>
      <c r="F15" s="359">
        <f>F150+F169+F200+F257+F296+F348+F393+F450+F490+F506+F558+F575+F584+F595+F613+F623+F637+F653</f>
        <v>1663043.3900000001</v>
      </c>
      <c r="G15" s="884"/>
      <c r="H15" s="884"/>
      <c r="I15" s="884"/>
      <c r="J15" s="884"/>
      <c r="K15" s="884"/>
      <c r="L15" s="884"/>
      <c r="M15" s="884"/>
      <c r="N15" s="884"/>
      <c r="O15" s="884"/>
      <c r="P15" s="884"/>
      <c r="Q15" s="884"/>
      <c r="R15" s="884"/>
      <c r="S15" s="884"/>
      <c r="T15" s="884"/>
      <c r="U15" s="884"/>
      <c r="V15" s="884"/>
      <c r="W15" s="884"/>
      <c r="X15" s="884"/>
      <c r="Y15" s="884"/>
      <c r="Z15" s="884"/>
      <c r="AA15" s="884"/>
      <c r="AB15" s="884"/>
      <c r="AC15" s="884"/>
      <c r="AD15" s="884"/>
      <c r="AE15" s="884"/>
      <c r="AF15" s="884"/>
      <c r="AG15" s="884"/>
      <c r="AH15" s="884"/>
      <c r="AI15" s="884"/>
      <c r="AJ15" s="884"/>
      <c r="AK15" s="884"/>
      <c r="AL15" s="884"/>
      <c r="AM15" s="884"/>
      <c r="AN15" s="884"/>
      <c r="AO15" s="884"/>
      <c r="AP15" s="884"/>
    </row>
    <row r="16" spans="1:42" s="900" customFormat="1" ht="12.75">
      <c r="A16" s="90" t="s">
        <v>400</v>
      </c>
      <c r="B16" s="23">
        <f>B151+B170+B201+B258+B349+B394+B451+B491+B507+B559+B576+B585+B596+B614+B624+B638+B654+B297</f>
        <v>24061641</v>
      </c>
      <c r="C16" s="23">
        <f>C151+C170+C201+C258+C349+C394+C451+C491+C507+C559+C576+C585+C596+C614+C624+C638+C654+C297</f>
        <v>21795252</v>
      </c>
      <c r="D16" s="23">
        <f>D151+D170+D201+D258+D349+D394+D451+D491+D507+D559+D576+D585+D596+D614+D624+D638+D654+D297</f>
        <v>6268395.4</v>
      </c>
      <c r="E16" s="898">
        <f t="shared" si="0"/>
        <v>26.051404390914158</v>
      </c>
      <c r="F16" s="359">
        <f>F151+F170+F201+F258+F349+F394+F451+F491+F507+F559+F576+F585+F596+F614+F624+F638+F654+F297</f>
        <v>1526331.5899999999</v>
      </c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884"/>
      <c r="AG16" s="884"/>
      <c r="AH16" s="884"/>
      <c r="AI16" s="884"/>
      <c r="AJ16" s="884"/>
      <c r="AK16" s="884"/>
      <c r="AL16" s="884"/>
      <c r="AM16" s="884"/>
      <c r="AN16" s="884"/>
      <c r="AO16" s="884"/>
      <c r="AP16" s="884"/>
    </row>
    <row r="17" spans="1:42" s="885" customFormat="1" ht="12.75">
      <c r="A17" s="90" t="s">
        <v>401</v>
      </c>
      <c r="B17" s="23">
        <f>B202+B298+B452+B508+B597+B655</f>
        <v>9964793</v>
      </c>
      <c r="C17" s="23">
        <f>C202+C298+C452+C508+C597+C655</f>
        <v>9342509</v>
      </c>
      <c r="D17" s="359">
        <f>D202+D298+D452+D508+D597+D655</f>
        <v>2126146.4</v>
      </c>
      <c r="E17" s="898">
        <f t="shared" si="0"/>
        <v>21.33658371026874</v>
      </c>
      <c r="F17" s="359">
        <f>F202+F298+F452+F508+F597+F655</f>
        <v>136712</v>
      </c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4"/>
      <c r="AI17" s="884"/>
      <c r="AJ17" s="884"/>
      <c r="AK17" s="884"/>
      <c r="AL17" s="884"/>
      <c r="AM17" s="884"/>
      <c r="AN17" s="884"/>
      <c r="AO17" s="884"/>
      <c r="AP17" s="884"/>
    </row>
    <row r="18" spans="1:42" s="885" customFormat="1" ht="12.75">
      <c r="A18" s="90" t="s">
        <v>402</v>
      </c>
      <c r="B18" s="23">
        <f>B203+B299+B509+B598+B656</f>
        <v>3855172</v>
      </c>
      <c r="C18" s="23">
        <f>C203+C299+C509+C598+C656</f>
        <v>3332888</v>
      </c>
      <c r="D18" s="359">
        <f>D203+D299+D509+D598+D656</f>
        <v>998284.4</v>
      </c>
      <c r="E18" s="898">
        <f t="shared" si="0"/>
        <v>25.89467862912472</v>
      </c>
      <c r="F18" s="23">
        <f>F203+F299+F509+F598+F656</f>
        <v>102161.80000000005</v>
      </c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4"/>
      <c r="AF18" s="884"/>
      <c r="AG18" s="884"/>
      <c r="AH18" s="884"/>
      <c r="AI18" s="884"/>
      <c r="AJ18" s="884"/>
      <c r="AK18" s="884"/>
      <c r="AL18" s="884"/>
      <c r="AM18" s="884"/>
      <c r="AN18" s="884"/>
      <c r="AO18" s="884"/>
      <c r="AP18" s="884"/>
    </row>
    <row r="19" spans="1:42" s="885" customFormat="1" ht="12.75" hidden="1">
      <c r="A19" s="90" t="s">
        <v>403</v>
      </c>
      <c r="B19" s="23">
        <f>B453+B510</f>
        <v>0</v>
      </c>
      <c r="C19" s="23">
        <f>C453+C510</f>
        <v>0</v>
      </c>
      <c r="D19" s="23">
        <f>D453+D510</f>
        <v>0</v>
      </c>
      <c r="E19" s="898">
        <v>0</v>
      </c>
      <c r="F19" s="23">
        <f>F453+F510</f>
        <v>0</v>
      </c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884"/>
      <c r="Y19" s="884"/>
      <c r="Z19" s="884"/>
      <c r="AA19" s="884"/>
      <c r="AB19" s="884"/>
      <c r="AC19" s="884"/>
      <c r="AD19" s="884"/>
      <c r="AE19" s="884"/>
      <c r="AF19" s="884"/>
      <c r="AG19" s="884"/>
      <c r="AH19" s="884"/>
      <c r="AI19" s="884"/>
      <c r="AJ19" s="884"/>
      <c r="AK19" s="884"/>
      <c r="AL19" s="884"/>
      <c r="AM19" s="884"/>
      <c r="AN19" s="884"/>
      <c r="AO19" s="884"/>
      <c r="AP19" s="884"/>
    </row>
    <row r="20" spans="1:42" s="885" customFormat="1" ht="12.75">
      <c r="A20" s="90" t="s">
        <v>404</v>
      </c>
      <c r="B20" s="23">
        <f>B204</f>
        <v>6109621</v>
      </c>
      <c r="C20" s="23">
        <f>C204</f>
        <v>6009621</v>
      </c>
      <c r="D20" s="23">
        <f>D204</f>
        <v>1127862</v>
      </c>
      <c r="E20" s="898">
        <f>D20/B20*100</f>
        <v>18.460424959256883</v>
      </c>
      <c r="F20" s="23">
        <f>F204</f>
        <v>34550.30000000005</v>
      </c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4"/>
      <c r="T20" s="884"/>
      <c r="U20" s="884"/>
      <c r="V20" s="884"/>
      <c r="W20" s="884"/>
      <c r="X20" s="884"/>
      <c r="Y20" s="884"/>
      <c r="Z20" s="884"/>
      <c r="AA20" s="884"/>
      <c r="AB20" s="884"/>
      <c r="AC20" s="884"/>
      <c r="AD20" s="884"/>
      <c r="AE20" s="884"/>
      <c r="AF20" s="884"/>
      <c r="AG20" s="884"/>
      <c r="AH20" s="884"/>
      <c r="AI20" s="884"/>
      <c r="AJ20" s="884"/>
      <c r="AK20" s="884"/>
      <c r="AL20" s="884"/>
      <c r="AM20" s="884"/>
      <c r="AN20" s="884"/>
      <c r="AO20" s="884"/>
      <c r="AP20" s="884"/>
    </row>
    <row r="21" spans="1:42" s="885" customFormat="1" ht="12.75">
      <c r="A21" s="90" t="s">
        <v>405</v>
      </c>
      <c r="B21" s="23">
        <f aca="true" t="shared" si="1" ref="B21:D22">B152+B171+B205+B259+B350+B395+B454+B492+B511+B560+B577+B586+B599+B615+B639</f>
        <v>19583009</v>
      </c>
      <c r="C21" s="23">
        <f t="shared" si="1"/>
        <v>14734096</v>
      </c>
      <c r="D21" s="23">
        <f t="shared" si="1"/>
        <v>7180274</v>
      </c>
      <c r="E21" s="898">
        <f>D21/B21*100</f>
        <v>36.66583618482736</v>
      </c>
      <c r="F21" s="23">
        <f>F152+F171+F205+F259+F350+F395+F454+F492+F511+F560+F577+F586+F599+F615+F639</f>
        <v>515684.60000000003</v>
      </c>
      <c r="G21" s="884"/>
      <c r="H21" s="884"/>
      <c r="I21" s="884"/>
      <c r="J21" s="884"/>
      <c r="K21" s="884"/>
      <c r="L21" s="884"/>
      <c r="M21" s="884"/>
      <c r="N21" s="884"/>
      <c r="O21" s="884"/>
      <c r="P21" s="884"/>
      <c r="Q21" s="884"/>
      <c r="R21" s="884"/>
      <c r="S21" s="884"/>
      <c r="T21" s="884"/>
      <c r="U21" s="884"/>
      <c r="V21" s="884"/>
      <c r="W21" s="884"/>
      <c r="X21" s="884"/>
      <c r="Y21" s="884"/>
      <c r="Z21" s="884"/>
      <c r="AA21" s="884"/>
      <c r="AB21" s="884"/>
      <c r="AC21" s="884"/>
      <c r="AD21" s="884"/>
      <c r="AE21" s="884"/>
      <c r="AF21" s="884"/>
      <c r="AG21" s="884"/>
      <c r="AH21" s="884"/>
      <c r="AI21" s="884"/>
      <c r="AJ21" s="884"/>
      <c r="AK21" s="884"/>
      <c r="AL21" s="884"/>
      <c r="AM21" s="884"/>
      <c r="AN21" s="884"/>
      <c r="AO21" s="884"/>
      <c r="AP21" s="884"/>
    </row>
    <row r="22" spans="1:42" s="885" customFormat="1" ht="12.75">
      <c r="A22" s="90" t="s">
        <v>406</v>
      </c>
      <c r="B22" s="23">
        <f t="shared" si="1"/>
        <v>10310657</v>
      </c>
      <c r="C22" s="23">
        <f t="shared" si="1"/>
        <v>5925740</v>
      </c>
      <c r="D22" s="23">
        <f t="shared" si="1"/>
        <v>1924839</v>
      </c>
      <c r="E22" s="898">
        <f>D22/B22*100</f>
        <v>18.66844178794814</v>
      </c>
      <c r="F22" s="23">
        <f>F153+F172+F206+F260+F351+F396+F455+F493+F512+F561+F578+F587+F600+F616+F640</f>
        <v>40227</v>
      </c>
      <c r="G22" s="884"/>
      <c r="H22" s="884"/>
      <c r="I22" s="884"/>
      <c r="J22" s="884"/>
      <c r="K22" s="884"/>
      <c r="L22" s="884"/>
      <c r="M22" s="884"/>
      <c r="N22" s="884"/>
      <c r="O22" s="884"/>
      <c r="P22" s="884"/>
      <c r="Q22" s="884"/>
      <c r="R22" s="884"/>
      <c r="S22" s="884"/>
      <c r="T22" s="884"/>
      <c r="U22" s="884"/>
      <c r="V22" s="884"/>
      <c r="W22" s="884"/>
      <c r="X22" s="884"/>
      <c r="Y22" s="884"/>
      <c r="Z22" s="884"/>
      <c r="AA22" s="884"/>
      <c r="AB22" s="884"/>
      <c r="AC22" s="884"/>
      <c r="AD22" s="884"/>
      <c r="AE22" s="884"/>
      <c r="AF22" s="884"/>
      <c r="AG22" s="884"/>
      <c r="AH22" s="884"/>
      <c r="AI22" s="884"/>
      <c r="AJ22" s="884"/>
      <c r="AK22" s="884"/>
      <c r="AL22" s="884"/>
      <c r="AM22" s="884"/>
      <c r="AN22" s="884"/>
      <c r="AO22" s="884"/>
      <c r="AP22" s="884"/>
    </row>
    <row r="23" spans="1:42" s="885" customFormat="1" ht="12.75">
      <c r="A23" s="90" t="s">
        <v>407</v>
      </c>
      <c r="B23" s="23">
        <f>B207+B261+B352+B456</f>
        <v>9272352</v>
      </c>
      <c r="C23" s="23">
        <f>C207+C261+C352+C456</f>
        <v>8808356</v>
      </c>
      <c r="D23" s="23">
        <f>D207+D261+D352+D456</f>
        <v>5255435</v>
      </c>
      <c r="E23" s="898">
        <f>D23/B23*100</f>
        <v>56.67855361832683</v>
      </c>
      <c r="F23" s="23">
        <f>F207+F261+F352+F456</f>
        <v>475457</v>
      </c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4"/>
      <c r="R23" s="884"/>
      <c r="S23" s="884"/>
      <c r="T23" s="884"/>
      <c r="U23" s="884"/>
      <c r="V23" s="884"/>
      <c r="W23" s="884"/>
      <c r="X23" s="884"/>
      <c r="Y23" s="884"/>
      <c r="Z23" s="884"/>
      <c r="AA23" s="884"/>
      <c r="AB23" s="884"/>
      <c r="AC23" s="884"/>
      <c r="AD23" s="884"/>
      <c r="AE23" s="884"/>
      <c r="AF23" s="884"/>
      <c r="AG23" s="884"/>
      <c r="AH23" s="884"/>
      <c r="AI23" s="884"/>
      <c r="AJ23" s="884"/>
      <c r="AK23" s="884"/>
      <c r="AL23" s="884"/>
      <c r="AM23" s="884"/>
      <c r="AN23" s="884"/>
      <c r="AO23" s="884"/>
      <c r="AP23" s="884"/>
    </row>
    <row r="24" spans="1:42" s="885" customFormat="1" ht="12.75">
      <c r="A24" s="90" t="s">
        <v>408</v>
      </c>
      <c r="B24" s="23">
        <f>B208+B513+B173</f>
        <v>-406946</v>
      </c>
      <c r="C24" s="23">
        <f>C208+C513</f>
        <v>-240767</v>
      </c>
      <c r="D24" s="23">
        <f>D10-D14</f>
        <v>2857429.870000001</v>
      </c>
      <c r="E24" s="898" t="s">
        <v>587</v>
      </c>
      <c r="F24" s="23">
        <f>F10-F14</f>
        <v>-146193.75000000093</v>
      </c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4"/>
      <c r="AD24" s="884"/>
      <c r="AE24" s="884"/>
      <c r="AF24" s="884"/>
      <c r="AG24" s="884"/>
      <c r="AH24" s="884"/>
      <c r="AI24" s="884"/>
      <c r="AJ24" s="884"/>
      <c r="AK24" s="884"/>
      <c r="AL24" s="884"/>
      <c r="AM24" s="884"/>
      <c r="AN24" s="884"/>
      <c r="AO24" s="884"/>
      <c r="AP24" s="884"/>
    </row>
    <row r="25" spans="1:42" s="885" customFormat="1" ht="25.5">
      <c r="A25" s="419" t="s">
        <v>409</v>
      </c>
      <c r="B25" s="23">
        <f>B209+B514+B174</f>
        <v>406946</v>
      </c>
      <c r="C25" s="23">
        <f>C209+C514+C174</f>
        <v>406946</v>
      </c>
      <c r="D25" s="23">
        <f>D209+D514+D174</f>
        <v>0</v>
      </c>
      <c r="E25" s="23" t="s">
        <v>587</v>
      </c>
      <c r="F25" s="23">
        <f>F209+F514+F174</f>
        <v>0</v>
      </c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4"/>
      <c r="R25" s="884"/>
      <c r="S25" s="884"/>
      <c r="T25" s="884"/>
      <c r="U25" s="884"/>
      <c r="V25" s="884"/>
      <c r="W25" s="884"/>
      <c r="X25" s="884"/>
      <c r="Y25" s="884"/>
      <c r="Z25" s="884"/>
      <c r="AA25" s="884"/>
      <c r="AB25" s="884"/>
      <c r="AC25" s="884"/>
      <c r="AD25" s="884"/>
      <c r="AE25" s="884"/>
      <c r="AF25" s="884"/>
      <c r="AG25" s="884"/>
      <c r="AH25" s="884"/>
      <c r="AI25" s="884"/>
      <c r="AJ25" s="884"/>
      <c r="AK25" s="884"/>
      <c r="AL25" s="884"/>
      <c r="AM25" s="884"/>
      <c r="AN25" s="884"/>
      <c r="AO25" s="884"/>
      <c r="AP25" s="884"/>
    </row>
    <row r="26" spans="1:48" s="903" customFormat="1" ht="15.75" customHeight="1">
      <c r="A26" s="461" t="s">
        <v>410</v>
      </c>
      <c r="B26" s="901"/>
      <c r="C26" s="901"/>
      <c r="D26" s="901"/>
      <c r="E26" s="901"/>
      <c r="F26" s="902"/>
      <c r="AV26" s="904"/>
    </row>
    <row r="27" spans="1:48" s="903" customFormat="1" ht="12.75" customHeight="1">
      <c r="A27" s="70" t="s">
        <v>394</v>
      </c>
      <c r="B27" s="359">
        <f aca="true" t="shared" si="2" ref="B27:D33">B263</f>
        <v>4296774</v>
      </c>
      <c r="C27" s="359">
        <f t="shared" si="2"/>
        <v>0</v>
      </c>
      <c r="D27" s="359">
        <f t="shared" si="2"/>
        <v>0</v>
      </c>
      <c r="E27" s="683">
        <f aca="true" t="shared" si="3" ref="E27:E33">D27/B27*100</f>
        <v>0</v>
      </c>
      <c r="F27" s="359">
        <f aca="true" t="shared" si="4" ref="F27:F33">F263</f>
        <v>0</v>
      </c>
      <c r="AV27" s="904"/>
    </row>
    <row r="28" spans="1:48" s="903" customFormat="1" ht="12.75" customHeight="1">
      <c r="A28" s="70" t="s">
        <v>397</v>
      </c>
      <c r="B28" s="359">
        <f t="shared" si="2"/>
        <v>4296774</v>
      </c>
      <c r="C28" s="359">
        <f t="shared" si="2"/>
        <v>0</v>
      </c>
      <c r="D28" s="359">
        <f t="shared" si="2"/>
        <v>0</v>
      </c>
      <c r="E28" s="683">
        <f t="shared" si="3"/>
        <v>0</v>
      </c>
      <c r="F28" s="359">
        <f t="shared" si="4"/>
        <v>0</v>
      </c>
      <c r="AV28" s="904"/>
    </row>
    <row r="29" spans="1:48" s="903" customFormat="1" ht="12.75" customHeight="1">
      <c r="A29" s="70" t="s">
        <v>398</v>
      </c>
      <c r="B29" s="359">
        <f t="shared" si="2"/>
        <v>4296774</v>
      </c>
      <c r="C29" s="359">
        <f t="shared" si="2"/>
        <v>0</v>
      </c>
      <c r="D29" s="359">
        <f t="shared" si="2"/>
        <v>0</v>
      </c>
      <c r="E29" s="683">
        <f t="shared" si="3"/>
        <v>0</v>
      </c>
      <c r="F29" s="359">
        <f t="shared" si="4"/>
        <v>0</v>
      </c>
      <c r="AV29" s="904"/>
    </row>
    <row r="30" spans="1:48" s="903" customFormat="1" ht="12.75" customHeight="1">
      <c r="A30" s="70" t="s">
        <v>399</v>
      </c>
      <c r="B30" s="359">
        <f t="shared" si="2"/>
        <v>1506012</v>
      </c>
      <c r="C30" s="359">
        <f t="shared" si="2"/>
        <v>0</v>
      </c>
      <c r="D30" s="359">
        <f t="shared" si="2"/>
        <v>0</v>
      </c>
      <c r="E30" s="683">
        <f t="shared" si="3"/>
        <v>0</v>
      </c>
      <c r="F30" s="359">
        <f t="shared" si="4"/>
        <v>0</v>
      </c>
      <c r="AV30" s="904"/>
    </row>
    <row r="31" spans="1:48" s="903" customFormat="1" ht="12.75" customHeight="1">
      <c r="A31" s="70" t="s">
        <v>400</v>
      </c>
      <c r="B31" s="359">
        <f t="shared" si="2"/>
        <v>1506012</v>
      </c>
      <c r="C31" s="359">
        <f t="shared" si="2"/>
        <v>0</v>
      </c>
      <c r="D31" s="359">
        <f t="shared" si="2"/>
        <v>0</v>
      </c>
      <c r="E31" s="683">
        <f t="shared" si="3"/>
        <v>0</v>
      </c>
      <c r="F31" s="359">
        <f t="shared" si="4"/>
        <v>0</v>
      </c>
      <c r="AV31" s="904"/>
    </row>
    <row r="32" spans="1:48" s="903" customFormat="1" ht="12.75" customHeight="1">
      <c r="A32" s="70" t="s">
        <v>405</v>
      </c>
      <c r="B32" s="359">
        <f t="shared" si="2"/>
        <v>2790762</v>
      </c>
      <c r="C32" s="359">
        <f t="shared" si="2"/>
        <v>0</v>
      </c>
      <c r="D32" s="359">
        <f t="shared" si="2"/>
        <v>0</v>
      </c>
      <c r="E32" s="683">
        <f t="shared" si="3"/>
        <v>0</v>
      </c>
      <c r="F32" s="359">
        <f t="shared" si="4"/>
        <v>0</v>
      </c>
      <c r="AV32" s="904"/>
    </row>
    <row r="33" spans="1:48" s="903" customFormat="1" ht="12.75" customHeight="1">
      <c r="A33" s="70" t="s">
        <v>406</v>
      </c>
      <c r="B33" s="359">
        <f t="shared" si="2"/>
        <v>2790762</v>
      </c>
      <c r="C33" s="359">
        <f t="shared" si="2"/>
        <v>0</v>
      </c>
      <c r="D33" s="359">
        <f t="shared" si="2"/>
        <v>0</v>
      </c>
      <c r="E33" s="683">
        <f t="shared" si="3"/>
        <v>0</v>
      </c>
      <c r="F33" s="359">
        <f t="shared" si="4"/>
        <v>0</v>
      </c>
      <c r="AV33" s="904"/>
    </row>
    <row r="34" spans="1:42" s="885" customFormat="1" ht="12.75">
      <c r="A34" s="70" t="s">
        <v>411</v>
      </c>
      <c r="B34" s="23"/>
      <c r="C34" s="23"/>
      <c r="D34" s="23"/>
      <c r="E34" s="898"/>
      <c r="F34" s="23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4"/>
      <c r="AG34" s="884"/>
      <c r="AH34" s="884"/>
      <c r="AI34" s="884"/>
      <c r="AJ34" s="884"/>
      <c r="AK34" s="884"/>
      <c r="AL34" s="884"/>
      <c r="AM34" s="884"/>
      <c r="AN34" s="884"/>
      <c r="AO34" s="884"/>
      <c r="AP34" s="884"/>
    </row>
    <row r="35" spans="1:42" s="899" customFormat="1" ht="12.75">
      <c r="A35" s="90" t="s">
        <v>394</v>
      </c>
      <c r="B35" s="23">
        <f aca="true" t="shared" si="5" ref="B35:D41">B354</f>
        <v>37365640</v>
      </c>
      <c r="C35" s="23">
        <f t="shared" si="5"/>
        <v>30536808</v>
      </c>
      <c r="D35" s="23">
        <f t="shared" si="5"/>
        <v>24604988</v>
      </c>
      <c r="E35" s="898">
        <f aca="true" t="shared" si="6" ref="E35:E41">D35/B35*100</f>
        <v>65.84923475149897</v>
      </c>
      <c r="F35" s="23">
        <f aca="true" t="shared" si="7" ref="F35:F41">F354</f>
        <v>6064687.289999999</v>
      </c>
      <c r="G35" s="884"/>
      <c r="H35" s="884"/>
      <c r="I35" s="884"/>
      <c r="J35" s="884"/>
      <c r="K35" s="884"/>
      <c r="L35" s="884"/>
      <c r="M35" s="884"/>
      <c r="N35" s="884"/>
      <c r="O35" s="884"/>
      <c r="P35" s="884"/>
      <c r="Q35" s="884"/>
      <c r="R35" s="884"/>
      <c r="S35" s="884"/>
      <c r="T35" s="884"/>
      <c r="U35" s="884"/>
      <c r="V35" s="884"/>
      <c r="W35" s="884"/>
      <c r="X35" s="884"/>
      <c r="Y35" s="884"/>
      <c r="Z35" s="884"/>
      <c r="AA35" s="884"/>
      <c r="AB35" s="884"/>
      <c r="AC35" s="884"/>
      <c r="AD35" s="884"/>
      <c r="AE35" s="884"/>
      <c r="AF35" s="884"/>
      <c r="AG35" s="884"/>
      <c r="AH35" s="884"/>
      <c r="AI35" s="884"/>
      <c r="AJ35" s="884"/>
      <c r="AK35" s="884"/>
      <c r="AL35" s="884"/>
      <c r="AM35" s="884"/>
      <c r="AN35" s="884"/>
      <c r="AO35" s="884"/>
      <c r="AP35" s="884"/>
    </row>
    <row r="36" spans="1:42" s="899" customFormat="1" ht="12.75">
      <c r="A36" s="90" t="s">
        <v>395</v>
      </c>
      <c r="B36" s="23">
        <f t="shared" si="5"/>
        <v>8887578</v>
      </c>
      <c r="C36" s="23">
        <f t="shared" si="5"/>
        <v>8887578</v>
      </c>
      <c r="D36" s="23">
        <f t="shared" si="5"/>
        <v>8887578</v>
      </c>
      <c r="E36" s="898">
        <f t="shared" si="6"/>
        <v>100</v>
      </c>
      <c r="F36" s="23">
        <f t="shared" si="7"/>
        <v>2800000</v>
      </c>
      <c r="G36" s="884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</row>
    <row r="37" spans="1:42" s="899" customFormat="1" ht="12.75">
      <c r="A37" s="90" t="s">
        <v>396</v>
      </c>
      <c r="B37" s="23">
        <f t="shared" si="5"/>
        <v>300000</v>
      </c>
      <c r="C37" s="23">
        <f t="shared" si="5"/>
        <v>300000</v>
      </c>
      <c r="D37" s="23">
        <f t="shared" si="5"/>
        <v>152658</v>
      </c>
      <c r="E37" s="898">
        <f t="shared" si="6"/>
        <v>50.885999999999996</v>
      </c>
      <c r="F37" s="23">
        <f t="shared" si="7"/>
        <v>35844.630000000005</v>
      </c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  <c r="X37" s="884"/>
      <c r="Y37" s="884"/>
      <c r="Z37" s="884"/>
      <c r="AA37" s="884"/>
      <c r="AB37" s="884"/>
      <c r="AC37" s="884"/>
      <c r="AD37" s="884"/>
      <c r="AE37" s="884"/>
      <c r="AF37" s="884"/>
      <c r="AG37" s="884"/>
      <c r="AH37" s="884"/>
      <c r="AI37" s="884"/>
      <c r="AJ37" s="884"/>
      <c r="AK37" s="884"/>
      <c r="AL37" s="884"/>
      <c r="AM37" s="884"/>
      <c r="AN37" s="884"/>
      <c r="AO37" s="884"/>
      <c r="AP37" s="884"/>
    </row>
    <row r="38" spans="1:42" s="899" customFormat="1" ht="12.75">
      <c r="A38" s="90" t="s">
        <v>397</v>
      </c>
      <c r="B38" s="23">
        <f t="shared" si="5"/>
        <v>28178062</v>
      </c>
      <c r="C38" s="23">
        <f t="shared" si="5"/>
        <v>21349230</v>
      </c>
      <c r="D38" s="23">
        <f t="shared" si="5"/>
        <v>15564752</v>
      </c>
      <c r="E38" s="898">
        <f t="shared" si="6"/>
        <v>55.237127379448594</v>
      </c>
      <c r="F38" s="23">
        <f t="shared" si="7"/>
        <v>3228842.66</v>
      </c>
      <c r="G38" s="884"/>
      <c r="H38" s="884"/>
      <c r="I38" s="884"/>
      <c r="J38" s="884"/>
      <c r="K38" s="884"/>
      <c r="L38" s="884"/>
      <c r="M38" s="884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</row>
    <row r="39" spans="1:42" s="899" customFormat="1" ht="12.75">
      <c r="A39" s="90" t="s">
        <v>412</v>
      </c>
      <c r="B39" s="23">
        <f t="shared" si="5"/>
        <v>37365640</v>
      </c>
      <c r="C39" s="23">
        <f t="shared" si="5"/>
        <v>30536808</v>
      </c>
      <c r="D39" s="23">
        <f t="shared" si="5"/>
        <v>24452493</v>
      </c>
      <c r="E39" s="898">
        <f t="shared" si="6"/>
        <v>65.44111916723493</v>
      </c>
      <c r="F39" s="359">
        <f t="shared" si="7"/>
        <v>8026452</v>
      </c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884"/>
      <c r="S39" s="884"/>
      <c r="T39" s="884"/>
      <c r="U39" s="884"/>
      <c r="V39" s="884"/>
      <c r="W39" s="884"/>
      <c r="X39" s="884"/>
      <c r="Y39" s="884"/>
      <c r="Z39" s="884"/>
      <c r="AA39" s="884"/>
      <c r="AB39" s="884"/>
      <c r="AC39" s="884"/>
      <c r="AD39" s="884"/>
      <c r="AE39" s="884"/>
      <c r="AF39" s="884"/>
      <c r="AG39" s="884"/>
      <c r="AH39" s="884"/>
      <c r="AI39" s="884"/>
      <c r="AJ39" s="884"/>
      <c r="AK39" s="884"/>
      <c r="AL39" s="884"/>
      <c r="AM39" s="884"/>
      <c r="AN39" s="884"/>
      <c r="AO39" s="884"/>
      <c r="AP39" s="884"/>
    </row>
    <row r="40" spans="1:42" s="900" customFormat="1" ht="12.75">
      <c r="A40" s="90" t="s">
        <v>399</v>
      </c>
      <c r="B40" s="23">
        <f t="shared" si="5"/>
        <v>37365640</v>
      </c>
      <c r="C40" s="23">
        <f t="shared" si="5"/>
        <v>30536808</v>
      </c>
      <c r="D40" s="23">
        <f t="shared" si="5"/>
        <v>24318467</v>
      </c>
      <c r="E40" s="898">
        <f t="shared" si="6"/>
        <v>65.08243134601736</v>
      </c>
      <c r="F40" s="359">
        <f t="shared" si="7"/>
        <v>7990608</v>
      </c>
      <c r="G40" s="884"/>
      <c r="H40" s="884"/>
      <c r="I40" s="884"/>
      <c r="J40" s="884"/>
      <c r="K40" s="884"/>
      <c r="L40" s="884"/>
      <c r="M40" s="884"/>
      <c r="N40" s="884"/>
      <c r="O40" s="884"/>
      <c r="P40" s="884"/>
      <c r="Q40" s="884"/>
      <c r="R40" s="884"/>
      <c r="S40" s="884"/>
      <c r="T40" s="884"/>
      <c r="U40" s="884"/>
      <c r="V40" s="884"/>
      <c r="W40" s="884"/>
      <c r="X40" s="884"/>
      <c r="Y40" s="884"/>
      <c r="Z40" s="884"/>
      <c r="AA40" s="884"/>
      <c r="AB40" s="884"/>
      <c r="AC40" s="884"/>
      <c r="AD40" s="884"/>
      <c r="AE40" s="884"/>
      <c r="AF40" s="884"/>
      <c r="AG40" s="884"/>
      <c r="AH40" s="884"/>
      <c r="AI40" s="884"/>
      <c r="AJ40" s="884"/>
      <c r="AK40" s="884"/>
      <c r="AL40" s="884"/>
      <c r="AM40" s="884"/>
      <c r="AN40" s="884"/>
      <c r="AO40" s="884"/>
      <c r="AP40" s="884"/>
    </row>
    <row r="41" spans="1:42" s="885" customFormat="1" ht="12.75">
      <c r="A41" s="90" t="s">
        <v>401</v>
      </c>
      <c r="B41" s="23">
        <f t="shared" si="5"/>
        <v>37365640</v>
      </c>
      <c r="C41" s="23">
        <f t="shared" si="5"/>
        <v>30536808</v>
      </c>
      <c r="D41" s="23">
        <f t="shared" si="5"/>
        <v>24318467</v>
      </c>
      <c r="E41" s="898">
        <f t="shared" si="6"/>
        <v>65.08243134601736</v>
      </c>
      <c r="F41" s="359">
        <f t="shared" si="7"/>
        <v>7990608</v>
      </c>
      <c r="G41" s="884"/>
      <c r="H41" s="884"/>
      <c r="I41" s="884"/>
      <c r="J41" s="884"/>
      <c r="K41" s="884"/>
      <c r="L41" s="884"/>
      <c r="M41" s="884"/>
      <c r="N41" s="884"/>
      <c r="O41" s="884"/>
      <c r="P41" s="884"/>
      <c r="Q41" s="884"/>
      <c r="R41" s="884"/>
      <c r="S41" s="884"/>
      <c r="T41" s="884"/>
      <c r="U41" s="884"/>
      <c r="V41" s="884"/>
      <c r="W41" s="884"/>
      <c r="X41" s="884"/>
      <c r="Y41" s="884"/>
      <c r="Z41" s="884"/>
      <c r="AA41" s="884"/>
      <c r="AB41" s="884"/>
      <c r="AC41" s="884"/>
      <c r="AD41" s="884"/>
      <c r="AE41" s="884"/>
      <c r="AF41" s="884"/>
      <c r="AG41" s="884"/>
      <c r="AH41" s="884"/>
      <c r="AI41" s="884"/>
      <c r="AJ41" s="884"/>
      <c r="AK41" s="884"/>
      <c r="AL41" s="884"/>
      <c r="AM41" s="884"/>
      <c r="AN41" s="884"/>
      <c r="AO41" s="884"/>
      <c r="AP41" s="884"/>
    </row>
    <row r="42" spans="1:42" s="885" customFormat="1" ht="12.75">
      <c r="A42" s="70" t="s">
        <v>413</v>
      </c>
      <c r="B42" s="23"/>
      <c r="C42" s="23"/>
      <c r="D42" s="23"/>
      <c r="E42" s="898"/>
      <c r="F42" s="23"/>
      <c r="G42" s="884"/>
      <c r="H42" s="884"/>
      <c r="I42" s="884"/>
      <c r="J42" s="884"/>
      <c r="K42" s="884"/>
      <c r="L42" s="884"/>
      <c r="M42" s="884"/>
      <c r="N42" s="884"/>
      <c r="O42" s="884"/>
      <c r="P42" s="884"/>
      <c r="Q42" s="884"/>
      <c r="R42" s="884"/>
      <c r="S42" s="884"/>
      <c r="T42" s="884"/>
      <c r="U42" s="884"/>
      <c r="V42" s="884"/>
      <c r="W42" s="884"/>
      <c r="X42" s="884"/>
      <c r="Y42" s="884"/>
      <c r="Z42" s="884"/>
      <c r="AA42" s="884"/>
      <c r="AB42" s="884"/>
      <c r="AC42" s="884"/>
      <c r="AD42" s="884"/>
      <c r="AE42" s="884"/>
      <c r="AF42" s="884"/>
      <c r="AG42" s="884"/>
      <c r="AH42" s="884"/>
      <c r="AI42" s="884"/>
      <c r="AJ42" s="884"/>
      <c r="AK42" s="884"/>
      <c r="AL42" s="884"/>
      <c r="AM42" s="884"/>
      <c r="AN42" s="884"/>
      <c r="AO42" s="884"/>
      <c r="AP42" s="884"/>
    </row>
    <row r="43" spans="1:42" s="899" customFormat="1" ht="12.75">
      <c r="A43" s="90" t="s">
        <v>394</v>
      </c>
      <c r="B43" s="23">
        <f>B211+B398+B516</f>
        <v>38448226</v>
      </c>
      <c r="C43" s="23">
        <f>C211+C398+C516</f>
        <v>36378156</v>
      </c>
      <c r="D43" s="23">
        <f>D211+D398+D516</f>
        <v>23867276</v>
      </c>
      <c r="E43" s="898">
        <f aca="true" t="shared" si="8" ref="E43:E50">D43/B43*100</f>
        <v>62.07640373316574</v>
      </c>
      <c r="F43" s="23">
        <f>F211+F398+F516</f>
        <v>-855286</v>
      </c>
      <c r="G43" s="884"/>
      <c r="H43" s="884"/>
      <c r="I43" s="884"/>
      <c r="J43" s="884"/>
      <c r="K43" s="884"/>
      <c r="L43" s="884"/>
      <c r="M43" s="884"/>
      <c r="N43" s="884"/>
      <c r="O43" s="884"/>
      <c r="P43" s="884"/>
      <c r="Q43" s="884"/>
      <c r="R43" s="884"/>
      <c r="S43" s="884"/>
      <c r="T43" s="884"/>
      <c r="U43" s="884"/>
      <c r="V43" s="884"/>
      <c r="W43" s="884"/>
      <c r="X43" s="884"/>
      <c r="Y43" s="884"/>
      <c r="Z43" s="884"/>
      <c r="AA43" s="884"/>
      <c r="AB43" s="884"/>
      <c r="AC43" s="884"/>
      <c r="AD43" s="884"/>
      <c r="AE43" s="884"/>
      <c r="AF43" s="884"/>
      <c r="AG43" s="884"/>
      <c r="AH43" s="884"/>
      <c r="AI43" s="884"/>
      <c r="AJ43" s="884"/>
      <c r="AK43" s="884"/>
      <c r="AL43" s="884"/>
      <c r="AM43" s="884"/>
      <c r="AN43" s="884"/>
      <c r="AO43" s="884"/>
      <c r="AP43" s="884"/>
    </row>
    <row r="44" spans="1:42" s="899" customFormat="1" ht="12.75">
      <c r="A44" s="90" t="s">
        <v>395</v>
      </c>
      <c r="B44" s="23">
        <f aca="true" t="shared" si="9" ref="B44:D45">B399+B517</f>
        <v>6979760</v>
      </c>
      <c r="C44" s="23">
        <f t="shared" si="9"/>
        <v>6492473</v>
      </c>
      <c r="D44" s="23">
        <f t="shared" si="9"/>
        <v>6492473</v>
      </c>
      <c r="E44" s="898">
        <f t="shared" si="8"/>
        <v>93.01857083911194</v>
      </c>
      <c r="F44" s="23">
        <f>F399+F517</f>
        <v>-2030834</v>
      </c>
      <c r="G44" s="884"/>
      <c r="H44" s="884"/>
      <c r="I44" s="884"/>
      <c r="J44" s="884"/>
      <c r="K44" s="884"/>
      <c r="L44" s="884"/>
      <c r="M44" s="884"/>
      <c r="N44" s="884"/>
      <c r="O44" s="884"/>
      <c r="P44" s="884"/>
      <c r="Q44" s="884"/>
      <c r="R44" s="884"/>
      <c r="S44" s="884"/>
      <c r="T44" s="884"/>
      <c r="U44" s="884"/>
      <c r="V44" s="884"/>
      <c r="W44" s="884"/>
      <c r="X44" s="884"/>
      <c r="Y44" s="884"/>
      <c r="Z44" s="884"/>
      <c r="AA44" s="884"/>
      <c r="AB44" s="884"/>
      <c r="AC44" s="884"/>
      <c r="AD44" s="884"/>
      <c r="AE44" s="884"/>
      <c r="AF44" s="884"/>
      <c r="AG44" s="884"/>
      <c r="AH44" s="884"/>
      <c r="AI44" s="884"/>
      <c r="AJ44" s="884"/>
      <c r="AK44" s="884"/>
      <c r="AL44" s="884"/>
      <c r="AM44" s="884"/>
      <c r="AN44" s="884"/>
      <c r="AO44" s="884"/>
      <c r="AP44" s="884"/>
    </row>
    <row r="45" spans="1:48" s="905" customFormat="1" ht="12.75">
      <c r="A45" s="70" t="s">
        <v>396</v>
      </c>
      <c r="B45" s="359">
        <f t="shared" si="9"/>
        <v>404698</v>
      </c>
      <c r="C45" s="359">
        <f t="shared" si="9"/>
        <v>338134</v>
      </c>
      <c r="D45" s="359">
        <f t="shared" si="9"/>
        <v>0</v>
      </c>
      <c r="E45" s="683">
        <f t="shared" si="8"/>
        <v>0</v>
      </c>
      <c r="F45" s="359">
        <f>F400+F518</f>
        <v>0</v>
      </c>
      <c r="G45" s="903"/>
      <c r="H45" s="903"/>
      <c r="I45" s="903"/>
      <c r="J45" s="903"/>
      <c r="K45" s="903"/>
      <c r="L45" s="903"/>
      <c r="M45" s="903"/>
      <c r="N45" s="903"/>
      <c r="O45" s="903"/>
      <c r="P45" s="903"/>
      <c r="Q45" s="903"/>
      <c r="R45" s="903"/>
      <c r="S45" s="903"/>
      <c r="T45" s="903"/>
      <c r="U45" s="903"/>
      <c r="V45" s="903"/>
      <c r="W45" s="903"/>
      <c r="X45" s="903"/>
      <c r="Y45" s="903"/>
      <c r="Z45" s="903"/>
      <c r="AA45" s="903"/>
      <c r="AB45" s="903"/>
      <c r="AC45" s="903"/>
      <c r="AD45" s="903"/>
      <c r="AE45" s="903"/>
      <c r="AF45" s="903"/>
      <c r="AG45" s="903"/>
      <c r="AH45" s="903"/>
      <c r="AI45" s="903"/>
      <c r="AJ45" s="903"/>
      <c r="AK45" s="903"/>
      <c r="AL45" s="903"/>
      <c r="AM45" s="903"/>
      <c r="AN45" s="903"/>
      <c r="AO45" s="903"/>
      <c r="AP45" s="903"/>
      <c r="AQ45" s="903"/>
      <c r="AR45" s="903"/>
      <c r="AS45" s="903"/>
      <c r="AT45" s="903"/>
      <c r="AU45" s="903"/>
      <c r="AV45" s="904"/>
    </row>
    <row r="46" spans="1:42" s="899" customFormat="1" ht="12.75">
      <c r="A46" s="90" t="s">
        <v>397</v>
      </c>
      <c r="B46" s="23">
        <f aca="true" t="shared" si="10" ref="B46:D48">B212+B401+B519</f>
        <v>31063768</v>
      </c>
      <c r="C46" s="23">
        <f t="shared" si="10"/>
        <v>29547549</v>
      </c>
      <c r="D46" s="23">
        <f t="shared" si="10"/>
        <v>17374803</v>
      </c>
      <c r="E46" s="898">
        <f t="shared" si="8"/>
        <v>55.93269625243145</v>
      </c>
      <c r="F46" s="23">
        <f>F212+F401+F519</f>
        <v>1175548</v>
      </c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4"/>
      <c r="AG46" s="884"/>
      <c r="AH46" s="884"/>
      <c r="AI46" s="884"/>
      <c r="AJ46" s="884"/>
      <c r="AK46" s="884"/>
      <c r="AL46" s="884"/>
      <c r="AM46" s="884"/>
      <c r="AN46" s="884"/>
      <c r="AO46" s="884"/>
      <c r="AP46" s="884"/>
    </row>
    <row r="47" spans="1:42" s="899" customFormat="1" ht="12.75">
      <c r="A47" s="90" t="s">
        <v>398</v>
      </c>
      <c r="B47" s="23">
        <f t="shared" si="10"/>
        <v>44661135</v>
      </c>
      <c r="C47" s="23">
        <f t="shared" si="10"/>
        <v>43155951</v>
      </c>
      <c r="D47" s="23">
        <f t="shared" si="10"/>
        <v>21559489</v>
      </c>
      <c r="E47" s="898">
        <f t="shared" si="8"/>
        <v>48.27349103420681</v>
      </c>
      <c r="F47" s="23">
        <f>F213+F402+F520</f>
        <v>2727037</v>
      </c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4"/>
      <c r="X47" s="884"/>
      <c r="Y47" s="884"/>
      <c r="Z47" s="884"/>
      <c r="AA47" s="884"/>
      <c r="AB47" s="884"/>
      <c r="AC47" s="884"/>
      <c r="AD47" s="884"/>
      <c r="AE47" s="884"/>
      <c r="AF47" s="884"/>
      <c r="AG47" s="884"/>
      <c r="AH47" s="884"/>
      <c r="AI47" s="884"/>
      <c r="AJ47" s="884"/>
      <c r="AK47" s="884"/>
      <c r="AL47" s="884"/>
      <c r="AM47" s="884"/>
      <c r="AN47" s="884"/>
      <c r="AO47" s="884"/>
      <c r="AP47" s="884"/>
    </row>
    <row r="48" spans="1:42" s="900" customFormat="1" ht="12.75">
      <c r="A48" s="90" t="s">
        <v>399</v>
      </c>
      <c r="B48" s="23">
        <f t="shared" si="10"/>
        <v>3526090</v>
      </c>
      <c r="C48" s="23">
        <f t="shared" si="10"/>
        <v>3418283</v>
      </c>
      <c r="D48" s="23">
        <f t="shared" si="10"/>
        <v>879811</v>
      </c>
      <c r="E48" s="898">
        <f t="shared" si="8"/>
        <v>24.951461817480553</v>
      </c>
      <c r="F48" s="23">
        <f>F214+F403+F521</f>
        <v>0</v>
      </c>
      <c r="G48" s="884"/>
      <c r="H48" s="884"/>
      <c r="I48" s="884"/>
      <c r="J48" s="884"/>
      <c r="K48" s="884"/>
      <c r="L48" s="884"/>
      <c r="M48" s="884"/>
      <c r="N48" s="884"/>
      <c r="O48" s="884"/>
      <c r="P48" s="884"/>
      <c r="Q48" s="884"/>
      <c r="R48" s="884"/>
      <c r="S48" s="884"/>
      <c r="T48" s="884"/>
      <c r="U48" s="884"/>
      <c r="V48" s="884"/>
      <c r="W48" s="884"/>
      <c r="X48" s="884"/>
      <c r="Y48" s="884"/>
      <c r="Z48" s="884"/>
      <c r="AA48" s="884"/>
      <c r="AB48" s="884"/>
      <c r="AC48" s="884"/>
      <c r="AD48" s="884"/>
      <c r="AE48" s="884"/>
      <c r="AF48" s="884"/>
      <c r="AG48" s="884"/>
      <c r="AH48" s="884"/>
      <c r="AI48" s="884"/>
      <c r="AJ48" s="884"/>
      <c r="AK48" s="884"/>
      <c r="AL48" s="884"/>
      <c r="AM48" s="884"/>
      <c r="AN48" s="884"/>
      <c r="AO48" s="884"/>
      <c r="AP48" s="884"/>
    </row>
    <row r="49" spans="1:42" s="900" customFormat="1" ht="12.75">
      <c r="A49" s="90" t="s">
        <v>400</v>
      </c>
      <c r="B49" s="23">
        <f>B215+B522</f>
        <v>3208503</v>
      </c>
      <c r="C49" s="23">
        <f>C215+C522</f>
        <v>3184876</v>
      </c>
      <c r="D49" s="23">
        <f>D215+D522</f>
        <v>879811</v>
      </c>
      <c r="E49" s="898">
        <f t="shared" si="8"/>
        <v>27.421230399348236</v>
      </c>
      <c r="F49" s="23">
        <f>F215+F522</f>
        <v>0</v>
      </c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884"/>
      <c r="AC49" s="884"/>
      <c r="AD49" s="884"/>
      <c r="AE49" s="884"/>
      <c r="AF49" s="884"/>
      <c r="AG49" s="884"/>
      <c r="AH49" s="884"/>
      <c r="AI49" s="884"/>
      <c r="AJ49" s="884"/>
      <c r="AK49" s="884"/>
      <c r="AL49" s="884"/>
      <c r="AM49" s="884"/>
      <c r="AN49" s="884"/>
      <c r="AO49" s="884"/>
      <c r="AP49" s="884"/>
    </row>
    <row r="50" spans="1:42" s="885" customFormat="1" ht="12.75">
      <c r="A50" s="90" t="s">
        <v>401</v>
      </c>
      <c r="B50" s="23">
        <f>B216+B404</f>
        <v>317587</v>
      </c>
      <c r="C50" s="23">
        <f>C216+C404</f>
        <v>233407</v>
      </c>
      <c r="D50" s="23">
        <f>D216+D404</f>
        <v>0</v>
      </c>
      <c r="E50" s="898">
        <f t="shared" si="8"/>
        <v>0</v>
      </c>
      <c r="F50" s="23">
        <f>F216+F404</f>
        <v>0</v>
      </c>
      <c r="G50" s="884"/>
      <c r="H50" s="884"/>
      <c r="I50" s="884"/>
      <c r="J50" s="884"/>
      <c r="K50" s="884"/>
      <c r="L50" s="884"/>
      <c r="M50" s="884"/>
      <c r="N50" s="884"/>
      <c r="O50" s="884"/>
      <c r="P50" s="884"/>
      <c r="Q50" s="884"/>
      <c r="R50" s="884"/>
      <c r="S50" s="884"/>
      <c r="T50" s="884"/>
      <c r="U50" s="884"/>
      <c r="V50" s="884"/>
      <c r="W50" s="884"/>
      <c r="X50" s="884"/>
      <c r="Y50" s="884"/>
      <c r="Z50" s="884"/>
      <c r="AA50" s="884"/>
      <c r="AB50" s="884"/>
      <c r="AC50" s="884"/>
      <c r="AD50" s="884"/>
      <c r="AE50" s="884"/>
      <c r="AF50" s="884"/>
      <c r="AG50" s="884"/>
      <c r="AH50" s="884"/>
      <c r="AI50" s="884"/>
      <c r="AJ50" s="884"/>
      <c r="AK50" s="884"/>
      <c r="AL50" s="884"/>
      <c r="AM50" s="884"/>
      <c r="AN50" s="884"/>
      <c r="AO50" s="884"/>
      <c r="AP50" s="884"/>
    </row>
    <row r="51" spans="1:42" s="885" customFormat="1" ht="12.75" hidden="1">
      <c r="A51" s="906" t="s">
        <v>414</v>
      </c>
      <c r="B51" s="23">
        <f>B405</f>
        <v>0</v>
      </c>
      <c r="C51" s="23">
        <f>C405</f>
        <v>0</v>
      </c>
      <c r="D51" s="23">
        <f>D405</f>
        <v>0</v>
      </c>
      <c r="E51" s="907">
        <v>0</v>
      </c>
      <c r="F51" s="23">
        <f>F405</f>
        <v>0</v>
      </c>
      <c r="G51" s="884"/>
      <c r="H51" s="884"/>
      <c r="I51" s="884"/>
      <c r="J51" s="884"/>
      <c r="K51" s="884"/>
      <c r="L51" s="884"/>
      <c r="M51" s="884"/>
      <c r="N51" s="884"/>
      <c r="O51" s="884"/>
      <c r="P51" s="884"/>
      <c r="Q51" s="884"/>
      <c r="R51" s="884"/>
      <c r="S51" s="884"/>
      <c r="T51" s="884"/>
      <c r="U51" s="884"/>
      <c r="V51" s="884"/>
      <c r="W51" s="884"/>
      <c r="X51" s="884"/>
      <c r="Y51" s="884"/>
      <c r="Z51" s="884"/>
      <c r="AA51" s="884"/>
      <c r="AB51" s="884"/>
      <c r="AC51" s="884"/>
      <c r="AD51" s="884"/>
      <c r="AE51" s="884"/>
      <c r="AF51" s="884"/>
      <c r="AG51" s="884"/>
      <c r="AH51" s="884"/>
      <c r="AI51" s="884"/>
      <c r="AJ51" s="884"/>
      <c r="AK51" s="884"/>
      <c r="AL51" s="884"/>
      <c r="AM51" s="884"/>
      <c r="AN51" s="884"/>
      <c r="AO51" s="884"/>
      <c r="AP51" s="884"/>
    </row>
    <row r="52" spans="1:42" s="885" customFormat="1" ht="12.75">
      <c r="A52" s="90" t="s">
        <v>405</v>
      </c>
      <c r="B52" s="23">
        <f>B251+B406+B523</f>
        <v>41135045</v>
      </c>
      <c r="C52" s="23">
        <f>C251+C406+C523</f>
        <v>39737668</v>
      </c>
      <c r="D52" s="23">
        <f>D251+D406+D523</f>
        <v>20679678</v>
      </c>
      <c r="E52" s="898">
        <f>D52/B52*100</f>
        <v>50.272651944345746</v>
      </c>
      <c r="F52" s="23">
        <f>F251+F406+F523</f>
        <v>2727037</v>
      </c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884"/>
      <c r="AC52" s="884"/>
      <c r="AD52" s="884"/>
      <c r="AE52" s="884"/>
      <c r="AF52" s="884"/>
      <c r="AG52" s="884"/>
      <c r="AH52" s="884"/>
      <c r="AI52" s="884"/>
      <c r="AJ52" s="884"/>
      <c r="AK52" s="884"/>
      <c r="AL52" s="884"/>
      <c r="AM52" s="884"/>
      <c r="AN52" s="884"/>
      <c r="AO52" s="884"/>
      <c r="AP52" s="884"/>
    </row>
    <row r="53" spans="1:42" s="885" customFormat="1" ht="12.75">
      <c r="A53" s="90" t="s">
        <v>406</v>
      </c>
      <c r="B53" s="23">
        <f>B252+B407</f>
        <v>172390</v>
      </c>
      <c r="C53" s="23">
        <f>C252+C407</f>
        <v>165490</v>
      </c>
      <c r="D53" s="23">
        <f>D252+D407</f>
        <v>59373</v>
      </c>
      <c r="E53" s="898">
        <f>D53/B53*100</f>
        <v>34.44109287081617</v>
      </c>
      <c r="F53" s="23">
        <f>F252+F407</f>
        <v>26510</v>
      </c>
      <c r="G53" s="884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4"/>
      <c r="S53" s="884"/>
      <c r="T53" s="884"/>
      <c r="U53" s="884"/>
      <c r="V53" s="884"/>
      <c r="W53" s="884"/>
      <c r="X53" s="884"/>
      <c r="Y53" s="884"/>
      <c r="Z53" s="884"/>
      <c r="AA53" s="884"/>
      <c r="AB53" s="884"/>
      <c r="AC53" s="884"/>
      <c r="AD53" s="884"/>
      <c r="AE53" s="884"/>
      <c r="AF53" s="884"/>
      <c r="AG53" s="884"/>
      <c r="AH53" s="884"/>
      <c r="AI53" s="884"/>
      <c r="AJ53" s="884"/>
      <c r="AK53" s="884"/>
      <c r="AL53" s="884"/>
      <c r="AM53" s="884"/>
      <c r="AN53" s="884"/>
      <c r="AO53" s="884"/>
      <c r="AP53" s="884"/>
    </row>
    <row r="54" spans="1:42" s="885" customFormat="1" ht="12.75">
      <c r="A54" s="90" t="s">
        <v>407</v>
      </c>
      <c r="B54" s="23">
        <f>B408+B524</f>
        <v>40962655</v>
      </c>
      <c r="C54" s="23">
        <f>C408+C524</f>
        <v>39572178</v>
      </c>
      <c r="D54" s="23">
        <f>D408+D524</f>
        <v>20620305</v>
      </c>
      <c r="E54" s="898">
        <f>D54/B54*100</f>
        <v>50.33927854529937</v>
      </c>
      <c r="F54" s="23">
        <f>F408+F524</f>
        <v>2700527</v>
      </c>
      <c r="G54" s="884"/>
      <c r="H54" s="884"/>
      <c r="I54" s="884"/>
      <c r="J54" s="884"/>
      <c r="K54" s="884"/>
      <c r="L54" s="884"/>
      <c r="M54" s="884"/>
      <c r="N54" s="884"/>
      <c r="O54" s="884"/>
      <c r="P54" s="884"/>
      <c r="Q54" s="884"/>
      <c r="R54" s="884"/>
      <c r="S54" s="884"/>
      <c r="T54" s="884"/>
      <c r="U54" s="884"/>
      <c r="V54" s="884"/>
      <c r="W54" s="884"/>
      <c r="X54" s="884"/>
      <c r="Y54" s="884"/>
      <c r="Z54" s="884"/>
      <c r="AA54" s="884"/>
      <c r="AB54" s="884"/>
      <c r="AC54" s="884"/>
      <c r="AD54" s="884"/>
      <c r="AE54" s="884"/>
      <c r="AF54" s="884"/>
      <c r="AG54" s="884"/>
      <c r="AH54" s="884"/>
      <c r="AI54" s="884"/>
      <c r="AJ54" s="884"/>
      <c r="AK54" s="884"/>
      <c r="AL54" s="884"/>
      <c r="AM54" s="884"/>
      <c r="AN54" s="884"/>
      <c r="AO54" s="884"/>
      <c r="AP54" s="884"/>
    </row>
    <row r="55" spans="1:42" s="885" customFormat="1" ht="12.75">
      <c r="A55" s="90" t="s">
        <v>408</v>
      </c>
      <c r="B55" s="23">
        <f>B409+B525+B217</f>
        <v>-6212909</v>
      </c>
      <c r="C55" s="23">
        <f>C409+C525+C217</f>
        <v>-6777795</v>
      </c>
      <c r="D55" s="23">
        <f>D409+D525+D217</f>
        <v>2307787</v>
      </c>
      <c r="E55" s="898" t="s">
        <v>587</v>
      </c>
      <c r="F55" s="23">
        <f>F409+F525+F217</f>
        <v>-3582323</v>
      </c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884"/>
      <c r="AC55" s="884"/>
      <c r="AD55" s="884"/>
      <c r="AE55" s="884"/>
      <c r="AF55" s="884"/>
      <c r="AG55" s="884"/>
      <c r="AH55" s="884"/>
      <c r="AI55" s="884"/>
      <c r="AJ55" s="884"/>
      <c r="AK55" s="884"/>
      <c r="AL55" s="884"/>
      <c r="AM55" s="884"/>
      <c r="AN55" s="884"/>
      <c r="AO55" s="884"/>
      <c r="AP55" s="884"/>
    </row>
    <row r="56" spans="1:48" s="903" customFormat="1" ht="39" customHeight="1">
      <c r="A56" s="908" t="s">
        <v>35</v>
      </c>
      <c r="B56" s="359">
        <f>B410+B526</f>
        <v>229765</v>
      </c>
      <c r="C56" s="359">
        <f>C410+C526</f>
        <v>0</v>
      </c>
      <c r="D56" s="359">
        <f>D410+D526</f>
        <v>0</v>
      </c>
      <c r="E56" s="359" t="s">
        <v>587</v>
      </c>
      <c r="F56" s="359">
        <f>F410+F526</f>
        <v>0</v>
      </c>
      <c r="AV56" s="904"/>
    </row>
    <row r="57" spans="1:42" s="885" customFormat="1" ht="27.75" customHeight="1">
      <c r="A57" s="908" t="s">
        <v>415</v>
      </c>
      <c r="B57" s="23">
        <f>B411+B527+B218</f>
        <v>5983144</v>
      </c>
      <c r="C57" s="23">
        <f>C411+C527+C218</f>
        <v>6777795</v>
      </c>
      <c r="D57" s="23">
        <f>D411+D527+D218</f>
        <v>0</v>
      </c>
      <c r="E57" s="898" t="s">
        <v>587</v>
      </c>
      <c r="F57" s="23">
        <f>F411+F527+F218</f>
        <v>0</v>
      </c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84"/>
      <c r="W57" s="884"/>
      <c r="X57" s="884"/>
      <c r="Y57" s="884"/>
      <c r="Z57" s="884"/>
      <c r="AA57" s="884"/>
      <c r="AB57" s="884"/>
      <c r="AC57" s="884"/>
      <c r="AD57" s="884"/>
      <c r="AE57" s="884"/>
      <c r="AF57" s="884"/>
      <c r="AG57" s="884"/>
      <c r="AH57" s="884"/>
      <c r="AI57" s="884"/>
      <c r="AJ57" s="884"/>
      <c r="AK57" s="884"/>
      <c r="AL57" s="884"/>
      <c r="AM57" s="884"/>
      <c r="AN57" s="884"/>
      <c r="AO57" s="884"/>
      <c r="AP57" s="884"/>
    </row>
    <row r="58" spans="1:42" s="885" customFormat="1" ht="25.5">
      <c r="A58" s="419" t="s">
        <v>416</v>
      </c>
      <c r="B58" s="23"/>
      <c r="C58" s="23"/>
      <c r="D58" s="23"/>
      <c r="E58" s="898"/>
      <c r="F58" s="23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884"/>
      <c r="AC58" s="884"/>
      <c r="AD58" s="884"/>
      <c r="AE58" s="884"/>
      <c r="AF58" s="884"/>
      <c r="AG58" s="884"/>
      <c r="AH58" s="884"/>
      <c r="AI58" s="884"/>
      <c r="AJ58" s="884"/>
      <c r="AK58" s="884"/>
      <c r="AL58" s="884"/>
      <c r="AM58" s="884"/>
      <c r="AN58" s="884"/>
      <c r="AO58" s="884"/>
      <c r="AP58" s="884"/>
    </row>
    <row r="59" spans="1:42" s="899" customFormat="1" ht="12.75">
      <c r="A59" s="90" t="s">
        <v>394</v>
      </c>
      <c r="B59" s="23">
        <f aca="true" t="shared" si="11" ref="B59:D60">B156+B188+B246+B284+B335+B383+B413+B495+B529+B563+B642+B673+B602+B479</f>
        <v>34836395</v>
      </c>
      <c r="C59" s="23">
        <f t="shared" si="11"/>
        <v>30741502</v>
      </c>
      <c r="D59" s="23">
        <f t="shared" si="11"/>
        <v>30896763.55</v>
      </c>
      <c r="E59" s="907">
        <f>D59/B59*100</f>
        <v>88.69104725101435</v>
      </c>
      <c r="F59" s="23">
        <f>F156+F188+F246+F284+F335+F383+F413+F495+F529+F563+F642+F673+F602+F479</f>
        <v>11516045.25</v>
      </c>
      <c r="G59" s="884"/>
      <c r="H59" s="884"/>
      <c r="I59" s="884"/>
      <c r="J59" s="884"/>
      <c r="K59" s="884"/>
      <c r="L59" s="884"/>
      <c r="M59" s="884"/>
      <c r="N59" s="884"/>
      <c r="O59" s="884"/>
      <c r="P59" s="884"/>
      <c r="Q59" s="884"/>
      <c r="R59" s="884"/>
      <c r="S59" s="884"/>
      <c r="T59" s="884"/>
      <c r="U59" s="884"/>
      <c r="V59" s="884"/>
      <c r="W59" s="884"/>
      <c r="X59" s="884"/>
      <c r="Y59" s="884"/>
      <c r="Z59" s="884"/>
      <c r="AA59" s="884"/>
      <c r="AB59" s="884"/>
      <c r="AC59" s="884"/>
      <c r="AD59" s="884"/>
      <c r="AE59" s="884"/>
      <c r="AF59" s="884"/>
      <c r="AG59" s="884"/>
      <c r="AH59" s="884"/>
      <c r="AI59" s="884"/>
      <c r="AJ59" s="884"/>
      <c r="AK59" s="884"/>
      <c r="AL59" s="884"/>
      <c r="AM59" s="884"/>
      <c r="AN59" s="884"/>
      <c r="AO59" s="884"/>
      <c r="AP59" s="884"/>
    </row>
    <row r="60" spans="1:42" s="899" customFormat="1" ht="12.75">
      <c r="A60" s="90" t="s">
        <v>395</v>
      </c>
      <c r="B60" s="23">
        <f t="shared" si="11"/>
        <v>34305395</v>
      </c>
      <c r="C60" s="23">
        <f t="shared" si="11"/>
        <v>30210502</v>
      </c>
      <c r="D60" s="23">
        <f t="shared" si="11"/>
        <v>30210502</v>
      </c>
      <c r="E60" s="907">
        <f>D60/B60*100</f>
        <v>88.063413932415</v>
      </c>
      <c r="F60" s="23">
        <f>F157+F189+F247+F285+F336+F384+F414+F496+F530+F564+F643+F674+F603+F480</f>
        <v>11247126</v>
      </c>
      <c r="G60" s="884"/>
      <c r="H60" s="884"/>
      <c r="I60" s="884"/>
      <c r="J60" s="884"/>
      <c r="K60" s="884"/>
      <c r="L60" s="884"/>
      <c r="M60" s="884"/>
      <c r="N60" s="884"/>
      <c r="O60" s="884"/>
      <c r="P60" s="884"/>
      <c r="Q60" s="884"/>
      <c r="R60" s="884"/>
      <c r="S60" s="884"/>
      <c r="T60" s="884"/>
      <c r="U60" s="884"/>
      <c r="V60" s="884"/>
      <c r="W60" s="884"/>
      <c r="X60" s="884"/>
      <c r="Y60" s="884"/>
      <c r="Z60" s="884"/>
      <c r="AA60" s="884"/>
      <c r="AB60" s="884"/>
      <c r="AC60" s="884"/>
      <c r="AD60" s="884"/>
      <c r="AE60" s="884"/>
      <c r="AF60" s="884"/>
      <c r="AG60" s="884"/>
      <c r="AH60" s="884"/>
      <c r="AI60" s="884"/>
      <c r="AJ60" s="884"/>
      <c r="AK60" s="884"/>
      <c r="AL60" s="884"/>
      <c r="AM60" s="884"/>
      <c r="AN60" s="884"/>
      <c r="AO60" s="884"/>
      <c r="AP60" s="884"/>
    </row>
    <row r="61" spans="1:42" s="899" customFormat="1" ht="12.75">
      <c r="A61" s="90" t="s">
        <v>417</v>
      </c>
      <c r="B61" s="23">
        <f>B337</f>
        <v>531000</v>
      </c>
      <c r="C61" s="23">
        <f>C337</f>
        <v>531000</v>
      </c>
      <c r="D61" s="23">
        <f>D337</f>
        <v>464948</v>
      </c>
      <c r="E61" s="907">
        <f>D61/B61*100</f>
        <v>87.56082862523542</v>
      </c>
      <c r="F61" s="23">
        <f>F337</f>
        <v>53706.20000000001</v>
      </c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  <c r="AJ61" s="884"/>
      <c r="AK61" s="884"/>
      <c r="AL61" s="884"/>
      <c r="AM61" s="884"/>
      <c r="AN61" s="884"/>
      <c r="AO61" s="884"/>
      <c r="AP61" s="884"/>
    </row>
    <row r="62" spans="1:42" s="899" customFormat="1" ht="12.75">
      <c r="A62" s="909" t="s">
        <v>142</v>
      </c>
      <c r="B62" s="23">
        <f>B158</f>
        <v>0</v>
      </c>
      <c r="C62" s="23">
        <f>C158+C531</f>
        <v>0</v>
      </c>
      <c r="D62" s="23">
        <f>D158+D531</f>
        <v>221313.55</v>
      </c>
      <c r="E62" s="907">
        <v>0</v>
      </c>
      <c r="F62" s="23">
        <f>F158+F531</f>
        <v>215213.05</v>
      </c>
      <c r="G62" s="884"/>
      <c r="H62" s="884"/>
      <c r="I62" s="884"/>
      <c r="J62" s="884"/>
      <c r="K62" s="884"/>
      <c r="L62" s="884"/>
      <c r="M62" s="884"/>
      <c r="N62" s="884"/>
      <c r="O62" s="884"/>
      <c r="P62" s="884"/>
      <c r="Q62" s="884"/>
      <c r="R62" s="884"/>
      <c r="S62" s="884"/>
      <c r="T62" s="884"/>
      <c r="U62" s="884"/>
      <c r="V62" s="884"/>
      <c r="W62" s="884"/>
      <c r="X62" s="884"/>
      <c r="Y62" s="884"/>
      <c r="Z62" s="884"/>
      <c r="AA62" s="884"/>
      <c r="AB62" s="884"/>
      <c r="AC62" s="884"/>
      <c r="AD62" s="884"/>
      <c r="AE62" s="884"/>
      <c r="AF62" s="884"/>
      <c r="AG62" s="884"/>
      <c r="AH62" s="884"/>
      <c r="AI62" s="884"/>
      <c r="AJ62" s="884"/>
      <c r="AK62" s="884"/>
      <c r="AL62" s="884"/>
      <c r="AM62" s="884"/>
      <c r="AN62" s="884"/>
      <c r="AO62" s="884"/>
      <c r="AP62" s="884"/>
    </row>
    <row r="63" spans="1:42" s="899" customFormat="1" ht="12.75">
      <c r="A63" s="90" t="s">
        <v>398</v>
      </c>
      <c r="B63" s="23">
        <f aca="true" t="shared" si="12" ref="B63:D65">B159+B190+B248+B286+B338+B385+B415+B497+B532+B565+B644+B675+B604+B481</f>
        <v>34836395</v>
      </c>
      <c r="C63" s="23">
        <f t="shared" si="12"/>
        <v>30741502</v>
      </c>
      <c r="D63" s="23">
        <f t="shared" si="12"/>
        <v>17678776</v>
      </c>
      <c r="E63" s="907">
        <f>D63/B63*100</f>
        <v>50.74800650296909</v>
      </c>
      <c r="F63" s="23">
        <f>F159+F190+F248+F286+F338+F385+F415+F497+F532+F565+F644+F675+F604+F481</f>
        <v>4250312.32</v>
      </c>
      <c r="G63" s="884"/>
      <c r="H63" s="884"/>
      <c r="I63" s="884"/>
      <c r="J63" s="884"/>
      <c r="K63" s="884"/>
      <c r="L63" s="884"/>
      <c r="M63" s="884"/>
      <c r="N63" s="884"/>
      <c r="O63" s="884"/>
      <c r="P63" s="884"/>
      <c r="Q63" s="884"/>
      <c r="R63" s="884"/>
      <c r="S63" s="884"/>
      <c r="T63" s="884"/>
      <c r="U63" s="884"/>
      <c r="V63" s="884"/>
      <c r="W63" s="884"/>
      <c r="X63" s="884"/>
      <c r="Y63" s="884"/>
      <c r="Z63" s="884"/>
      <c r="AA63" s="884"/>
      <c r="AB63" s="884"/>
      <c r="AC63" s="884"/>
      <c r="AD63" s="884"/>
      <c r="AE63" s="884"/>
      <c r="AF63" s="884"/>
      <c r="AG63" s="884"/>
      <c r="AH63" s="884"/>
      <c r="AI63" s="884"/>
      <c r="AJ63" s="884"/>
      <c r="AK63" s="884"/>
      <c r="AL63" s="884"/>
      <c r="AM63" s="884"/>
      <c r="AN63" s="884"/>
      <c r="AO63" s="884"/>
      <c r="AP63" s="884"/>
    </row>
    <row r="64" spans="1:42" s="885" customFormat="1" ht="12.75">
      <c r="A64" s="90" t="s">
        <v>405</v>
      </c>
      <c r="B64" s="23">
        <f t="shared" si="12"/>
        <v>34836395</v>
      </c>
      <c r="C64" s="23">
        <f t="shared" si="12"/>
        <v>30741502</v>
      </c>
      <c r="D64" s="23">
        <f t="shared" si="12"/>
        <v>17678776</v>
      </c>
      <c r="E64" s="907">
        <f>D64/B64*100</f>
        <v>50.74800650296909</v>
      </c>
      <c r="F64" s="23">
        <f>F160+F191+F249+F287+F339+F386+F416+F498+F533+F566+F645+F676+F605+F482</f>
        <v>4250312.32</v>
      </c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884"/>
      <c r="AC64" s="884"/>
      <c r="AD64" s="884"/>
      <c r="AE64" s="884"/>
      <c r="AF64" s="884"/>
      <c r="AG64" s="884"/>
      <c r="AH64" s="884"/>
      <c r="AI64" s="884"/>
      <c r="AJ64" s="884"/>
      <c r="AK64" s="884"/>
      <c r="AL64" s="884"/>
      <c r="AM64" s="884"/>
      <c r="AN64" s="884"/>
      <c r="AO64" s="884"/>
      <c r="AP64" s="884"/>
    </row>
    <row r="65" spans="1:42" s="885" customFormat="1" ht="12.75">
      <c r="A65" s="90" t="s">
        <v>407</v>
      </c>
      <c r="B65" s="23">
        <f t="shared" si="12"/>
        <v>34836395</v>
      </c>
      <c r="C65" s="23">
        <f t="shared" si="12"/>
        <v>30741502</v>
      </c>
      <c r="D65" s="23">
        <f t="shared" si="12"/>
        <v>17678776</v>
      </c>
      <c r="E65" s="907">
        <f>D65/B65*100</f>
        <v>50.74800650296909</v>
      </c>
      <c r="F65" s="23">
        <f>F161+F192+F250+F288+F340+F387+F417+F499+F534+F567+F646+F677+F606+F483</f>
        <v>4250312.32</v>
      </c>
      <c r="G65" s="884"/>
      <c r="H65" s="884"/>
      <c r="I65" s="884"/>
      <c r="J65" s="884"/>
      <c r="K65" s="884"/>
      <c r="L65" s="884"/>
      <c r="M65" s="884"/>
      <c r="N65" s="884"/>
      <c r="O65" s="884"/>
      <c r="P65" s="884"/>
      <c r="Q65" s="884"/>
      <c r="R65" s="884"/>
      <c r="S65" s="884"/>
      <c r="T65" s="884"/>
      <c r="U65" s="884"/>
      <c r="V65" s="884"/>
      <c r="W65" s="884"/>
      <c r="X65" s="884"/>
      <c r="Y65" s="884"/>
      <c r="Z65" s="884"/>
      <c r="AA65" s="884"/>
      <c r="AB65" s="884"/>
      <c r="AC65" s="884"/>
      <c r="AD65" s="884"/>
      <c r="AE65" s="884"/>
      <c r="AF65" s="884"/>
      <c r="AG65" s="884"/>
      <c r="AH65" s="884"/>
      <c r="AI65" s="884"/>
      <c r="AJ65" s="884"/>
      <c r="AK65" s="884"/>
      <c r="AL65" s="884"/>
      <c r="AM65" s="884"/>
      <c r="AN65" s="884"/>
      <c r="AO65" s="884"/>
      <c r="AP65" s="884"/>
    </row>
    <row r="66" spans="1:42" s="885" customFormat="1" ht="12.75">
      <c r="A66" s="70" t="s">
        <v>418</v>
      </c>
      <c r="B66" s="23"/>
      <c r="C66" s="23"/>
      <c r="D66" s="23"/>
      <c r="E66" s="898"/>
      <c r="F66" s="23"/>
      <c r="G66" s="884"/>
      <c r="H66" s="884"/>
      <c r="I66" s="884"/>
      <c r="J66" s="884"/>
      <c r="K66" s="884"/>
      <c r="L66" s="884"/>
      <c r="M66" s="884"/>
      <c r="N66" s="884"/>
      <c r="O66" s="884"/>
      <c r="P66" s="884"/>
      <c r="Q66" s="884"/>
      <c r="R66" s="884"/>
      <c r="S66" s="884"/>
      <c r="T66" s="884"/>
      <c r="U66" s="884"/>
      <c r="V66" s="884"/>
      <c r="W66" s="884"/>
      <c r="X66" s="884"/>
      <c r="Y66" s="884"/>
      <c r="Z66" s="884"/>
      <c r="AA66" s="884"/>
      <c r="AB66" s="884"/>
      <c r="AC66" s="884"/>
      <c r="AD66" s="884"/>
      <c r="AE66" s="884"/>
      <c r="AF66" s="884"/>
      <c r="AG66" s="884"/>
      <c r="AH66" s="884"/>
      <c r="AI66" s="884"/>
      <c r="AJ66" s="884"/>
      <c r="AK66" s="884"/>
      <c r="AL66" s="884"/>
      <c r="AM66" s="884"/>
      <c r="AN66" s="884"/>
      <c r="AO66" s="884"/>
      <c r="AP66" s="884"/>
    </row>
    <row r="67" spans="1:42" s="885" customFormat="1" ht="12.75">
      <c r="A67" s="90" t="s">
        <v>394</v>
      </c>
      <c r="B67" s="23">
        <f aca="true" t="shared" si="13" ref="B67:D69">B419+B536</f>
        <v>14079150</v>
      </c>
      <c r="C67" s="23">
        <f t="shared" si="13"/>
        <v>2771500</v>
      </c>
      <c r="D67" s="23">
        <f t="shared" si="13"/>
        <v>2771500</v>
      </c>
      <c r="E67" s="898">
        <f>D67/B67*100</f>
        <v>19.685137241949977</v>
      </c>
      <c r="F67" s="23">
        <f>F419+F536</f>
        <v>249720</v>
      </c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884"/>
      <c r="AC67" s="884"/>
      <c r="AD67" s="884"/>
      <c r="AE67" s="884"/>
      <c r="AF67" s="884"/>
      <c r="AG67" s="884"/>
      <c r="AH67" s="884"/>
      <c r="AI67" s="884"/>
      <c r="AJ67" s="884"/>
      <c r="AK67" s="884"/>
      <c r="AL67" s="884"/>
      <c r="AM67" s="884"/>
      <c r="AN67" s="884"/>
      <c r="AO67" s="884"/>
      <c r="AP67" s="884"/>
    </row>
    <row r="68" spans="1:42" s="885" customFormat="1" ht="12.75">
      <c r="A68" s="90" t="s">
        <v>395</v>
      </c>
      <c r="B68" s="23">
        <f t="shared" si="13"/>
        <v>3248910</v>
      </c>
      <c r="C68" s="23">
        <f t="shared" si="13"/>
        <v>2771500</v>
      </c>
      <c r="D68" s="23">
        <f t="shared" si="13"/>
        <v>2771500</v>
      </c>
      <c r="E68" s="898">
        <f>D68/B68*100</f>
        <v>85.30553324037908</v>
      </c>
      <c r="F68" s="23">
        <f>F420+F537</f>
        <v>249720</v>
      </c>
      <c r="G68" s="884"/>
      <c r="H68" s="884"/>
      <c r="I68" s="884"/>
      <c r="J68" s="884"/>
      <c r="K68" s="884"/>
      <c r="L68" s="884"/>
      <c r="M68" s="884"/>
      <c r="N68" s="884"/>
      <c r="O68" s="884"/>
      <c r="P68" s="884"/>
      <c r="Q68" s="884"/>
      <c r="R68" s="884"/>
      <c r="S68" s="884"/>
      <c r="T68" s="884"/>
      <c r="U68" s="884"/>
      <c r="V68" s="884"/>
      <c r="W68" s="884"/>
      <c r="X68" s="884"/>
      <c r="Y68" s="884"/>
      <c r="Z68" s="884"/>
      <c r="AA68" s="884"/>
      <c r="AB68" s="884"/>
      <c r="AC68" s="884"/>
      <c r="AD68" s="884"/>
      <c r="AE68" s="884"/>
      <c r="AF68" s="884"/>
      <c r="AG68" s="884"/>
      <c r="AH68" s="884"/>
      <c r="AI68" s="884"/>
      <c r="AJ68" s="884"/>
      <c r="AK68" s="884"/>
      <c r="AL68" s="884"/>
      <c r="AM68" s="884"/>
      <c r="AN68" s="884"/>
      <c r="AO68" s="884"/>
      <c r="AP68" s="884"/>
    </row>
    <row r="69" spans="1:42" s="885" customFormat="1" ht="12.75">
      <c r="A69" s="90" t="s">
        <v>397</v>
      </c>
      <c r="B69" s="23">
        <f t="shared" si="13"/>
        <v>10830240</v>
      </c>
      <c r="C69" s="23">
        <f t="shared" si="13"/>
        <v>0</v>
      </c>
      <c r="D69" s="23">
        <f t="shared" si="13"/>
        <v>0</v>
      </c>
      <c r="E69" s="898">
        <f>D69/B69*100</f>
        <v>0</v>
      </c>
      <c r="F69" s="23">
        <f>F421+F538</f>
        <v>0</v>
      </c>
      <c r="G69" s="884"/>
      <c r="H69" s="884"/>
      <c r="I69" s="884"/>
      <c r="J69" s="884"/>
      <c r="K69" s="884"/>
      <c r="L69" s="884"/>
      <c r="M69" s="884"/>
      <c r="N69" s="884"/>
      <c r="O69" s="884"/>
      <c r="P69" s="884"/>
      <c r="Q69" s="884"/>
      <c r="R69" s="884"/>
      <c r="S69" s="884"/>
      <c r="T69" s="884"/>
      <c r="U69" s="884"/>
      <c r="V69" s="884"/>
      <c r="W69" s="884"/>
      <c r="X69" s="884"/>
      <c r="Y69" s="884"/>
      <c r="Z69" s="884"/>
      <c r="AA69" s="884"/>
      <c r="AB69" s="884"/>
      <c r="AC69" s="884"/>
      <c r="AD69" s="884"/>
      <c r="AE69" s="884"/>
      <c r="AF69" s="884"/>
      <c r="AG69" s="884"/>
      <c r="AH69" s="884"/>
      <c r="AI69" s="884"/>
      <c r="AJ69" s="884"/>
      <c r="AK69" s="884"/>
      <c r="AL69" s="884"/>
      <c r="AM69" s="884"/>
      <c r="AN69" s="884"/>
      <c r="AO69" s="884"/>
      <c r="AP69" s="884"/>
    </row>
    <row r="70" spans="1:42" s="885" customFormat="1" ht="12.75">
      <c r="A70" s="90" t="s">
        <v>398</v>
      </c>
      <c r="B70" s="23">
        <f>B422+B542</f>
        <v>3248910</v>
      </c>
      <c r="C70" s="23">
        <f>C422+C542</f>
        <v>2771500</v>
      </c>
      <c r="D70" s="23">
        <f>D422+D542</f>
        <v>1966105</v>
      </c>
      <c r="E70" s="898">
        <f>D70/B70*100</f>
        <v>60.51583454143081</v>
      </c>
      <c r="F70" s="23">
        <f>F422+F542</f>
        <v>1134891</v>
      </c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884"/>
      <c r="AD70" s="884"/>
      <c r="AE70" s="884"/>
      <c r="AF70" s="884"/>
      <c r="AG70" s="884"/>
      <c r="AH70" s="884"/>
      <c r="AI70" s="884"/>
      <c r="AJ70" s="884"/>
      <c r="AK70" s="884"/>
      <c r="AL70" s="884"/>
      <c r="AM70" s="884"/>
      <c r="AN70" s="884"/>
      <c r="AO70" s="884"/>
      <c r="AP70" s="884"/>
    </row>
    <row r="71" spans="1:48" s="911" customFormat="1" ht="12.75" hidden="1">
      <c r="A71" s="910" t="s">
        <v>419</v>
      </c>
      <c r="B71" s="901">
        <f>B423+B540</f>
        <v>0</v>
      </c>
      <c r="C71" s="359">
        <f>C423+C540</f>
        <v>0</v>
      </c>
      <c r="D71" s="359">
        <f>D423+D540</f>
        <v>0</v>
      </c>
      <c r="E71" s="359">
        <v>0</v>
      </c>
      <c r="F71" s="359">
        <f>F423+F540</f>
        <v>0</v>
      </c>
      <c r="G71" s="903"/>
      <c r="H71" s="903"/>
      <c r="I71" s="903"/>
      <c r="J71" s="903"/>
      <c r="K71" s="903"/>
      <c r="L71" s="903"/>
      <c r="M71" s="903"/>
      <c r="N71" s="903"/>
      <c r="O71" s="903"/>
      <c r="P71" s="903"/>
      <c r="Q71" s="903"/>
      <c r="R71" s="903"/>
      <c r="S71" s="903"/>
      <c r="T71" s="903"/>
      <c r="U71" s="903"/>
      <c r="V71" s="903"/>
      <c r="W71" s="903"/>
      <c r="X71" s="903"/>
      <c r="Y71" s="903"/>
      <c r="Z71" s="903"/>
      <c r="AA71" s="903"/>
      <c r="AB71" s="903"/>
      <c r="AC71" s="903"/>
      <c r="AD71" s="903"/>
      <c r="AE71" s="903"/>
      <c r="AF71" s="903"/>
      <c r="AG71" s="903"/>
      <c r="AH71" s="903"/>
      <c r="AI71" s="903"/>
      <c r="AJ71" s="903"/>
      <c r="AK71" s="903"/>
      <c r="AL71" s="903"/>
      <c r="AM71" s="903"/>
      <c r="AN71" s="903"/>
      <c r="AO71" s="903"/>
      <c r="AP71" s="903"/>
      <c r="AQ71" s="903"/>
      <c r="AR71" s="903"/>
      <c r="AS71" s="903"/>
      <c r="AT71" s="903"/>
      <c r="AU71" s="903"/>
      <c r="AV71" s="904"/>
    </row>
    <row r="72" spans="1:48" s="911" customFormat="1" ht="12.75" hidden="1">
      <c r="A72" s="912" t="s">
        <v>84</v>
      </c>
      <c r="B72" s="901">
        <f>B541</f>
        <v>0</v>
      </c>
      <c r="C72" s="359">
        <f>C541</f>
        <v>0</v>
      </c>
      <c r="D72" s="359">
        <f>D541</f>
        <v>0</v>
      </c>
      <c r="E72" s="359">
        <v>0</v>
      </c>
      <c r="F72" s="359">
        <f>F541</f>
        <v>0</v>
      </c>
      <c r="G72" s="903"/>
      <c r="H72" s="903"/>
      <c r="I72" s="903"/>
      <c r="J72" s="903"/>
      <c r="K72" s="903"/>
      <c r="L72" s="903"/>
      <c r="M72" s="903"/>
      <c r="N72" s="903"/>
      <c r="O72" s="903"/>
      <c r="P72" s="903"/>
      <c r="Q72" s="903"/>
      <c r="R72" s="903"/>
      <c r="S72" s="903"/>
      <c r="T72" s="903"/>
      <c r="U72" s="903"/>
      <c r="V72" s="903"/>
      <c r="W72" s="903"/>
      <c r="X72" s="903"/>
      <c r="Y72" s="903"/>
      <c r="Z72" s="903"/>
      <c r="AA72" s="903"/>
      <c r="AB72" s="903"/>
      <c r="AC72" s="903"/>
      <c r="AD72" s="903"/>
      <c r="AE72" s="903"/>
      <c r="AF72" s="903"/>
      <c r="AG72" s="903"/>
      <c r="AH72" s="903"/>
      <c r="AI72" s="903"/>
      <c r="AJ72" s="903"/>
      <c r="AK72" s="903"/>
      <c r="AL72" s="903"/>
      <c r="AM72" s="903"/>
      <c r="AN72" s="903"/>
      <c r="AO72" s="903"/>
      <c r="AP72" s="903"/>
      <c r="AQ72" s="903"/>
      <c r="AR72" s="903"/>
      <c r="AS72" s="903"/>
      <c r="AT72" s="903"/>
      <c r="AU72" s="903"/>
      <c r="AV72" s="904"/>
    </row>
    <row r="73" spans="1:48" s="911" customFormat="1" ht="12.75" hidden="1">
      <c r="A73" s="912" t="s">
        <v>1577</v>
      </c>
      <c r="B73" s="901">
        <f>B424</f>
        <v>0</v>
      </c>
      <c r="C73" s="359">
        <f>C424</f>
        <v>0</v>
      </c>
      <c r="D73" s="359">
        <f>D424</f>
        <v>0</v>
      </c>
      <c r="E73" s="359">
        <v>0</v>
      </c>
      <c r="F73" s="359">
        <f>F424</f>
        <v>0</v>
      </c>
      <c r="G73" s="903"/>
      <c r="H73" s="903"/>
      <c r="I73" s="903"/>
      <c r="J73" s="903"/>
      <c r="K73" s="903"/>
      <c r="L73" s="903"/>
      <c r="M73" s="903"/>
      <c r="N73" s="903"/>
      <c r="O73" s="903"/>
      <c r="P73" s="903"/>
      <c r="Q73" s="903"/>
      <c r="R73" s="903"/>
      <c r="S73" s="903"/>
      <c r="T73" s="903"/>
      <c r="U73" s="903"/>
      <c r="V73" s="903"/>
      <c r="W73" s="903"/>
      <c r="X73" s="903"/>
      <c r="Y73" s="903"/>
      <c r="Z73" s="903"/>
      <c r="AA73" s="903"/>
      <c r="AB73" s="903"/>
      <c r="AC73" s="903"/>
      <c r="AD73" s="903"/>
      <c r="AE73" s="903"/>
      <c r="AF73" s="903"/>
      <c r="AG73" s="903"/>
      <c r="AH73" s="903"/>
      <c r="AI73" s="903"/>
      <c r="AJ73" s="903"/>
      <c r="AK73" s="903"/>
      <c r="AL73" s="903"/>
      <c r="AM73" s="903"/>
      <c r="AN73" s="903"/>
      <c r="AO73" s="903"/>
      <c r="AP73" s="903"/>
      <c r="AQ73" s="903"/>
      <c r="AR73" s="903"/>
      <c r="AS73" s="903"/>
      <c r="AT73" s="903"/>
      <c r="AU73" s="903"/>
      <c r="AV73" s="904"/>
    </row>
    <row r="74" spans="1:42" s="885" customFormat="1" ht="12.75">
      <c r="A74" s="90" t="s">
        <v>405</v>
      </c>
      <c r="B74" s="23">
        <f>B425+B543</f>
        <v>3248910</v>
      </c>
      <c r="C74" s="23">
        <f>C425+C543</f>
        <v>2771500</v>
      </c>
      <c r="D74" s="23">
        <f>D425+D543</f>
        <v>1966105</v>
      </c>
      <c r="E74" s="898">
        <f>D74/B74*100</f>
        <v>60.51583454143081</v>
      </c>
      <c r="F74" s="23">
        <f>F425+F543</f>
        <v>1134891</v>
      </c>
      <c r="G74" s="884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84"/>
      <c r="V74" s="884"/>
      <c r="W74" s="884"/>
      <c r="X74" s="884"/>
      <c r="Y74" s="884"/>
      <c r="Z74" s="884"/>
      <c r="AA74" s="884"/>
      <c r="AB74" s="884"/>
      <c r="AC74" s="884"/>
      <c r="AD74" s="884"/>
      <c r="AE74" s="884"/>
      <c r="AF74" s="884"/>
      <c r="AG74" s="884"/>
      <c r="AH74" s="884"/>
      <c r="AI74" s="884"/>
      <c r="AJ74" s="884"/>
      <c r="AK74" s="884"/>
      <c r="AL74" s="884"/>
      <c r="AM74" s="884"/>
      <c r="AN74" s="884"/>
      <c r="AO74" s="884"/>
      <c r="AP74" s="884"/>
    </row>
    <row r="75" spans="1:42" s="885" customFormat="1" ht="12.75">
      <c r="A75" s="90" t="s">
        <v>407</v>
      </c>
      <c r="B75" s="23">
        <f aca="true" t="shared" si="14" ref="B75:D77">B426+B543</f>
        <v>3248910</v>
      </c>
      <c r="C75" s="23">
        <f t="shared" si="14"/>
        <v>2771500</v>
      </c>
      <c r="D75" s="23">
        <f t="shared" si="14"/>
        <v>1966105</v>
      </c>
      <c r="E75" s="898">
        <f>D75/B75*100</f>
        <v>60.51583454143081</v>
      </c>
      <c r="F75" s="23">
        <f>F426+F543</f>
        <v>1134891</v>
      </c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884"/>
      <c r="AC75" s="884"/>
      <c r="AD75" s="884"/>
      <c r="AE75" s="884"/>
      <c r="AF75" s="884"/>
      <c r="AG75" s="884"/>
      <c r="AH75" s="884"/>
      <c r="AI75" s="884"/>
      <c r="AJ75" s="884"/>
      <c r="AK75" s="884"/>
      <c r="AL75" s="884"/>
      <c r="AM75" s="884"/>
      <c r="AN75" s="884"/>
      <c r="AO75" s="884"/>
      <c r="AP75" s="884"/>
    </row>
    <row r="76" spans="1:42" s="885" customFormat="1" ht="12.75">
      <c r="A76" s="90" t="s">
        <v>408</v>
      </c>
      <c r="B76" s="23">
        <f t="shared" si="14"/>
        <v>10830240</v>
      </c>
      <c r="C76" s="23">
        <f t="shared" si="14"/>
        <v>0</v>
      </c>
      <c r="D76" s="23">
        <f t="shared" si="14"/>
        <v>805395</v>
      </c>
      <c r="E76" s="898" t="s">
        <v>587</v>
      </c>
      <c r="F76" s="23">
        <f>F427+F544</f>
        <v>-885170</v>
      </c>
      <c r="G76" s="884"/>
      <c r="H76" s="884"/>
      <c r="I76" s="884"/>
      <c r="J76" s="884"/>
      <c r="K76" s="884"/>
      <c r="L76" s="884"/>
      <c r="M76" s="884"/>
      <c r="N76" s="884"/>
      <c r="O76" s="884"/>
      <c r="P76" s="884"/>
      <c r="Q76" s="884"/>
      <c r="R76" s="884"/>
      <c r="S76" s="884"/>
      <c r="T76" s="884"/>
      <c r="U76" s="884"/>
      <c r="V76" s="884"/>
      <c r="W76" s="884"/>
      <c r="X76" s="884"/>
      <c r="Y76" s="884"/>
      <c r="Z76" s="884"/>
      <c r="AA76" s="884"/>
      <c r="AB76" s="884"/>
      <c r="AC76" s="884"/>
      <c r="AD76" s="884"/>
      <c r="AE76" s="884"/>
      <c r="AF76" s="884"/>
      <c r="AG76" s="884"/>
      <c r="AH76" s="884"/>
      <c r="AI76" s="884"/>
      <c r="AJ76" s="884"/>
      <c r="AK76" s="884"/>
      <c r="AL76" s="884"/>
      <c r="AM76" s="884"/>
      <c r="AN76" s="884"/>
      <c r="AO76" s="884"/>
      <c r="AP76" s="884"/>
    </row>
    <row r="77" spans="1:42" s="914" customFormat="1" ht="25.5">
      <c r="A77" s="419" t="s">
        <v>409</v>
      </c>
      <c r="B77" s="23">
        <f t="shared" si="14"/>
        <v>-10830240</v>
      </c>
      <c r="C77" s="23">
        <f t="shared" si="14"/>
        <v>0</v>
      </c>
      <c r="D77" s="23">
        <f t="shared" si="14"/>
        <v>0</v>
      </c>
      <c r="E77" s="898" t="s">
        <v>587</v>
      </c>
      <c r="F77" s="23">
        <f>F428+F545</f>
        <v>0</v>
      </c>
      <c r="G77" s="913"/>
      <c r="H77" s="913"/>
      <c r="I77" s="913"/>
      <c r="J77" s="913"/>
      <c r="K77" s="913"/>
      <c r="L77" s="913"/>
      <c r="M77" s="913"/>
      <c r="N77" s="913"/>
      <c r="O77" s="913"/>
      <c r="P77" s="913"/>
      <c r="Q77" s="913"/>
      <c r="R77" s="913"/>
      <c r="S77" s="913"/>
      <c r="T77" s="913"/>
      <c r="U77" s="913"/>
      <c r="V77" s="913"/>
      <c r="W77" s="913"/>
      <c r="X77" s="913"/>
      <c r="Y77" s="913"/>
      <c r="Z77" s="913"/>
      <c r="AA77" s="913"/>
      <c r="AB77" s="913"/>
      <c r="AC77" s="913"/>
      <c r="AD77" s="913"/>
      <c r="AE77" s="913"/>
      <c r="AF77" s="913"/>
      <c r="AG77" s="913"/>
      <c r="AH77" s="913"/>
      <c r="AI77" s="913"/>
      <c r="AJ77" s="913"/>
      <c r="AK77" s="913"/>
      <c r="AL77" s="913"/>
      <c r="AM77" s="913"/>
      <c r="AN77" s="913"/>
      <c r="AO77" s="913"/>
      <c r="AP77" s="913"/>
    </row>
    <row r="78" spans="1:48" s="903" customFormat="1" ht="12.75">
      <c r="A78" s="461" t="s">
        <v>420</v>
      </c>
      <c r="B78" s="915"/>
      <c r="C78" s="915"/>
      <c r="D78" s="915"/>
      <c r="E78" s="915"/>
      <c r="F78" s="916"/>
      <c r="AV78" s="904"/>
    </row>
    <row r="79" spans="1:48" s="903" customFormat="1" ht="12.75">
      <c r="A79" s="70" t="s">
        <v>394</v>
      </c>
      <c r="B79" s="359">
        <f>B176+B220+B301+B430+B458+B547+B658-13789603</f>
        <v>20747856</v>
      </c>
      <c r="C79" s="359">
        <f>C176+C220+C301+C430+C458+C547+C658</f>
        <v>17103507</v>
      </c>
      <c r="D79" s="359">
        <f>D176+D220+D301+D430+D458+D547+D658</f>
        <v>17103507</v>
      </c>
      <c r="E79" s="683">
        <f aca="true" t="shared" si="15" ref="E79:E88">D79/B79*100</f>
        <v>82.43505738617041</v>
      </c>
      <c r="F79" s="359">
        <f>F176+F220+F301+F430+F458+F547+F658</f>
        <v>2771674</v>
      </c>
      <c r="AV79" s="904"/>
    </row>
    <row r="80" spans="1:48" s="917" customFormat="1" ht="12.75">
      <c r="A80" s="70" t="s">
        <v>395</v>
      </c>
      <c r="B80" s="359">
        <f>B177+B221+B302+B431+B459+B548+B659-13789603</f>
        <v>20747856</v>
      </c>
      <c r="C80" s="359">
        <f>C177+C221+C302+C431+C459+C548+C659</f>
        <v>17103507</v>
      </c>
      <c r="D80" s="359">
        <f>D177+D221+D302+D431+D459+D548+D659</f>
        <v>17103507</v>
      </c>
      <c r="E80" s="683">
        <f t="shared" si="15"/>
        <v>82.43505738617041</v>
      </c>
      <c r="F80" s="359">
        <f>F177+F221+F302+F431+F459+F548+F659</f>
        <v>2771674</v>
      </c>
      <c r="AV80" s="316"/>
    </row>
    <row r="81" spans="1:48" s="918" customFormat="1" ht="12.75">
      <c r="A81" s="70" t="s">
        <v>398</v>
      </c>
      <c r="B81" s="359">
        <f>B222+B303+B432+B460+B549+B660+B178-13789603</f>
        <v>20747856</v>
      </c>
      <c r="C81" s="359">
        <f>C222+C303+C432+C460+C549+C660</f>
        <v>17103507</v>
      </c>
      <c r="D81" s="359">
        <f>D222+D303+D432+D460+D549+D660</f>
        <v>9683919</v>
      </c>
      <c r="E81" s="683">
        <f t="shared" si="15"/>
        <v>46.67431179395115</v>
      </c>
      <c r="F81" s="359">
        <f>F222+F303+F432+F460+F549+F660</f>
        <v>3038149</v>
      </c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917"/>
      <c r="AL81" s="917"/>
      <c r="AM81" s="917"/>
      <c r="AN81" s="917"/>
      <c r="AO81" s="917"/>
      <c r="AP81" s="917"/>
      <c r="AQ81" s="917"/>
      <c r="AR81" s="917"/>
      <c r="AS81" s="917"/>
      <c r="AT81" s="917"/>
      <c r="AU81" s="917"/>
      <c r="AV81" s="316"/>
    </row>
    <row r="82" spans="1:48" s="918" customFormat="1" ht="12.75">
      <c r="A82" s="910" t="s">
        <v>421</v>
      </c>
      <c r="B82" s="359">
        <f>B179+B223+B304+B661-6695669</f>
        <v>9967109</v>
      </c>
      <c r="C82" s="359">
        <f>C179+C223+C304+C661</f>
        <v>1560656</v>
      </c>
      <c r="D82" s="359">
        <f>D179+D223+D304+D661</f>
        <v>312097</v>
      </c>
      <c r="E82" s="683">
        <f t="shared" si="15"/>
        <v>3.1312690570555612</v>
      </c>
      <c r="F82" s="359">
        <f>F179+F223+F304+F661</f>
        <v>312097</v>
      </c>
      <c r="G82" s="917"/>
      <c r="H82" s="917"/>
      <c r="I82" s="917"/>
      <c r="J82" s="917"/>
      <c r="K82" s="917"/>
      <c r="L82" s="917"/>
      <c r="M82" s="917"/>
      <c r="N82" s="917"/>
      <c r="O82" s="917"/>
      <c r="P82" s="917"/>
      <c r="Q82" s="917"/>
      <c r="R82" s="917"/>
      <c r="S82" s="917"/>
      <c r="T82" s="917"/>
      <c r="U82" s="917"/>
      <c r="V82" s="917"/>
      <c r="W82" s="917"/>
      <c r="X82" s="917"/>
      <c r="Y82" s="917"/>
      <c r="Z82" s="917"/>
      <c r="AA82" s="917"/>
      <c r="AB82" s="917"/>
      <c r="AC82" s="917"/>
      <c r="AD82" s="917"/>
      <c r="AE82" s="917"/>
      <c r="AF82" s="917"/>
      <c r="AG82" s="917"/>
      <c r="AH82" s="917"/>
      <c r="AI82" s="917"/>
      <c r="AJ82" s="917"/>
      <c r="AK82" s="917"/>
      <c r="AL82" s="917"/>
      <c r="AM82" s="917"/>
      <c r="AN82" s="917"/>
      <c r="AO82" s="917"/>
      <c r="AP82" s="917"/>
      <c r="AQ82" s="917"/>
      <c r="AR82" s="917"/>
      <c r="AS82" s="917"/>
      <c r="AT82" s="917"/>
      <c r="AU82" s="917"/>
      <c r="AV82" s="316"/>
    </row>
    <row r="83" spans="1:48" s="918" customFormat="1" ht="12.75">
      <c r="A83" s="912" t="s">
        <v>935</v>
      </c>
      <c r="B83" s="359">
        <f>B224+B305-162067</f>
        <v>216089</v>
      </c>
      <c r="C83" s="359">
        <f>C224+C305</f>
        <v>80808</v>
      </c>
      <c r="D83" s="359">
        <f>D224+D305</f>
        <v>2200</v>
      </c>
      <c r="E83" s="683">
        <f t="shared" si="15"/>
        <v>1.0180990240132537</v>
      </c>
      <c r="F83" s="359">
        <f>F224+F305</f>
        <v>2200</v>
      </c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917"/>
      <c r="AC83" s="917"/>
      <c r="AD83" s="917"/>
      <c r="AE83" s="917"/>
      <c r="AF83" s="917"/>
      <c r="AG83" s="917"/>
      <c r="AH83" s="917"/>
      <c r="AI83" s="917"/>
      <c r="AJ83" s="917"/>
      <c r="AK83" s="917"/>
      <c r="AL83" s="917"/>
      <c r="AM83" s="917"/>
      <c r="AN83" s="917"/>
      <c r="AO83" s="917"/>
      <c r="AP83" s="917"/>
      <c r="AQ83" s="917"/>
      <c r="AR83" s="917"/>
      <c r="AS83" s="917"/>
      <c r="AT83" s="917"/>
      <c r="AU83" s="917"/>
      <c r="AV83" s="316"/>
    </row>
    <row r="84" spans="1:48" s="919" customFormat="1" ht="12.75">
      <c r="A84" s="912" t="s">
        <v>938</v>
      </c>
      <c r="B84" s="359">
        <f>B180+B225+B306+B662-6533602</f>
        <v>9751020</v>
      </c>
      <c r="C84" s="359">
        <f>C180+C225+C306+C662</f>
        <v>1479848</v>
      </c>
      <c r="D84" s="359">
        <f>D180+D225+D306+D662</f>
        <v>309897</v>
      </c>
      <c r="E84" s="683">
        <f t="shared" si="15"/>
        <v>3.1780982912556843</v>
      </c>
      <c r="F84" s="359">
        <f>F180+F225+F306+F662</f>
        <v>309897</v>
      </c>
      <c r="G84" s="917"/>
      <c r="H84" s="917"/>
      <c r="I84" s="917"/>
      <c r="J84" s="917"/>
      <c r="K84" s="917"/>
      <c r="L84" s="917"/>
      <c r="M84" s="917"/>
      <c r="N84" s="917"/>
      <c r="O84" s="917"/>
      <c r="P84" s="917"/>
      <c r="Q84" s="917"/>
      <c r="R84" s="917"/>
      <c r="S84" s="917"/>
      <c r="T84" s="917"/>
      <c r="U84" s="917"/>
      <c r="V84" s="917"/>
      <c r="W84" s="917"/>
      <c r="X84" s="917"/>
      <c r="Y84" s="917"/>
      <c r="Z84" s="917"/>
      <c r="AA84" s="917"/>
      <c r="AB84" s="917"/>
      <c r="AC84" s="917"/>
      <c r="AD84" s="917"/>
      <c r="AE84" s="917"/>
      <c r="AF84" s="917"/>
      <c r="AG84" s="917"/>
      <c r="AH84" s="917"/>
      <c r="AI84" s="917"/>
      <c r="AJ84" s="917"/>
      <c r="AK84" s="917"/>
      <c r="AL84" s="917"/>
      <c r="AM84" s="917"/>
      <c r="AN84" s="917"/>
      <c r="AO84" s="917"/>
      <c r="AP84" s="917"/>
      <c r="AQ84" s="917"/>
      <c r="AR84" s="917"/>
      <c r="AS84" s="917"/>
      <c r="AT84" s="917"/>
      <c r="AU84" s="917"/>
      <c r="AV84" s="316"/>
    </row>
    <row r="85" spans="1:48" s="917" customFormat="1" ht="12.75">
      <c r="A85" s="70" t="s">
        <v>422</v>
      </c>
      <c r="B85" s="359">
        <f>B307+B663</f>
        <v>5952164</v>
      </c>
      <c r="C85" s="359">
        <f>C307+C663</f>
        <v>1479848</v>
      </c>
      <c r="D85" s="359">
        <f>D307+D663</f>
        <v>309897</v>
      </c>
      <c r="E85" s="683">
        <f t="shared" si="15"/>
        <v>5.206459365030937</v>
      </c>
      <c r="F85" s="359">
        <f>F307+F663</f>
        <v>309897</v>
      </c>
      <c r="AV85" s="316"/>
    </row>
    <row r="86" spans="1:48" s="917" customFormat="1" ht="12.75">
      <c r="A86" s="70" t="s">
        <v>405</v>
      </c>
      <c r="B86" s="359">
        <f>B226+B308+B433+B461+B550-7093934</f>
        <v>10780747</v>
      </c>
      <c r="C86" s="359">
        <f>C226+C308+C433+C461+C550</f>
        <v>15542851</v>
      </c>
      <c r="D86" s="359">
        <f>D226+D308+D433+D461+D550</f>
        <v>9371822</v>
      </c>
      <c r="E86" s="683">
        <f t="shared" si="15"/>
        <v>86.93110041447035</v>
      </c>
      <c r="F86" s="359">
        <f>F226+F308+F433+F461+F550</f>
        <v>2726052</v>
      </c>
      <c r="AV86" s="316"/>
    </row>
    <row r="87" spans="1:48" s="917" customFormat="1" ht="12.75">
      <c r="A87" s="70" t="s">
        <v>406</v>
      </c>
      <c r="B87" s="359">
        <f>B227+B309+B434-65752</f>
        <v>2382669</v>
      </c>
      <c r="C87" s="359">
        <f>C227+C309+C434</f>
        <v>2319280</v>
      </c>
      <c r="D87" s="359">
        <f>D227+D309+D434</f>
        <v>2295000</v>
      </c>
      <c r="E87" s="683">
        <f t="shared" si="15"/>
        <v>96.32055480639569</v>
      </c>
      <c r="F87" s="359">
        <f>F227+F309+F434</f>
        <v>0</v>
      </c>
      <c r="AV87" s="316"/>
    </row>
    <row r="88" spans="1:48" s="917" customFormat="1" ht="12.75">
      <c r="A88" s="70" t="s">
        <v>407</v>
      </c>
      <c r="B88" s="359">
        <f>B228+B435+B462+B551-7028182</f>
        <v>8398078</v>
      </c>
      <c r="C88" s="359">
        <f>C228+C435+C462+C551-6585330</f>
        <v>6638241</v>
      </c>
      <c r="D88" s="359">
        <f>D228+D435+D462+D551-732211</f>
        <v>6344611</v>
      </c>
      <c r="E88" s="683">
        <f t="shared" si="15"/>
        <v>75.54836951978774</v>
      </c>
      <c r="F88" s="359">
        <f>F228+F435+F462+F551-732211</f>
        <v>1993841</v>
      </c>
      <c r="AV88" s="316"/>
    </row>
    <row r="89" spans="1:48" s="917" customFormat="1" ht="12.75">
      <c r="A89" s="461" t="s">
        <v>423</v>
      </c>
      <c r="B89" s="915"/>
      <c r="C89" s="915"/>
      <c r="D89" s="915"/>
      <c r="E89" s="915"/>
      <c r="F89" s="915"/>
      <c r="AV89" s="316"/>
    </row>
    <row r="90" spans="1:48" s="918" customFormat="1" ht="12.75">
      <c r="A90" s="70" t="s">
        <v>394</v>
      </c>
      <c r="B90" s="359">
        <f>B182+B230+B311+B464+B626-612919-2117308-1272529</f>
        <v>6315102</v>
      </c>
      <c r="C90" s="359">
        <f aca="true" t="shared" si="16" ref="C90:D93">C182+C230+C311+C464+C626</f>
        <v>705899</v>
      </c>
      <c r="D90" s="359">
        <f t="shared" si="16"/>
        <v>705899</v>
      </c>
      <c r="E90" s="683">
        <f aca="true" t="shared" si="17" ref="E90:E99">D90/B90*100</f>
        <v>11.177950886620676</v>
      </c>
      <c r="F90" s="359">
        <f>F182+F230+F311+F464+F626</f>
        <v>677582</v>
      </c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7"/>
      <c r="AC90" s="917"/>
      <c r="AD90" s="917"/>
      <c r="AE90" s="917"/>
      <c r="AF90" s="917"/>
      <c r="AG90" s="917"/>
      <c r="AH90" s="917"/>
      <c r="AI90" s="917"/>
      <c r="AJ90" s="917"/>
      <c r="AK90" s="917"/>
      <c r="AL90" s="917"/>
      <c r="AM90" s="917"/>
      <c r="AN90" s="917"/>
      <c r="AO90" s="917"/>
      <c r="AP90" s="917"/>
      <c r="AQ90" s="917"/>
      <c r="AR90" s="917"/>
      <c r="AS90" s="917"/>
      <c r="AT90" s="917"/>
      <c r="AU90" s="917"/>
      <c r="AV90" s="316"/>
    </row>
    <row r="91" spans="1:48" s="918" customFormat="1" ht="12.75">
      <c r="A91" s="70" t="s">
        <v>395</v>
      </c>
      <c r="B91" s="359">
        <f>B183+B231+B312+B465+B627-612919-2117308-1272529</f>
        <v>6315102</v>
      </c>
      <c r="C91" s="359">
        <f t="shared" si="16"/>
        <v>705899</v>
      </c>
      <c r="D91" s="359">
        <f t="shared" si="16"/>
        <v>705899</v>
      </c>
      <c r="E91" s="683">
        <f t="shared" si="17"/>
        <v>11.177950886620676</v>
      </c>
      <c r="F91" s="359">
        <f>F183+F231+F312+F465+F627</f>
        <v>677582</v>
      </c>
      <c r="G91" s="917"/>
      <c r="H91" s="917"/>
      <c r="I91" s="917"/>
      <c r="J91" s="917"/>
      <c r="K91" s="917"/>
      <c r="L91" s="917"/>
      <c r="M91" s="917"/>
      <c r="N91" s="917"/>
      <c r="O91" s="917"/>
      <c r="P91" s="917"/>
      <c r="Q91" s="917"/>
      <c r="R91" s="917"/>
      <c r="S91" s="917"/>
      <c r="T91" s="917"/>
      <c r="U91" s="917"/>
      <c r="V91" s="917"/>
      <c r="W91" s="917"/>
      <c r="X91" s="917"/>
      <c r="Y91" s="917"/>
      <c r="Z91" s="917"/>
      <c r="AA91" s="917"/>
      <c r="AB91" s="917"/>
      <c r="AC91" s="917"/>
      <c r="AD91" s="917"/>
      <c r="AE91" s="917"/>
      <c r="AF91" s="917"/>
      <c r="AG91" s="917"/>
      <c r="AH91" s="917"/>
      <c r="AI91" s="917"/>
      <c r="AJ91" s="917"/>
      <c r="AK91" s="917"/>
      <c r="AL91" s="917"/>
      <c r="AM91" s="917"/>
      <c r="AN91" s="917"/>
      <c r="AO91" s="917"/>
      <c r="AP91" s="917"/>
      <c r="AQ91" s="917"/>
      <c r="AR91" s="917"/>
      <c r="AS91" s="917"/>
      <c r="AT91" s="917"/>
      <c r="AU91" s="917"/>
      <c r="AV91" s="316"/>
    </row>
    <row r="92" spans="1:48" s="918" customFormat="1" ht="12.75">
      <c r="A92" s="70" t="s">
        <v>398</v>
      </c>
      <c r="B92" s="359">
        <f>B184+B232+B313+B466+B628-612919-2117308-1272529</f>
        <v>6315102</v>
      </c>
      <c r="C92" s="359">
        <f t="shared" si="16"/>
        <v>705899</v>
      </c>
      <c r="D92" s="359">
        <f t="shared" si="16"/>
        <v>13698.650000000001</v>
      </c>
      <c r="E92" s="683">
        <f t="shared" si="17"/>
        <v>0.21691890328928973</v>
      </c>
      <c r="F92" s="359">
        <f>F184+F232+F313+F466+F628</f>
        <v>13698.650000000001</v>
      </c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917"/>
      <c r="AC92" s="917"/>
      <c r="AD92" s="917"/>
      <c r="AE92" s="917"/>
      <c r="AF92" s="917"/>
      <c r="AG92" s="917"/>
      <c r="AH92" s="917"/>
      <c r="AI92" s="917"/>
      <c r="AJ92" s="917"/>
      <c r="AK92" s="917"/>
      <c r="AL92" s="917"/>
      <c r="AM92" s="917"/>
      <c r="AN92" s="917"/>
      <c r="AO92" s="917"/>
      <c r="AP92" s="917"/>
      <c r="AQ92" s="917"/>
      <c r="AR92" s="917"/>
      <c r="AS92" s="917"/>
      <c r="AT92" s="917"/>
      <c r="AU92" s="917"/>
      <c r="AV92" s="316"/>
    </row>
    <row r="93" spans="1:48" s="917" customFormat="1" ht="12.75">
      <c r="A93" s="910" t="s">
        <v>421</v>
      </c>
      <c r="B93" s="359">
        <f>B185+B233+B314+B467+B629-591066-2117308-1272529</f>
        <v>6285965</v>
      </c>
      <c r="C93" s="359">
        <f t="shared" si="16"/>
        <v>691331</v>
      </c>
      <c r="D93" s="359">
        <f t="shared" si="16"/>
        <v>13698.650000000001</v>
      </c>
      <c r="E93" s="683">
        <f t="shared" si="17"/>
        <v>0.21792437597091302</v>
      </c>
      <c r="F93" s="359">
        <f>F185+F233+F314+F467+F629</f>
        <v>13698.650000000001</v>
      </c>
      <c r="AV93" s="316"/>
    </row>
    <row r="94" spans="1:48" s="917" customFormat="1" ht="12.75">
      <c r="A94" s="920" t="s">
        <v>84</v>
      </c>
      <c r="B94" s="359">
        <f>B234+B315+B468+B630-143478-991584-1272529</f>
        <v>3106926</v>
      </c>
      <c r="C94" s="359">
        <f>C234+C315+C468+C630</f>
        <v>82646</v>
      </c>
      <c r="D94" s="359">
        <f>D234+D315+D468+D630</f>
        <v>2545.2</v>
      </c>
      <c r="E94" s="683">
        <f t="shared" si="17"/>
        <v>0.08192020022362939</v>
      </c>
      <c r="F94" s="359">
        <f>F234+F315+F468+F630</f>
        <v>2545.2</v>
      </c>
      <c r="AV94" s="316"/>
    </row>
    <row r="95" spans="1:47" s="39" customFormat="1" ht="12.75">
      <c r="A95" s="920" t="s">
        <v>1577</v>
      </c>
      <c r="B95" s="359">
        <f>B186+B316+B469-447588-1125724</f>
        <v>3179039</v>
      </c>
      <c r="C95" s="359">
        <f>C186+C316+C469</f>
        <v>608685</v>
      </c>
      <c r="D95" s="359">
        <f>D186+D316+D469</f>
        <v>11153.45</v>
      </c>
      <c r="E95" s="683">
        <f t="shared" si="17"/>
        <v>0.35084344671455747</v>
      </c>
      <c r="F95" s="359">
        <f>F186+F316+F469</f>
        <v>11153.45</v>
      </c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</row>
    <row r="96" spans="1:48" s="903" customFormat="1" ht="12.75">
      <c r="A96" s="910" t="s">
        <v>422</v>
      </c>
      <c r="B96" s="359">
        <f aca="true" t="shared" si="18" ref="B96:D97">B317+B470</f>
        <v>2939039</v>
      </c>
      <c r="C96" s="359">
        <f t="shared" si="18"/>
        <v>194634</v>
      </c>
      <c r="D96" s="359">
        <f t="shared" si="18"/>
        <v>11153.45</v>
      </c>
      <c r="E96" s="683">
        <f t="shared" si="17"/>
        <v>0.37949309281026894</v>
      </c>
      <c r="F96" s="359">
        <f>F317+F470</f>
        <v>11153.45</v>
      </c>
      <c r="AV96" s="904"/>
    </row>
    <row r="97" spans="1:48" s="903" customFormat="1" ht="12.75">
      <c r="A97" s="921" t="s">
        <v>19</v>
      </c>
      <c r="B97" s="359">
        <f t="shared" si="18"/>
        <v>1573312</v>
      </c>
      <c r="C97" s="359">
        <f t="shared" si="18"/>
        <v>414051</v>
      </c>
      <c r="D97" s="359">
        <f t="shared" si="18"/>
        <v>0</v>
      </c>
      <c r="E97" s="683">
        <f t="shared" si="17"/>
        <v>0</v>
      </c>
      <c r="F97" s="359">
        <f>D97</f>
        <v>0</v>
      </c>
      <c r="AV97" s="904"/>
    </row>
    <row r="98" spans="1:48" s="905" customFormat="1" ht="12.75">
      <c r="A98" s="70" t="s">
        <v>405</v>
      </c>
      <c r="B98" s="359">
        <f>B235+B319-21853</f>
        <v>29137</v>
      </c>
      <c r="C98" s="359">
        <f>C235+C319</f>
        <v>14568</v>
      </c>
      <c r="D98" s="359">
        <f>D235+D319</f>
        <v>0</v>
      </c>
      <c r="E98" s="683">
        <f t="shared" si="17"/>
        <v>0</v>
      </c>
      <c r="F98" s="359">
        <f>F235+F319</f>
        <v>0</v>
      </c>
      <c r="G98" s="903"/>
      <c r="H98" s="903"/>
      <c r="I98" s="903"/>
      <c r="J98" s="903"/>
      <c r="K98" s="903"/>
      <c r="L98" s="903"/>
      <c r="M98" s="903"/>
      <c r="N98" s="903"/>
      <c r="O98" s="903"/>
      <c r="P98" s="903"/>
      <c r="Q98" s="903"/>
      <c r="R98" s="903"/>
      <c r="S98" s="903"/>
      <c r="T98" s="903"/>
      <c r="U98" s="903"/>
      <c r="V98" s="903"/>
      <c r="W98" s="903"/>
      <c r="X98" s="903"/>
      <c r="Y98" s="903"/>
      <c r="Z98" s="903"/>
      <c r="AA98" s="903"/>
      <c r="AB98" s="903"/>
      <c r="AC98" s="903"/>
      <c r="AD98" s="903"/>
      <c r="AE98" s="903"/>
      <c r="AF98" s="903"/>
      <c r="AG98" s="903"/>
      <c r="AH98" s="903"/>
      <c r="AI98" s="903"/>
      <c r="AJ98" s="903"/>
      <c r="AK98" s="903"/>
      <c r="AL98" s="903"/>
      <c r="AM98" s="903"/>
      <c r="AN98" s="903"/>
      <c r="AO98" s="903"/>
      <c r="AP98" s="903"/>
      <c r="AQ98" s="903"/>
      <c r="AR98" s="903"/>
      <c r="AS98" s="903"/>
      <c r="AT98" s="903"/>
      <c r="AU98" s="903"/>
      <c r="AV98" s="904"/>
    </row>
    <row r="99" spans="1:48" s="905" customFormat="1" ht="12.75">
      <c r="A99" s="70" t="s">
        <v>406</v>
      </c>
      <c r="B99" s="359">
        <f>B236+B320-21853</f>
        <v>29137</v>
      </c>
      <c r="C99" s="359">
        <f>C236+C320</f>
        <v>14568</v>
      </c>
      <c r="D99" s="359">
        <f>D236+D320</f>
        <v>0</v>
      </c>
      <c r="E99" s="683">
        <f t="shared" si="17"/>
        <v>0</v>
      </c>
      <c r="F99" s="359">
        <f>F236+F320</f>
        <v>0</v>
      </c>
      <c r="G99" s="903"/>
      <c r="H99" s="903"/>
      <c r="I99" s="903"/>
      <c r="J99" s="903"/>
      <c r="K99" s="903"/>
      <c r="L99" s="903"/>
      <c r="M99" s="903"/>
      <c r="N99" s="903"/>
      <c r="O99" s="903"/>
      <c r="P99" s="903"/>
      <c r="Q99" s="903"/>
      <c r="R99" s="903"/>
      <c r="S99" s="903"/>
      <c r="T99" s="903"/>
      <c r="U99" s="903"/>
      <c r="V99" s="903"/>
      <c r="W99" s="903"/>
      <c r="X99" s="903"/>
      <c r="Y99" s="903"/>
      <c r="Z99" s="903"/>
      <c r="AA99" s="903"/>
      <c r="AB99" s="903"/>
      <c r="AC99" s="903"/>
      <c r="AD99" s="903"/>
      <c r="AE99" s="903"/>
      <c r="AF99" s="903"/>
      <c r="AG99" s="903"/>
      <c r="AH99" s="903"/>
      <c r="AI99" s="903"/>
      <c r="AJ99" s="903"/>
      <c r="AK99" s="903"/>
      <c r="AL99" s="903"/>
      <c r="AM99" s="903"/>
      <c r="AN99" s="903"/>
      <c r="AO99" s="903"/>
      <c r="AP99" s="903"/>
      <c r="AQ99" s="903"/>
      <c r="AR99" s="903"/>
      <c r="AS99" s="903"/>
      <c r="AT99" s="903"/>
      <c r="AU99" s="903"/>
      <c r="AV99" s="904"/>
    </row>
    <row r="100" spans="1:48" s="905" customFormat="1" ht="25.5">
      <c r="A100" s="461" t="s">
        <v>424</v>
      </c>
      <c r="B100" s="922"/>
      <c r="C100" s="901"/>
      <c r="D100" s="901"/>
      <c r="E100" s="923"/>
      <c r="F100" s="901"/>
      <c r="G100" s="903"/>
      <c r="H100" s="903"/>
      <c r="I100" s="903"/>
      <c r="J100" s="903"/>
      <c r="K100" s="903"/>
      <c r="L100" s="903"/>
      <c r="M100" s="903"/>
      <c r="N100" s="903"/>
      <c r="O100" s="903"/>
      <c r="P100" s="903"/>
      <c r="Q100" s="903"/>
      <c r="R100" s="903"/>
      <c r="S100" s="903"/>
      <c r="T100" s="903"/>
      <c r="U100" s="903"/>
      <c r="V100" s="903"/>
      <c r="W100" s="903"/>
      <c r="X100" s="903"/>
      <c r="Y100" s="903"/>
      <c r="Z100" s="903"/>
      <c r="AA100" s="903"/>
      <c r="AB100" s="903"/>
      <c r="AC100" s="903"/>
      <c r="AD100" s="903"/>
      <c r="AE100" s="903"/>
      <c r="AF100" s="903"/>
      <c r="AG100" s="903"/>
      <c r="AH100" s="903"/>
      <c r="AI100" s="903"/>
      <c r="AJ100" s="903"/>
      <c r="AK100" s="903"/>
      <c r="AL100" s="903"/>
      <c r="AM100" s="903"/>
      <c r="AN100" s="903"/>
      <c r="AO100" s="903"/>
      <c r="AP100" s="903"/>
      <c r="AQ100" s="903"/>
      <c r="AR100" s="903"/>
      <c r="AS100" s="903"/>
      <c r="AT100" s="903"/>
      <c r="AU100" s="903"/>
      <c r="AV100" s="904"/>
    </row>
    <row r="101" spans="1:48" s="905" customFormat="1" ht="12.75">
      <c r="A101" s="70" t="s">
        <v>394</v>
      </c>
      <c r="B101" s="359">
        <f>B238+B362-188087</f>
        <v>3150192</v>
      </c>
      <c r="C101" s="359">
        <f aca="true" t="shared" si="19" ref="C101:D105">C238+C362</f>
        <v>2033592</v>
      </c>
      <c r="D101" s="359">
        <f t="shared" si="19"/>
        <v>2033592</v>
      </c>
      <c r="E101" s="683">
        <f aca="true" t="shared" si="20" ref="E101:E108">D101/B101*100</f>
        <v>64.55454143747428</v>
      </c>
      <c r="F101" s="359">
        <f>F238+F362</f>
        <v>835074</v>
      </c>
      <c r="G101" s="903"/>
      <c r="H101" s="903"/>
      <c r="I101" s="903"/>
      <c r="J101" s="903"/>
      <c r="K101" s="903"/>
      <c r="L101" s="903"/>
      <c r="M101" s="903"/>
      <c r="N101" s="903"/>
      <c r="O101" s="903"/>
      <c r="P101" s="903"/>
      <c r="Q101" s="903"/>
      <c r="R101" s="903"/>
      <c r="S101" s="903"/>
      <c r="T101" s="903"/>
      <c r="U101" s="903"/>
      <c r="V101" s="903"/>
      <c r="W101" s="903"/>
      <c r="X101" s="903"/>
      <c r="Y101" s="903"/>
      <c r="Z101" s="903"/>
      <c r="AA101" s="903"/>
      <c r="AB101" s="903"/>
      <c r="AC101" s="903"/>
      <c r="AD101" s="903"/>
      <c r="AE101" s="903"/>
      <c r="AF101" s="903"/>
      <c r="AG101" s="903"/>
      <c r="AH101" s="903"/>
      <c r="AI101" s="903"/>
      <c r="AJ101" s="903"/>
      <c r="AK101" s="903"/>
      <c r="AL101" s="903"/>
      <c r="AM101" s="903"/>
      <c r="AN101" s="903"/>
      <c r="AO101" s="903"/>
      <c r="AP101" s="903"/>
      <c r="AQ101" s="903"/>
      <c r="AR101" s="903"/>
      <c r="AS101" s="903"/>
      <c r="AT101" s="903"/>
      <c r="AU101" s="903"/>
      <c r="AV101" s="904"/>
    </row>
    <row r="102" spans="1:48" s="924" customFormat="1" ht="12.75">
      <c r="A102" s="70" t="s">
        <v>395</v>
      </c>
      <c r="B102" s="359">
        <f>B239+B363-188087</f>
        <v>3150192</v>
      </c>
      <c r="C102" s="359">
        <f t="shared" si="19"/>
        <v>2033592</v>
      </c>
      <c r="D102" s="359">
        <f t="shared" si="19"/>
        <v>2033592</v>
      </c>
      <c r="E102" s="683">
        <f t="shared" si="20"/>
        <v>64.55454143747428</v>
      </c>
      <c r="F102" s="359">
        <f>F239+F363</f>
        <v>835074</v>
      </c>
      <c r="G102" s="903"/>
      <c r="H102" s="903"/>
      <c r="I102" s="903"/>
      <c r="J102" s="903"/>
      <c r="K102" s="903"/>
      <c r="L102" s="903"/>
      <c r="M102" s="903"/>
      <c r="N102" s="903"/>
      <c r="O102" s="903"/>
      <c r="P102" s="903"/>
      <c r="Q102" s="903"/>
      <c r="R102" s="903"/>
      <c r="S102" s="903"/>
      <c r="T102" s="903"/>
      <c r="U102" s="903"/>
      <c r="V102" s="903"/>
      <c r="W102" s="903"/>
      <c r="X102" s="903"/>
      <c r="Y102" s="903"/>
      <c r="Z102" s="903"/>
      <c r="AA102" s="903"/>
      <c r="AB102" s="903"/>
      <c r="AC102" s="903"/>
      <c r="AD102" s="903"/>
      <c r="AE102" s="903"/>
      <c r="AF102" s="903"/>
      <c r="AG102" s="903"/>
      <c r="AH102" s="903"/>
      <c r="AI102" s="903"/>
      <c r="AJ102" s="903"/>
      <c r="AK102" s="903"/>
      <c r="AL102" s="903"/>
      <c r="AM102" s="903"/>
      <c r="AN102" s="903"/>
      <c r="AO102" s="903"/>
      <c r="AP102" s="903"/>
      <c r="AQ102" s="903"/>
      <c r="AR102" s="903"/>
      <c r="AS102" s="903"/>
      <c r="AT102" s="903"/>
      <c r="AU102" s="903"/>
      <c r="AV102" s="904"/>
    </row>
    <row r="103" spans="1:48" s="924" customFormat="1" ht="12.75">
      <c r="A103" s="70" t="s">
        <v>398</v>
      </c>
      <c r="B103" s="359">
        <f>B240+B364-188087</f>
        <v>3150192</v>
      </c>
      <c r="C103" s="359">
        <f t="shared" si="19"/>
        <v>2033592</v>
      </c>
      <c r="D103" s="359">
        <f t="shared" si="19"/>
        <v>1997195</v>
      </c>
      <c r="E103" s="683">
        <f t="shared" si="20"/>
        <v>63.39915154377892</v>
      </c>
      <c r="F103" s="359">
        <f>F240+F364</f>
        <v>1997195</v>
      </c>
      <c r="G103" s="903"/>
      <c r="H103" s="903"/>
      <c r="I103" s="903"/>
      <c r="J103" s="903"/>
      <c r="K103" s="903"/>
      <c r="L103" s="903"/>
      <c r="M103" s="903"/>
      <c r="N103" s="903"/>
      <c r="O103" s="903"/>
      <c r="P103" s="903"/>
      <c r="Q103" s="903"/>
      <c r="R103" s="903"/>
      <c r="S103" s="903"/>
      <c r="T103" s="903"/>
      <c r="U103" s="903"/>
      <c r="V103" s="903"/>
      <c r="W103" s="903"/>
      <c r="X103" s="903"/>
      <c r="Y103" s="903"/>
      <c r="Z103" s="903"/>
      <c r="AA103" s="903"/>
      <c r="AB103" s="903"/>
      <c r="AC103" s="903"/>
      <c r="AD103" s="903"/>
      <c r="AE103" s="903"/>
      <c r="AF103" s="903"/>
      <c r="AG103" s="903"/>
      <c r="AH103" s="903"/>
      <c r="AI103" s="903"/>
      <c r="AJ103" s="903"/>
      <c r="AK103" s="903"/>
      <c r="AL103" s="903"/>
      <c r="AM103" s="903"/>
      <c r="AN103" s="903"/>
      <c r="AO103" s="903"/>
      <c r="AP103" s="903"/>
      <c r="AQ103" s="903"/>
      <c r="AR103" s="903"/>
      <c r="AS103" s="903"/>
      <c r="AT103" s="903"/>
      <c r="AU103" s="903"/>
      <c r="AV103" s="904"/>
    </row>
    <row r="104" spans="1:48" s="917" customFormat="1" ht="12.75">
      <c r="A104" s="910" t="s">
        <v>421</v>
      </c>
      <c r="B104" s="359">
        <f>B241+B365-173518</f>
        <v>3130767</v>
      </c>
      <c r="C104" s="359">
        <f t="shared" si="19"/>
        <v>2023892</v>
      </c>
      <c r="D104" s="359">
        <f t="shared" si="19"/>
        <v>1997195</v>
      </c>
      <c r="E104" s="683">
        <f t="shared" si="20"/>
        <v>63.79251474159528</v>
      </c>
      <c r="F104" s="359">
        <f>F241+F365</f>
        <v>1997195</v>
      </c>
      <c r="AV104" s="316"/>
    </row>
    <row r="105" spans="1:48" s="917" customFormat="1" ht="12.75">
      <c r="A105" s="920" t="s">
        <v>84</v>
      </c>
      <c r="B105" s="359">
        <f>B242+B366-173518</f>
        <v>231356</v>
      </c>
      <c r="C105" s="359">
        <f t="shared" si="19"/>
        <v>25374</v>
      </c>
      <c r="D105" s="359">
        <f t="shared" si="19"/>
        <v>0</v>
      </c>
      <c r="E105" s="683">
        <f t="shared" si="20"/>
        <v>0</v>
      </c>
      <c r="F105" s="359">
        <f>F242+F366</f>
        <v>0</v>
      </c>
      <c r="AV105" s="316"/>
    </row>
    <row r="106" spans="1:48" s="917" customFormat="1" ht="12.75">
      <c r="A106" s="920" t="s">
        <v>1577</v>
      </c>
      <c r="B106" s="359">
        <f>B367</f>
        <v>2899411</v>
      </c>
      <c r="C106" s="359">
        <f>C367</f>
        <v>1998518</v>
      </c>
      <c r="D106" s="359">
        <f>D367</f>
        <v>1997195</v>
      </c>
      <c r="E106" s="683">
        <f t="shared" si="20"/>
        <v>68.88278343429062</v>
      </c>
      <c r="F106" s="359">
        <f>F367</f>
        <v>1997195</v>
      </c>
      <c r="AV106" s="316"/>
    </row>
    <row r="107" spans="1:48" s="918" customFormat="1" ht="12.75">
      <c r="A107" s="70" t="s">
        <v>405</v>
      </c>
      <c r="B107" s="359">
        <f>B243+B368-14569</f>
        <v>19425</v>
      </c>
      <c r="C107" s="359">
        <f>C243+C368</f>
        <v>9700</v>
      </c>
      <c r="D107" s="359">
        <f>D243+D368</f>
        <v>0</v>
      </c>
      <c r="E107" s="683">
        <f t="shared" si="20"/>
        <v>0</v>
      </c>
      <c r="F107" s="359">
        <f>F243+F368</f>
        <v>0</v>
      </c>
      <c r="G107" s="917"/>
      <c r="H107" s="917"/>
      <c r="I107" s="917"/>
      <c r="J107" s="917"/>
      <c r="K107" s="917"/>
      <c r="L107" s="917"/>
      <c r="M107" s="917"/>
      <c r="N107" s="917"/>
      <c r="O107" s="917"/>
      <c r="P107" s="917"/>
      <c r="Q107" s="917"/>
      <c r="R107" s="917"/>
      <c r="S107" s="917"/>
      <c r="T107" s="917"/>
      <c r="U107" s="917"/>
      <c r="V107" s="917"/>
      <c r="W107" s="917"/>
      <c r="X107" s="917"/>
      <c r="Y107" s="917"/>
      <c r="Z107" s="917"/>
      <c r="AA107" s="917"/>
      <c r="AB107" s="917"/>
      <c r="AC107" s="917"/>
      <c r="AD107" s="917"/>
      <c r="AE107" s="917"/>
      <c r="AF107" s="917"/>
      <c r="AG107" s="917"/>
      <c r="AH107" s="917"/>
      <c r="AI107" s="917"/>
      <c r="AJ107" s="917"/>
      <c r="AK107" s="917"/>
      <c r="AL107" s="917"/>
      <c r="AM107" s="917"/>
      <c r="AN107" s="917"/>
      <c r="AO107" s="917"/>
      <c r="AP107" s="917"/>
      <c r="AQ107" s="917"/>
      <c r="AR107" s="917"/>
      <c r="AS107" s="917"/>
      <c r="AT107" s="917"/>
      <c r="AU107" s="917"/>
      <c r="AV107" s="316"/>
    </row>
    <row r="108" spans="1:48" s="918" customFormat="1" ht="12.75">
      <c r="A108" s="70" t="s">
        <v>406</v>
      </c>
      <c r="B108" s="359">
        <f>B244+B369-14569</f>
        <v>19425</v>
      </c>
      <c r="C108" s="359">
        <f>C244+C369</f>
        <v>9700</v>
      </c>
      <c r="D108" s="359">
        <f>D244+D369</f>
        <v>0</v>
      </c>
      <c r="E108" s="683">
        <f t="shared" si="20"/>
        <v>0</v>
      </c>
      <c r="F108" s="359">
        <f>F244+F369</f>
        <v>0</v>
      </c>
      <c r="G108" s="917"/>
      <c r="H108" s="917"/>
      <c r="I108" s="917"/>
      <c r="J108" s="917"/>
      <c r="K108" s="917"/>
      <c r="L108" s="917"/>
      <c r="M108" s="917"/>
      <c r="N108" s="917"/>
      <c r="O108" s="917"/>
      <c r="P108" s="917"/>
      <c r="Q108" s="917"/>
      <c r="R108" s="917"/>
      <c r="S108" s="917"/>
      <c r="T108" s="917"/>
      <c r="U108" s="917"/>
      <c r="V108" s="917"/>
      <c r="W108" s="917"/>
      <c r="X108" s="917"/>
      <c r="Y108" s="917"/>
      <c r="Z108" s="917"/>
      <c r="AA108" s="917"/>
      <c r="AB108" s="917"/>
      <c r="AC108" s="917"/>
      <c r="AD108" s="917"/>
      <c r="AE108" s="917"/>
      <c r="AF108" s="917"/>
      <c r="AG108" s="917"/>
      <c r="AH108" s="917"/>
      <c r="AI108" s="917"/>
      <c r="AJ108" s="917"/>
      <c r="AK108" s="917"/>
      <c r="AL108" s="917"/>
      <c r="AM108" s="917"/>
      <c r="AN108" s="917"/>
      <c r="AO108" s="917"/>
      <c r="AP108" s="917"/>
      <c r="AQ108" s="917"/>
      <c r="AR108" s="917"/>
      <c r="AS108" s="917"/>
      <c r="AT108" s="917"/>
      <c r="AU108" s="917"/>
      <c r="AV108" s="316"/>
    </row>
    <row r="109" spans="1:48" s="917" customFormat="1" ht="25.5">
      <c r="A109" s="461" t="s">
        <v>425</v>
      </c>
      <c r="B109" s="922"/>
      <c r="C109" s="922"/>
      <c r="D109" s="922"/>
      <c r="E109" s="923"/>
      <c r="F109" s="902"/>
      <c r="AV109" s="316"/>
    </row>
    <row r="110" spans="1:48" s="917" customFormat="1" ht="12.75">
      <c r="A110" s="70" t="s">
        <v>394</v>
      </c>
      <c r="B110" s="359">
        <f aca="true" t="shared" si="21" ref="B110:D114">B371</f>
        <v>207138</v>
      </c>
      <c r="C110" s="359">
        <f t="shared" si="21"/>
        <v>207138</v>
      </c>
      <c r="D110" s="359">
        <f t="shared" si="21"/>
        <v>207138</v>
      </c>
      <c r="E110" s="683">
        <f>D110/B110*100</f>
        <v>100</v>
      </c>
      <c r="F110" s="359">
        <f>F371</f>
        <v>207138</v>
      </c>
      <c r="AV110" s="316"/>
    </row>
    <row r="111" spans="1:48" s="925" customFormat="1" ht="12.75">
      <c r="A111" s="70" t="s">
        <v>395</v>
      </c>
      <c r="B111" s="359">
        <f t="shared" si="21"/>
        <v>207138</v>
      </c>
      <c r="C111" s="359">
        <f t="shared" si="21"/>
        <v>207138</v>
      </c>
      <c r="D111" s="359">
        <f t="shared" si="21"/>
        <v>207138</v>
      </c>
      <c r="E111" s="683">
        <f>D111/B111*100</f>
        <v>100</v>
      </c>
      <c r="F111" s="359">
        <f>F372</f>
        <v>207138</v>
      </c>
      <c r="AV111" s="926"/>
    </row>
    <row r="112" spans="1:48" s="903" customFormat="1" ht="12.75">
      <c r="A112" s="70" t="s">
        <v>398</v>
      </c>
      <c r="B112" s="359">
        <f t="shared" si="21"/>
        <v>207138</v>
      </c>
      <c r="C112" s="359">
        <f t="shared" si="21"/>
        <v>207138</v>
      </c>
      <c r="D112" s="359">
        <f t="shared" si="21"/>
        <v>198110</v>
      </c>
      <c r="E112" s="683">
        <f>D112/B112*100</f>
        <v>95.6415529743456</v>
      </c>
      <c r="F112" s="359">
        <f>F373</f>
        <v>198110</v>
      </c>
      <c r="AV112" s="904"/>
    </row>
    <row r="113" spans="1:48" s="905" customFormat="1" ht="12.75">
      <c r="A113" s="910" t="s">
        <v>421</v>
      </c>
      <c r="B113" s="359">
        <f t="shared" si="21"/>
        <v>207138</v>
      </c>
      <c r="C113" s="359">
        <f t="shared" si="21"/>
        <v>207138</v>
      </c>
      <c r="D113" s="359">
        <f t="shared" si="21"/>
        <v>198110</v>
      </c>
      <c r="E113" s="683">
        <f>D113/B113*100</f>
        <v>95.6415529743456</v>
      </c>
      <c r="F113" s="359">
        <f>F374</f>
        <v>198110</v>
      </c>
      <c r="G113" s="903"/>
      <c r="H113" s="903"/>
      <c r="I113" s="903"/>
      <c r="J113" s="903"/>
      <c r="K113" s="903"/>
      <c r="L113" s="903"/>
      <c r="M113" s="903"/>
      <c r="N113" s="903"/>
      <c r="O113" s="903"/>
      <c r="P113" s="903"/>
      <c r="Q113" s="903"/>
      <c r="R113" s="903"/>
      <c r="S113" s="903"/>
      <c r="T113" s="903"/>
      <c r="U113" s="903"/>
      <c r="V113" s="903"/>
      <c r="W113" s="903"/>
      <c r="X113" s="903"/>
      <c r="Y113" s="903"/>
      <c r="Z113" s="903"/>
      <c r="AA113" s="903"/>
      <c r="AB113" s="903"/>
      <c r="AC113" s="903"/>
      <c r="AD113" s="903"/>
      <c r="AE113" s="903"/>
      <c r="AF113" s="903"/>
      <c r="AG113" s="903"/>
      <c r="AH113" s="903"/>
      <c r="AI113" s="903"/>
      <c r="AJ113" s="903"/>
      <c r="AK113" s="903"/>
      <c r="AL113" s="903"/>
      <c r="AM113" s="903"/>
      <c r="AN113" s="903"/>
      <c r="AO113" s="903"/>
      <c r="AP113" s="903"/>
      <c r="AQ113" s="903"/>
      <c r="AR113" s="903"/>
      <c r="AS113" s="903"/>
      <c r="AT113" s="903"/>
      <c r="AU113" s="903"/>
      <c r="AV113" s="904"/>
    </row>
    <row r="114" spans="1:48" s="905" customFormat="1" ht="12.75">
      <c r="A114" s="920" t="s">
        <v>1577</v>
      </c>
      <c r="B114" s="359">
        <f t="shared" si="21"/>
        <v>207138</v>
      </c>
      <c r="C114" s="359">
        <f t="shared" si="21"/>
        <v>207138</v>
      </c>
      <c r="D114" s="359">
        <f t="shared" si="21"/>
        <v>198110</v>
      </c>
      <c r="E114" s="683">
        <f>D114/B114*100</f>
        <v>95.6415529743456</v>
      </c>
      <c r="F114" s="359">
        <f>F375</f>
        <v>198110</v>
      </c>
      <c r="G114" s="903"/>
      <c r="H114" s="903"/>
      <c r="I114" s="903"/>
      <c r="J114" s="903"/>
      <c r="K114" s="903"/>
      <c r="L114" s="903"/>
      <c r="M114" s="903"/>
      <c r="N114" s="903"/>
      <c r="O114" s="903"/>
      <c r="P114" s="903"/>
      <c r="Q114" s="903"/>
      <c r="R114" s="903"/>
      <c r="S114" s="903"/>
      <c r="T114" s="903"/>
      <c r="U114" s="903"/>
      <c r="V114" s="903"/>
      <c r="W114" s="903"/>
      <c r="X114" s="903"/>
      <c r="Y114" s="903"/>
      <c r="Z114" s="903"/>
      <c r="AA114" s="903"/>
      <c r="AB114" s="903"/>
      <c r="AC114" s="903"/>
      <c r="AD114" s="903"/>
      <c r="AE114" s="903"/>
      <c r="AF114" s="903"/>
      <c r="AG114" s="903"/>
      <c r="AH114" s="903"/>
      <c r="AI114" s="903"/>
      <c r="AJ114" s="903"/>
      <c r="AK114" s="903"/>
      <c r="AL114" s="903"/>
      <c r="AM114" s="903"/>
      <c r="AN114" s="903"/>
      <c r="AO114" s="903"/>
      <c r="AP114" s="903"/>
      <c r="AQ114" s="903"/>
      <c r="AR114" s="903"/>
      <c r="AS114" s="903"/>
      <c r="AT114" s="903"/>
      <c r="AU114" s="903"/>
      <c r="AV114" s="904"/>
    </row>
    <row r="115" spans="1:48" s="905" customFormat="1" ht="24.75" customHeight="1">
      <c r="A115" s="461" t="s">
        <v>426</v>
      </c>
      <c r="B115" s="922"/>
      <c r="C115" s="922"/>
      <c r="D115" s="922"/>
      <c r="E115" s="923"/>
      <c r="F115" s="901"/>
      <c r="G115" s="903"/>
      <c r="H115" s="903"/>
      <c r="I115" s="903"/>
      <c r="J115" s="903"/>
      <c r="K115" s="903"/>
      <c r="L115" s="903"/>
      <c r="M115" s="903"/>
      <c r="N115" s="903"/>
      <c r="O115" s="903"/>
      <c r="P115" s="903"/>
      <c r="Q115" s="903"/>
      <c r="R115" s="903"/>
      <c r="S115" s="903"/>
      <c r="T115" s="903"/>
      <c r="U115" s="903"/>
      <c r="V115" s="903"/>
      <c r="W115" s="903"/>
      <c r="X115" s="903"/>
      <c r="Y115" s="903"/>
      <c r="Z115" s="903"/>
      <c r="AA115" s="903"/>
      <c r="AB115" s="903"/>
      <c r="AC115" s="903"/>
      <c r="AD115" s="903"/>
      <c r="AE115" s="903"/>
      <c r="AF115" s="903"/>
      <c r="AG115" s="903"/>
      <c r="AH115" s="903"/>
      <c r="AI115" s="903"/>
      <c r="AJ115" s="903"/>
      <c r="AK115" s="903"/>
      <c r="AL115" s="903"/>
      <c r="AM115" s="903"/>
      <c r="AN115" s="903"/>
      <c r="AO115" s="903"/>
      <c r="AP115" s="903"/>
      <c r="AQ115" s="903"/>
      <c r="AR115" s="903"/>
      <c r="AS115" s="903"/>
      <c r="AT115" s="903"/>
      <c r="AU115" s="903"/>
      <c r="AV115" s="904"/>
    </row>
    <row r="116" spans="1:48" s="924" customFormat="1" ht="12.75">
      <c r="A116" s="70" t="s">
        <v>394</v>
      </c>
      <c r="B116" s="359">
        <f aca="true" t="shared" si="22" ref="B116:D120">B377</f>
        <v>37073235</v>
      </c>
      <c r="C116" s="359">
        <f t="shared" si="22"/>
        <v>19050000</v>
      </c>
      <c r="D116" s="359">
        <f t="shared" si="22"/>
        <v>19050000</v>
      </c>
      <c r="E116" s="683">
        <f>D116/B116*100</f>
        <v>51.38477934283318</v>
      </c>
      <c r="F116" s="359">
        <f>F377</f>
        <v>19000000</v>
      </c>
      <c r="G116" s="903"/>
      <c r="H116" s="903"/>
      <c r="I116" s="903"/>
      <c r="J116" s="903"/>
      <c r="K116" s="903"/>
      <c r="L116" s="903"/>
      <c r="M116" s="903"/>
      <c r="N116" s="903"/>
      <c r="O116" s="903"/>
      <c r="P116" s="903"/>
      <c r="Q116" s="903"/>
      <c r="R116" s="903"/>
      <c r="S116" s="903"/>
      <c r="T116" s="903"/>
      <c r="U116" s="903"/>
      <c r="V116" s="903"/>
      <c r="W116" s="903"/>
      <c r="X116" s="903"/>
      <c r="Y116" s="903"/>
      <c r="Z116" s="903"/>
      <c r="AA116" s="903"/>
      <c r="AB116" s="903"/>
      <c r="AC116" s="903"/>
      <c r="AD116" s="903"/>
      <c r="AE116" s="903"/>
      <c r="AF116" s="903"/>
      <c r="AG116" s="903"/>
      <c r="AH116" s="903"/>
      <c r="AI116" s="903"/>
      <c r="AJ116" s="903"/>
      <c r="AK116" s="903"/>
      <c r="AL116" s="903"/>
      <c r="AM116" s="903"/>
      <c r="AN116" s="903"/>
      <c r="AO116" s="903"/>
      <c r="AP116" s="903"/>
      <c r="AQ116" s="903"/>
      <c r="AR116" s="903"/>
      <c r="AS116" s="903"/>
      <c r="AT116" s="903"/>
      <c r="AU116" s="903"/>
      <c r="AV116" s="904"/>
    </row>
    <row r="117" spans="1:48" s="924" customFormat="1" ht="12.75">
      <c r="A117" s="70" t="s">
        <v>395</v>
      </c>
      <c r="B117" s="359">
        <f t="shared" si="22"/>
        <v>37073235</v>
      </c>
      <c r="C117" s="359">
        <f t="shared" si="22"/>
        <v>19050000</v>
      </c>
      <c r="D117" s="359">
        <f t="shared" si="22"/>
        <v>19050000</v>
      </c>
      <c r="E117" s="683">
        <f>D117/B117*100</f>
        <v>51.38477934283318</v>
      </c>
      <c r="F117" s="359">
        <f>F378</f>
        <v>19000000</v>
      </c>
      <c r="G117" s="903"/>
      <c r="H117" s="903"/>
      <c r="I117" s="903"/>
      <c r="J117" s="903"/>
      <c r="K117" s="903"/>
      <c r="L117" s="903"/>
      <c r="M117" s="903"/>
      <c r="N117" s="903"/>
      <c r="O117" s="903"/>
      <c r="P117" s="903"/>
      <c r="Q117" s="903"/>
      <c r="R117" s="903"/>
      <c r="S117" s="903"/>
      <c r="T117" s="903"/>
      <c r="U117" s="903"/>
      <c r="V117" s="903"/>
      <c r="W117" s="903"/>
      <c r="X117" s="903"/>
      <c r="Y117" s="903"/>
      <c r="Z117" s="903"/>
      <c r="AA117" s="903"/>
      <c r="AB117" s="903"/>
      <c r="AC117" s="903"/>
      <c r="AD117" s="903"/>
      <c r="AE117" s="903"/>
      <c r="AF117" s="903"/>
      <c r="AG117" s="903"/>
      <c r="AH117" s="903"/>
      <c r="AI117" s="903"/>
      <c r="AJ117" s="903"/>
      <c r="AK117" s="903"/>
      <c r="AL117" s="903"/>
      <c r="AM117" s="903"/>
      <c r="AN117" s="903"/>
      <c r="AO117" s="903"/>
      <c r="AP117" s="903"/>
      <c r="AQ117" s="903"/>
      <c r="AR117" s="903"/>
      <c r="AS117" s="903"/>
      <c r="AT117" s="903"/>
      <c r="AU117" s="903"/>
      <c r="AV117" s="904"/>
    </row>
    <row r="118" spans="1:48" s="925" customFormat="1" ht="12.75">
      <c r="A118" s="70" t="s">
        <v>398</v>
      </c>
      <c r="B118" s="359">
        <f t="shared" si="22"/>
        <v>37073235</v>
      </c>
      <c r="C118" s="359">
        <f t="shared" si="22"/>
        <v>19050000</v>
      </c>
      <c r="D118" s="359">
        <f t="shared" si="22"/>
        <v>29942</v>
      </c>
      <c r="E118" s="683">
        <f>D118/B118*100</f>
        <v>0.08076446525370662</v>
      </c>
      <c r="F118" s="359">
        <f>F379</f>
        <v>14404</v>
      </c>
      <c r="AV118" s="926"/>
    </row>
    <row r="119" spans="1:48" s="925" customFormat="1" ht="12.75">
      <c r="A119" s="910" t="s">
        <v>421</v>
      </c>
      <c r="B119" s="359">
        <f t="shared" si="22"/>
        <v>37073235</v>
      </c>
      <c r="C119" s="359">
        <f t="shared" si="22"/>
        <v>19050000</v>
      </c>
      <c r="D119" s="359">
        <f t="shared" si="22"/>
        <v>29942</v>
      </c>
      <c r="E119" s="683">
        <f>D119/B119*100</f>
        <v>0.08076446525370662</v>
      </c>
      <c r="F119" s="359">
        <f>F380</f>
        <v>14404</v>
      </c>
      <c r="AV119" s="926"/>
    </row>
    <row r="120" spans="1:48" s="925" customFormat="1" ht="12.75">
      <c r="A120" s="920" t="s">
        <v>1577</v>
      </c>
      <c r="B120" s="359">
        <f t="shared" si="22"/>
        <v>37073235</v>
      </c>
      <c r="C120" s="359">
        <f t="shared" si="22"/>
        <v>19050000</v>
      </c>
      <c r="D120" s="359">
        <f t="shared" si="22"/>
        <v>29942</v>
      </c>
      <c r="E120" s="683">
        <f>D120/B120*100</f>
        <v>0.08076446525370662</v>
      </c>
      <c r="F120" s="359">
        <f>F381</f>
        <v>14404</v>
      </c>
      <c r="AV120" s="926"/>
    </row>
    <row r="121" spans="1:48" s="925" customFormat="1" ht="13.5" customHeight="1">
      <c r="A121" s="461" t="s">
        <v>427</v>
      </c>
      <c r="B121" s="922"/>
      <c r="C121" s="922"/>
      <c r="D121" s="922"/>
      <c r="E121" s="923"/>
      <c r="F121" s="901"/>
      <c r="AV121" s="926"/>
    </row>
    <row r="122" spans="1:48" s="925" customFormat="1" ht="13.5" customHeight="1">
      <c r="A122" s="70" t="s">
        <v>394</v>
      </c>
      <c r="B122" s="359">
        <f aca="true" t="shared" si="23" ref="B122:D123">B437+B473</f>
        <v>110506</v>
      </c>
      <c r="C122" s="359">
        <f t="shared" si="23"/>
        <v>68322</v>
      </c>
      <c r="D122" s="359">
        <f t="shared" si="23"/>
        <v>68322</v>
      </c>
      <c r="E122" s="683">
        <f>D122/B122*100</f>
        <v>61.82650715798237</v>
      </c>
      <c r="F122" s="359">
        <f>F437+F473</f>
        <v>16229</v>
      </c>
      <c r="AV122" s="926"/>
    </row>
    <row r="123" spans="1:48" s="903" customFormat="1" ht="13.5" customHeight="1">
      <c r="A123" s="70" t="s">
        <v>395</v>
      </c>
      <c r="B123" s="359">
        <f t="shared" si="23"/>
        <v>110506</v>
      </c>
      <c r="C123" s="359">
        <f t="shared" si="23"/>
        <v>68322</v>
      </c>
      <c r="D123" s="359">
        <f t="shared" si="23"/>
        <v>68322</v>
      </c>
      <c r="E123" s="683">
        <f>D123/B123*100</f>
        <v>61.82650715798237</v>
      </c>
      <c r="F123" s="359">
        <f>F438+F474</f>
        <v>16229</v>
      </c>
      <c r="AV123" s="904"/>
    </row>
    <row r="124" spans="1:48" s="905" customFormat="1" ht="13.5" customHeight="1" hidden="1">
      <c r="A124" s="70" t="s">
        <v>397</v>
      </c>
      <c r="B124" s="359">
        <f>B439</f>
        <v>0</v>
      </c>
      <c r="C124" s="359">
        <f>C439</f>
        <v>0</v>
      </c>
      <c r="D124" s="359">
        <f>D439</f>
        <v>0</v>
      </c>
      <c r="E124" s="683">
        <v>0</v>
      </c>
      <c r="F124" s="359">
        <f>F439</f>
        <v>0</v>
      </c>
      <c r="G124" s="903"/>
      <c r="H124" s="903"/>
      <c r="I124" s="903"/>
      <c r="J124" s="903"/>
      <c r="K124" s="903"/>
      <c r="L124" s="903"/>
      <c r="M124" s="903"/>
      <c r="N124" s="903"/>
      <c r="O124" s="903"/>
      <c r="P124" s="903"/>
      <c r="Q124" s="903"/>
      <c r="R124" s="903"/>
      <c r="S124" s="903"/>
      <c r="T124" s="903"/>
      <c r="U124" s="903"/>
      <c r="V124" s="903"/>
      <c r="W124" s="903"/>
      <c r="X124" s="903"/>
      <c r="Y124" s="903"/>
      <c r="Z124" s="903"/>
      <c r="AA124" s="903"/>
      <c r="AB124" s="903"/>
      <c r="AC124" s="903"/>
      <c r="AD124" s="903"/>
      <c r="AE124" s="903"/>
      <c r="AF124" s="903"/>
      <c r="AG124" s="903"/>
      <c r="AH124" s="903"/>
      <c r="AI124" s="903"/>
      <c r="AJ124" s="903"/>
      <c r="AK124" s="903"/>
      <c r="AL124" s="903"/>
      <c r="AM124" s="903"/>
      <c r="AN124" s="903"/>
      <c r="AO124" s="903"/>
      <c r="AP124" s="903"/>
      <c r="AQ124" s="903"/>
      <c r="AR124" s="903"/>
      <c r="AS124" s="903"/>
      <c r="AT124" s="903"/>
      <c r="AU124" s="903"/>
      <c r="AV124" s="904"/>
    </row>
    <row r="125" spans="1:48" s="905" customFormat="1" ht="13.5" customHeight="1">
      <c r="A125" s="70" t="s">
        <v>398</v>
      </c>
      <c r="B125" s="359">
        <f aca="true" t="shared" si="24" ref="B125:D127">B440+B475</f>
        <v>110506</v>
      </c>
      <c r="C125" s="359">
        <f t="shared" si="24"/>
        <v>68322</v>
      </c>
      <c r="D125" s="359">
        <f t="shared" si="24"/>
        <v>22431</v>
      </c>
      <c r="E125" s="683">
        <f>D125/B125*100</f>
        <v>20.29844533328507</v>
      </c>
      <c r="F125" s="359">
        <f>F440+F475</f>
        <v>1654</v>
      </c>
      <c r="G125" s="903"/>
      <c r="H125" s="903"/>
      <c r="I125" s="903"/>
      <c r="J125" s="903"/>
      <c r="K125" s="903"/>
      <c r="L125" s="903"/>
      <c r="M125" s="903"/>
      <c r="N125" s="903"/>
      <c r="O125" s="903"/>
      <c r="P125" s="903"/>
      <c r="Q125" s="903"/>
      <c r="R125" s="903"/>
      <c r="S125" s="903"/>
      <c r="T125" s="903"/>
      <c r="U125" s="903"/>
      <c r="V125" s="903"/>
      <c r="W125" s="903"/>
      <c r="X125" s="903"/>
      <c r="Y125" s="903"/>
      <c r="Z125" s="903"/>
      <c r="AA125" s="903"/>
      <c r="AB125" s="903"/>
      <c r="AC125" s="903"/>
      <c r="AD125" s="903"/>
      <c r="AE125" s="903"/>
      <c r="AF125" s="903"/>
      <c r="AG125" s="903"/>
      <c r="AH125" s="903"/>
      <c r="AI125" s="903"/>
      <c r="AJ125" s="903"/>
      <c r="AK125" s="903"/>
      <c r="AL125" s="903"/>
      <c r="AM125" s="903"/>
      <c r="AN125" s="903"/>
      <c r="AO125" s="903"/>
      <c r="AP125" s="903"/>
      <c r="AQ125" s="903"/>
      <c r="AR125" s="903"/>
      <c r="AS125" s="903"/>
      <c r="AT125" s="903"/>
      <c r="AU125" s="903"/>
      <c r="AV125" s="904"/>
    </row>
    <row r="126" spans="1:48" s="905" customFormat="1" ht="13.5" customHeight="1">
      <c r="A126" s="910" t="s">
        <v>421</v>
      </c>
      <c r="B126" s="359">
        <f t="shared" si="24"/>
        <v>110506</v>
      </c>
      <c r="C126" s="359">
        <f t="shared" si="24"/>
        <v>68322</v>
      </c>
      <c r="D126" s="359">
        <f t="shared" si="24"/>
        <v>22431</v>
      </c>
      <c r="E126" s="683">
        <f>D126/B126*100</f>
        <v>20.29844533328507</v>
      </c>
      <c r="F126" s="359">
        <f>F441+F476</f>
        <v>1654</v>
      </c>
      <c r="G126" s="903"/>
      <c r="H126" s="903"/>
      <c r="I126" s="903"/>
      <c r="J126" s="903"/>
      <c r="K126" s="903"/>
      <c r="L126" s="903"/>
      <c r="M126" s="903"/>
      <c r="N126" s="903"/>
      <c r="O126" s="903"/>
      <c r="P126" s="903"/>
      <c r="Q126" s="903"/>
      <c r="R126" s="903"/>
      <c r="S126" s="903"/>
      <c r="T126" s="903"/>
      <c r="U126" s="903"/>
      <c r="V126" s="903"/>
      <c r="W126" s="903"/>
      <c r="X126" s="903"/>
      <c r="Y126" s="903"/>
      <c r="Z126" s="903"/>
      <c r="AA126" s="903"/>
      <c r="AB126" s="903"/>
      <c r="AC126" s="903"/>
      <c r="AD126" s="903"/>
      <c r="AE126" s="903"/>
      <c r="AF126" s="903"/>
      <c r="AG126" s="903"/>
      <c r="AH126" s="903"/>
      <c r="AI126" s="903"/>
      <c r="AJ126" s="903"/>
      <c r="AK126" s="903"/>
      <c r="AL126" s="903"/>
      <c r="AM126" s="903"/>
      <c r="AN126" s="903"/>
      <c r="AO126" s="903"/>
      <c r="AP126" s="903"/>
      <c r="AQ126" s="903"/>
      <c r="AR126" s="903"/>
      <c r="AS126" s="903"/>
      <c r="AT126" s="903"/>
      <c r="AU126" s="903"/>
      <c r="AV126" s="904"/>
    </row>
    <row r="127" spans="1:48" s="924" customFormat="1" ht="13.5" customHeight="1">
      <c r="A127" s="920" t="s">
        <v>84</v>
      </c>
      <c r="B127" s="359">
        <f t="shared" si="24"/>
        <v>110506</v>
      </c>
      <c r="C127" s="359">
        <f t="shared" si="24"/>
        <v>68322</v>
      </c>
      <c r="D127" s="359">
        <f t="shared" si="24"/>
        <v>22431</v>
      </c>
      <c r="E127" s="683">
        <f>D127/B127*100</f>
        <v>20.29844533328507</v>
      </c>
      <c r="F127" s="359">
        <f>F442+F477</f>
        <v>1654</v>
      </c>
      <c r="G127" s="903"/>
      <c r="H127" s="903"/>
      <c r="I127" s="903"/>
      <c r="J127" s="903"/>
      <c r="K127" s="903"/>
      <c r="L127" s="903"/>
      <c r="M127" s="903"/>
      <c r="N127" s="903"/>
      <c r="O127" s="903"/>
      <c r="P127" s="903"/>
      <c r="Q127" s="903"/>
      <c r="R127" s="903"/>
      <c r="S127" s="903"/>
      <c r="T127" s="903"/>
      <c r="U127" s="903"/>
      <c r="V127" s="903"/>
      <c r="W127" s="903"/>
      <c r="X127" s="903"/>
      <c r="Y127" s="903"/>
      <c r="Z127" s="903"/>
      <c r="AA127" s="903"/>
      <c r="AB127" s="903"/>
      <c r="AC127" s="903"/>
      <c r="AD127" s="903"/>
      <c r="AE127" s="903"/>
      <c r="AF127" s="903"/>
      <c r="AG127" s="903"/>
      <c r="AH127" s="903"/>
      <c r="AI127" s="903"/>
      <c r="AJ127" s="903"/>
      <c r="AK127" s="903"/>
      <c r="AL127" s="903"/>
      <c r="AM127" s="903"/>
      <c r="AN127" s="903"/>
      <c r="AO127" s="903"/>
      <c r="AP127" s="903"/>
      <c r="AQ127" s="903"/>
      <c r="AR127" s="903"/>
      <c r="AS127" s="903"/>
      <c r="AT127" s="903"/>
      <c r="AU127" s="903"/>
      <c r="AV127" s="904"/>
    </row>
    <row r="128" spans="1:48" s="924" customFormat="1" ht="13.5" customHeight="1" hidden="1">
      <c r="A128" s="920" t="s">
        <v>1577</v>
      </c>
      <c r="B128" s="359">
        <f>B443</f>
        <v>0</v>
      </c>
      <c r="C128" s="359">
        <f>C443</f>
        <v>0</v>
      </c>
      <c r="D128" s="359">
        <f>D443</f>
        <v>0</v>
      </c>
      <c r="E128" s="683">
        <v>0</v>
      </c>
      <c r="F128" s="359">
        <f>F443</f>
        <v>0</v>
      </c>
      <c r="G128" s="903"/>
      <c r="H128" s="903"/>
      <c r="I128" s="903"/>
      <c r="J128" s="903"/>
      <c r="K128" s="903"/>
      <c r="L128" s="903"/>
      <c r="M128" s="903"/>
      <c r="N128" s="903"/>
      <c r="O128" s="903"/>
      <c r="P128" s="903"/>
      <c r="Q128" s="903"/>
      <c r="R128" s="903"/>
      <c r="S128" s="903"/>
      <c r="T128" s="903"/>
      <c r="U128" s="903"/>
      <c r="V128" s="903"/>
      <c r="W128" s="903"/>
      <c r="X128" s="903"/>
      <c r="Y128" s="903"/>
      <c r="Z128" s="903"/>
      <c r="AA128" s="903"/>
      <c r="AB128" s="903"/>
      <c r="AC128" s="903"/>
      <c r="AD128" s="903"/>
      <c r="AE128" s="903"/>
      <c r="AF128" s="903"/>
      <c r="AG128" s="903"/>
      <c r="AH128" s="903"/>
      <c r="AI128" s="903"/>
      <c r="AJ128" s="903"/>
      <c r="AK128" s="903"/>
      <c r="AL128" s="903"/>
      <c r="AM128" s="903"/>
      <c r="AN128" s="903"/>
      <c r="AO128" s="903"/>
      <c r="AP128" s="903"/>
      <c r="AQ128" s="903"/>
      <c r="AR128" s="903"/>
      <c r="AS128" s="903"/>
      <c r="AT128" s="903"/>
      <c r="AU128" s="903"/>
      <c r="AV128" s="904"/>
    </row>
    <row r="129" spans="1:48" s="903" customFormat="1" ht="12.75">
      <c r="A129" s="90" t="s">
        <v>428</v>
      </c>
      <c r="B129" s="922"/>
      <c r="C129" s="922"/>
      <c r="D129" s="922"/>
      <c r="E129" s="922"/>
      <c r="F129" s="901"/>
      <c r="AV129" s="904"/>
    </row>
    <row r="130" spans="1:48" s="917" customFormat="1" ht="12.75">
      <c r="A130" s="70" t="s">
        <v>394</v>
      </c>
      <c r="B130" s="359">
        <f aca="true" t="shared" si="25" ref="B130:D131">B271+B322+B665</f>
        <v>3764260</v>
      </c>
      <c r="C130" s="359">
        <f t="shared" si="25"/>
        <v>1482299</v>
      </c>
      <c r="D130" s="359">
        <f t="shared" si="25"/>
        <v>501820</v>
      </c>
      <c r="E130" s="683">
        <f aca="true" t="shared" si="26" ref="E130:E142">D130/B130*100</f>
        <v>13.33117266076201</v>
      </c>
      <c r="F130" s="359">
        <f>F271+F322+F665</f>
        <v>467820</v>
      </c>
      <c r="AV130" s="316"/>
    </row>
    <row r="131" spans="1:48" s="918" customFormat="1" ht="12.75">
      <c r="A131" s="70" t="s">
        <v>395</v>
      </c>
      <c r="B131" s="359">
        <f t="shared" si="25"/>
        <v>548794</v>
      </c>
      <c r="C131" s="359">
        <f t="shared" si="25"/>
        <v>432502</v>
      </c>
      <c r="D131" s="359">
        <f t="shared" si="25"/>
        <v>432502</v>
      </c>
      <c r="E131" s="683">
        <f t="shared" si="26"/>
        <v>78.80953508966935</v>
      </c>
      <c r="F131" s="359">
        <f>F272+F323+F666</f>
        <v>398502</v>
      </c>
      <c r="G131" s="917"/>
      <c r="H131" s="917"/>
      <c r="I131" s="917"/>
      <c r="J131" s="917"/>
      <c r="K131" s="917"/>
      <c r="L131" s="917"/>
      <c r="M131" s="917"/>
      <c r="N131" s="917"/>
      <c r="O131" s="917"/>
      <c r="P131" s="917"/>
      <c r="Q131" s="917"/>
      <c r="R131" s="917"/>
      <c r="S131" s="917"/>
      <c r="T131" s="917"/>
      <c r="U131" s="917"/>
      <c r="V131" s="917"/>
      <c r="W131" s="917"/>
      <c r="X131" s="917"/>
      <c r="Y131" s="917"/>
      <c r="Z131" s="917"/>
      <c r="AA131" s="917"/>
      <c r="AB131" s="917"/>
      <c r="AC131" s="917"/>
      <c r="AD131" s="917"/>
      <c r="AE131" s="917"/>
      <c r="AF131" s="917"/>
      <c r="AG131" s="917"/>
      <c r="AH131" s="917"/>
      <c r="AI131" s="917"/>
      <c r="AJ131" s="917"/>
      <c r="AK131" s="917"/>
      <c r="AL131" s="917"/>
      <c r="AM131" s="917"/>
      <c r="AN131" s="917"/>
      <c r="AO131" s="917"/>
      <c r="AP131" s="917"/>
      <c r="AQ131" s="917"/>
      <c r="AR131" s="917"/>
      <c r="AS131" s="917"/>
      <c r="AT131" s="917"/>
      <c r="AU131" s="917"/>
      <c r="AV131" s="316"/>
    </row>
    <row r="132" spans="1:48" s="918" customFormat="1" ht="12.75">
      <c r="A132" s="70" t="s">
        <v>396</v>
      </c>
      <c r="B132" s="359">
        <f>B324+B273</f>
        <v>44000</v>
      </c>
      <c r="C132" s="359">
        <f>C324+C273</f>
        <v>14666</v>
      </c>
      <c r="D132" s="359">
        <f>D324+D273</f>
        <v>0</v>
      </c>
      <c r="E132" s="683">
        <f t="shared" si="26"/>
        <v>0</v>
      </c>
      <c r="F132" s="359">
        <f>F324+F273</f>
        <v>0</v>
      </c>
      <c r="G132" s="917"/>
      <c r="H132" s="917"/>
      <c r="I132" s="917"/>
      <c r="J132" s="917"/>
      <c r="K132" s="917"/>
      <c r="L132" s="917"/>
      <c r="M132" s="917"/>
      <c r="N132" s="917"/>
      <c r="O132" s="917"/>
      <c r="P132" s="917"/>
      <c r="Q132" s="917"/>
      <c r="R132" s="917"/>
      <c r="S132" s="917"/>
      <c r="T132" s="917"/>
      <c r="U132" s="917"/>
      <c r="V132" s="917"/>
      <c r="W132" s="917"/>
      <c r="X132" s="917"/>
      <c r="Y132" s="917"/>
      <c r="Z132" s="917"/>
      <c r="AA132" s="917"/>
      <c r="AB132" s="917"/>
      <c r="AC132" s="917"/>
      <c r="AD132" s="917"/>
      <c r="AE132" s="917"/>
      <c r="AF132" s="917"/>
      <c r="AG132" s="917"/>
      <c r="AH132" s="917"/>
      <c r="AI132" s="917"/>
      <c r="AJ132" s="917"/>
      <c r="AK132" s="917"/>
      <c r="AL132" s="917"/>
      <c r="AM132" s="917"/>
      <c r="AN132" s="917"/>
      <c r="AO132" s="917"/>
      <c r="AP132" s="917"/>
      <c r="AQ132" s="917"/>
      <c r="AR132" s="917"/>
      <c r="AS132" s="917"/>
      <c r="AT132" s="917"/>
      <c r="AU132" s="917"/>
      <c r="AV132" s="316"/>
    </row>
    <row r="133" spans="1:48" s="918" customFormat="1" ht="12.75">
      <c r="A133" s="70" t="s">
        <v>397</v>
      </c>
      <c r="B133" s="359">
        <f>B274+B325</f>
        <v>3171466</v>
      </c>
      <c r="C133" s="359">
        <f>C274+C325</f>
        <v>1035131</v>
      </c>
      <c r="D133" s="359">
        <f>D274+D325</f>
        <v>69318</v>
      </c>
      <c r="E133" s="683">
        <f t="shared" si="26"/>
        <v>2.1856769077770344</v>
      </c>
      <c r="F133" s="359">
        <f>F274+F325</f>
        <v>69318</v>
      </c>
      <c r="G133" s="917"/>
      <c r="H133" s="917"/>
      <c r="I133" s="917"/>
      <c r="J133" s="917"/>
      <c r="K133" s="917"/>
      <c r="L133" s="917"/>
      <c r="M133" s="917"/>
      <c r="N133" s="917"/>
      <c r="O133" s="917"/>
      <c r="P133" s="917"/>
      <c r="Q133" s="917"/>
      <c r="R133" s="917"/>
      <c r="S133" s="917"/>
      <c r="T133" s="917"/>
      <c r="U133" s="917"/>
      <c r="V133" s="917"/>
      <c r="W133" s="917"/>
      <c r="X133" s="917"/>
      <c r="Y133" s="917"/>
      <c r="Z133" s="917"/>
      <c r="AA133" s="917"/>
      <c r="AB133" s="917"/>
      <c r="AC133" s="917"/>
      <c r="AD133" s="917"/>
      <c r="AE133" s="917"/>
      <c r="AF133" s="917"/>
      <c r="AG133" s="917"/>
      <c r="AH133" s="917"/>
      <c r="AI133" s="917"/>
      <c r="AJ133" s="917"/>
      <c r="AK133" s="917"/>
      <c r="AL133" s="917"/>
      <c r="AM133" s="917"/>
      <c r="AN133" s="917"/>
      <c r="AO133" s="917"/>
      <c r="AP133" s="917"/>
      <c r="AQ133" s="917"/>
      <c r="AR133" s="917"/>
      <c r="AS133" s="917"/>
      <c r="AT133" s="917"/>
      <c r="AU133" s="917"/>
      <c r="AV133" s="316"/>
    </row>
    <row r="134" spans="1:48" s="917" customFormat="1" ht="12.75">
      <c r="A134" s="70" t="s">
        <v>398</v>
      </c>
      <c r="B134" s="359">
        <f aca="true" t="shared" si="27" ref="B134:D135">B275+B326+B667</f>
        <v>3764260</v>
      </c>
      <c r="C134" s="359">
        <f t="shared" si="27"/>
        <v>1482299</v>
      </c>
      <c r="D134" s="359">
        <f t="shared" si="27"/>
        <v>230884</v>
      </c>
      <c r="E134" s="683">
        <f t="shared" si="26"/>
        <v>6.133582696200581</v>
      </c>
      <c r="F134" s="359">
        <f>F275+F326+F667</f>
        <v>202857</v>
      </c>
      <c r="AV134" s="316"/>
    </row>
    <row r="135" spans="1:48" s="917" customFormat="1" ht="12.75">
      <c r="A135" s="70" t="s">
        <v>399</v>
      </c>
      <c r="B135" s="359">
        <f t="shared" si="27"/>
        <v>3739604</v>
      </c>
      <c r="C135" s="359">
        <f t="shared" si="27"/>
        <v>1463412</v>
      </c>
      <c r="D135" s="359">
        <f t="shared" si="27"/>
        <v>221417</v>
      </c>
      <c r="E135" s="683">
        <f t="shared" si="26"/>
        <v>5.920867557099629</v>
      </c>
      <c r="F135" s="359">
        <f>F276+F327+F668</f>
        <v>193390</v>
      </c>
      <c r="AV135" s="316"/>
    </row>
    <row r="136" spans="1:48" s="925" customFormat="1" ht="12.75">
      <c r="A136" s="70" t="s">
        <v>400</v>
      </c>
      <c r="B136" s="359">
        <f>B277+B328</f>
        <v>460985</v>
      </c>
      <c r="C136" s="359">
        <f>C277+C328</f>
        <v>173251</v>
      </c>
      <c r="D136" s="359">
        <f>D277+D328</f>
        <v>80029</v>
      </c>
      <c r="E136" s="683">
        <f t="shared" si="26"/>
        <v>17.360434721303296</v>
      </c>
      <c r="F136" s="359">
        <f>F277+F328</f>
        <v>52002</v>
      </c>
      <c r="AV136" s="926"/>
    </row>
    <row r="137" spans="1:48" s="903" customFormat="1" ht="12.75">
      <c r="A137" s="70" t="s">
        <v>401</v>
      </c>
      <c r="B137" s="359">
        <f>B329+B669+B278</f>
        <v>3278619</v>
      </c>
      <c r="C137" s="359">
        <f>C329+C669+C278</f>
        <v>1290161</v>
      </c>
      <c r="D137" s="359">
        <f>D329+D669+D278</f>
        <v>141388</v>
      </c>
      <c r="E137" s="683">
        <f t="shared" si="26"/>
        <v>4.312425444981561</v>
      </c>
      <c r="F137" s="359">
        <f>F329+F669+F278</f>
        <v>141388</v>
      </c>
      <c r="AV137" s="904"/>
    </row>
    <row r="138" spans="1:48" s="905" customFormat="1" ht="12.75">
      <c r="A138" s="70" t="s">
        <v>422</v>
      </c>
      <c r="B138" s="359">
        <f>B330</f>
        <v>3015605</v>
      </c>
      <c r="C138" s="359">
        <f>C330</f>
        <v>1111629</v>
      </c>
      <c r="D138" s="359">
        <f>D330</f>
        <v>141388</v>
      </c>
      <c r="E138" s="683">
        <f t="shared" si="26"/>
        <v>4.688545084651339</v>
      </c>
      <c r="F138" s="359">
        <f>F330</f>
        <v>141388</v>
      </c>
      <c r="G138" s="903"/>
      <c r="H138" s="903"/>
      <c r="I138" s="903"/>
      <c r="J138" s="903"/>
      <c r="K138" s="903"/>
      <c r="L138" s="903"/>
      <c r="M138" s="903"/>
      <c r="N138" s="903"/>
      <c r="O138" s="903"/>
      <c r="P138" s="903"/>
      <c r="Q138" s="903"/>
      <c r="R138" s="903"/>
      <c r="S138" s="903"/>
      <c r="T138" s="903"/>
      <c r="U138" s="903"/>
      <c r="V138" s="903"/>
      <c r="W138" s="903"/>
      <c r="X138" s="903"/>
      <c r="Y138" s="903"/>
      <c r="Z138" s="903"/>
      <c r="AA138" s="903"/>
      <c r="AB138" s="903"/>
      <c r="AC138" s="903"/>
      <c r="AD138" s="903"/>
      <c r="AE138" s="903"/>
      <c r="AF138" s="903"/>
      <c r="AG138" s="903"/>
      <c r="AH138" s="903"/>
      <c r="AI138" s="903"/>
      <c r="AJ138" s="903"/>
      <c r="AK138" s="903"/>
      <c r="AL138" s="903"/>
      <c r="AM138" s="903"/>
      <c r="AN138" s="903"/>
      <c r="AO138" s="903"/>
      <c r="AP138" s="903"/>
      <c r="AQ138" s="903"/>
      <c r="AR138" s="903"/>
      <c r="AS138" s="903"/>
      <c r="AT138" s="903"/>
      <c r="AU138" s="903"/>
      <c r="AV138" s="904"/>
    </row>
    <row r="139" spans="1:48" s="905" customFormat="1" ht="12.75">
      <c r="A139" s="920" t="s">
        <v>11</v>
      </c>
      <c r="B139" s="359">
        <f>B331+B279</f>
        <v>134482</v>
      </c>
      <c r="C139" s="359">
        <f>C331+C279</f>
        <v>50000</v>
      </c>
      <c r="D139" s="359">
        <f>D331+D279</f>
        <v>0</v>
      </c>
      <c r="E139" s="683">
        <f t="shared" si="26"/>
        <v>0</v>
      </c>
      <c r="F139" s="359">
        <f>F331+F279</f>
        <v>0</v>
      </c>
      <c r="G139" s="903"/>
      <c r="H139" s="903"/>
      <c r="I139" s="903"/>
      <c r="J139" s="903"/>
      <c r="K139" s="903"/>
      <c r="L139" s="903"/>
      <c r="M139" s="903"/>
      <c r="N139" s="903"/>
      <c r="O139" s="903"/>
      <c r="P139" s="903"/>
      <c r="Q139" s="903"/>
      <c r="R139" s="903"/>
      <c r="S139" s="903"/>
      <c r="T139" s="903"/>
      <c r="U139" s="903"/>
      <c r="V139" s="903"/>
      <c r="W139" s="903"/>
      <c r="X139" s="903"/>
      <c r="Y139" s="903"/>
      <c r="Z139" s="903"/>
      <c r="AA139" s="903"/>
      <c r="AB139" s="903"/>
      <c r="AC139" s="903"/>
      <c r="AD139" s="903"/>
      <c r="AE139" s="903"/>
      <c r="AF139" s="903"/>
      <c r="AG139" s="903"/>
      <c r="AH139" s="903"/>
      <c r="AI139" s="903"/>
      <c r="AJ139" s="903"/>
      <c r="AK139" s="903"/>
      <c r="AL139" s="903"/>
      <c r="AM139" s="903"/>
      <c r="AN139" s="903"/>
      <c r="AO139" s="903"/>
      <c r="AP139" s="903"/>
      <c r="AQ139" s="903"/>
      <c r="AR139" s="903"/>
      <c r="AS139" s="903"/>
      <c r="AT139" s="903"/>
      <c r="AU139" s="903"/>
      <c r="AV139" s="904"/>
    </row>
    <row r="140" spans="1:48" s="905" customFormat="1" ht="12.75">
      <c r="A140" s="70" t="s">
        <v>403</v>
      </c>
      <c r="B140" s="359">
        <f>B670</f>
        <v>128532</v>
      </c>
      <c r="C140" s="359">
        <f>C670</f>
        <v>128532</v>
      </c>
      <c r="D140" s="359">
        <f>D670</f>
        <v>0</v>
      </c>
      <c r="E140" s="683">
        <f t="shared" si="26"/>
        <v>0</v>
      </c>
      <c r="F140" s="359">
        <f>F670</f>
        <v>0</v>
      </c>
      <c r="G140" s="903"/>
      <c r="H140" s="903"/>
      <c r="I140" s="903"/>
      <c r="J140" s="903"/>
      <c r="K140" s="903"/>
      <c r="L140" s="903"/>
      <c r="M140" s="903"/>
      <c r="N140" s="903"/>
      <c r="O140" s="903"/>
      <c r="P140" s="903"/>
      <c r="Q140" s="903"/>
      <c r="R140" s="903"/>
      <c r="S140" s="903"/>
      <c r="T140" s="903"/>
      <c r="U140" s="903"/>
      <c r="V140" s="903"/>
      <c r="W140" s="903"/>
      <c r="X140" s="903"/>
      <c r="Y140" s="903"/>
      <c r="Z140" s="903"/>
      <c r="AA140" s="903"/>
      <c r="AB140" s="903"/>
      <c r="AC140" s="903"/>
      <c r="AD140" s="903"/>
      <c r="AE140" s="903"/>
      <c r="AF140" s="903"/>
      <c r="AG140" s="903"/>
      <c r="AH140" s="903"/>
      <c r="AI140" s="903"/>
      <c r="AJ140" s="903"/>
      <c r="AK140" s="903"/>
      <c r="AL140" s="903"/>
      <c r="AM140" s="903"/>
      <c r="AN140" s="903"/>
      <c r="AO140" s="903"/>
      <c r="AP140" s="903"/>
      <c r="AQ140" s="903"/>
      <c r="AR140" s="903"/>
      <c r="AS140" s="903"/>
      <c r="AT140" s="903"/>
      <c r="AU140" s="903"/>
      <c r="AV140" s="904"/>
    </row>
    <row r="141" spans="1:48" s="905" customFormat="1" ht="12.75">
      <c r="A141" s="70" t="s">
        <v>405</v>
      </c>
      <c r="B141" s="359">
        <f aca="true" t="shared" si="28" ref="B141:D142">B332+B280</f>
        <v>24656</v>
      </c>
      <c r="C141" s="359">
        <f t="shared" si="28"/>
        <v>18887</v>
      </c>
      <c r="D141" s="359">
        <f t="shared" si="28"/>
        <v>9467</v>
      </c>
      <c r="E141" s="683">
        <f t="shared" si="26"/>
        <v>38.39633354964309</v>
      </c>
      <c r="F141" s="359">
        <f>F332+F280</f>
        <v>9467</v>
      </c>
      <c r="G141" s="903"/>
      <c r="H141" s="903"/>
      <c r="I141" s="903"/>
      <c r="J141" s="903"/>
      <c r="K141" s="903"/>
      <c r="L141" s="903"/>
      <c r="M141" s="903"/>
      <c r="N141" s="903"/>
      <c r="O141" s="903"/>
      <c r="P141" s="903"/>
      <c r="Q141" s="903"/>
      <c r="R141" s="903"/>
      <c r="S141" s="903"/>
      <c r="T141" s="903"/>
      <c r="U141" s="903"/>
      <c r="V141" s="903"/>
      <c r="W141" s="903"/>
      <c r="X141" s="903"/>
      <c r="Y141" s="903"/>
      <c r="Z141" s="903"/>
      <c r="AA141" s="903"/>
      <c r="AB141" s="903"/>
      <c r="AC141" s="903"/>
      <c r="AD141" s="903"/>
      <c r="AE141" s="903"/>
      <c r="AF141" s="903"/>
      <c r="AG141" s="903"/>
      <c r="AH141" s="903"/>
      <c r="AI141" s="903"/>
      <c r="AJ141" s="903"/>
      <c r="AK141" s="903"/>
      <c r="AL141" s="903"/>
      <c r="AM141" s="903"/>
      <c r="AN141" s="903"/>
      <c r="AO141" s="903"/>
      <c r="AP141" s="903"/>
      <c r="AQ141" s="903"/>
      <c r="AR141" s="903"/>
      <c r="AS141" s="903"/>
      <c r="AT141" s="903"/>
      <c r="AU141" s="903"/>
      <c r="AV141" s="904"/>
    </row>
    <row r="142" spans="1:48" s="905" customFormat="1" ht="12.75">
      <c r="A142" s="70" t="s">
        <v>406</v>
      </c>
      <c r="B142" s="359">
        <f t="shared" si="28"/>
        <v>24656</v>
      </c>
      <c r="C142" s="359">
        <f t="shared" si="28"/>
        <v>18887</v>
      </c>
      <c r="D142" s="359">
        <f t="shared" si="28"/>
        <v>9467</v>
      </c>
      <c r="E142" s="683">
        <f t="shared" si="26"/>
        <v>38.39633354964309</v>
      </c>
      <c r="F142" s="359">
        <f>F333+F281</f>
        <v>9467</v>
      </c>
      <c r="G142" s="903"/>
      <c r="H142" s="903"/>
      <c r="I142" s="903"/>
      <c r="J142" s="903"/>
      <c r="K142" s="903"/>
      <c r="L142" s="903"/>
      <c r="M142" s="903"/>
      <c r="N142" s="903"/>
      <c r="O142" s="903"/>
      <c r="P142" s="903"/>
      <c r="Q142" s="903"/>
      <c r="R142" s="903"/>
      <c r="S142" s="903"/>
      <c r="T142" s="903"/>
      <c r="U142" s="903"/>
      <c r="V142" s="903"/>
      <c r="W142" s="903"/>
      <c r="X142" s="903"/>
      <c r="Y142" s="903"/>
      <c r="Z142" s="903"/>
      <c r="AA142" s="903"/>
      <c r="AB142" s="903"/>
      <c r="AC142" s="903"/>
      <c r="AD142" s="903"/>
      <c r="AE142" s="903"/>
      <c r="AF142" s="903"/>
      <c r="AG142" s="903"/>
      <c r="AH142" s="903"/>
      <c r="AI142" s="903"/>
      <c r="AJ142" s="903"/>
      <c r="AK142" s="903"/>
      <c r="AL142" s="903"/>
      <c r="AM142" s="903"/>
      <c r="AN142" s="903"/>
      <c r="AO142" s="903"/>
      <c r="AP142" s="903"/>
      <c r="AQ142" s="903"/>
      <c r="AR142" s="903"/>
      <c r="AS142" s="903"/>
      <c r="AT142" s="903"/>
      <c r="AU142" s="903"/>
      <c r="AV142" s="904"/>
    </row>
    <row r="143" spans="1:48" s="911" customFormat="1" ht="12.75" hidden="1">
      <c r="A143" s="912" t="s">
        <v>429</v>
      </c>
      <c r="B143" s="359">
        <f>B282</f>
        <v>0</v>
      </c>
      <c r="C143" s="359">
        <f>C282</f>
        <v>0</v>
      </c>
      <c r="D143" s="359">
        <f>D282</f>
        <v>0</v>
      </c>
      <c r="E143" s="683">
        <v>0</v>
      </c>
      <c r="F143" s="359">
        <f>F282</f>
        <v>0</v>
      </c>
      <c r="G143" s="903"/>
      <c r="H143" s="903"/>
      <c r="I143" s="903"/>
      <c r="J143" s="903"/>
      <c r="K143" s="903"/>
      <c r="L143" s="903"/>
      <c r="M143" s="903"/>
      <c r="N143" s="903"/>
      <c r="O143" s="903"/>
      <c r="P143" s="903"/>
      <c r="Q143" s="903"/>
      <c r="R143" s="903"/>
      <c r="S143" s="903"/>
      <c r="T143" s="903"/>
      <c r="U143" s="903"/>
      <c r="V143" s="903"/>
      <c r="W143" s="903"/>
      <c r="X143" s="903"/>
      <c r="Y143" s="903"/>
      <c r="Z143" s="903"/>
      <c r="AA143" s="903"/>
      <c r="AB143" s="903"/>
      <c r="AC143" s="903"/>
      <c r="AD143" s="903"/>
      <c r="AE143" s="903"/>
      <c r="AF143" s="903"/>
      <c r="AG143" s="903"/>
      <c r="AH143" s="903"/>
      <c r="AI143" s="903"/>
      <c r="AJ143" s="903"/>
      <c r="AK143" s="903"/>
      <c r="AL143" s="903"/>
      <c r="AM143" s="903"/>
      <c r="AN143" s="903"/>
      <c r="AO143" s="903"/>
      <c r="AP143" s="903"/>
      <c r="AQ143" s="903"/>
      <c r="AR143" s="903"/>
      <c r="AS143" s="903"/>
      <c r="AT143" s="903"/>
      <c r="AU143" s="903"/>
      <c r="AV143" s="904"/>
    </row>
    <row r="144" spans="1:42" s="886" customFormat="1" ht="12.75">
      <c r="A144" s="419" t="s">
        <v>430</v>
      </c>
      <c r="B144" s="79"/>
      <c r="C144" s="79"/>
      <c r="D144" s="79"/>
      <c r="E144" s="422"/>
      <c r="F144" s="79"/>
      <c r="G144" s="567"/>
      <c r="H144" s="567"/>
      <c r="I144" s="567"/>
      <c r="J144" s="567"/>
      <c r="K144" s="567"/>
      <c r="L144" s="567"/>
      <c r="M144" s="567"/>
      <c r="N144" s="567"/>
      <c r="O144" s="567"/>
      <c r="P144" s="567"/>
      <c r="Q144" s="567"/>
      <c r="R144" s="567"/>
      <c r="S144" s="567"/>
      <c r="T144" s="567"/>
      <c r="U144" s="567"/>
      <c r="V144" s="567"/>
      <c r="W144" s="567"/>
      <c r="X144" s="567"/>
      <c r="Y144" s="567"/>
      <c r="Z144" s="567"/>
      <c r="AA144" s="567"/>
      <c r="AB144" s="567"/>
      <c r="AC144" s="567"/>
      <c r="AD144" s="567"/>
      <c r="AE144" s="567"/>
      <c r="AF144" s="567"/>
      <c r="AG144" s="567"/>
      <c r="AH144" s="567"/>
      <c r="AI144" s="567"/>
      <c r="AJ144" s="567"/>
      <c r="AK144" s="567"/>
      <c r="AL144" s="567"/>
      <c r="AM144" s="567"/>
      <c r="AN144" s="567"/>
      <c r="AO144" s="567"/>
      <c r="AP144" s="567"/>
    </row>
    <row r="145" spans="1:42" s="928" customFormat="1" ht="12.75">
      <c r="A145" s="70" t="s">
        <v>431</v>
      </c>
      <c r="B145" s="79"/>
      <c r="C145" s="79"/>
      <c r="D145" s="79"/>
      <c r="E145" s="422"/>
      <c r="F145" s="79"/>
      <c r="G145" s="927"/>
      <c r="H145" s="927"/>
      <c r="I145" s="927"/>
      <c r="J145" s="927"/>
      <c r="K145" s="927"/>
      <c r="L145" s="927"/>
      <c r="M145" s="927"/>
      <c r="N145" s="927"/>
      <c r="O145" s="927"/>
      <c r="P145" s="927"/>
      <c r="Q145" s="927"/>
      <c r="R145" s="927"/>
      <c r="S145" s="927"/>
      <c r="T145" s="927"/>
      <c r="U145" s="927"/>
      <c r="V145" s="927"/>
      <c r="W145" s="927"/>
      <c r="X145" s="927"/>
      <c r="Y145" s="927"/>
      <c r="Z145" s="927"/>
      <c r="AA145" s="927"/>
      <c r="AB145" s="927"/>
      <c r="AC145" s="927"/>
      <c r="AD145" s="927"/>
      <c r="AE145" s="927"/>
      <c r="AF145" s="927"/>
      <c r="AG145" s="927"/>
      <c r="AH145" s="927"/>
      <c r="AI145" s="927"/>
      <c r="AJ145" s="927"/>
      <c r="AK145" s="927"/>
      <c r="AL145" s="927"/>
      <c r="AM145" s="927"/>
      <c r="AN145" s="927"/>
      <c r="AO145" s="927"/>
      <c r="AP145" s="927"/>
    </row>
    <row r="146" spans="1:42" s="929" customFormat="1" ht="12.75">
      <c r="A146" s="66" t="s">
        <v>394</v>
      </c>
      <c r="B146" s="79">
        <f>B147+B148</f>
        <v>1228069</v>
      </c>
      <c r="C146" s="79">
        <f>C147+C148</f>
        <v>1218413</v>
      </c>
      <c r="D146" s="79">
        <f>D147+D148</f>
        <v>217047</v>
      </c>
      <c r="E146" s="422">
        <f aca="true" t="shared" si="29" ref="E146:E153">D146/B146*100</f>
        <v>17.673844059250744</v>
      </c>
      <c r="F146" s="79">
        <f>D146-'[2]Septembris'!D146</f>
        <v>588</v>
      </c>
      <c r="G146" s="567"/>
      <c r="H146" s="567"/>
      <c r="I146" s="567"/>
      <c r="J146" s="567"/>
      <c r="K146" s="567"/>
      <c r="L146" s="567"/>
      <c r="M146" s="567"/>
      <c r="N146" s="567"/>
      <c r="O146" s="567"/>
      <c r="P146" s="567"/>
      <c r="Q146" s="567"/>
      <c r="R146" s="567"/>
      <c r="S146" s="567"/>
      <c r="T146" s="567"/>
      <c r="U146" s="567"/>
      <c r="V146" s="567"/>
      <c r="W146" s="567"/>
      <c r="X146" s="567"/>
      <c r="Y146" s="567"/>
      <c r="Z146" s="567"/>
      <c r="AA146" s="567"/>
      <c r="AB146" s="567"/>
      <c r="AC146" s="567"/>
      <c r="AD146" s="567"/>
      <c r="AE146" s="567"/>
      <c r="AF146" s="567"/>
      <c r="AG146" s="567"/>
      <c r="AH146" s="567"/>
      <c r="AI146" s="567"/>
      <c r="AJ146" s="567"/>
      <c r="AK146" s="567"/>
      <c r="AL146" s="567"/>
      <c r="AM146" s="567"/>
      <c r="AN146" s="567"/>
      <c r="AO146" s="567"/>
      <c r="AP146" s="567"/>
    </row>
    <row r="147" spans="1:42" s="929" customFormat="1" ht="12.75">
      <c r="A147" s="66" t="s">
        <v>395</v>
      </c>
      <c r="B147" s="79">
        <v>218225</v>
      </c>
      <c r="C147" s="79">
        <v>217047</v>
      </c>
      <c r="D147" s="79">
        <v>217047</v>
      </c>
      <c r="E147" s="422">
        <f t="shared" si="29"/>
        <v>99.46019017069538</v>
      </c>
      <c r="F147" s="79">
        <f>D147-'[2]Septembris'!D147</f>
        <v>588</v>
      </c>
      <c r="G147" s="567"/>
      <c r="H147" s="567"/>
      <c r="I147" s="567"/>
      <c r="J147" s="567"/>
      <c r="K147" s="567"/>
      <c r="L147" s="567"/>
      <c r="M147" s="567"/>
      <c r="N147" s="567"/>
      <c r="O147" s="567"/>
      <c r="P147" s="567"/>
      <c r="Q147" s="567"/>
      <c r="R147" s="567"/>
      <c r="S147" s="567"/>
      <c r="T147" s="567"/>
      <c r="U147" s="567"/>
      <c r="V147" s="567"/>
      <c r="W147" s="567"/>
      <c r="X147" s="567"/>
      <c r="Y147" s="567"/>
      <c r="Z147" s="567"/>
      <c r="AA147" s="567"/>
      <c r="AB147" s="567"/>
      <c r="AC147" s="567"/>
      <c r="AD147" s="567"/>
      <c r="AE147" s="567"/>
      <c r="AF147" s="567"/>
      <c r="AG147" s="567"/>
      <c r="AH147" s="567"/>
      <c r="AI147" s="567"/>
      <c r="AJ147" s="567"/>
      <c r="AK147" s="567"/>
      <c r="AL147" s="567"/>
      <c r="AM147" s="567"/>
      <c r="AN147" s="567"/>
      <c r="AO147" s="567"/>
      <c r="AP147" s="567"/>
    </row>
    <row r="148" spans="1:42" s="929" customFormat="1" ht="12.75">
      <c r="A148" s="66" t="s">
        <v>432</v>
      </c>
      <c r="B148" s="79">
        <f>927376+82468</f>
        <v>1009844</v>
      </c>
      <c r="C148" s="79">
        <v>1001366</v>
      </c>
      <c r="D148" s="79">
        <v>0</v>
      </c>
      <c r="E148" s="422">
        <f t="shared" si="29"/>
        <v>0</v>
      </c>
      <c r="F148" s="79">
        <f>D148-'[2]Septembris'!D148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  <c r="Q148" s="567"/>
      <c r="R148" s="567"/>
      <c r="S148" s="567"/>
      <c r="T148" s="567"/>
      <c r="U148" s="567"/>
      <c r="V148" s="567"/>
      <c r="W148" s="567"/>
      <c r="X148" s="567"/>
      <c r="Y148" s="567"/>
      <c r="Z148" s="567"/>
      <c r="AA148" s="567"/>
      <c r="AB148" s="567"/>
      <c r="AC148" s="567"/>
      <c r="AD148" s="567"/>
      <c r="AE148" s="567"/>
      <c r="AF148" s="567"/>
      <c r="AG148" s="567"/>
      <c r="AH148" s="567"/>
      <c r="AI148" s="567"/>
      <c r="AJ148" s="567"/>
      <c r="AK148" s="567"/>
      <c r="AL148" s="567"/>
      <c r="AM148" s="567"/>
      <c r="AN148" s="567"/>
      <c r="AO148" s="567"/>
      <c r="AP148" s="567"/>
    </row>
    <row r="149" spans="1:42" s="929" customFormat="1" ht="12.75">
      <c r="A149" s="66" t="s">
        <v>398</v>
      </c>
      <c r="B149" s="79">
        <f>B150+B152</f>
        <v>1228069</v>
      </c>
      <c r="C149" s="79">
        <f>C150+C152</f>
        <v>1218413</v>
      </c>
      <c r="D149" s="79">
        <f>D150+D152</f>
        <v>0</v>
      </c>
      <c r="E149" s="422">
        <f t="shared" si="29"/>
        <v>0</v>
      </c>
      <c r="F149" s="79">
        <f>D149-'[2]Septembris'!D149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  <c r="Q149" s="567"/>
      <c r="R149" s="567"/>
      <c r="S149" s="567"/>
      <c r="T149" s="567"/>
      <c r="U149" s="567"/>
      <c r="V149" s="567"/>
      <c r="W149" s="567"/>
      <c r="X149" s="567"/>
      <c r="Y149" s="567"/>
      <c r="Z149" s="567"/>
      <c r="AA149" s="567"/>
      <c r="AB149" s="567"/>
      <c r="AC149" s="567"/>
      <c r="AD149" s="567"/>
      <c r="AE149" s="567"/>
      <c r="AF149" s="567"/>
      <c r="AG149" s="567"/>
      <c r="AH149" s="567"/>
      <c r="AI149" s="567"/>
      <c r="AJ149" s="567"/>
      <c r="AK149" s="567"/>
      <c r="AL149" s="567"/>
      <c r="AM149" s="567"/>
      <c r="AN149" s="567"/>
      <c r="AO149" s="567"/>
      <c r="AP149" s="567"/>
    </row>
    <row r="150" spans="1:42" s="930" customFormat="1" ht="12.75">
      <c r="A150" s="66" t="s">
        <v>399</v>
      </c>
      <c r="B150" s="79">
        <f>SUM(B151)</f>
        <v>725736</v>
      </c>
      <c r="C150" s="79">
        <f>SUM(C151)</f>
        <v>720250</v>
      </c>
      <c r="D150" s="79">
        <f>SUM(D151)</f>
        <v>0</v>
      </c>
      <c r="E150" s="422">
        <f t="shared" si="29"/>
        <v>0</v>
      </c>
      <c r="F150" s="79">
        <f>D150-'[2]Septembris'!D150</f>
        <v>0</v>
      </c>
      <c r="G150" s="567"/>
      <c r="H150" s="567"/>
      <c r="I150" s="567"/>
      <c r="J150" s="567"/>
      <c r="K150" s="567"/>
      <c r="L150" s="567"/>
      <c r="M150" s="567"/>
      <c r="N150" s="567"/>
      <c r="O150" s="567"/>
      <c r="P150" s="567"/>
      <c r="Q150" s="567"/>
      <c r="R150" s="567"/>
      <c r="S150" s="567"/>
      <c r="T150" s="567"/>
      <c r="U150" s="567"/>
      <c r="V150" s="567"/>
      <c r="W150" s="567"/>
      <c r="X150" s="567"/>
      <c r="Y150" s="567"/>
      <c r="Z150" s="567"/>
      <c r="AA150" s="567"/>
      <c r="AB150" s="567"/>
      <c r="AC150" s="567"/>
      <c r="AD150" s="567"/>
      <c r="AE150" s="567"/>
      <c r="AF150" s="567"/>
      <c r="AG150" s="567"/>
      <c r="AH150" s="567"/>
      <c r="AI150" s="567"/>
      <c r="AJ150" s="567"/>
      <c r="AK150" s="567"/>
      <c r="AL150" s="567"/>
      <c r="AM150" s="567"/>
      <c r="AN150" s="567"/>
      <c r="AO150" s="567"/>
      <c r="AP150" s="567"/>
    </row>
    <row r="151" spans="1:42" s="886" customFormat="1" ht="12.75">
      <c r="A151" s="66" t="s">
        <v>433</v>
      </c>
      <c r="B151" s="79">
        <f>643268+82468</f>
        <v>725736</v>
      </c>
      <c r="C151" s="79">
        <v>720250</v>
      </c>
      <c r="D151" s="79">
        <v>0</v>
      </c>
      <c r="E151" s="422">
        <f t="shared" si="29"/>
        <v>0</v>
      </c>
      <c r="F151" s="79">
        <f>D151-'[2]Septembris'!D151</f>
        <v>0</v>
      </c>
      <c r="G151" s="567"/>
      <c r="H151" s="567"/>
      <c r="I151" s="567"/>
      <c r="J151" s="567"/>
      <c r="K151" s="567"/>
      <c r="L151" s="567"/>
      <c r="M151" s="567"/>
      <c r="N151" s="567"/>
      <c r="O151" s="567"/>
      <c r="P151" s="567"/>
      <c r="Q151" s="567"/>
      <c r="R151" s="567"/>
      <c r="S151" s="567"/>
      <c r="T151" s="567"/>
      <c r="U151" s="567"/>
      <c r="V151" s="567"/>
      <c r="W151" s="567"/>
      <c r="X151" s="567"/>
      <c r="Y151" s="567"/>
      <c r="Z151" s="567"/>
      <c r="AA151" s="567"/>
      <c r="AB151" s="567"/>
      <c r="AC151" s="567"/>
      <c r="AD151" s="567"/>
      <c r="AE151" s="567"/>
      <c r="AF151" s="567"/>
      <c r="AG151" s="567"/>
      <c r="AH151" s="567"/>
      <c r="AI151" s="567"/>
      <c r="AJ151" s="567"/>
      <c r="AK151" s="567"/>
      <c r="AL151" s="567"/>
      <c r="AM151" s="567"/>
      <c r="AN151" s="567"/>
      <c r="AO151" s="567"/>
      <c r="AP151" s="567"/>
    </row>
    <row r="152" spans="1:42" s="886" customFormat="1" ht="12.75">
      <c r="A152" s="66" t="s">
        <v>405</v>
      </c>
      <c r="B152" s="79">
        <f>B153</f>
        <v>502333</v>
      </c>
      <c r="C152" s="79">
        <f>C153</f>
        <v>498163</v>
      </c>
      <c r="D152" s="79">
        <f>D153</f>
        <v>0</v>
      </c>
      <c r="E152" s="422">
        <f t="shared" si="29"/>
        <v>0</v>
      </c>
      <c r="F152" s="79">
        <f>D152-'[2]Septembris'!D152</f>
        <v>0</v>
      </c>
      <c r="G152" s="567"/>
      <c r="H152" s="567"/>
      <c r="I152" s="567"/>
      <c r="J152" s="567"/>
      <c r="K152" s="567"/>
      <c r="L152" s="567"/>
      <c r="M152" s="567"/>
      <c r="N152" s="567"/>
      <c r="O152" s="567"/>
      <c r="P152" s="567"/>
      <c r="Q152" s="567"/>
      <c r="R152" s="567"/>
      <c r="S152" s="567"/>
      <c r="T152" s="567"/>
      <c r="U152" s="567"/>
      <c r="V152" s="567"/>
      <c r="W152" s="567"/>
      <c r="X152" s="567"/>
      <c r="Y152" s="567"/>
      <c r="Z152" s="567"/>
      <c r="AA152" s="567"/>
      <c r="AB152" s="567"/>
      <c r="AC152" s="567"/>
      <c r="AD152" s="567"/>
      <c r="AE152" s="567"/>
      <c r="AF152" s="567"/>
      <c r="AG152" s="567"/>
      <c r="AH152" s="567"/>
      <c r="AI152" s="567"/>
      <c r="AJ152" s="567"/>
      <c r="AK152" s="567"/>
      <c r="AL152" s="567"/>
      <c r="AM152" s="567"/>
      <c r="AN152" s="567"/>
      <c r="AO152" s="567"/>
      <c r="AP152" s="567"/>
    </row>
    <row r="153" spans="1:42" s="886" customFormat="1" ht="12.75">
      <c r="A153" s="66" t="s">
        <v>406</v>
      </c>
      <c r="B153" s="79">
        <v>502333</v>
      </c>
      <c r="C153" s="79">
        <v>498163</v>
      </c>
      <c r="D153" s="79">
        <v>0</v>
      </c>
      <c r="E153" s="422">
        <f t="shared" si="29"/>
        <v>0</v>
      </c>
      <c r="F153" s="79">
        <f>D153-'[2]Septembris'!D153</f>
        <v>0</v>
      </c>
      <c r="G153" s="567"/>
      <c r="H153" s="567"/>
      <c r="I153" s="567"/>
      <c r="J153" s="567"/>
      <c r="K153" s="567"/>
      <c r="L153" s="567"/>
      <c r="M153" s="567"/>
      <c r="N153" s="567"/>
      <c r="O153" s="567"/>
      <c r="P153" s="567"/>
      <c r="Q153" s="567"/>
      <c r="R153" s="567"/>
      <c r="S153" s="567"/>
      <c r="T153" s="567"/>
      <c r="U153" s="567"/>
      <c r="V153" s="567"/>
      <c r="W153" s="567"/>
      <c r="X153" s="567"/>
      <c r="Y153" s="567"/>
      <c r="Z153" s="567"/>
      <c r="AA153" s="567"/>
      <c r="AB153" s="567"/>
      <c r="AC153" s="567"/>
      <c r="AD153" s="567"/>
      <c r="AE153" s="567"/>
      <c r="AF153" s="567"/>
      <c r="AG153" s="567"/>
      <c r="AH153" s="567"/>
      <c r="AI153" s="567"/>
      <c r="AJ153" s="567"/>
      <c r="AK153" s="567"/>
      <c r="AL153" s="567"/>
      <c r="AM153" s="567"/>
      <c r="AN153" s="567"/>
      <c r="AO153" s="567"/>
      <c r="AP153" s="567"/>
    </row>
    <row r="154" spans="1:42" s="886" customFormat="1" ht="12.75">
      <c r="A154" s="70" t="s">
        <v>434</v>
      </c>
      <c r="B154" s="79"/>
      <c r="C154" s="79"/>
      <c r="D154" s="79"/>
      <c r="E154" s="422"/>
      <c r="F154" s="79"/>
      <c r="G154" s="567"/>
      <c r="H154" s="567"/>
      <c r="I154" s="567"/>
      <c r="J154" s="567"/>
      <c r="K154" s="567"/>
      <c r="L154" s="567"/>
      <c r="M154" s="567"/>
      <c r="N154" s="567"/>
      <c r="O154" s="567"/>
      <c r="P154" s="567"/>
      <c r="Q154" s="567"/>
      <c r="R154" s="567"/>
      <c r="S154" s="567"/>
      <c r="T154" s="567"/>
      <c r="U154" s="567"/>
      <c r="V154" s="567"/>
      <c r="W154" s="567"/>
      <c r="X154" s="567"/>
      <c r="Y154" s="567"/>
      <c r="Z154" s="567"/>
      <c r="AA154" s="567"/>
      <c r="AB154" s="567"/>
      <c r="AC154" s="567"/>
      <c r="AD154" s="567"/>
      <c r="AE154" s="567"/>
      <c r="AF154" s="567"/>
      <c r="AG154" s="567"/>
      <c r="AH154" s="567"/>
      <c r="AI154" s="567"/>
      <c r="AJ154" s="567"/>
      <c r="AK154" s="567"/>
      <c r="AL154" s="567"/>
      <c r="AM154" s="567"/>
      <c r="AN154" s="567"/>
      <c r="AO154" s="567"/>
      <c r="AP154" s="567"/>
    </row>
    <row r="155" spans="1:42" s="886" customFormat="1" ht="25.5">
      <c r="A155" s="419" t="s">
        <v>435</v>
      </c>
      <c r="B155" s="79"/>
      <c r="C155" s="79"/>
      <c r="D155" s="79"/>
      <c r="E155" s="422"/>
      <c r="F155" s="79"/>
      <c r="G155" s="567"/>
      <c r="H155" s="567"/>
      <c r="I155" s="567"/>
      <c r="J155" s="567"/>
      <c r="K155" s="567"/>
      <c r="L155" s="567"/>
      <c r="M155" s="567"/>
      <c r="N155" s="567"/>
      <c r="O155" s="567"/>
      <c r="P155" s="567"/>
      <c r="Q155" s="567"/>
      <c r="R155" s="567"/>
      <c r="S155" s="567"/>
      <c r="T155" s="567"/>
      <c r="U155" s="567"/>
      <c r="V155" s="567"/>
      <c r="W155" s="567"/>
      <c r="X155" s="567"/>
      <c r="Y155" s="567"/>
      <c r="Z155" s="567"/>
      <c r="AA155" s="567"/>
      <c r="AB155" s="567"/>
      <c r="AC155" s="567"/>
      <c r="AD155" s="567"/>
      <c r="AE155" s="567"/>
      <c r="AF155" s="567"/>
      <c r="AG155" s="567"/>
      <c r="AH155" s="567"/>
      <c r="AI155" s="567"/>
      <c r="AJ155" s="567"/>
      <c r="AK155" s="567"/>
      <c r="AL155" s="567"/>
      <c r="AM155" s="567"/>
      <c r="AN155" s="567"/>
      <c r="AO155" s="567"/>
      <c r="AP155" s="567"/>
    </row>
    <row r="156" spans="1:42" s="929" customFormat="1" ht="12.75">
      <c r="A156" s="66" t="s">
        <v>394</v>
      </c>
      <c r="B156" s="79">
        <f>SUM(B157)</f>
        <v>7523248</v>
      </c>
      <c r="C156" s="245">
        <f>SUM(C157)</f>
        <v>6062569</v>
      </c>
      <c r="D156" s="79">
        <f>SUM(D157:D158)</f>
        <v>6070536.55</v>
      </c>
      <c r="E156" s="422">
        <f>D156/B156*100</f>
        <v>80.6903687077709</v>
      </c>
      <c r="F156" s="79">
        <f>D156-'[2]Septembris'!D156</f>
        <v>-249698.9500000002</v>
      </c>
      <c r="G156" s="567"/>
      <c r="H156" s="567"/>
      <c r="I156" s="567"/>
      <c r="J156" s="567"/>
      <c r="K156" s="567"/>
      <c r="L156" s="567"/>
      <c r="M156" s="567"/>
      <c r="N156" s="567"/>
      <c r="O156" s="567"/>
      <c r="P156" s="567"/>
      <c r="Q156" s="567"/>
      <c r="R156" s="567"/>
      <c r="S156" s="567"/>
      <c r="T156" s="567"/>
      <c r="U156" s="567"/>
      <c r="V156" s="567"/>
      <c r="W156" s="567"/>
      <c r="X156" s="567"/>
      <c r="Y156" s="567"/>
      <c r="Z156" s="567"/>
      <c r="AA156" s="567"/>
      <c r="AB156" s="567"/>
      <c r="AC156" s="567"/>
      <c r="AD156" s="567"/>
      <c r="AE156" s="567"/>
      <c r="AF156" s="567"/>
      <c r="AG156" s="567"/>
      <c r="AH156" s="567"/>
      <c r="AI156" s="567"/>
      <c r="AJ156" s="567"/>
      <c r="AK156" s="567"/>
      <c r="AL156" s="567"/>
      <c r="AM156" s="567"/>
      <c r="AN156" s="567"/>
      <c r="AO156" s="567"/>
      <c r="AP156" s="567"/>
    </row>
    <row r="157" spans="1:42" s="929" customFormat="1" ht="12.75">
      <c r="A157" s="66" t="s">
        <v>395</v>
      </c>
      <c r="B157" s="79">
        <v>7523248</v>
      </c>
      <c r="C157" s="245">
        <v>6062569</v>
      </c>
      <c r="D157" s="79">
        <v>6062569</v>
      </c>
      <c r="E157" s="422">
        <f>D157/B157*100</f>
        <v>80.58446298726295</v>
      </c>
      <c r="F157" s="79">
        <f>D157-'[2]Septembris'!D157</f>
        <v>-251566</v>
      </c>
      <c r="G157" s="567"/>
      <c r="H157" s="567"/>
      <c r="I157" s="567"/>
      <c r="J157" s="567"/>
      <c r="K157" s="567"/>
      <c r="L157" s="567"/>
      <c r="M157" s="567"/>
      <c r="N157" s="567"/>
      <c r="O157" s="567"/>
      <c r="P157" s="567"/>
      <c r="Q157" s="567"/>
      <c r="R157" s="567"/>
      <c r="S157" s="567"/>
      <c r="T157" s="567"/>
      <c r="U157" s="567"/>
      <c r="V157" s="567"/>
      <c r="W157" s="567"/>
      <c r="X157" s="567"/>
      <c r="Y157" s="567"/>
      <c r="Z157" s="567"/>
      <c r="AA157" s="567"/>
      <c r="AB157" s="567"/>
      <c r="AC157" s="567"/>
      <c r="AD157" s="567"/>
      <c r="AE157" s="567"/>
      <c r="AF157" s="567"/>
      <c r="AG157" s="567"/>
      <c r="AH157" s="567"/>
      <c r="AI157" s="567"/>
      <c r="AJ157" s="567"/>
      <c r="AK157" s="567"/>
      <c r="AL157" s="567"/>
      <c r="AM157" s="567"/>
      <c r="AN157" s="567"/>
      <c r="AO157" s="567"/>
      <c r="AP157" s="567"/>
    </row>
    <row r="158" spans="1:42" s="929" customFormat="1" ht="12.75">
      <c r="A158" s="931" t="s">
        <v>142</v>
      </c>
      <c r="B158" s="79"/>
      <c r="C158" s="245">
        <v>0</v>
      </c>
      <c r="D158" s="79">
        <v>7967.55</v>
      </c>
      <c r="E158" s="422">
        <v>0</v>
      </c>
      <c r="F158" s="79">
        <f>D158-'[2]Septembris'!D158</f>
        <v>1867.0500000000002</v>
      </c>
      <c r="G158" s="567"/>
      <c r="H158" s="567"/>
      <c r="I158" s="567"/>
      <c r="J158" s="567"/>
      <c r="K158" s="567"/>
      <c r="L158" s="567"/>
      <c r="M158" s="567"/>
      <c r="N158" s="567"/>
      <c r="O158" s="567"/>
      <c r="P158" s="567"/>
      <c r="Q158" s="567"/>
      <c r="R158" s="567"/>
      <c r="S158" s="567"/>
      <c r="T158" s="567"/>
      <c r="U158" s="567"/>
      <c r="V158" s="567"/>
      <c r="W158" s="567"/>
      <c r="X158" s="567"/>
      <c r="Y158" s="567"/>
      <c r="Z158" s="567"/>
      <c r="AA158" s="567"/>
      <c r="AB158" s="567"/>
      <c r="AC158" s="567"/>
      <c r="AD158" s="567"/>
      <c r="AE158" s="567"/>
      <c r="AF158" s="567"/>
      <c r="AG158" s="567"/>
      <c r="AH158" s="567"/>
      <c r="AI158" s="567"/>
      <c r="AJ158" s="567"/>
      <c r="AK158" s="567"/>
      <c r="AL158" s="567"/>
      <c r="AM158" s="567"/>
      <c r="AN158" s="567"/>
      <c r="AO158" s="567"/>
      <c r="AP158" s="567"/>
    </row>
    <row r="159" spans="1:42" s="929" customFormat="1" ht="12.75">
      <c r="A159" s="66" t="s">
        <v>398</v>
      </c>
      <c r="B159" s="79">
        <f aca="true" t="shared" si="30" ref="B159:D160">SUM(B160)</f>
        <v>7523248</v>
      </c>
      <c r="C159" s="245">
        <f t="shared" si="30"/>
        <v>6062569</v>
      </c>
      <c r="D159" s="79">
        <f t="shared" si="30"/>
        <v>3876823</v>
      </c>
      <c r="E159" s="422">
        <f>D159/B159*100</f>
        <v>51.531240230283515</v>
      </c>
      <c r="F159" s="79">
        <f>D159-'[2]Septembris'!D159</f>
        <v>560254</v>
      </c>
      <c r="G159" s="567"/>
      <c r="H159" s="567"/>
      <c r="I159" s="567"/>
      <c r="J159" s="567"/>
      <c r="K159" s="567"/>
      <c r="L159" s="567"/>
      <c r="M159" s="567"/>
      <c r="N159" s="567"/>
      <c r="O159" s="567"/>
      <c r="P159" s="567"/>
      <c r="Q159" s="567"/>
      <c r="R159" s="567"/>
      <c r="S159" s="567"/>
      <c r="T159" s="567"/>
      <c r="U159" s="567"/>
      <c r="V159" s="567"/>
      <c r="W159" s="567"/>
      <c r="X159" s="567"/>
      <c r="Y159" s="567"/>
      <c r="Z159" s="567"/>
      <c r="AA159" s="567"/>
      <c r="AB159" s="567"/>
      <c r="AC159" s="567"/>
      <c r="AD159" s="567"/>
      <c r="AE159" s="567"/>
      <c r="AF159" s="567"/>
      <c r="AG159" s="567"/>
      <c r="AH159" s="567"/>
      <c r="AI159" s="567"/>
      <c r="AJ159" s="567"/>
      <c r="AK159" s="567"/>
      <c r="AL159" s="567"/>
      <c r="AM159" s="567"/>
      <c r="AN159" s="567"/>
      <c r="AO159" s="567"/>
      <c r="AP159" s="567"/>
    </row>
    <row r="160" spans="1:42" s="886" customFormat="1" ht="12.75">
      <c r="A160" s="66" t="s">
        <v>405</v>
      </c>
      <c r="B160" s="79">
        <f t="shared" si="30"/>
        <v>7523248</v>
      </c>
      <c r="C160" s="245">
        <f t="shared" si="30"/>
        <v>6062569</v>
      </c>
      <c r="D160" s="79">
        <f t="shared" si="30"/>
        <v>3876823</v>
      </c>
      <c r="E160" s="422">
        <f>D160/B160*100</f>
        <v>51.531240230283515</v>
      </c>
      <c r="F160" s="79">
        <f>D160-'[2]Septembris'!D160</f>
        <v>560254</v>
      </c>
      <c r="G160" s="567"/>
      <c r="H160" s="567"/>
      <c r="I160" s="567"/>
      <c r="J160" s="567"/>
      <c r="K160" s="567"/>
      <c r="L160" s="567"/>
      <c r="M160" s="567"/>
      <c r="N160" s="567"/>
      <c r="O160" s="567"/>
      <c r="P160" s="567"/>
      <c r="Q160" s="567"/>
      <c r="R160" s="567"/>
      <c r="S160" s="567"/>
      <c r="T160" s="567"/>
      <c r="U160" s="567"/>
      <c r="V160" s="567"/>
      <c r="W160" s="567"/>
      <c r="X160" s="567"/>
      <c r="Y160" s="567"/>
      <c r="Z160" s="567"/>
      <c r="AA160" s="567"/>
      <c r="AB160" s="567"/>
      <c r="AC160" s="567"/>
      <c r="AD160" s="567"/>
      <c r="AE160" s="567"/>
      <c r="AF160" s="567"/>
      <c r="AG160" s="567"/>
      <c r="AH160" s="567"/>
      <c r="AI160" s="567"/>
      <c r="AJ160" s="567"/>
      <c r="AK160" s="567"/>
      <c r="AL160" s="567"/>
      <c r="AM160" s="567"/>
      <c r="AN160" s="567"/>
      <c r="AO160" s="567"/>
      <c r="AP160" s="567"/>
    </row>
    <row r="161" spans="1:42" s="886" customFormat="1" ht="12.75">
      <c r="A161" s="66" t="s">
        <v>407</v>
      </c>
      <c r="B161" s="79">
        <v>7523248</v>
      </c>
      <c r="C161" s="245">
        <v>6062569</v>
      </c>
      <c r="D161" s="79">
        <v>3876823</v>
      </c>
      <c r="E161" s="422">
        <f>D161/B161*100</f>
        <v>51.531240230283515</v>
      </c>
      <c r="F161" s="79">
        <f>D161-'[2]Septembris'!D161</f>
        <v>560254</v>
      </c>
      <c r="G161" s="567"/>
      <c r="H161" s="567"/>
      <c r="I161" s="567"/>
      <c r="J161" s="567"/>
      <c r="K161" s="567"/>
      <c r="L161" s="567"/>
      <c r="M161" s="567"/>
      <c r="N161" s="567"/>
      <c r="O161" s="567"/>
      <c r="P161" s="567"/>
      <c r="Q161" s="567"/>
      <c r="R161" s="567"/>
      <c r="S161" s="567"/>
      <c r="T161" s="567"/>
      <c r="U161" s="567"/>
      <c r="V161" s="567"/>
      <c r="W161" s="567"/>
      <c r="X161" s="567"/>
      <c r="Y161" s="567"/>
      <c r="Z161" s="567"/>
      <c r="AA161" s="567"/>
      <c r="AB161" s="567"/>
      <c r="AC161" s="567"/>
      <c r="AD161" s="567"/>
      <c r="AE161" s="567"/>
      <c r="AF161" s="567"/>
      <c r="AG161" s="567"/>
      <c r="AH161" s="567"/>
      <c r="AI161" s="567"/>
      <c r="AJ161" s="567"/>
      <c r="AK161" s="567"/>
      <c r="AL161" s="567"/>
      <c r="AM161" s="567"/>
      <c r="AN161" s="567"/>
      <c r="AO161" s="567"/>
      <c r="AP161" s="567"/>
    </row>
    <row r="162" spans="1:6" ht="12.75">
      <c r="A162" s="684" t="s">
        <v>436</v>
      </c>
      <c r="B162" s="23"/>
      <c r="C162" s="23"/>
      <c r="D162" s="23"/>
      <c r="E162" s="898"/>
      <c r="F162" s="79"/>
    </row>
    <row r="163" spans="1:42" s="928" customFormat="1" ht="12.75">
      <c r="A163" s="70" t="s">
        <v>431</v>
      </c>
      <c r="B163" s="79"/>
      <c r="C163" s="79"/>
      <c r="D163" s="79"/>
      <c r="E163" s="422"/>
      <c r="F163" s="79"/>
      <c r="G163" s="927"/>
      <c r="H163" s="927"/>
      <c r="I163" s="927"/>
      <c r="J163" s="927"/>
      <c r="K163" s="927"/>
      <c r="L163" s="927"/>
      <c r="M163" s="927"/>
      <c r="N163" s="927"/>
      <c r="O163" s="927"/>
      <c r="P163" s="927"/>
      <c r="Q163" s="927"/>
      <c r="R163" s="927"/>
      <c r="S163" s="927"/>
      <c r="T163" s="927"/>
      <c r="U163" s="927"/>
      <c r="V163" s="927"/>
      <c r="W163" s="927"/>
      <c r="X163" s="927"/>
      <c r="Y163" s="927"/>
      <c r="Z163" s="927"/>
      <c r="AA163" s="927"/>
      <c r="AB163" s="927"/>
      <c r="AC163" s="927"/>
      <c r="AD163" s="927"/>
      <c r="AE163" s="927"/>
      <c r="AF163" s="927"/>
      <c r="AG163" s="927"/>
      <c r="AH163" s="927"/>
      <c r="AI163" s="927"/>
      <c r="AJ163" s="927"/>
      <c r="AK163" s="927"/>
      <c r="AL163" s="927"/>
      <c r="AM163" s="927"/>
      <c r="AN163" s="927"/>
      <c r="AO163" s="927"/>
      <c r="AP163" s="927"/>
    </row>
    <row r="164" spans="1:42" s="932" customFormat="1" ht="12.75">
      <c r="A164" s="69" t="s">
        <v>394</v>
      </c>
      <c r="B164" s="79">
        <f>SUM(B165:B167)</f>
        <v>2515137</v>
      </c>
      <c r="C164" s="79">
        <f>SUM(C165:C167)</f>
        <v>2471226</v>
      </c>
      <c r="D164" s="245">
        <f>SUM(D165:D167)+0.2</f>
        <v>457801.97000000003</v>
      </c>
      <c r="E164" s="357">
        <f aca="true" t="shared" si="31" ref="E164:E172">D164/B164*100</f>
        <v>18.2018701168167</v>
      </c>
      <c r="F164" s="79">
        <f>D164-'[2]Septembris'!D164</f>
        <v>-51577.02999999997</v>
      </c>
      <c r="G164" s="927"/>
      <c r="H164" s="927"/>
      <c r="I164" s="927"/>
      <c r="J164" s="927"/>
      <c r="K164" s="927"/>
      <c r="L164" s="927"/>
      <c r="M164" s="927"/>
      <c r="N164" s="927"/>
      <c r="O164" s="927"/>
      <c r="P164" s="927"/>
      <c r="Q164" s="927"/>
      <c r="R164" s="927"/>
      <c r="S164" s="927"/>
      <c r="T164" s="927"/>
      <c r="U164" s="927"/>
      <c r="V164" s="927"/>
      <c r="W164" s="927"/>
      <c r="X164" s="927"/>
      <c r="Y164" s="927"/>
      <c r="Z164" s="927"/>
      <c r="AA164" s="927"/>
      <c r="AB164" s="927"/>
      <c r="AC164" s="927"/>
      <c r="AD164" s="927"/>
      <c r="AE164" s="927"/>
      <c r="AF164" s="927"/>
      <c r="AG164" s="927"/>
      <c r="AH164" s="927"/>
      <c r="AI164" s="927"/>
      <c r="AJ164" s="927"/>
      <c r="AK164" s="927"/>
      <c r="AL164" s="927"/>
      <c r="AM164" s="927"/>
      <c r="AN164" s="927"/>
      <c r="AO164" s="927"/>
      <c r="AP164" s="927"/>
    </row>
    <row r="165" spans="1:42" s="932" customFormat="1" ht="12.75">
      <c r="A165" s="69" t="s">
        <v>395</v>
      </c>
      <c r="B165" s="79">
        <v>241250</v>
      </c>
      <c r="C165" s="79">
        <v>187379</v>
      </c>
      <c r="D165" s="245">
        <v>187379</v>
      </c>
      <c r="E165" s="357">
        <f t="shared" si="31"/>
        <v>77.6700518134715</v>
      </c>
      <c r="F165" s="79">
        <f>D165-'[2]Septembris'!D165</f>
        <v>-72884</v>
      </c>
      <c r="G165" s="927"/>
      <c r="H165" s="927"/>
      <c r="I165" s="927"/>
      <c r="J165" s="927"/>
      <c r="K165" s="927"/>
      <c r="L165" s="927"/>
      <c r="M165" s="927"/>
      <c r="N165" s="927"/>
      <c r="O165" s="927"/>
      <c r="P165" s="927"/>
      <c r="Q165" s="927"/>
      <c r="R165" s="927"/>
      <c r="S165" s="927"/>
      <c r="T165" s="927"/>
      <c r="U165" s="927"/>
      <c r="V165" s="927"/>
      <c r="W165" s="927"/>
      <c r="X165" s="927"/>
      <c r="Y165" s="927"/>
      <c r="Z165" s="927"/>
      <c r="AA165" s="927"/>
      <c r="AB165" s="927"/>
      <c r="AC165" s="927"/>
      <c r="AD165" s="927"/>
      <c r="AE165" s="927"/>
      <c r="AF165" s="927"/>
      <c r="AG165" s="927"/>
      <c r="AH165" s="927"/>
      <c r="AI165" s="927"/>
      <c r="AJ165" s="927"/>
      <c r="AK165" s="927"/>
      <c r="AL165" s="927"/>
      <c r="AM165" s="927"/>
      <c r="AN165" s="927"/>
      <c r="AO165" s="927"/>
      <c r="AP165" s="927"/>
    </row>
    <row r="166" spans="1:42" s="932" customFormat="1" ht="12.75">
      <c r="A166" s="69" t="s">
        <v>396</v>
      </c>
      <c r="B166" s="79">
        <f>3724+33516</f>
        <v>37240</v>
      </c>
      <c r="C166" s="79">
        <v>30040</v>
      </c>
      <c r="D166" s="245">
        <v>9805</v>
      </c>
      <c r="E166" s="357">
        <f t="shared" si="31"/>
        <v>26.32921589688507</v>
      </c>
      <c r="F166" s="79">
        <f>D166-'[2]Septembris'!D166+1</f>
        <v>4687</v>
      </c>
      <c r="G166" s="927"/>
      <c r="H166" s="927"/>
      <c r="I166" s="927"/>
      <c r="J166" s="927"/>
      <c r="K166" s="927"/>
      <c r="L166" s="927"/>
      <c r="M166" s="927"/>
      <c r="N166" s="927"/>
      <c r="O166" s="927"/>
      <c r="P166" s="927"/>
      <c r="Q166" s="927"/>
      <c r="R166" s="927"/>
      <c r="S166" s="927"/>
      <c r="T166" s="927"/>
      <c r="U166" s="927"/>
      <c r="V166" s="927"/>
      <c r="W166" s="927"/>
      <c r="X166" s="927"/>
      <c r="Y166" s="927"/>
      <c r="Z166" s="927"/>
      <c r="AA166" s="927"/>
      <c r="AB166" s="927"/>
      <c r="AC166" s="927"/>
      <c r="AD166" s="927"/>
      <c r="AE166" s="927"/>
      <c r="AF166" s="927"/>
      <c r="AG166" s="927"/>
      <c r="AH166" s="927"/>
      <c r="AI166" s="927"/>
      <c r="AJ166" s="927"/>
      <c r="AK166" s="927"/>
      <c r="AL166" s="927"/>
      <c r="AM166" s="927"/>
      <c r="AN166" s="927"/>
      <c r="AO166" s="927"/>
      <c r="AP166" s="927"/>
    </row>
    <row r="167" spans="1:42" s="932" customFormat="1" ht="12.75">
      <c r="A167" s="69" t="s">
        <v>397</v>
      </c>
      <c r="B167" s="79">
        <v>2236647</v>
      </c>
      <c r="C167" s="79">
        <v>2253807</v>
      </c>
      <c r="D167" s="79">
        <v>260617.77</v>
      </c>
      <c r="E167" s="422">
        <f t="shared" si="31"/>
        <v>11.652163707549738</v>
      </c>
      <c r="F167" s="79">
        <f>D167-'[2]Septembris'!D167-0.6</f>
        <v>16620.16999999999</v>
      </c>
      <c r="G167" s="927"/>
      <c r="H167" s="927"/>
      <c r="I167" s="927"/>
      <c r="J167" s="927"/>
      <c r="K167" s="927"/>
      <c r="L167" s="927"/>
      <c r="M167" s="927"/>
      <c r="N167" s="927"/>
      <c r="O167" s="927"/>
      <c r="P167" s="927"/>
      <c r="Q167" s="927"/>
      <c r="R167" s="927"/>
      <c r="S167" s="927"/>
      <c r="T167" s="927"/>
      <c r="U167" s="927"/>
      <c r="V167" s="927"/>
      <c r="W167" s="927"/>
      <c r="X167" s="927"/>
      <c r="Y167" s="927"/>
      <c r="Z167" s="927"/>
      <c r="AA167" s="927"/>
      <c r="AB167" s="927"/>
      <c r="AC167" s="927"/>
      <c r="AD167" s="927"/>
      <c r="AE167" s="927"/>
      <c r="AF167" s="927"/>
      <c r="AG167" s="927"/>
      <c r="AH167" s="927"/>
      <c r="AI167" s="927"/>
      <c r="AJ167" s="927"/>
      <c r="AK167" s="927"/>
      <c r="AL167" s="927"/>
      <c r="AM167" s="927"/>
      <c r="AN167" s="927"/>
      <c r="AO167" s="927"/>
      <c r="AP167" s="927"/>
    </row>
    <row r="168" spans="1:42" s="932" customFormat="1" ht="12.75">
      <c r="A168" s="69" t="s">
        <v>398</v>
      </c>
      <c r="B168" s="79">
        <f>B169+B171</f>
        <v>2681316</v>
      </c>
      <c r="C168" s="79">
        <f>C169+C171</f>
        <v>2637405</v>
      </c>
      <c r="D168" s="79">
        <f>D169+D171+0.2</f>
        <v>465670.60000000003</v>
      </c>
      <c r="E168" s="422">
        <f t="shared" si="31"/>
        <v>17.36724056396188</v>
      </c>
      <c r="F168" s="79">
        <f>D168-'[2]Septembris'!D168-0.2</f>
        <v>37210.40000000004</v>
      </c>
      <c r="G168" s="927"/>
      <c r="H168" s="927"/>
      <c r="I168" s="927"/>
      <c r="J168" s="927"/>
      <c r="K168" s="927"/>
      <c r="L168" s="927"/>
      <c r="M168" s="927"/>
      <c r="N168" s="927"/>
      <c r="O168" s="927"/>
      <c r="P168" s="927"/>
      <c r="Q168" s="927"/>
      <c r="R168" s="927"/>
      <c r="S168" s="927"/>
      <c r="T168" s="927"/>
      <c r="U168" s="927"/>
      <c r="V168" s="927"/>
      <c r="W168" s="927"/>
      <c r="X168" s="927"/>
      <c r="Y168" s="927"/>
      <c r="Z168" s="927"/>
      <c r="AA168" s="927"/>
      <c r="AB168" s="927"/>
      <c r="AC168" s="927"/>
      <c r="AD168" s="927"/>
      <c r="AE168" s="927"/>
      <c r="AF168" s="927"/>
      <c r="AG168" s="927"/>
      <c r="AH168" s="927"/>
      <c r="AI168" s="927"/>
      <c r="AJ168" s="927"/>
      <c r="AK168" s="927"/>
      <c r="AL168" s="927"/>
      <c r="AM168" s="927"/>
      <c r="AN168" s="927"/>
      <c r="AO168" s="927"/>
      <c r="AP168" s="927"/>
    </row>
    <row r="169" spans="1:42" s="933" customFormat="1" ht="12.75">
      <c r="A169" s="69" t="s">
        <v>399</v>
      </c>
      <c r="B169" s="79">
        <f>SUM(B170)</f>
        <v>2304153</v>
      </c>
      <c r="C169" s="79">
        <f>SUM(C170)</f>
        <v>2263242</v>
      </c>
      <c r="D169" s="79">
        <f>SUM(D170)</f>
        <v>465045.4</v>
      </c>
      <c r="E169" s="422">
        <f t="shared" si="31"/>
        <v>20.18292188062164</v>
      </c>
      <c r="F169" s="79">
        <f>D169-'[2]Septembris'!D169-0.2</f>
        <v>36585.200000000026</v>
      </c>
      <c r="G169" s="927"/>
      <c r="H169" s="927"/>
      <c r="I169" s="927"/>
      <c r="J169" s="927"/>
      <c r="K169" s="927"/>
      <c r="L169" s="927"/>
      <c r="M169" s="927"/>
      <c r="N169" s="927"/>
      <c r="O169" s="927"/>
      <c r="P169" s="927"/>
      <c r="Q169" s="927"/>
      <c r="R169" s="927"/>
      <c r="S169" s="927"/>
      <c r="T169" s="927"/>
      <c r="U169" s="927"/>
      <c r="V169" s="927"/>
      <c r="W169" s="927"/>
      <c r="X169" s="927"/>
      <c r="Y169" s="927"/>
      <c r="Z169" s="927"/>
      <c r="AA169" s="927"/>
      <c r="AB169" s="927"/>
      <c r="AC169" s="927"/>
      <c r="AD169" s="927"/>
      <c r="AE169" s="927"/>
      <c r="AF169" s="927"/>
      <c r="AG169" s="927"/>
      <c r="AH169" s="927"/>
      <c r="AI169" s="927"/>
      <c r="AJ169" s="927"/>
      <c r="AK169" s="927"/>
      <c r="AL169" s="927"/>
      <c r="AM169" s="927"/>
      <c r="AN169" s="927"/>
      <c r="AO169" s="927"/>
      <c r="AP169" s="927"/>
    </row>
    <row r="170" spans="1:42" s="933" customFormat="1" ht="12.75">
      <c r="A170" s="69" t="s">
        <v>400</v>
      </c>
      <c r="B170" s="79">
        <v>2304153</v>
      </c>
      <c r="C170" s="79">
        <v>2263242</v>
      </c>
      <c r="D170" s="79">
        <v>465045.4</v>
      </c>
      <c r="E170" s="422">
        <f t="shared" si="31"/>
        <v>20.18292188062164</v>
      </c>
      <c r="F170" s="79">
        <f>D170-'[2]Septembris'!D170</f>
        <v>36585.40000000002</v>
      </c>
      <c r="G170" s="927"/>
      <c r="H170" s="927"/>
      <c r="I170" s="927"/>
      <c r="J170" s="927"/>
      <c r="K170" s="927"/>
      <c r="L170" s="927"/>
      <c r="M170" s="927"/>
      <c r="N170" s="927"/>
      <c r="O170" s="927"/>
      <c r="P170" s="927"/>
      <c r="Q170" s="927"/>
      <c r="R170" s="927"/>
      <c r="S170" s="927"/>
      <c r="T170" s="927"/>
      <c r="U170" s="927"/>
      <c r="V170" s="927"/>
      <c r="W170" s="927"/>
      <c r="X170" s="927"/>
      <c r="Y170" s="927"/>
      <c r="Z170" s="927"/>
      <c r="AA170" s="927"/>
      <c r="AB170" s="927"/>
      <c r="AC170" s="927"/>
      <c r="AD170" s="927"/>
      <c r="AE170" s="927"/>
      <c r="AF170" s="927"/>
      <c r="AG170" s="927"/>
      <c r="AH170" s="927"/>
      <c r="AI170" s="927"/>
      <c r="AJ170" s="927"/>
      <c r="AK170" s="927"/>
      <c r="AL170" s="927"/>
      <c r="AM170" s="927"/>
      <c r="AN170" s="927"/>
      <c r="AO170" s="927"/>
      <c r="AP170" s="927"/>
    </row>
    <row r="171" spans="1:42" s="886" customFormat="1" ht="12.75">
      <c r="A171" s="66" t="s">
        <v>405</v>
      </c>
      <c r="B171" s="79">
        <f>SUM(B172)</f>
        <v>377163</v>
      </c>
      <c r="C171" s="79">
        <f>SUM(C172)</f>
        <v>374163</v>
      </c>
      <c r="D171" s="79">
        <f>SUM(D172)</f>
        <v>625</v>
      </c>
      <c r="E171" s="422">
        <f t="shared" si="31"/>
        <v>0.16571084650403142</v>
      </c>
      <c r="F171" s="79">
        <f>D171-'[2]Septembris'!D171+0.4</f>
        <v>625.4</v>
      </c>
      <c r="G171" s="567"/>
      <c r="H171" s="567"/>
      <c r="I171" s="567"/>
      <c r="J171" s="567"/>
      <c r="K171" s="567"/>
      <c r="L171" s="567"/>
      <c r="M171" s="567"/>
      <c r="N171" s="567"/>
      <c r="O171" s="567"/>
      <c r="P171" s="567"/>
      <c r="Q171" s="567"/>
      <c r="R171" s="567"/>
      <c r="S171" s="567"/>
      <c r="T171" s="567"/>
      <c r="U171" s="567"/>
      <c r="V171" s="567"/>
      <c r="W171" s="567"/>
      <c r="X171" s="567"/>
      <c r="Y171" s="567"/>
      <c r="Z171" s="567"/>
      <c r="AA171" s="567"/>
      <c r="AB171" s="567"/>
      <c r="AC171" s="567"/>
      <c r="AD171" s="567"/>
      <c r="AE171" s="567"/>
      <c r="AF171" s="567"/>
      <c r="AG171" s="567"/>
      <c r="AH171" s="567"/>
      <c r="AI171" s="567"/>
      <c r="AJ171" s="567"/>
      <c r="AK171" s="567"/>
      <c r="AL171" s="567"/>
      <c r="AM171" s="567"/>
      <c r="AN171" s="567"/>
      <c r="AO171" s="567"/>
      <c r="AP171" s="567"/>
    </row>
    <row r="172" spans="1:42" s="886" customFormat="1" ht="12.75">
      <c r="A172" s="66" t="s">
        <v>406</v>
      </c>
      <c r="B172" s="79">
        <v>377163</v>
      </c>
      <c r="C172" s="79">
        <v>374163</v>
      </c>
      <c r="D172" s="79">
        <v>625</v>
      </c>
      <c r="E172" s="422">
        <f t="shared" si="31"/>
        <v>0.16571084650403142</v>
      </c>
      <c r="F172" s="79">
        <f>D172-'[2]Septembris'!D172</f>
        <v>625</v>
      </c>
      <c r="G172" s="567"/>
      <c r="H172" s="567"/>
      <c r="I172" s="567"/>
      <c r="J172" s="567"/>
      <c r="K172" s="567"/>
      <c r="L172" s="567"/>
      <c r="M172" s="567"/>
      <c r="N172" s="567"/>
      <c r="O172" s="567"/>
      <c r="P172" s="567"/>
      <c r="Q172" s="567"/>
      <c r="R172" s="567"/>
      <c r="S172" s="567"/>
      <c r="T172" s="567"/>
      <c r="U172" s="567"/>
      <c r="V172" s="567"/>
      <c r="W172" s="567"/>
      <c r="X172" s="567"/>
      <c r="Y172" s="567"/>
      <c r="Z172" s="567"/>
      <c r="AA172" s="567"/>
      <c r="AB172" s="567"/>
      <c r="AC172" s="567"/>
      <c r="AD172" s="567"/>
      <c r="AE172" s="567"/>
      <c r="AF172" s="567"/>
      <c r="AG172" s="567"/>
      <c r="AH172" s="567"/>
      <c r="AI172" s="567"/>
      <c r="AJ172" s="567"/>
      <c r="AK172" s="567"/>
      <c r="AL172" s="567"/>
      <c r="AM172" s="567"/>
      <c r="AN172" s="567"/>
      <c r="AO172" s="567"/>
      <c r="AP172" s="567"/>
    </row>
    <row r="173" spans="1:48" s="934" customFormat="1" ht="12.75">
      <c r="A173" s="696" t="s">
        <v>950</v>
      </c>
      <c r="B173" s="79">
        <f>B164-B168</f>
        <v>-166179</v>
      </c>
      <c r="C173" s="79">
        <f>C164-C168</f>
        <v>-166179</v>
      </c>
      <c r="D173" s="79">
        <f>D164-D168</f>
        <v>-7868.630000000005</v>
      </c>
      <c r="E173" s="254" t="s">
        <v>587</v>
      </c>
      <c r="F173" s="79">
        <f>D173-'[2]Septembris'!D173</f>
        <v>-88787.63</v>
      </c>
      <c r="G173" s="925"/>
      <c r="H173" s="925"/>
      <c r="I173" s="925"/>
      <c r="J173" s="925"/>
      <c r="K173" s="925"/>
      <c r="L173" s="925"/>
      <c r="M173" s="925"/>
      <c r="N173" s="925"/>
      <c r="O173" s="925"/>
      <c r="P173" s="925"/>
      <c r="Q173" s="925"/>
      <c r="R173" s="925"/>
      <c r="S173" s="925"/>
      <c r="T173" s="925"/>
      <c r="U173" s="925"/>
      <c r="V173" s="925"/>
      <c r="W173" s="925"/>
      <c r="X173" s="925"/>
      <c r="Y173" s="925"/>
      <c r="Z173" s="925"/>
      <c r="AA173" s="925"/>
      <c r="AB173" s="925"/>
      <c r="AC173" s="925"/>
      <c r="AD173" s="925"/>
      <c r="AE173" s="925"/>
      <c r="AF173" s="925"/>
      <c r="AG173" s="925"/>
      <c r="AH173" s="925"/>
      <c r="AI173" s="925"/>
      <c r="AJ173" s="925"/>
      <c r="AK173" s="925"/>
      <c r="AL173" s="925"/>
      <c r="AM173" s="925"/>
      <c r="AN173" s="925"/>
      <c r="AO173" s="925"/>
      <c r="AP173" s="925"/>
      <c r="AQ173" s="925"/>
      <c r="AR173" s="925"/>
      <c r="AS173" s="925"/>
      <c r="AT173" s="925"/>
      <c r="AU173" s="925"/>
      <c r="AV173" s="926"/>
    </row>
    <row r="174" spans="1:48" s="934" customFormat="1" ht="25.5">
      <c r="A174" s="935" t="s">
        <v>437</v>
      </c>
      <c r="B174" s="79">
        <f>-B173</f>
        <v>166179</v>
      </c>
      <c r="C174" s="79">
        <f>-C173</f>
        <v>166179</v>
      </c>
      <c r="D174" s="79">
        <v>0</v>
      </c>
      <c r="E174" s="254" t="s">
        <v>587</v>
      </c>
      <c r="F174" s="79">
        <f>D174-'[2]Septembris'!D174</f>
        <v>0</v>
      </c>
      <c r="G174" s="925"/>
      <c r="H174" s="925"/>
      <c r="I174" s="925"/>
      <c r="J174" s="925"/>
      <c r="K174" s="925"/>
      <c r="L174" s="925"/>
      <c r="M174" s="925"/>
      <c r="N174" s="925"/>
      <c r="O174" s="925"/>
      <c r="P174" s="925"/>
      <c r="Q174" s="925"/>
      <c r="R174" s="925"/>
      <c r="S174" s="925"/>
      <c r="T174" s="925"/>
      <c r="U174" s="925"/>
      <c r="V174" s="925"/>
      <c r="W174" s="925"/>
      <c r="X174" s="925"/>
      <c r="Y174" s="925"/>
      <c r="Z174" s="925"/>
      <c r="AA174" s="925"/>
      <c r="AB174" s="925"/>
      <c r="AC174" s="925"/>
      <c r="AD174" s="925"/>
      <c r="AE174" s="925"/>
      <c r="AF174" s="925"/>
      <c r="AG174" s="925"/>
      <c r="AH174" s="925"/>
      <c r="AI174" s="925"/>
      <c r="AJ174" s="925"/>
      <c r="AK174" s="925"/>
      <c r="AL174" s="925"/>
      <c r="AM174" s="925"/>
      <c r="AN174" s="925"/>
      <c r="AO174" s="925"/>
      <c r="AP174" s="925"/>
      <c r="AQ174" s="925"/>
      <c r="AR174" s="925"/>
      <c r="AS174" s="925"/>
      <c r="AT174" s="925"/>
      <c r="AU174" s="925"/>
      <c r="AV174" s="926"/>
    </row>
    <row r="175" spans="1:48" s="934" customFormat="1" ht="12.75">
      <c r="A175" s="419" t="s">
        <v>420</v>
      </c>
      <c r="B175" s="79"/>
      <c r="C175" s="79"/>
      <c r="D175" s="79"/>
      <c r="E175" s="79"/>
      <c r="F175" s="79"/>
      <c r="G175" s="925"/>
      <c r="H175" s="925"/>
      <c r="I175" s="925"/>
      <c r="J175" s="925"/>
      <c r="K175" s="925"/>
      <c r="L175" s="925"/>
      <c r="M175" s="925"/>
      <c r="N175" s="925"/>
      <c r="O175" s="925"/>
      <c r="P175" s="925"/>
      <c r="Q175" s="925"/>
      <c r="R175" s="925"/>
      <c r="S175" s="925"/>
      <c r="T175" s="925"/>
      <c r="U175" s="925"/>
      <c r="V175" s="925"/>
      <c r="W175" s="925"/>
      <c r="X175" s="925"/>
      <c r="Y175" s="925"/>
      <c r="Z175" s="925"/>
      <c r="AA175" s="925"/>
      <c r="AB175" s="925"/>
      <c r="AC175" s="925"/>
      <c r="AD175" s="925"/>
      <c r="AE175" s="925"/>
      <c r="AF175" s="925"/>
      <c r="AG175" s="925"/>
      <c r="AH175" s="925"/>
      <c r="AI175" s="925"/>
      <c r="AJ175" s="925"/>
      <c r="AK175" s="925"/>
      <c r="AL175" s="925"/>
      <c r="AM175" s="925"/>
      <c r="AN175" s="925"/>
      <c r="AO175" s="925"/>
      <c r="AP175" s="925"/>
      <c r="AQ175" s="925"/>
      <c r="AR175" s="925"/>
      <c r="AS175" s="925"/>
      <c r="AT175" s="925"/>
      <c r="AU175" s="925"/>
      <c r="AV175" s="926"/>
    </row>
    <row r="176" spans="1:48" s="934" customFormat="1" ht="12.75">
      <c r="A176" s="69" t="s">
        <v>394</v>
      </c>
      <c r="B176" s="79">
        <f>B177</f>
        <v>3460000</v>
      </c>
      <c r="C176" s="79">
        <f>C177</f>
        <v>0</v>
      </c>
      <c r="D176" s="79">
        <f>D177</f>
        <v>0</v>
      </c>
      <c r="E176" s="936">
        <f>D176/B176*100</f>
        <v>0</v>
      </c>
      <c r="F176" s="79">
        <f>D176-'[2]Septembris'!D176</f>
        <v>0</v>
      </c>
      <c r="G176" s="925"/>
      <c r="H176" s="925"/>
      <c r="I176" s="925"/>
      <c r="J176" s="925"/>
      <c r="K176" s="925"/>
      <c r="L176" s="925"/>
      <c r="M176" s="925"/>
      <c r="N176" s="925"/>
      <c r="O176" s="925"/>
      <c r="P176" s="925"/>
      <c r="Q176" s="925"/>
      <c r="R176" s="925"/>
      <c r="S176" s="925"/>
      <c r="T176" s="925"/>
      <c r="U176" s="925"/>
      <c r="V176" s="925"/>
      <c r="W176" s="925"/>
      <c r="X176" s="925"/>
      <c r="Y176" s="925"/>
      <c r="Z176" s="925"/>
      <c r="AA176" s="925"/>
      <c r="AB176" s="925"/>
      <c r="AC176" s="925"/>
      <c r="AD176" s="925"/>
      <c r="AE176" s="925"/>
      <c r="AF176" s="925"/>
      <c r="AG176" s="925"/>
      <c r="AH176" s="925"/>
      <c r="AI176" s="925"/>
      <c r="AJ176" s="925"/>
      <c r="AK176" s="925"/>
      <c r="AL176" s="925"/>
      <c r="AM176" s="925"/>
      <c r="AN176" s="925"/>
      <c r="AO176" s="925"/>
      <c r="AP176" s="925"/>
      <c r="AQ176" s="925"/>
      <c r="AR176" s="925"/>
      <c r="AS176" s="925"/>
      <c r="AT176" s="925"/>
      <c r="AU176" s="925"/>
      <c r="AV176" s="926"/>
    </row>
    <row r="177" spans="1:48" s="934" customFormat="1" ht="12.75">
      <c r="A177" s="69" t="s">
        <v>395</v>
      </c>
      <c r="B177" s="79">
        <v>3460000</v>
      </c>
      <c r="C177" s="79">
        <v>0</v>
      </c>
      <c r="D177" s="79">
        <v>0</v>
      </c>
      <c r="E177" s="936">
        <f>D177/B177*100</f>
        <v>0</v>
      </c>
      <c r="F177" s="79">
        <f>D177-'[2]Septembris'!D177</f>
        <v>0</v>
      </c>
      <c r="G177" s="925"/>
      <c r="H177" s="925"/>
      <c r="I177" s="925"/>
      <c r="J177" s="925"/>
      <c r="K177" s="925"/>
      <c r="L177" s="925"/>
      <c r="M177" s="925"/>
      <c r="N177" s="925"/>
      <c r="O177" s="925"/>
      <c r="P177" s="925"/>
      <c r="Q177" s="925"/>
      <c r="R177" s="925"/>
      <c r="S177" s="925"/>
      <c r="T177" s="925"/>
      <c r="U177" s="925"/>
      <c r="V177" s="925"/>
      <c r="W177" s="925"/>
      <c r="X177" s="925"/>
      <c r="Y177" s="925"/>
      <c r="Z177" s="925"/>
      <c r="AA177" s="925"/>
      <c r="AB177" s="925"/>
      <c r="AC177" s="925"/>
      <c r="AD177" s="925"/>
      <c r="AE177" s="925"/>
      <c r="AF177" s="925"/>
      <c r="AG177" s="925"/>
      <c r="AH177" s="925"/>
      <c r="AI177" s="925"/>
      <c r="AJ177" s="925"/>
      <c r="AK177" s="925"/>
      <c r="AL177" s="925"/>
      <c r="AM177" s="925"/>
      <c r="AN177" s="925"/>
      <c r="AO177" s="925"/>
      <c r="AP177" s="925"/>
      <c r="AQ177" s="925"/>
      <c r="AR177" s="925"/>
      <c r="AS177" s="925"/>
      <c r="AT177" s="925"/>
      <c r="AU177" s="925"/>
      <c r="AV177" s="926"/>
    </row>
    <row r="178" spans="1:48" s="81" customFormat="1" ht="12.75">
      <c r="A178" s="69" t="s">
        <v>398</v>
      </c>
      <c r="B178" s="79">
        <f aca="true" t="shared" si="32" ref="B178:D179">B179</f>
        <v>3460000</v>
      </c>
      <c r="C178" s="79">
        <f t="shared" si="32"/>
        <v>0</v>
      </c>
      <c r="D178" s="79">
        <f t="shared" si="32"/>
        <v>0</v>
      </c>
      <c r="E178" s="936">
        <f>D178/B178*100</f>
        <v>0</v>
      </c>
      <c r="F178" s="79">
        <f>D178-'[2]Septembris'!D178</f>
        <v>0</v>
      </c>
      <c r="G178" s="925"/>
      <c r="H178" s="925"/>
      <c r="I178" s="925"/>
      <c r="J178" s="925"/>
      <c r="K178" s="925"/>
      <c r="L178" s="925"/>
      <c r="M178" s="925"/>
      <c r="N178" s="925"/>
      <c r="O178" s="925"/>
      <c r="P178" s="925"/>
      <c r="Q178" s="925"/>
      <c r="R178" s="925"/>
      <c r="S178" s="925"/>
      <c r="T178" s="925"/>
      <c r="U178" s="925"/>
      <c r="V178" s="925"/>
      <c r="W178" s="925"/>
      <c r="X178" s="925"/>
      <c r="Y178" s="925"/>
      <c r="Z178" s="925"/>
      <c r="AA178" s="925"/>
      <c r="AB178" s="925"/>
      <c r="AC178" s="925"/>
      <c r="AD178" s="925"/>
      <c r="AE178" s="925"/>
      <c r="AF178" s="925"/>
      <c r="AG178" s="925"/>
      <c r="AH178" s="925"/>
      <c r="AI178" s="925"/>
      <c r="AJ178" s="925"/>
      <c r="AK178" s="925"/>
      <c r="AL178" s="925"/>
      <c r="AM178" s="925"/>
      <c r="AN178" s="925"/>
      <c r="AO178" s="925"/>
      <c r="AP178" s="925"/>
      <c r="AQ178" s="925"/>
      <c r="AR178" s="925"/>
      <c r="AS178" s="925"/>
      <c r="AT178" s="925"/>
      <c r="AU178" s="925"/>
      <c r="AV178" s="926"/>
    </row>
    <row r="179" spans="1:48" s="81" customFormat="1" ht="12.75">
      <c r="A179" s="69" t="s">
        <v>438</v>
      </c>
      <c r="B179" s="79">
        <f t="shared" si="32"/>
        <v>3460000</v>
      </c>
      <c r="C179" s="79">
        <f t="shared" si="32"/>
        <v>0</v>
      </c>
      <c r="D179" s="79">
        <f t="shared" si="32"/>
        <v>0</v>
      </c>
      <c r="E179" s="936">
        <f>D179/B179*100</f>
        <v>0</v>
      </c>
      <c r="F179" s="79">
        <f>D179-'[2]Septembris'!D179</f>
        <v>0</v>
      </c>
      <c r="G179" s="925"/>
      <c r="H179" s="925"/>
      <c r="I179" s="925"/>
      <c r="J179" s="925"/>
      <c r="K179" s="925"/>
      <c r="L179" s="925"/>
      <c r="M179" s="925"/>
      <c r="N179" s="925"/>
      <c r="O179" s="925"/>
      <c r="P179" s="925"/>
      <c r="Q179" s="925"/>
      <c r="R179" s="925"/>
      <c r="S179" s="925"/>
      <c r="T179" s="925"/>
      <c r="U179" s="925"/>
      <c r="V179" s="925"/>
      <c r="W179" s="925"/>
      <c r="X179" s="925"/>
      <c r="Y179" s="925"/>
      <c r="Z179" s="925"/>
      <c r="AA179" s="925"/>
      <c r="AB179" s="925"/>
      <c r="AC179" s="925"/>
      <c r="AD179" s="925"/>
      <c r="AE179" s="925"/>
      <c r="AF179" s="925"/>
      <c r="AG179" s="925"/>
      <c r="AH179" s="925"/>
      <c r="AI179" s="925"/>
      <c r="AJ179" s="925"/>
      <c r="AK179" s="925"/>
      <c r="AL179" s="925"/>
      <c r="AM179" s="925"/>
      <c r="AN179" s="925"/>
      <c r="AO179" s="925"/>
      <c r="AP179" s="925"/>
      <c r="AQ179" s="925"/>
      <c r="AR179" s="925"/>
      <c r="AS179" s="925"/>
      <c r="AT179" s="925"/>
      <c r="AU179" s="925"/>
      <c r="AV179" s="926"/>
    </row>
    <row r="180" spans="1:48" s="925" customFormat="1" ht="12.75">
      <c r="A180" s="69" t="s">
        <v>439</v>
      </c>
      <c r="B180" s="79">
        <v>3460000</v>
      </c>
      <c r="C180" s="79">
        <v>0</v>
      </c>
      <c r="D180" s="79">
        <v>0</v>
      </c>
      <c r="E180" s="936">
        <f>D180/B180*100</f>
        <v>0</v>
      </c>
      <c r="F180" s="79">
        <f>D180-'[2]Septembris'!D180</f>
        <v>0</v>
      </c>
      <c r="AV180" s="926"/>
    </row>
    <row r="181" spans="1:48" s="925" customFormat="1" ht="12.75">
      <c r="A181" s="419" t="s">
        <v>423</v>
      </c>
      <c r="B181" s="79"/>
      <c r="C181" s="79"/>
      <c r="D181" s="79"/>
      <c r="E181" s="79"/>
      <c r="F181" s="79"/>
      <c r="AV181" s="926"/>
    </row>
    <row r="182" spans="1:48" s="925" customFormat="1" ht="12.75">
      <c r="A182" s="69" t="s">
        <v>394</v>
      </c>
      <c r="B182" s="79">
        <f>B183</f>
        <v>240000</v>
      </c>
      <c r="C182" s="79">
        <f>C183</f>
        <v>0</v>
      </c>
      <c r="D182" s="79">
        <f>D183</f>
        <v>0</v>
      </c>
      <c r="E182" s="936">
        <f>D182/B182*100</f>
        <v>0</v>
      </c>
      <c r="F182" s="79">
        <f>D182-'[2]Septembris'!D182</f>
        <v>0</v>
      </c>
      <c r="AV182" s="926"/>
    </row>
    <row r="183" spans="1:48" s="241" customFormat="1" ht="12.75">
      <c r="A183" s="69" t="s">
        <v>395</v>
      </c>
      <c r="B183" s="79">
        <v>240000</v>
      </c>
      <c r="C183" s="79">
        <v>0</v>
      </c>
      <c r="D183" s="79">
        <v>0</v>
      </c>
      <c r="E183" s="936">
        <f>D183/B183*100</f>
        <v>0</v>
      </c>
      <c r="F183" s="79">
        <f>D183-'[2]Septembris'!D183</f>
        <v>0</v>
      </c>
      <c r="AV183" s="39"/>
    </row>
    <row r="184" spans="1:48" s="937" customFormat="1" ht="12.75">
      <c r="A184" s="69" t="s">
        <v>398</v>
      </c>
      <c r="B184" s="79">
        <f aca="true" t="shared" si="33" ref="B184:D185">B185</f>
        <v>240000</v>
      </c>
      <c r="C184" s="79">
        <f t="shared" si="33"/>
        <v>0</v>
      </c>
      <c r="D184" s="79">
        <f t="shared" si="33"/>
        <v>0</v>
      </c>
      <c r="E184" s="936">
        <f>D184/B184*100</f>
        <v>0</v>
      </c>
      <c r="F184" s="79">
        <f>D184-'[2]Septembris'!D184</f>
        <v>0</v>
      </c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  <c r="AR184" s="241"/>
      <c r="AS184" s="241"/>
      <c r="AT184" s="241"/>
      <c r="AU184" s="241"/>
      <c r="AV184" s="39"/>
    </row>
    <row r="185" spans="1:48" s="937" customFormat="1" ht="12.75">
      <c r="A185" s="69" t="s">
        <v>438</v>
      </c>
      <c r="B185" s="79">
        <f t="shared" si="33"/>
        <v>240000</v>
      </c>
      <c r="C185" s="79">
        <f t="shared" si="33"/>
        <v>0</v>
      </c>
      <c r="D185" s="79">
        <f t="shared" si="33"/>
        <v>0</v>
      </c>
      <c r="E185" s="936">
        <f>D185/B185*100</f>
        <v>0</v>
      </c>
      <c r="F185" s="79">
        <f>D185-'[2]Septembris'!D185</f>
        <v>0</v>
      </c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  <c r="AR185" s="241"/>
      <c r="AS185" s="241"/>
      <c r="AT185" s="241"/>
      <c r="AU185" s="241"/>
      <c r="AV185" s="39"/>
    </row>
    <row r="186" spans="1:48" s="937" customFormat="1" ht="12.75">
      <c r="A186" s="69" t="s">
        <v>439</v>
      </c>
      <c r="B186" s="79">
        <v>240000</v>
      </c>
      <c r="C186" s="79">
        <v>0</v>
      </c>
      <c r="D186" s="79">
        <v>0</v>
      </c>
      <c r="E186" s="936">
        <f>D186/B186*100</f>
        <v>0</v>
      </c>
      <c r="F186" s="79">
        <f>D186-'[2]Septembris'!D186</f>
        <v>0</v>
      </c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  <c r="AR186" s="241"/>
      <c r="AS186" s="241"/>
      <c r="AT186" s="241"/>
      <c r="AU186" s="241"/>
      <c r="AV186" s="39"/>
    </row>
    <row r="187" spans="1:42" s="886" customFormat="1" ht="25.5">
      <c r="A187" s="419" t="s">
        <v>435</v>
      </c>
      <c r="B187" s="79"/>
      <c r="C187" s="79"/>
      <c r="D187" s="79"/>
      <c r="E187" s="422"/>
      <c r="F187" s="79"/>
      <c r="G187" s="567"/>
      <c r="H187" s="567"/>
      <c r="I187" s="567"/>
      <c r="J187" s="567"/>
      <c r="K187" s="567"/>
      <c r="L187" s="567"/>
      <c r="M187" s="567"/>
      <c r="N187" s="567"/>
      <c r="O187" s="567"/>
      <c r="P187" s="567"/>
      <c r="Q187" s="567"/>
      <c r="R187" s="567"/>
      <c r="S187" s="567"/>
      <c r="T187" s="567"/>
      <c r="U187" s="567"/>
      <c r="V187" s="567"/>
      <c r="W187" s="567"/>
      <c r="X187" s="567"/>
      <c r="Y187" s="567"/>
      <c r="Z187" s="567"/>
      <c r="AA187" s="567"/>
      <c r="AB187" s="567"/>
      <c r="AC187" s="567"/>
      <c r="AD187" s="567"/>
      <c r="AE187" s="567"/>
      <c r="AF187" s="567"/>
      <c r="AG187" s="567"/>
      <c r="AH187" s="567"/>
      <c r="AI187" s="567"/>
      <c r="AJ187" s="567"/>
      <c r="AK187" s="567"/>
      <c r="AL187" s="567"/>
      <c r="AM187" s="567"/>
      <c r="AN187" s="567"/>
      <c r="AO187" s="567"/>
      <c r="AP187" s="567"/>
    </row>
    <row r="188" spans="1:42" s="929" customFormat="1" ht="12.75">
      <c r="A188" s="66" t="s">
        <v>394</v>
      </c>
      <c r="B188" s="79">
        <f>SUM(B189)</f>
        <v>60000</v>
      </c>
      <c r="C188" s="79">
        <f>SUM(C189)</f>
        <v>58000</v>
      </c>
      <c r="D188" s="79">
        <f>SUM(D189)</f>
        <v>58000</v>
      </c>
      <c r="E188" s="422">
        <f>D188/B188*100</f>
        <v>96.66666666666667</v>
      </c>
      <c r="F188" s="79">
        <f>D188-'[2]Septembris'!D188</f>
        <v>12000</v>
      </c>
      <c r="G188" s="567"/>
      <c r="H188" s="567"/>
      <c r="I188" s="567"/>
      <c r="J188" s="567"/>
      <c r="K188" s="567"/>
      <c r="L188" s="567"/>
      <c r="M188" s="567"/>
      <c r="N188" s="567"/>
      <c r="O188" s="567"/>
      <c r="P188" s="567"/>
      <c r="Q188" s="567"/>
      <c r="R188" s="567"/>
      <c r="S188" s="567"/>
      <c r="T188" s="567"/>
      <c r="U188" s="567"/>
      <c r="V188" s="567"/>
      <c r="W188" s="567"/>
      <c r="X188" s="567"/>
      <c r="Y188" s="567"/>
      <c r="Z188" s="567"/>
      <c r="AA188" s="567"/>
      <c r="AB188" s="567"/>
      <c r="AC188" s="567"/>
      <c r="AD188" s="567"/>
      <c r="AE188" s="567"/>
      <c r="AF188" s="567"/>
      <c r="AG188" s="567"/>
      <c r="AH188" s="567"/>
      <c r="AI188" s="567"/>
      <c r="AJ188" s="567"/>
      <c r="AK188" s="567"/>
      <c r="AL188" s="567"/>
      <c r="AM188" s="567"/>
      <c r="AN188" s="567"/>
      <c r="AO188" s="567"/>
      <c r="AP188" s="567"/>
    </row>
    <row r="189" spans="1:42" s="929" customFormat="1" ht="12.75">
      <c r="A189" s="66" t="s">
        <v>395</v>
      </c>
      <c r="B189" s="79">
        <v>60000</v>
      </c>
      <c r="C189" s="79">
        <v>58000</v>
      </c>
      <c r="D189" s="245">
        <v>58000</v>
      </c>
      <c r="E189" s="422">
        <f>D189/B189*100</f>
        <v>96.66666666666667</v>
      </c>
      <c r="F189" s="79">
        <f>D189-'[2]Septembris'!D189</f>
        <v>12000</v>
      </c>
      <c r="G189" s="567"/>
      <c r="H189" s="567"/>
      <c r="I189" s="567"/>
      <c r="J189" s="567"/>
      <c r="K189" s="567"/>
      <c r="L189" s="567"/>
      <c r="M189" s="567"/>
      <c r="N189" s="567"/>
      <c r="O189" s="567"/>
      <c r="P189" s="567"/>
      <c r="Q189" s="567"/>
      <c r="R189" s="567"/>
      <c r="S189" s="567"/>
      <c r="T189" s="567"/>
      <c r="U189" s="567"/>
      <c r="V189" s="567"/>
      <c r="W189" s="567"/>
      <c r="X189" s="567"/>
      <c r="Y189" s="567"/>
      <c r="Z189" s="567"/>
      <c r="AA189" s="567"/>
      <c r="AB189" s="567"/>
      <c r="AC189" s="567"/>
      <c r="AD189" s="567"/>
      <c r="AE189" s="567"/>
      <c r="AF189" s="567"/>
      <c r="AG189" s="567"/>
      <c r="AH189" s="567"/>
      <c r="AI189" s="567"/>
      <c r="AJ189" s="567"/>
      <c r="AK189" s="567"/>
      <c r="AL189" s="567"/>
      <c r="AM189" s="567"/>
      <c r="AN189" s="567"/>
      <c r="AO189" s="567"/>
      <c r="AP189" s="567"/>
    </row>
    <row r="190" spans="1:42" s="929" customFormat="1" ht="12.75">
      <c r="A190" s="66" t="s">
        <v>398</v>
      </c>
      <c r="B190" s="79">
        <f aca="true" t="shared" si="34" ref="B190:D191">SUM(B191)</f>
        <v>60000</v>
      </c>
      <c r="C190" s="79">
        <f t="shared" si="34"/>
        <v>58000</v>
      </c>
      <c r="D190" s="79">
        <f t="shared" si="34"/>
        <v>6050</v>
      </c>
      <c r="E190" s="422">
        <f>D190/B190*100</f>
        <v>10.083333333333332</v>
      </c>
      <c r="F190" s="79">
        <f>D190-'[2]Septembris'!D190</f>
        <v>0</v>
      </c>
      <c r="G190" s="567"/>
      <c r="H190" s="567"/>
      <c r="I190" s="567"/>
      <c r="J190" s="567"/>
      <c r="K190" s="567"/>
      <c r="L190" s="567"/>
      <c r="M190" s="567"/>
      <c r="N190" s="567"/>
      <c r="O190" s="567"/>
      <c r="P190" s="567"/>
      <c r="Q190" s="567"/>
      <c r="R190" s="567"/>
      <c r="S190" s="567"/>
      <c r="T190" s="567"/>
      <c r="U190" s="567"/>
      <c r="V190" s="567"/>
      <c r="W190" s="567"/>
      <c r="X190" s="567"/>
      <c r="Y190" s="567"/>
      <c r="Z190" s="567"/>
      <c r="AA190" s="567"/>
      <c r="AB190" s="567"/>
      <c r="AC190" s="567"/>
      <c r="AD190" s="567"/>
      <c r="AE190" s="567"/>
      <c r="AF190" s="567"/>
      <c r="AG190" s="567"/>
      <c r="AH190" s="567"/>
      <c r="AI190" s="567"/>
      <c r="AJ190" s="567"/>
      <c r="AK190" s="567"/>
      <c r="AL190" s="567"/>
      <c r="AM190" s="567"/>
      <c r="AN190" s="567"/>
      <c r="AO190" s="567"/>
      <c r="AP190" s="567"/>
    </row>
    <row r="191" spans="1:42" s="886" customFormat="1" ht="12.75">
      <c r="A191" s="66" t="s">
        <v>405</v>
      </c>
      <c r="B191" s="79">
        <f t="shared" si="34"/>
        <v>60000</v>
      </c>
      <c r="C191" s="79">
        <f t="shared" si="34"/>
        <v>58000</v>
      </c>
      <c r="D191" s="79">
        <f t="shared" si="34"/>
        <v>6050</v>
      </c>
      <c r="E191" s="422">
        <f>D191/B191*100</f>
        <v>10.083333333333332</v>
      </c>
      <c r="F191" s="79">
        <f>D191-'[2]Septembris'!D191</f>
        <v>0</v>
      </c>
      <c r="G191" s="567"/>
      <c r="H191" s="567"/>
      <c r="I191" s="567"/>
      <c r="J191" s="567"/>
      <c r="K191" s="567"/>
      <c r="L191" s="567"/>
      <c r="M191" s="567"/>
      <c r="N191" s="567"/>
      <c r="O191" s="567"/>
      <c r="P191" s="567"/>
      <c r="Q191" s="567"/>
      <c r="R191" s="567"/>
      <c r="S191" s="567"/>
      <c r="T191" s="567"/>
      <c r="U191" s="567"/>
      <c r="V191" s="567"/>
      <c r="W191" s="567"/>
      <c r="X191" s="567"/>
      <c r="Y191" s="567"/>
      <c r="Z191" s="567"/>
      <c r="AA191" s="567"/>
      <c r="AB191" s="567"/>
      <c r="AC191" s="567"/>
      <c r="AD191" s="567"/>
      <c r="AE191" s="567"/>
      <c r="AF191" s="567"/>
      <c r="AG191" s="567"/>
      <c r="AH191" s="567"/>
      <c r="AI191" s="567"/>
      <c r="AJ191" s="567"/>
      <c r="AK191" s="567"/>
      <c r="AL191" s="567"/>
      <c r="AM191" s="567"/>
      <c r="AN191" s="567"/>
      <c r="AO191" s="567"/>
      <c r="AP191" s="567"/>
    </row>
    <row r="192" spans="1:42" s="886" customFormat="1" ht="12.75">
      <c r="A192" s="66" t="s">
        <v>407</v>
      </c>
      <c r="B192" s="79">
        <v>60000</v>
      </c>
      <c r="C192" s="79">
        <v>58000</v>
      </c>
      <c r="D192" s="79">
        <v>6050</v>
      </c>
      <c r="E192" s="422">
        <f>D192/B192*100</f>
        <v>10.083333333333332</v>
      </c>
      <c r="F192" s="79">
        <f>D192-'[2]Septembris'!D192</f>
        <v>0</v>
      </c>
      <c r="G192" s="567"/>
      <c r="H192" s="567"/>
      <c r="I192" s="567"/>
      <c r="J192" s="567"/>
      <c r="K192" s="567"/>
      <c r="L192" s="567"/>
      <c r="M192" s="567"/>
      <c r="N192" s="567"/>
      <c r="O192" s="567"/>
      <c r="P192" s="567"/>
      <c r="Q192" s="567"/>
      <c r="R192" s="567"/>
      <c r="S192" s="567"/>
      <c r="T192" s="567"/>
      <c r="U192" s="567"/>
      <c r="V192" s="567"/>
      <c r="W192" s="567"/>
      <c r="X192" s="567"/>
      <c r="Y192" s="567"/>
      <c r="Z192" s="567"/>
      <c r="AA192" s="567"/>
      <c r="AB192" s="567"/>
      <c r="AC192" s="567"/>
      <c r="AD192" s="567"/>
      <c r="AE192" s="567"/>
      <c r="AF192" s="567"/>
      <c r="AG192" s="567"/>
      <c r="AH192" s="567"/>
      <c r="AI192" s="567"/>
      <c r="AJ192" s="567"/>
      <c r="AK192" s="567"/>
      <c r="AL192" s="567"/>
      <c r="AM192" s="567"/>
      <c r="AN192" s="567"/>
      <c r="AO192" s="567"/>
      <c r="AP192" s="567"/>
    </row>
    <row r="193" spans="1:42" s="928" customFormat="1" ht="12.75">
      <c r="A193" s="684" t="s">
        <v>440</v>
      </c>
      <c r="B193" s="23"/>
      <c r="C193" s="23"/>
      <c r="D193" s="23"/>
      <c r="E193" s="898"/>
      <c r="F193" s="79"/>
      <c r="G193" s="927"/>
      <c r="H193" s="927"/>
      <c r="I193" s="927"/>
      <c r="J193" s="927"/>
      <c r="K193" s="927"/>
      <c r="L193" s="927"/>
      <c r="M193" s="927"/>
      <c r="N193" s="927"/>
      <c r="O193" s="927"/>
      <c r="P193" s="927"/>
      <c r="Q193" s="927"/>
      <c r="R193" s="927"/>
      <c r="S193" s="927"/>
      <c r="T193" s="927"/>
      <c r="U193" s="927"/>
      <c r="V193" s="927"/>
      <c r="W193" s="927"/>
      <c r="X193" s="927"/>
      <c r="Y193" s="927"/>
      <c r="Z193" s="927"/>
      <c r="AA193" s="927"/>
      <c r="AB193" s="927"/>
      <c r="AC193" s="927"/>
      <c r="AD193" s="927"/>
      <c r="AE193" s="927"/>
      <c r="AF193" s="927"/>
      <c r="AG193" s="927"/>
      <c r="AH193" s="927"/>
      <c r="AI193" s="927"/>
      <c r="AJ193" s="927"/>
      <c r="AK193" s="927"/>
      <c r="AL193" s="927"/>
      <c r="AM193" s="927"/>
      <c r="AN193" s="927"/>
      <c r="AO193" s="927"/>
      <c r="AP193" s="927"/>
    </row>
    <row r="194" spans="1:42" s="928" customFormat="1" ht="12.75">
      <c r="A194" s="70" t="s">
        <v>431</v>
      </c>
      <c r="B194" s="79"/>
      <c r="C194" s="79"/>
      <c r="D194" s="79"/>
      <c r="E194" s="422"/>
      <c r="F194" s="79"/>
      <c r="G194" s="927"/>
      <c r="H194" s="927"/>
      <c r="I194" s="927"/>
      <c r="J194" s="927"/>
      <c r="K194" s="927"/>
      <c r="L194" s="927"/>
      <c r="M194" s="927"/>
      <c r="N194" s="927"/>
      <c r="O194" s="927"/>
      <c r="P194" s="927"/>
      <c r="Q194" s="927"/>
      <c r="R194" s="927"/>
      <c r="S194" s="927"/>
      <c r="T194" s="927"/>
      <c r="U194" s="927"/>
      <c r="V194" s="927"/>
      <c r="W194" s="927"/>
      <c r="X194" s="927"/>
      <c r="Y194" s="927"/>
      <c r="Z194" s="927"/>
      <c r="AA194" s="927"/>
      <c r="AB194" s="927"/>
      <c r="AC194" s="927"/>
      <c r="AD194" s="927"/>
      <c r="AE194" s="927"/>
      <c r="AF194" s="927"/>
      <c r="AG194" s="927"/>
      <c r="AH194" s="927"/>
      <c r="AI194" s="927"/>
      <c r="AJ194" s="927"/>
      <c r="AK194" s="927"/>
      <c r="AL194" s="927"/>
      <c r="AM194" s="927"/>
      <c r="AN194" s="927"/>
      <c r="AO194" s="927"/>
      <c r="AP194" s="927"/>
    </row>
    <row r="195" spans="1:42" s="932" customFormat="1" ht="12.75">
      <c r="A195" s="69" t="s">
        <v>394</v>
      </c>
      <c r="B195" s="79">
        <f>SUM(B196:B198)</f>
        <v>23385783</v>
      </c>
      <c r="C195" s="79">
        <f>SUM(C196:C198)</f>
        <v>22198611</v>
      </c>
      <c r="D195" s="79">
        <f>SUM(D196:D198)+0.3</f>
        <v>10121421.3</v>
      </c>
      <c r="E195" s="422">
        <f>D195/B195*100</f>
        <v>43.28023269522342</v>
      </c>
      <c r="F195" s="79">
        <f>D195-'[2]Septembris'!D195</f>
        <v>708772.9000000004</v>
      </c>
      <c r="G195" s="927"/>
      <c r="H195" s="927"/>
      <c r="I195" s="927"/>
      <c r="J195" s="927"/>
      <c r="K195" s="927"/>
      <c r="L195" s="927"/>
      <c r="M195" s="927"/>
      <c r="N195" s="927"/>
      <c r="O195" s="927"/>
      <c r="P195" s="927"/>
      <c r="Q195" s="927"/>
      <c r="R195" s="927"/>
      <c r="S195" s="927"/>
      <c r="T195" s="927"/>
      <c r="U195" s="927"/>
      <c r="V195" s="927"/>
      <c r="W195" s="927"/>
      <c r="X195" s="927"/>
      <c r="Y195" s="927"/>
      <c r="Z195" s="927"/>
      <c r="AA195" s="927"/>
      <c r="AB195" s="927"/>
      <c r="AC195" s="927"/>
      <c r="AD195" s="927"/>
      <c r="AE195" s="927"/>
      <c r="AF195" s="927"/>
      <c r="AG195" s="927"/>
      <c r="AH195" s="927"/>
      <c r="AI195" s="927"/>
      <c r="AJ195" s="927"/>
      <c r="AK195" s="927"/>
      <c r="AL195" s="927"/>
      <c r="AM195" s="927"/>
      <c r="AN195" s="927"/>
      <c r="AO195" s="927"/>
      <c r="AP195" s="927"/>
    </row>
    <row r="196" spans="1:42" s="932" customFormat="1" ht="12.75">
      <c r="A196" s="69" t="s">
        <v>395</v>
      </c>
      <c r="B196" s="79">
        <v>4676727</v>
      </c>
      <c r="C196" s="79">
        <v>4219513</v>
      </c>
      <c r="D196" s="79">
        <v>4219513</v>
      </c>
      <c r="E196" s="422">
        <f>D196/B196*100</f>
        <v>90.22363289539885</v>
      </c>
      <c r="F196" s="79">
        <f>D196-'[2]Septembris'!D196</f>
        <v>362140.6000000001</v>
      </c>
      <c r="G196" s="927"/>
      <c r="H196" s="927"/>
      <c r="I196" s="927"/>
      <c r="J196" s="927"/>
      <c r="K196" s="927"/>
      <c r="L196" s="927"/>
      <c r="M196" s="927"/>
      <c r="N196" s="927"/>
      <c r="O196" s="927"/>
      <c r="P196" s="927"/>
      <c r="Q196" s="927"/>
      <c r="R196" s="927"/>
      <c r="S196" s="927"/>
      <c r="T196" s="927"/>
      <c r="U196" s="927"/>
      <c r="V196" s="927"/>
      <c r="W196" s="927"/>
      <c r="X196" s="927"/>
      <c r="Y196" s="927"/>
      <c r="Z196" s="927"/>
      <c r="AA196" s="927"/>
      <c r="AB196" s="927"/>
      <c r="AC196" s="927"/>
      <c r="AD196" s="927"/>
      <c r="AE196" s="927"/>
      <c r="AF196" s="927"/>
      <c r="AG196" s="927"/>
      <c r="AH196" s="927"/>
      <c r="AI196" s="927"/>
      <c r="AJ196" s="927"/>
      <c r="AK196" s="927"/>
      <c r="AL196" s="927"/>
      <c r="AM196" s="927"/>
      <c r="AN196" s="927"/>
      <c r="AO196" s="927"/>
      <c r="AP196" s="927"/>
    </row>
    <row r="197" spans="1:42" s="932" customFormat="1" ht="12.75">
      <c r="A197" s="938" t="s">
        <v>441</v>
      </c>
      <c r="B197" s="79">
        <v>0</v>
      </c>
      <c r="C197" s="79">
        <v>0</v>
      </c>
      <c r="D197" s="79">
        <v>0</v>
      </c>
      <c r="E197" s="422">
        <v>0</v>
      </c>
      <c r="F197" s="79">
        <f>D197-'[2]Septembris'!D197</f>
        <v>-8</v>
      </c>
      <c r="G197" s="927"/>
      <c r="H197" s="927"/>
      <c r="I197" s="927"/>
      <c r="J197" s="927"/>
      <c r="K197" s="927"/>
      <c r="L197" s="927"/>
      <c r="M197" s="927"/>
      <c r="N197" s="927"/>
      <c r="O197" s="927"/>
      <c r="P197" s="927"/>
      <c r="Q197" s="927"/>
      <c r="R197" s="927"/>
      <c r="S197" s="927"/>
      <c r="T197" s="927"/>
      <c r="U197" s="927"/>
      <c r="V197" s="927"/>
      <c r="W197" s="927"/>
      <c r="X197" s="927"/>
      <c r="Y197" s="927"/>
      <c r="Z197" s="927"/>
      <c r="AA197" s="927"/>
      <c r="AB197" s="927"/>
      <c r="AC197" s="927"/>
      <c r="AD197" s="927"/>
      <c r="AE197" s="927"/>
      <c r="AF197" s="927"/>
      <c r="AG197" s="927"/>
      <c r="AH197" s="927"/>
      <c r="AI197" s="927"/>
      <c r="AJ197" s="927"/>
      <c r="AK197" s="927"/>
      <c r="AL197" s="927"/>
      <c r="AM197" s="927"/>
      <c r="AN197" s="927"/>
      <c r="AO197" s="927"/>
      <c r="AP197" s="927"/>
    </row>
    <row r="198" spans="1:42" s="932" customFormat="1" ht="12.75">
      <c r="A198" s="69" t="s">
        <v>397</v>
      </c>
      <c r="B198" s="79">
        <v>18709056</v>
      </c>
      <c r="C198" s="79">
        <v>17979098</v>
      </c>
      <c r="D198" s="79">
        <v>5901908</v>
      </c>
      <c r="E198" s="422">
        <f aca="true" t="shared" si="35" ref="E198:E207">D198/B198*100</f>
        <v>31.545728442952974</v>
      </c>
      <c r="F198" s="79">
        <f>D198-'[2]Septembris'!D198</f>
        <v>346640</v>
      </c>
      <c r="G198" s="927"/>
      <c r="H198" s="927"/>
      <c r="I198" s="927"/>
      <c r="J198" s="927"/>
      <c r="K198" s="927"/>
      <c r="L198" s="927"/>
      <c r="M198" s="927"/>
      <c r="N198" s="927"/>
      <c r="O198" s="927"/>
      <c r="P198" s="927"/>
      <c r="Q198" s="927"/>
      <c r="R198" s="927"/>
      <c r="S198" s="927"/>
      <c r="T198" s="927"/>
      <c r="U198" s="927"/>
      <c r="V198" s="927"/>
      <c r="W198" s="927"/>
      <c r="X198" s="927"/>
      <c r="Y198" s="927"/>
      <c r="Z198" s="927"/>
      <c r="AA198" s="927"/>
      <c r="AB198" s="927"/>
      <c r="AC198" s="927"/>
      <c r="AD198" s="927"/>
      <c r="AE198" s="927"/>
      <c r="AF198" s="927"/>
      <c r="AG198" s="927"/>
      <c r="AH198" s="927"/>
      <c r="AI198" s="927"/>
      <c r="AJ198" s="927"/>
      <c r="AK198" s="927"/>
      <c r="AL198" s="927"/>
      <c r="AM198" s="927"/>
      <c r="AN198" s="927"/>
      <c r="AO198" s="927"/>
      <c r="AP198" s="927"/>
    </row>
    <row r="199" spans="1:42" s="932" customFormat="1" ht="12.75">
      <c r="A199" s="69" t="s">
        <v>398</v>
      </c>
      <c r="B199" s="79">
        <f>B200+B205</f>
        <v>23626550</v>
      </c>
      <c r="C199" s="79">
        <f>C200+C205</f>
        <v>22439378</v>
      </c>
      <c r="D199" s="79">
        <f>D200+D205+0.3</f>
        <v>8633959.700000001</v>
      </c>
      <c r="E199" s="422">
        <f t="shared" si="35"/>
        <v>36.54346360344613</v>
      </c>
      <c r="F199" s="79">
        <f>D199-'[2]Septembris'!D199-0.3</f>
        <v>732999.3500000013</v>
      </c>
      <c r="G199" s="927"/>
      <c r="H199" s="927"/>
      <c r="I199" s="927"/>
      <c r="J199" s="927"/>
      <c r="K199" s="927"/>
      <c r="L199" s="927"/>
      <c r="M199" s="927"/>
      <c r="N199" s="927"/>
      <c r="O199" s="927"/>
      <c r="P199" s="927"/>
      <c r="Q199" s="927"/>
      <c r="R199" s="927"/>
      <c r="S199" s="927"/>
      <c r="T199" s="927"/>
      <c r="U199" s="927"/>
      <c r="V199" s="927"/>
      <c r="W199" s="927"/>
      <c r="X199" s="927"/>
      <c r="Y199" s="927"/>
      <c r="Z199" s="927"/>
      <c r="AA199" s="927"/>
      <c r="AB199" s="927"/>
      <c r="AC199" s="927"/>
      <c r="AD199" s="927"/>
      <c r="AE199" s="927"/>
      <c r="AF199" s="927"/>
      <c r="AG199" s="927"/>
      <c r="AH199" s="927"/>
      <c r="AI199" s="927"/>
      <c r="AJ199" s="927"/>
      <c r="AK199" s="927"/>
      <c r="AL199" s="927"/>
      <c r="AM199" s="927"/>
      <c r="AN199" s="927"/>
      <c r="AO199" s="927"/>
      <c r="AP199" s="927"/>
    </row>
    <row r="200" spans="1:42" s="933" customFormat="1" ht="12.75">
      <c r="A200" s="69" t="s">
        <v>399</v>
      </c>
      <c r="B200" s="79">
        <f>B201+B202</f>
        <v>14411231</v>
      </c>
      <c r="C200" s="79">
        <f>C201+C202</f>
        <v>13919670</v>
      </c>
      <c r="D200" s="79">
        <f>D201+D202</f>
        <v>3668430.4</v>
      </c>
      <c r="E200" s="422">
        <f t="shared" si="35"/>
        <v>25.45535769983841</v>
      </c>
      <c r="F200" s="79">
        <f>D200-'[2]Septembris'!D200</f>
        <v>331036.3500000001</v>
      </c>
      <c r="G200" s="927"/>
      <c r="H200" s="927"/>
      <c r="I200" s="927"/>
      <c r="J200" s="927"/>
      <c r="K200" s="927"/>
      <c r="L200" s="927"/>
      <c r="M200" s="927"/>
      <c r="N200" s="927"/>
      <c r="O200" s="927"/>
      <c r="P200" s="927"/>
      <c r="Q200" s="927"/>
      <c r="R200" s="927"/>
      <c r="S200" s="927"/>
      <c r="T200" s="927"/>
      <c r="U200" s="927"/>
      <c r="V200" s="927"/>
      <c r="W200" s="927"/>
      <c r="X200" s="927"/>
      <c r="Y200" s="927"/>
      <c r="Z200" s="927"/>
      <c r="AA200" s="927"/>
      <c r="AB200" s="927"/>
      <c r="AC200" s="927"/>
      <c r="AD200" s="927"/>
      <c r="AE200" s="927"/>
      <c r="AF200" s="927"/>
      <c r="AG200" s="927"/>
      <c r="AH200" s="927"/>
      <c r="AI200" s="927"/>
      <c r="AJ200" s="927"/>
      <c r="AK200" s="927"/>
      <c r="AL200" s="927"/>
      <c r="AM200" s="927"/>
      <c r="AN200" s="927"/>
      <c r="AO200" s="927"/>
      <c r="AP200" s="927"/>
    </row>
    <row r="201" spans="1:42" s="933" customFormat="1" ht="12.75">
      <c r="A201" s="69" t="s">
        <v>400</v>
      </c>
      <c r="B201" s="79">
        <v>7046610</v>
      </c>
      <c r="C201" s="79">
        <v>6855049</v>
      </c>
      <c r="D201" s="79">
        <v>2374039</v>
      </c>
      <c r="E201" s="422">
        <f t="shared" si="35"/>
        <v>33.69051217535808</v>
      </c>
      <c r="F201" s="79">
        <f>D201-'[2]Septembris'!D201</f>
        <v>276118.6499999999</v>
      </c>
      <c r="G201" s="927"/>
      <c r="H201" s="927"/>
      <c r="I201" s="927"/>
      <c r="J201" s="927"/>
      <c r="K201" s="927"/>
      <c r="L201" s="927"/>
      <c r="M201" s="927"/>
      <c r="N201" s="927"/>
      <c r="O201" s="927"/>
      <c r="P201" s="927"/>
      <c r="Q201" s="927"/>
      <c r="R201" s="927"/>
      <c r="S201" s="927"/>
      <c r="T201" s="927"/>
      <c r="U201" s="927"/>
      <c r="V201" s="927"/>
      <c r="W201" s="927"/>
      <c r="X201" s="927"/>
      <c r="Y201" s="927"/>
      <c r="Z201" s="927"/>
      <c r="AA201" s="927"/>
      <c r="AB201" s="927"/>
      <c r="AC201" s="927"/>
      <c r="AD201" s="927"/>
      <c r="AE201" s="927"/>
      <c r="AF201" s="927"/>
      <c r="AG201" s="927"/>
      <c r="AH201" s="927"/>
      <c r="AI201" s="927"/>
      <c r="AJ201" s="927"/>
      <c r="AK201" s="927"/>
      <c r="AL201" s="927"/>
      <c r="AM201" s="927"/>
      <c r="AN201" s="927"/>
      <c r="AO201" s="927"/>
      <c r="AP201" s="927"/>
    </row>
    <row r="202" spans="1:42" s="928" customFormat="1" ht="12.75">
      <c r="A202" s="66" t="s">
        <v>401</v>
      </c>
      <c r="B202" s="79">
        <f>SUM(B203:B204)</f>
        <v>7364621</v>
      </c>
      <c r="C202" s="79">
        <f>SUM(C203:C204)</f>
        <v>7064621</v>
      </c>
      <c r="D202" s="79">
        <f>SUM(D203:D204)</f>
        <v>1294391.4</v>
      </c>
      <c r="E202" s="422">
        <f t="shared" si="35"/>
        <v>17.575804647652607</v>
      </c>
      <c r="F202" s="79">
        <f>D202-'[2]Septembris'!D202</f>
        <v>54917.69999999995</v>
      </c>
      <c r="G202" s="927"/>
      <c r="H202" s="927"/>
      <c r="I202" s="927"/>
      <c r="J202" s="927"/>
      <c r="K202" s="927"/>
      <c r="L202" s="927"/>
      <c r="M202" s="927"/>
      <c r="N202" s="927"/>
      <c r="O202" s="927"/>
      <c r="P202" s="927"/>
      <c r="Q202" s="927"/>
      <c r="R202" s="927"/>
      <c r="S202" s="927"/>
      <c r="T202" s="927"/>
      <c r="U202" s="927"/>
      <c r="V202" s="927"/>
      <c r="W202" s="927"/>
      <c r="X202" s="927"/>
      <c r="Y202" s="927"/>
      <c r="Z202" s="927"/>
      <c r="AA202" s="927"/>
      <c r="AB202" s="927"/>
      <c r="AC202" s="927"/>
      <c r="AD202" s="927"/>
      <c r="AE202" s="927"/>
      <c r="AF202" s="927"/>
      <c r="AG202" s="927"/>
      <c r="AH202" s="927"/>
      <c r="AI202" s="927"/>
      <c r="AJ202" s="927"/>
      <c r="AK202" s="927"/>
      <c r="AL202" s="927"/>
      <c r="AM202" s="927"/>
      <c r="AN202" s="927"/>
      <c r="AO202" s="927"/>
      <c r="AP202" s="927"/>
    </row>
    <row r="203" spans="1:42" s="928" customFormat="1" ht="12.75">
      <c r="A203" s="66" t="s">
        <v>402</v>
      </c>
      <c r="B203" s="79">
        <v>1255000</v>
      </c>
      <c r="C203" s="79">
        <v>1055000</v>
      </c>
      <c r="D203" s="79">
        <v>166529.4</v>
      </c>
      <c r="E203" s="422">
        <f t="shared" si="35"/>
        <v>13.269274900398406</v>
      </c>
      <c r="F203" s="79">
        <f>D203-'[2]Septembris'!D203+0.1</f>
        <v>20367.499999999993</v>
      </c>
      <c r="G203" s="927"/>
      <c r="H203" s="927"/>
      <c r="I203" s="927"/>
      <c r="J203" s="927"/>
      <c r="K203" s="927"/>
      <c r="L203" s="927"/>
      <c r="M203" s="927"/>
      <c r="N203" s="927"/>
      <c r="O203" s="927"/>
      <c r="P203" s="927"/>
      <c r="Q203" s="927"/>
      <c r="R203" s="927"/>
      <c r="S203" s="927"/>
      <c r="T203" s="927"/>
      <c r="U203" s="927"/>
      <c r="V203" s="927"/>
      <c r="W203" s="927"/>
      <c r="X203" s="927"/>
      <c r="Y203" s="927"/>
      <c r="Z203" s="927"/>
      <c r="AA203" s="927"/>
      <c r="AB203" s="927"/>
      <c r="AC203" s="927"/>
      <c r="AD203" s="927"/>
      <c r="AE203" s="927"/>
      <c r="AF203" s="927"/>
      <c r="AG203" s="927"/>
      <c r="AH203" s="927"/>
      <c r="AI203" s="927"/>
      <c r="AJ203" s="927"/>
      <c r="AK203" s="927"/>
      <c r="AL203" s="927"/>
      <c r="AM203" s="927"/>
      <c r="AN203" s="927"/>
      <c r="AO203" s="927"/>
      <c r="AP203" s="927"/>
    </row>
    <row r="204" spans="1:42" s="928" customFormat="1" ht="12.75">
      <c r="A204" s="66" t="s">
        <v>442</v>
      </c>
      <c r="B204" s="79">
        <f>7364621-B203</f>
        <v>6109621</v>
      </c>
      <c r="C204" s="79">
        <v>6009621</v>
      </c>
      <c r="D204" s="79">
        <v>1127862</v>
      </c>
      <c r="E204" s="422">
        <f t="shared" si="35"/>
        <v>18.460424959256883</v>
      </c>
      <c r="F204" s="79">
        <f>D204-'[2]Septembris'!D204</f>
        <v>34550.30000000005</v>
      </c>
      <c r="G204" s="927"/>
      <c r="H204" s="927"/>
      <c r="I204" s="927"/>
      <c r="J204" s="927"/>
      <c r="K204" s="927"/>
      <c r="L204" s="927"/>
      <c r="M204" s="927"/>
      <c r="N204" s="927"/>
      <c r="O204" s="927"/>
      <c r="P204" s="927"/>
      <c r="Q204" s="927"/>
      <c r="R204" s="927"/>
      <c r="S204" s="927"/>
      <c r="T204" s="927"/>
      <c r="U204" s="927"/>
      <c r="V204" s="927"/>
      <c r="W204" s="927"/>
      <c r="X204" s="927"/>
      <c r="Y204" s="927"/>
      <c r="Z204" s="927"/>
      <c r="AA204" s="927"/>
      <c r="AB204" s="927"/>
      <c r="AC204" s="927"/>
      <c r="AD204" s="927"/>
      <c r="AE204" s="927"/>
      <c r="AF204" s="927"/>
      <c r="AG204" s="927"/>
      <c r="AH204" s="927"/>
      <c r="AI204" s="927"/>
      <c r="AJ204" s="927"/>
      <c r="AK204" s="927"/>
      <c r="AL204" s="927"/>
      <c r="AM204" s="927"/>
      <c r="AN204" s="927"/>
      <c r="AO204" s="927"/>
      <c r="AP204" s="927"/>
    </row>
    <row r="205" spans="1:42" s="928" customFormat="1" ht="12.75">
      <c r="A205" s="66" t="s">
        <v>405</v>
      </c>
      <c r="B205" s="79">
        <f>SUM(B206:B207)</f>
        <v>9215319</v>
      </c>
      <c r="C205" s="79">
        <f>SUM(C206:C207)</f>
        <v>8519708</v>
      </c>
      <c r="D205" s="79">
        <f>SUM(D206:D207)</f>
        <v>4965529</v>
      </c>
      <c r="E205" s="422">
        <f t="shared" si="35"/>
        <v>53.88341955389716</v>
      </c>
      <c r="F205" s="79">
        <f>D205-'[2]Septembris'!D205+0.2</f>
        <v>401963.2</v>
      </c>
      <c r="G205" s="927"/>
      <c r="H205" s="927"/>
      <c r="I205" s="927"/>
      <c r="J205" s="927"/>
      <c r="K205" s="927"/>
      <c r="L205" s="927"/>
      <c r="M205" s="927"/>
      <c r="N205" s="927"/>
      <c r="O205" s="927"/>
      <c r="P205" s="927"/>
      <c r="Q205" s="927"/>
      <c r="R205" s="927"/>
      <c r="S205" s="927"/>
      <c r="T205" s="927"/>
      <c r="U205" s="927"/>
      <c r="V205" s="927"/>
      <c r="W205" s="927"/>
      <c r="X205" s="927"/>
      <c r="Y205" s="927"/>
      <c r="Z205" s="927"/>
      <c r="AA205" s="927"/>
      <c r="AB205" s="927"/>
      <c r="AC205" s="927"/>
      <c r="AD205" s="927"/>
      <c r="AE205" s="927"/>
      <c r="AF205" s="927"/>
      <c r="AG205" s="927"/>
      <c r="AH205" s="927"/>
      <c r="AI205" s="927"/>
      <c r="AJ205" s="927"/>
      <c r="AK205" s="927"/>
      <c r="AL205" s="927"/>
      <c r="AM205" s="927"/>
      <c r="AN205" s="927"/>
      <c r="AO205" s="927"/>
      <c r="AP205" s="927"/>
    </row>
    <row r="206" spans="1:42" s="928" customFormat="1" ht="12.75">
      <c r="A206" s="66" t="s">
        <v>406</v>
      </c>
      <c r="B206" s="79">
        <v>874901</v>
      </c>
      <c r="C206" s="79">
        <v>466087</v>
      </c>
      <c r="D206" s="79">
        <v>302961</v>
      </c>
      <c r="E206" s="422">
        <f t="shared" si="35"/>
        <v>34.628032200214655</v>
      </c>
      <c r="F206" s="79">
        <f>D206-'[2]Septembris'!D206</f>
        <v>54</v>
      </c>
      <c r="G206" s="927"/>
      <c r="H206" s="927"/>
      <c r="I206" s="927"/>
      <c r="J206" s="927"/>
      <c r="K206" s="927"/>
      <c r="L206" s="927"/>
      <c r="M206" s="927"/>
      <c r="N206" s="927"/>
      <c r="O206" s="927"/>
      <c r="P206" s="927"/>
      <c r="Q206" s="927"/>
      <c r="R206" s="927"/>
      <c r="S206" s="927"/>
      <c r="T206" s="927"/>
      <c r="U206" s="927"/>
      <c r="V206" s="927"/>
      <c r="W206" s="927"/>
      <c r="X206" s="927"/>
      <c r="Y206" s="927"/>
      <c r="Z206" s="927"/>
      <c r="AA206" s="927"/>
      <c r="AB206" s="927"/>
      <c r="AC206" s="927"/>
      <c r="AD206" s="927"/>
      <c r="AE206" s="927"/>
      <c r="AF206" s="927"/>
      <c r="AG206" s="927"/>
      <c r="AH206" s="927"/>
      <c r="AI206" s="927"/>
      <c r="AJ206" s="927"/>
      <c r="AK206" s="927"/>
      <c r="AL206" s="927"/>
      <c r="AM206" s="927"/>
      <c r="AN206" s="927"/>
      <c r="AO206" s="927"/>
      <c r="AP206" s="927"/>
    </row>
    <row r="207" spans="1:42" s="928" customFormat="1" ht="12.75">
      <c r="A207" s="66" t="s">
        <v>407</v>
      </c>
      <c r="B207" s="79">
        <v>8340418</v>
      </c>
      <c r="C207" s="79">
        <v>8053621</v>
      </c>
      <c r="D207" s="79">
        <v>4662568</v>
      </c>
      <c r="E207" s="422">
        <f t="shared" si="35"/>
        <v>55.90328925960305</v>
      </c>
      <c r="F207" s="79">
        <f>D207-'[2]Septembris'!D207</f>
        <v>401909</v>
      </c>
      <c r="G207" s="927"/>
      <c r="H207" s="927"/>
      <c r="I207" s="927"/>
      <c r="J207" s="927"/>
      <c r="K207" s="927"/>
      <c r="L207" s="927"/>
      <c r="M207" s="927"/>
      <c r="N207" s="927"/>
      <c r="O207" s="927"/>
      <c r="P207" s="927"/>
      <c r="Q207" s="927"/>
      <c r="R207" s="927"/>
      <c r="S207" s="927"/>
      <c r="T207" s="927"/>
      <c r="U207" s="927"/>
      <c r="V207" s="927"/>
      <c r="W207" s="927"/>
      <c r="X207" s="927"/>
      <c r="Y207" s="927"/>
      <c r="Z207" s="927"/>
      <c r="AA207" s="927"/>
      <c r="AB207" s="927"/>
      <c r="AC207" s="927"/>
      <c r="AD207" s="927"/>
      <c r="AE207" s="927"/>
      <c r="AF207" s="927"/>
      <c r="AG207" s="927"/>
      <c r="AH207" s="927"/>
      <c r="AI207" s="927"/>
      <c r="AJ207" s="927"/>
      <c r="AK207" s="927"/>
      <c r="AL207" s="927"/>
      <c r="AM207" s="927"/>
      <c r="AN207" s="927"/>
      <c r="AO207" s="927"/>
      <c r="AP207" s="927"/>
    </row>
    <row r="208" spans="1:42" s="928" customFormat="1" ht="12.75">
      <c r="A208" s="69" t="s">
        <v>408</v>
      </c>
      <c r="B208" s="79">
        <f>B195-B199</f>
        <v>-240767</v>
      </c>
      <c r="C208" s="79">
        <f>C195-C199</f>
        <v>-240767</v>
      </c>
      <c r="D208" s="79">
        <f>D195-D199</f>
        <v>1487461.5999999996</v>
      </c>
      <c r="E208" s="422" t="s">
        <v>587</v>
      </c>
      <c r="F208" s="79">
        <f>D208-'[2]Septembris'!D208</f>
        <v>-24226.75000000093</v>
      </c>
      <c r="G208" s="927"/>
      <c r="H208" s="927"/>
      <c r="I208" s="927"/>
      <c r="J208" s="927"/>
      <c r="K208" s="927"/>
      <c r="L208" s="927"/>
      <c r="M208" s="927"/>
      <c r="N208" s="927"/>
      <c r="O208" s="927"/>
      <c r="P208" s="927"/>
      <c r="Q208" s="927"/>
      <c r="R208" s="927"/>
      <c r="S208" s="927"/>
      <c r="T208" s="927"/>
      <c r="U208" s="927"/>
      <c r="V208" s="927"/>
      <c r="W208" s="927"/>
      <c r="X208" s="927"/>
      <c r="Y208" s="927"/>
      <c r="Z208" s="927"/>
      <c r="AA208" s="927"/>
      <c r="AB208" s="927"/>
      <c r="AC208" s="927"/>
      <c r="AD208" s="927"/>
      <c r="AE208" s="927"/>
      <c r="AF208" s="927"/>
      <c r="AG208" s="927"/>
      <c r="AH208" s="927"/>
      <c r="AI208" s="927"/>
      <c r="AJ208" s="927"/>
      <c r="AK208" s="927"/>
      <c r="AL208" s="927"/>
      <c r="AM208" s="927"/>
      <c r="AN208" s="927"/>
      <c r="AO208" s="927"/>
      <c r="AP208" s="927"/>
    </row>
    <row r="209" spans="1:42" s="928" customFormat="1" ht="24.75" customHeight="1">
      <c r="A209" s="253" t="s">
        <v>409</v>
      </c>
      <c r="B209" s="79">
        <f>-B208</f>
        <v>240767</v>
      </c>
      <c r="C209" s="79">
        <f>-C208</f>
        <v>240767</v>
      </c>
      <c r="D209" s="79">
        <v>0</v>
      </c>
      <c r="E209" s="422" t="s">
        <v>587</v>
      </c>
      <c r="F209" s="79">
        <f>D209-'[2]Septembris'!D209</f>
        <v>0</v>
      </c>
      <c r="G209" s="927"/>
      <c r="H209" s="927"/>
      <c r="I209" s="927"/>
      <c r="J209" s="927"/>
      <c r="K209" s="927"/>
      <c r="L209" s="927"/>
      <c r="M209" s="927"/>
      <c r="N209" s="927"/>
      <c r="O209" s="927"/>
      <c r="P209" s="927"/>
      <c r="Q209" s="927"/>
      <c r="R209" s="927"/>
      <c r="S209" s="927"/>
      <c r="T209" s="927"/>
      <c r="U209" s="927"/>
      <c r="V209" s="927"/>
      <c r="W209" s="927"/>
      <c r="X209" s="927"/>
      <c r="Y209" s="927"/>
      <c r="Z209" s="927"/>
      <c r="AA209" s="927"/>
      <c r="AB209" s="927"/>
      <c r="AC209" s="927"/>
      <c r="AD209" s="927"/>
      <c r="AE209" s="927"/>
      <c r="AF209" s="927"/>
      <c r="AG209" s="927"/>
      <c r="AH209" s="927"/>
      <c r="AI209" s="927"/>
      <c r="AJ209" s="927"/>
      <c r="AK209" s="927"/>
      <c r="AL209" s="927"/>
      <c r="AM209" s="927"/>
      <c r="AN209" s="927"/>
      <c r="AO209" s="927"/>
      <c r="AP209" s="927"/>
    </row>
    <row r="210" spans="1:42" s="928" customFormat="1" ht="12.75">
      <c r="A210" s="70" t="s">
        <v>413</v>
      </c>
      <c r="B210" s="23"/>
      <c r="C210" s="23"/>
      <c r="D210" s="23"/>
      <c r="E210" s="898"/>
      <c r="F210" s="79"/>
      <c r="G210" s="927"/>
      <c r="H210" s="927"/>
      <c r="I210" s="927"/>
      <c r="J210" s="927"/>
      <c r="K210" s="927"/>
      <c r="L210" s="927"/>
      <c r="M210" s="927"/>
      <c r="N210" s="927"/>
      <c r="O210" s="927"/>
      <c r="P210" s="927"/>
      <c r="Q210" s="927"/>
      <c r="R210" s="927"/>
      <c r="S210" s="927"/>
      <c r="T210" s="927"/>
      <c r="U210" s="927"/>
      <c r="V210" s="927"/>
      <c r="W210" s="927"/>
      <c r="X210" s="927"/>
      <c r="Y210" s="927"/>
      <c r="Z210" s="927"/>
      <c r="AA210" s="927"/>
      <c r="AB210" s="927"/>
      <c r="AC210" s="927"/>
      <c r="AD210" s="927"/>
      <c r="AE210" s="927"/>
      <c r="AF210" s="927"/>
      <c r="AG210" s="927"/>
      <c r="AH210" s="927"/>
      <c r="AI210" s="927"/>
      <c r="AJ210" s="927"/>
      <c r="AK210" s="927"/>
      <c r="AL210" s="927"/>
      <c r="AM210" s="927"/>
      <c r="AN210" s="927"/>
      <c r="AO210" s="927"/>
      <c r="AP210" s="927"/>
    </row>
    <row r="211" spans="1:42" s="932" customFormat="1" ht="12.75">
      <c r="A211" s="69" t="s">
        <v>394</v>
      </c>
      <c r="B211" s="79">
        <f>SUM(B212:B212)</f>
        <v>357938</v>
      </c>
      <c r="C211" s="79">
        <f>SUM(C212:C212)</f>
        <v>357938</v>
      </c>
      <c r="D211" s="79">
        <f>SUM(D212:D212)</f>
        <v>-1404</v>
      </c>
      <c r="E211" s="422">
        <f aca="true" t="shared" si="36" ref="E211:E216">D211/B211*100</f>
        <v>-0.3922467019427946</v>
      </c>
      <c r="F211" s="79">
        <f>D211-'[2]Septembris'!D211</f>
        <v>1060</v>
      </c>
      <c r="G211" s="927"/>
      <c r="H211" s="927"/>
      <c r="I211" s="927"/>
      <c r="J211" s="927"/>
      <c r="K211" s="927"/>
      <c r="L211" s="927"/>
      <c r="M211" s="927"/>
      <c r="N211" s="927"/>
      <c r="O211" s="927"/>
      <c r="P211" s="927"/>
      <c r="Q211" s="927"/>
      <c r="R211" s="927"/>
      <c r="S211" s="927"/>
      <c r="T211" s="927"/>
      <c r="U211" s="927"/>
      <c r="V211" s="927"/>
      <c r="W211" s="927"/>
      <c r="X211" s="927"/>
      <c r="Y211" s="927"/>
      <c r="Z211" s="927"/>
      <c r="AA211" s="927"/>
      <c r="AB211" s="927"/>
      <c r="AC211" s="927"/>
      <c r="AD211" s="927"/>
      <c r="AE211" s="927"/>
      <c r="AF211" s="927"/>
      <c r="AG211" s="927"/>
      <c r="AH211" s="927"/>
      <c r="AI211" s="927"/>
      <c r="AJ211" s="927"/>
      <c r="AK211" s="927"/>
      <c r="AL211" s="927"/>
      <c r="AM211" s="927"/>
      <c r="AN211" s="927"/>
      <c r="AO211" s="927"/>
      <c r="AP211" s="927"/>
    </row>
    <row r="212" spans="1:42" s="932" customFormat="1" ht="12.75">
      <c r="A212" s="69" t="s">
        <v>397</v>
      </c>
      <c r="B212" s="79">
        <v>357938</v>
      </c>
      <c r="C212" s="79">
        <v>357938</v>
      </c>
      <c r="D212" s="79">
        <v>-1404</v>
      </c>
      <c r="E212" s="422">
        <f t="shared" si="36"/>
        <v>-0.3922467019427946</v>
      </c>
      <c r="F212" s="79">
        <f>D212-'[2]Septembris'!D212</f>
        <v>1060</v>
      </c>
      <c r="G212" s="927"/>
      <c r="H212" s="927"/>
      <c r="I212" s="927"/>
      <c r="J212" s="927"/>
      <c r="K212" s="927"/>
      <c r="L212" s="927"/>
      <c r="M212" s="927"/>
      <c r="N212" s="927"/>
      <c r="O212" s="927"/>
      <c r="P212" s="927"/>
      <c r="Q212" s="927"/>
      <c r="R212" s="927"/>
      <c r="S212" s="927"/>
      <c r="T212" s="927"/>
      <c r="U212" s="927"/>
      <c r="V212" s="927"/>
      <c r="W212" s="927"/>
      <c r="X212" s="927"/>
      <c r="Y212" s="927"/>
      <c r="Z212" s="927"/>
      <c r="AA212" s="927"/>
      <c r="AB212" s="927"/>
      <c r="AC212" s="927"/>
      <c r="AD212" s="927"/>
      <c r="AE212" s="927"/>
      <c r="AF212" s="927"/>
      <c r="AG212" s="927"/>
      <c r="AH212" s="927"/>
      <c r="AI212" s="927"/>
      <c r="AJ212" s="927"/>
      <c r="AK212" s="927"/>
      <c r="AL212" s="927"/>
      <c r="AM212" s="927"/>
      <c r="AN212" s="927"/>
      <c r="AO212" s="927"/>
      <c r="AP212" s="927"/>
    </row>
    <row r="213" spans="1:42" s="932" customFormat="1" ht="12.75">
      <c r="A213" s="69" t="s">
        <v>398</v>
      </c>
      <c r="B213" s="79">
        <f>SUM(B214)</f>
        <v>624262</v>
      </c>
      <c r="C213" s="79">
        <f>SUM(C214)</f>
        <v>624262</v>
      </c>
      <c r="D213" s="79">
        <f>SUM(D214)</f>
        <v>184851</v>
      </c>
      <c r="E213" s="422">
        <f t="shared" si="36"/>
        <v>29.611124816182947</v>
      </c>
      <c r="F213" s="79">
        <f>D213-'[2]Septembris'!D213</f>
        <v>0</v>
      </c>
      <c r="G213" s="927"/>
      <c r="H213" s="927"/>
      <c r="I213" s="927"/>
      <c r="J213" s="927"/>
      <c r="K213" s="927"/>
      <c r="L213" s="927"/>
      <c r="M213" s="927"/>
      <c r="N213" s="927"/>
      <c r="O213" s="927"/>
      <c r="P213" s="927"/>
      <c r="Q213" s="927"/>
      <c r="R213" s="927"/>
      <c r="S213" s="927"/>
      <c r="T213" s="927"/>
      <c r="U213" s="927"/>
      <c r="V213" s="927"/>
      <c r="W213" s="927"/>
      <c r="X213" s="927"/>
      <c r="Y213" s="927"/>
      <c r="Z213" s="927"/>
      <c r="AA213" s="927"/>
      <c r="AB213" s="927"/>
      <c r="AC213" s="927"/>
      <c r="AD213" s="927"/>
      <c r="AE213" s="927"/>
      <c r="AF213" s="927"/>
      <c r="AG213" s="927"/>
      <c r="AH213" s="927"/>
      <c r="AI213" s="927"/>
      <c r="AJ213" s="927"/>
      <c r="AK213" s="927"/>
      <c r="AL213" s="927"/>
      <c r="AM213" s="927"/>
      <c r="AN213" s="927"/>
      <c r="AO213" s="927"/>
      <c r="AP213" s="927"/>
    </row>
    <row r="214" spans="1:42" s="933" customFormat="1" ht="12.75">
      <c r="A214" s="69" t="s">
        <v>399</v>
      </c>
      <c r="B214" s="79">
        <f>SUM(B215:B216)</f>
        <v>624262</v>
      </c>
      <c r="C214" s="79">
        <f>SUM(C215:C216)</f>
        <v>624262</v>
      </c>
      <c r="D214" s="79">
        <f>SUM(D215:D216)</f>
        <v>184851</v>
      </c>
      <c r="E214" s="422">
        <f t="shared" si="36"/>
        <v>29.611124816182947</v>
      </c>
      <c r="F214" s="79">
        <f>D214-'[2]Septembris'!D214</f>
        <v>0</v>
      </c>
      <c r="G214" s="927"/>
      <c r="H214" s="927"/>
      <c r="I214" s="927"/>
      <c r="J214" s="927"/>
      <c r="K214" s="927"/>
      <c r="L214" s="927"/>
      <c r="M214" s="927"/>
      <c r="N214" s="927"/>
      <c r="O214" s="927"/>
      <c r="P214" s="927"/>
      <c r="Q214" s="927"/>
      <c r="R214" s="927"/>
      <c r="S214" s="927"/>
      <c r="T214" s="927"/>
      <c r="U214" s="927"/>
      <c r="V214" s="927"/>
      <c r="W214" s="927"/>
      <c r="X214" s="927"/>
      <c r="Y214" s="927"/>
      <c r="Z214" s="927"/>
      <c r="AA214" s="927"/>
      <c r="AB214" s="927"/>
      <c r="AC214" s="927"/>
      <c r="AD214" s="927"/>
      <c r="AE214" s="927"/>
      <c r="AF214" s="927"/>
      <c r="AG214" s="927"/>
      <c r="AH214" s="927"/>
      <c r="AI214" s="927"/>
      <c r="AJ214" s="927"/>
      <c r="AK214" s="927"/>
      <c r="AL214" s="927"/>
      <c r="AM214" s="927"/>
      <c r="AN214" s="927"/>
      <c r="AO214" s="927"/>
      <c r="AP214" s="927"/>
    </row>
    <row r="215" spans="1:42" s="933" customFormat="1" ht="12.75">
      <c r="A215" s="69" t="s">
        <v>400</v>
      </c>
      <c r="B215" s="79">
        <f>190855+200000</f>
        <v>390855</v>
      </c>
      <c r="C215" s="245">
        <v>390855</v>
      </c>
      <c r="D215" s="79">
        <v>184851</v>
      </c>
      <c r="E215" s="422">
        <f t="shared" si="36"/>
        <v>47.29400928733162</v>
      </c>
      <c r="F215" s="79">
        <f>D215-'[2]Septembris'!D215</f>
        <v>0</v>
      </c>
      <c r="G215" s="927"/>
      <c r="H215" s="927"/>
      <c r="I215" s="927"/>
      <c r="J215" s="927"/>
      <c r="K215" s="927"/>
      <c r="L215" s="927"/>
      <c r="M215" s="927"/>
      <c r="N215" s="927"/>
      <c r="O215" s="927"/>
      <c r="P215" s="927"/>
      <c r="Q215" s="927"/>
      <c r="R215" s="927"/>
      <c r="S215" s="927"/>
      <c r="T215" s="927"/>
      <c r="U215" s="927"/>
      <c r="V215" s="927"/>
      <c r="W215" s="927"/>
      <c r="X215" s="927"/>
      <c r="Y215" s="927"/>
      <c r="Z215" s="927"/>
      <c r="AA215" s="927"/>
      <c r="AB215" s="927"/>
      <c r="AC215" s="927"/>
      <c r="AD215" s="927"/>
      <c r="AE215" s="927"/>
      <c r="AF215" s="927"/>
      <c r="AG215" s="927"/>
      <c r="AH215" s="927"/>
      <c r="AI215" s="927"/>
      <c r="AJ215" s="927"/>
      <c r="AK215" s="927"/>
      <c r="AL215" s="927"/>
      <c r="AM215" s="927"/>
      <c r="AN215" s="927"/>
      <c r="AO215" s="927"/>
      <c r="AP215" s="927"/>
    </row>
    <row r="216" spans="1:42" s="928" customFormat="1" ht="12.75">
      <c r="A216" s="69" t="s">
        <v>401</v>
      </c>
      <c r="B216" s="79">
        <f>167083+66324</f>
        <v>233407</v>
      </c>
      <c r="C216" s="79">
        <v>233407</v>
      </c>
      <c r="D216" s="79">
        <v>0</v>
      </c>
      <c r="E216" s="422">
        <f t="shared" si="36"/>
        <v>0</v>
      </c>
      <c r="F216" s="79">
        <f>D216-'[2]Septembris'!D216</f>
        <v>0</v>
      </c>
      <c r="G216" s="927"/>
      <c r="H216" s="927"/>
      <c r="I216" s="927"/>
      <c r="J216" s="927"/>
      <c r="K216" s="927"/>
      <c r="L216" s="927"/>
      <c r="M216" s="927"/>
      <c r="N216" s="927"/>
      <c r="O216" s="927"/>
      <c r="P216" s="927"/>
      <c r="Q216" s="927"/>
      <c r="R216" s="927"/>
      <c r="S216" s="927"/>
      <c r="T216" s="927"/>
      <c r="U216" s="927"/>
      <c r="V216" s="927"/>
      <c r="W216" s="927"/>
      <c r="X216" s="927"/>
      <c r="Y216" s="927"/>
      <c r="Z216" s="927"/>
      <c r="AA216" s="927"/>
      <c r="AB216" s="927"/>
      <c r="AC216" s="927"/>
      <c r="AD216" s="927"/>
      <c r="AE216" s="927"/>
      <c r="AF216" s="927"/>
      <c r="AG216" s="927"/>
      <c r="AH216" s="927"/>
      <c r="AI216" s="927"/>
      <c r="AJ216" s="927"/>
      <c r="AK216" s="927"/>
      <c r="AL216" s="927"/>
      <c r="AM216" s="927"/>
      <c r="AN216" s="927"/>
      <c r="AO216" s="927"/>
      <c r="AP216" s="927"/>
    </row>
    <row r="217" spans="1:42" s="928" customFormat="1" ht="12.75">
      <c r="A217" s="69" t="s">
        <v>408</v>
      </c>
      <c r="B217" s="79">
        <f>B211-B213</f>
        <v>-266324</v>
      </c>
      <c r="C217" s="79">
        <f>C211-C213</f>
        <v>-266324</v>
      </c>
      <c r="D217" s="79">
        <f>D211-D213</f>
        <v>-186255</v>
      </c>
      <c r="E217" s="936">
        <f>E211-E213</f>
        <v>-30.003371518125743</v>
      </c>
      <c r="F217" s="79">
        <f>D217-'[2]Septembris'!D217</f>
        <v>1060</v>
      </c>
      <c r="G217" s="927"/>
      <c r="H217" s="927"/>
      <c r="I217" s="927"/>
      <c r="J217" s="927"/>
      <c r="K217" s="927"/>
      <c r="L217" s="927"/>
      <c r="M217" s="927"/>
      <c r="N217" s="927"/>
      <c r="O217" s="927"/>
      <c r="P217" s="927"/>
      <c r="Q217" s="927"/>
      <c r="R217" s="927"/>
      <c r="S217" s="927"/>
      <c r="T217" s="927"/>
      <c r="U217" s="927"/>
      <c r="V217" s="927"/>
      <c r="W217" s="927"/>
      <c r="X217" s="927"/>
      <c r="Y217" s="927"/>
      <c r="Z217" s="927"/>
      <c r="AA217" s="927"/>
      <c r="AB217" s="927"/>
      <c r="AC217" s="927"/>
      <c r="AD217" s="927"/>
      <c r="AE217" s="927"/>
      <c r="AF217" s="927"/>
      <c r="AG217" s="927"/>
      <c r="AH217" s="927"/>
      <c r="AI217" s="927"/>
      <c r="AJ217" s="927"/>
      <c r="AK217" s="927"/>
      <c r="AL217" s="927"/>
      <c r="AM217" s="927"/>
      <c r="AN217" s="927"/>
      <c r="AO217" s="927"/>
      <c r="AP217" s="927"/>
    </row>
    <row r="218" spans="1:42" s="928" customFormat="1" ht="25.5">
      <c r="A218" s="253" t="s">
        <v>409</v>
      </c>
      <c r="B218" s="79">
        <f>-B217</f>
        <v>266324</v>
      </c>
      <c r="C218" s="79">
        <v>266324</v>
      </c>
      <c r="D218" s="79">
        <v>0</v>
      </c>
      <c r="E218" s="422">
        <v>0</v>
      </c>
      <c r="F218" s="79">
        <f>D218-'[2]Septembris'!D218</f>
        <v>0</v>
      </c>
      <c r="G218" s="927"/>
      <c r="H218" s="927"/>
      <c r="I218" s="927"/>
      <c r="J218" s="927"/>
      <c r="K218" s="927"/>
      <c r="L218" s="927"/>
      <c r="M218" s="927"/>
      <c r="N218" s="927"/>
      <c r="O218" s="927"/>
      <c r="P218" s="927"/>
      <c r="Q218" s="927"/>
      <c r="R218" s="927"/>
      <c r="S218" s="927"/>
      <c r="T218" s="927"/>
      <c r="U218" s="927"/>
      <c r="V218" s="927"/>
      <c r="W218" s="927"/>
      <c r="X218" s="927"/>
      <c r="Y218" s="927"/>
      <c r="Z218" s="927"/>
      <c r="AA218" s="927"/>
      <c r="AB218" s="927"/>
      <c r="AC218" s="927"/>
      <c r="AD218" s="927"/>
      <c r="AE218" s="927"/>
      <c r="AF218" s="927"/>
      <c r="AG218" s="927"/>
      <c r="AH218" s="927"/>
      <c r="AI218" s="927"/>
      <c r="AJ218" s="927"/>
      <c r="AK218" s="927"/>
      <c r="AL218" s="927"/>
      <c r="AM218" s="927"/>
      <c r="AN218" s="927"/>
      <c r="AO218" s="927"/>
      <c r="AP218" s="927"/>
    </row>
    <row r="219" spans="1:48" s="939" customFormat="1" ht="12.75">
      <c r="A219" s="419" t="s">
        <v>420</v>
      </c>
      <c r="B219" s="79"/>
      <c r="C219" s="79"/>
      <c r="D219" s="79"/>
      <c r="E219" s="79"/>
      <c r="F219" s="79"/>
      <c r="G219" s="925"/>
      <c r="H219" s="925"/>
      <c r="I219" s="925"/>
      <c r="J219" s="925"/>
      <c r="K219" s="925"/>
      <c r="L219" s="925"/>
      <c r="M219" s="925"/>
      <c r="N219" s="925"/>
      <c r="O219" s="925"/>
      <c r="P219" s="925"/>
      <c r="Q219" s="925"/>
      <c r="R219" s="925"/>
      <c r="S219" s="925"/>
      <c r="T219" s="925"/>
      <c r="U219" s="925"/>
      <c r="V219" s="925"/>
      <c r="W219" s="925"/>
      <c r="X219" s="925"/>
      <c r="Y219" s="925"/>
      <c r="Z219" s="925"/>
      <c r="AA219" s="925"/>
      <c r="AB219" s="925"/>
      <c r="AC219" s="925"/>
      <c r="AD219" s="925"/>
      <c r="AE219" s="925"/>
      <c r="AF219" s="925"/>
      <c r="AG219" s="925"/>
      <c r="AH219" s="925"/>
      <c r="AI219" s="925"/>
      <c r="AJ219" s="925"/>
      <c r="AK219" s="925"/>
      <c r="AL219" s="925"/>
      <c r="AM219" s="925"/>
      <c r="AN219" s="925"/>
      <c r="AO219" s="925"/>
      <c r="AP219" s="925"/>
      <c r="AQ219" s="925"/>
      <c r="AR219" s="925"/>
      <c r="AS219" s="925"/>
      <c r="AT219" s="925"/>
      <c r="AU219" s="925"/>
      <c r="AV219" s="926"/>
    </row>
    <row r="220" spans="1:48" s="925" customFormat="1" ht="12.75">
      <c r="A220" s="69" t="s">
        <v>394</v>
      </c>
      <c r="B220" s="79">
        <f>B221</f>
        <v>14322959</v>
      </c>
      <c r="C220" s="79">
        <f>C221</f>
        <v>6658255</v>
      </c>
      <c r="D220" s="79">
        <f>D221</f>
        <v>6658255</v>
      </c>
      <c r="E220" s="936">
        <f aca="true" t="shared" si="37" ref="E220:E228">D220/B220*100</f>
        <v>46.48658842073066</v>
      </c>
      <c r="F220" s="79">
        <v>72925</v>
      </c>
      <c r="AV220" s="926"/>
    </row>
    <row r="221" spans="1:48" s="925" customFormat="1" ht="12.75">
      <c r="A221" s="69" t="s">
        <v>395</v>
      </c>
      <c r="B221" s="79">
        <v>14322959</v>
      </c>
      <c r="C221" s="79">
        <v>6658255</v>
      </c>
      <c r="D221" s="79">
        <v>6658255</v>
      </c>
      <c r="E221" s="936">
        <f t="shared" si="37"/>
        <v>46.48658842073066</v>
      </c>
      <c r="F221" s="79">
        <v>72925</v>
      </c>
      <c r="AV221" s="926"/>
    </row>
    <row r="222" spans="1:48" s="925" customFormat="1" ht="12.75">
      <c r="A222" s="69" t="s">
        <v>398</v>
      </c>
      <c r="B222" s="245">
        <f>B223+B226</f>
        <v>14322959</v>
      </c>
      <c r="C222" s="245">
        <f>C223+C226</f>
        <v>6658255</v>
      </c>
      <c r="D222" s="245">
        <f>D223+D226</f>
        <v>732211</v>
      </c>
      <c r="E222" s="936">
        <f t="shared" si="37"/>
        <v>5.112148963073901</v>
      </c>
      <c r="F222" s="79">
        <f>D222-'[2]Septembris'!D222</f>
        <v>732211</v>
      </c>
      <c r="AV222" s="926"/>
    </row>
    <row r="223" spans="1:48" s="934" customFormat="1" ht="12.75">
      <c r="A223" s="69" t="s">
        <v>438</v>
      </c>
      <c r="B223" s="79">
        <f>B224+B225</f>
        <v>7180462</v>
      </c>
      <c r="C223" s="79">
        <f>C224+C225</f>
        <v>48645</v>
      </c>
      <c r="D223" s="79">
        <f>D224+D225</f>
        <v>0</v>
      </c>
      <c r="E223" s="936">
        <f t="shared" si="37"/>
        <v>0</v>
      </c>
      <c r="F223" s="79">
        <f>D223-'[2]Septembris'!D223</f>
        <v>0</v>
      </c>
      <c r="G223" s="925"/>
      <c r="H223" s="925"/>
      <c r="I223" s="925"/>
      <c r="J223" s="925"/>
      <c r="K223" s="925"/>
      <c r="L223" s="925"/>
      <c r="M223" s="925"/>
      <c r="N223" s="925"/>
      <c r="O223" s="925"/>
      <c r="P223" s="925"/>
      <c r="Q223" s="925"/>
      <c r="R223" s="925"/>
      <c r="S223" s="925"/>
      <c r="T223" s="925"/>
      <c r="U223" s="925"/>
      <c r="V223" s="925"/>
      <c r="W223" s="925"/>
      <c r="X223" s="925"/>
      <c r="Y223" s="925"/>
      <c r="Z223" s="925"/>
      <c r="AA223" s="925"/>
      <c r="AB223" s="925"/>
      <c r="AC223" s="925"/>
      <c r="AD223" s="925"/>
      <c r="AE223" s="925"/>
      <c r="AF223" s="925"/>
      <c r="AG223" s="925"/>
      <c r="AH223" s="925"/>
      <c r="AI223" s="925"/>
      <c r="AJ223" s="925"/>
      <c r="AK223" s="925"/>
      <c r="AL223" s="925"/>
      <c r="AM223" s="925"/>
      <c r="AN223" s="925"/>
      <c r="AO223" s="925"/>
      <c r="AP223" s="925"/>
      <c r="AQ223" s="925"/>
      <c r="AR223" s="925"/>
      <c r="AS223" s="925"/>
      <c r="AT223" s="925"/>
      <c r="AU223" s="925"/>
      <c r="AV223" s="926"/>
    </row>
    <row r="224" spans="1:48" s="934" customFormat="1" ht="12.75">
      <c r="A224" s="940" t="s">
        <v>959</v>
      </c>
      <c r="B224" s="79">
        <v>308004</v>
      </c>
      <c r="C224" s="79">
        <v>48645</v>
      </c>
      <c r="D224" s="79">
        <v>0</v>
      </c>
      <c r="E224" s="936">
        <f t="shared" si="37"/>
        <v>0</v>
      </c>
      <c r="F224" s="79">
        <f>D224-'[2]Septembris'!D224</f>
        <v>0</v>
      </c>
      <c r="G224" s="925"/>
      <c r="H224" s="925"/>
      <c r="I224" s="925"/>
      <c r="J224" s="925"/>
      <c r="K224" s="925"/>
      <c r="L224" s="925"/>
      <c r="M224" s="925"/>
      <c r="N224" s="925"/>
      <c r="O224" s="925"/>
      <c r="P224" s="925"/>
      <c r="Q224" s="925"/>
      <c r="R224" s="925"/>
      <c r="S224" s="925"/>
      <c r="T224" s="925"/>
      <c r="U224" s="925"/>
      <c r="V224" s="925"/>
      <c r="W224" s="925"/>
      <c r="X224" s="925"/>
      <c r="Y224" s="925"/>
      <c r="Z224" s="925"/>
      <c r="AA224" s="925"/>
      <c r="AB224" s="925"/>
      <c r="AC224" s="925"/>
      <c r="AD224" s="925"/>
      <c r="AE224" s="925"/>
      <c r="AF224" s="925"/>
      <c r="AG224" s="925"/>
      <c r="AH224" s="925"/>
      <c r="AI224" s="925"/>
      <c r="AJ224" s="925"/>
      <c r="AK224" s="925"/>
      <c r="AL224" s="925"/>
      <c r="AM224" s="925"/>
      <c r="AN224" s="925"/>
      <c r="AO224" s="925"/>
      <c r="AP224" s="925"/>
      <c r="AQ224" s="925"/>
      <c r="AR224" s="925"/>
      <c r="AS224" s="925"/>
      <c r="AT224" s="925"/>
      <c r="AU224" s="925"/>
      <c r="AV224" s="926"/>
    </row>
    <row r="225" spans="1:48" s="934" customFormat="1" ht="12.75">
      <c r="A225" s="69" t="s">
        <v>439</v>
      </c>
      <c r="B225" s="79">
        <v>6872458</v>
      </c>
      <c r="C225" s="79">
        <v>0</v>
      </c>
      <c r="D225" s="79">
        <v>0</v>
      </c>
      <c r="E225" s="936">
        <f t="shared" si="37"/>
        <v>0</v>
      </c>
      <c r="F225" s="79">
        <f>D225-'[2]Septembris'!D225</f>
        <v>0</v>
      </c>
      <c r="G225" s="925"/>
      <c r="H225" s="925"/>
      <c r="I225" s="925"/>
      <c r="J225" s="925"/>
      <c r="K225" s="925"/>
      <c r="L225" s="925"/>
      <c r="M225" s="925"/>
      <c r="N225" s="925"/>
      <c r="O225" s="925"/>
      <c r="P225" s="925"/>
      <c r="Q225" s="925"/>
      <c r="R225" s="925"/>
      <c r="S225" s="925"/>
      <c r="T225" s="925"/>
      <c r="U225" s="925"/>
      <c r="V225" s="925"/>
      <c r="W225" s="925"/>
      <c r="X225" s="925"/>
      <c r="Y225" s="925"/>
      <c r="Z225" s="925"/>
      <c r="AA225" s="925"/>
      <c r="AB225" s="925"/>
      <c r="AC225" s="925"/>
      <c r="AD225" s="925"/>
      <c r="AE225" s="925"/>
      <c r="AF225" s="925"/>
      <c r="AG225" s="925"/>
      <c r="AH225" s="925"/>
      <c r="AI225" s="925"/>
      <c r="AJ225" s="925"/>
      <c r="AK225" s="925"/>
      <c r="AL225" s="925"/>
      <c r="AM225" s="925"/>
      <c r="AN225" s="925"/>
      <c r="AO225" s="925"/>
      <c r="AP225" s="925"/>
      <c r="AQ225" s="925"/>
      <c r="AR225" s="925"/>
      <c r="AS225" s="925"/>
      <c r="AT225" s="925"/>
      <c r="AU225" s="925"/>
      <c r="AV225" s="926"/>
    </row>
    <row r="226" spans="1:48" s="934" customFormat="1" ht="12.75">
      <c r="A226" s="941" t="s">
        <v>944</v>
      </c>
      <c r="B226" s="79">
        <f>B227+B228</f>
        <v>7142497</v>
      </c>
      <c r="C226" s="79">
        <f>C227+C228</f>
        <v>6609610</v>
      </c>
      <c r="D226" s="79">
        <f>D227+D228</f>
        <v>732211</v>
      </c>
      <c r="E226" s="936">
        <f t="shared" si="37"/>
        <v>10.251470879161726</v>
      </c>
      <c r="F226" s="79">
        <f>D226-'[2]Septembris'!D226</f>
        <v>732211</v>
      </c>
      <c r="G226" s="925"/>
      <c r="H226" s="925"/>
      <c r="I226" s="925"/>
      <c r="J226" s="925"/>
      <c r="K226" s="925"/>
      <c r="L226" s="925"/>
      <c r="M226" s="925"/>
      <c r="N226" s="925"/>
      <c r="O226" s="925"/>
      <c r="P226" s="925"/>
      <c r="Q226" s="925"/>
      <c r="R226" s="925"/>
      <c r="S226" s="925"/>
      <c r="T226" s="925"/>
      <c r="U226" s="925"/>
      <c r="V226" s="925"/>
      <c r="W226" s="925"/>
      <c r="X226" s="925"/>
      <c r="Y226" s="925"/>
      <c r="Z226" s="925"/>
      <c r="AA226" s="925"/>
      <c r="AB226" s="925"/>
      <c r="AC226" s="925"/>
      <c r="AD226" s="925"/>
      <c r="AE226" s="925"/>
      <c r="AF226" s="925"/>
      <c r="AG226" s="925"/>
      <c r="AH226" s="925"/>
      <c r="AI226" s="925"/>
      <c r="AJ226" s="925"/>
      <c r="AK226" s="925"/>
      <c r="AL226" s="925"/>
      <c r="AM226" s="925"/>
      <c r="AN226" s="925"/>
      <c r="AO226" s="925"/>
      <c r="AP226" s="925"/>
      <c r="AQ226" s="925"/>
      <c r="AR226" s="925"/>
      <c r="AS226" s="925"/>
      <c r="AT226" s="925"/>
      <c r="AU226" s="925"/>
      <c r="AV226" s="926"/>
    </row>
    <row r="227" spans="1:48" s="934" customFormat="1" ht="12.75">
      <c r="A227" s="938" t="s">
        <v>1888</v>
      </c>
      <c r="B227" s="79">
        <v>114315</v>
      </c>
      <c r="C227" s="79">
        <v>24280</v>
      </c>
      <c r="D227" s="79">
        <v>0</v>
      </c>
      <c r="E227" s="936">
        <f t="shared" si="37"/>
        <v>0</v>
      </c>
      <c r="F227" s="79">
        <f>D227-'[2]Septembris'!D227</f>
        <v>0</v>
      </c>
      <c r="G227" s="925"/>
      <c r="H227" s="925"/>
      <c r="I227" s="925"/>
      <c r="J227" s="925"/>
      <c r="K227" s="925"/>
      <c r="L227" s="925"/>
      <c r="M227" s="925"/>
      <c r="N227" s="925"/>
      <c r="O227" s="925"/>
      <c r="P227" s="925"/>
      <c r="Q227" s="925"/>
      <c r="R227" s="925"/>
      <c r="S227" s="925"/>
      <c r="T227" s="925"/>
      <c r="U227" s="925"/>
      <c r="V227" s="925"/>
      <c r="W227" s="925"/>
      <c r="X227" s="925"/>
      <c r="Y227" s="925"/>
      <c r="Z227" s="925"/>
      <c r="AA227" s="925"/>
      <c r="AB227" s="925"/>
      <c r="AC227" s="925"/>
      <c r="AD227" s="925"/>
      <c r="AE227" s="925"/>
      <c r="AF227" s="925"/>
      <c r="AG227" s="925"/>
      <c r="AH227" s="925"/>
      <c r="AI227" s="925"/>
      <c r="AJ227" s="925"/>
      <c r="AK227" s="925"/>
      <c r="AL227" s="925"/>
      <c r="AM227" s="925"/>
      <c r="AN227" s="925"/>
      <c r="AO227" s="925"/>
      <c r="AP227" s="925"/>
      <c r="AQ227" s="925"/>
      <c r="AR227" s="925"/>
      <c r="AS227" s="925"/>
      <c r="AT227" s="925"/>
      <c r="AU227" s="925"/>
      <c r="AV227" s="926"/>
    </row>
    <row r="228" spans="1:48" s="934" customFormat="1" ht="12.75">
      <c r="A228" s="942" t="s">
        <v>1892</v>
      </c>
      <c r="B228" s="79">
        <v>7028182</v>
      </c>
      <c r="C228" s="79">
        <v>6585330</v>
      </c>
      <c r="D228" s="79">
        <v>732211</v>
      </c>
      <c r="E228" s="936">
        <f t="shared" si="37"/>
        <v>10.418213415645754</v>
      </c>
      <c r="F228" s="79">
        <f>D228-'[2]Septembris'!D228</f>
        <v>732211</v>
      </c>
      <c r="G228" s="925"/>
      <c r="H228" s="925"/>
      <c r="I228" s="925"/>
      <c r="J228" s="925"/>
      <c r="K228" s="925"/>
      <c r="L228" s="925"/>
      <c r="M228" s="925"/>
      <c r="N228" s="925"/>
      <c r="O228" s="925"/>
      <c r="P228" s="925"/>
      <c r="Q228" s="925"/>
      <c r="R228" s="925"/>
      <c r="S228" s="925"/>
      <c r="T228" s="925"/>
      <c r="U228" s="925"/>
      <c r="V228" s="925"/>
      <c r="W228" s="925"/>
      <c r="X228" s="925"/>
      <c r="Y228" s="925"/>
      <c r="Z228" s="925"/>
      <c r="AA228" s="925"/>
      <c r="AB228" s="925"/>
      <c r="AC228" s="925"/>
      <c r="AD228" s="925"/>
      <c r="AE228" s="925"/>
      <c r="AF228" s="925"/>
      <c r="AG228" s="925"/>
      <c r="AH228" s="925"/>
      <c r="AI228" s="925"/>
      <c r="AJ228" s="925"/>
      <c r="AK228" s="925"/>
      <c r="AL228" s="925"/>
      <c r="AM228" s="925"/>
      <c r="AN228" s="925"/>
      <c r="AO228" s="925"/>
      <c r="AP228" s="925"/>
      <c r="AQ228" s="925"/>
      <c r="AR228" s="925"/>
      <c r="AS228" s="925"/>
      <c r="AT228" s="925"/>
      <c r="AU228" s="925"/>
      <c r="AV228" s="926"/>
    </row>
    <row r="229" spans="1:48" s="934" customFormat="1" ht="12.75">
      <c r="A229" s="419" t="s">
        <v>423</v>
      </c>
      <c r="B229" s="79"/>
      <c r="C229" s="79"/>
      <c r="D229" s="79"/>
      <c r="E229" s="79"/>
      <c r="F229" s="79"/>
      <c r="G229" s="925"/>
      <c r="H229" s="925"/>
      <c r="I229" s="925"/>
      <c r="J229" s="925"/>
      <c r="K229" s="925"/>
      <c r="L229" s="925"/>
      <c r="M229" s="925"/>
      <c r="N229" s="925"/>
      <c r="O229" s="925"/>
      <c r="P229" s="925"/>
      <c r="Q229" s="925"/>
      <c r="R229" s="925"/>
      <c r="S229" s="925"/>
      <c r="T229" s="925"/>
      <c r="U229" s="925"/>
      <c r="V229" s="925"/>
      <c r="W229" s="925"/>
      <c r="X229" s="925"/>
      <c r="Y229" s="925"/>
      <c r="Z229" s="925"/>
      <c r="AA229" s="925"/>
      <c r="AB229" s="925"/>
      <c r="AC229" s="925"/>
      <c r="AD229" s="925"/>
      <c r="AE229" s="925"/>
      <c r="AF229" s="925"/>
      <c r="AG229" s="925"/>
      <c r="AH229" s="925"/>
      <c r="AI229" s="925"/>
      <c r="AJ229" s="925"/>
      <c r="AK229" s="925"/>
      <c r="AL229" s="925"/>
      <c r="AM229" s="925"/>
      <c r="AN229" s="925"/>
      <c r="AO229" s="925"/>
      <c r="AP229" s="925"/>
      <c r="AQ229" s="925"/>
      <c r="AR229" s="925"/>
      <c r="AS229" s="925"/>
      <c r="AT229" s="925"/>
      <c r="AU229" s="925"/>
      <c r="AV229" s="926"/>
    </row>
    <row r="230" spans="1:48" s="934" customFormat="1" ht="12.75">
      <c r="A230" s="69" t="s">
        <v>394</v>
      </c>
      <c r="B230" s="79">
        <f>B231</f>
        <v>116700</v>
      </c>
      <c r="C230" s="245">
        <f>C231</f>
        <v>43755</v>
      </c>
      <c r="D230" s="245">
        <f>D231</f>
        <v>43755</v>
      </c>
      <c r="E230" s="686">
        <f aca="true" t="shared" si="38" ref="E230:E236">D230/B230*100</f>
        <v>37.493573264781496</v>
      </c>
      <c r="F230" s="79">
        <f>D230-'[2]Septembris'!D230</f>
        <v>43755</v>
      </c>
      <c r="G230" s="925"/>
      <c r="H230" s="925"/>
      <c r="I230" s="925"/>
      <c r="J230" s="925"/>
      <c r="K230" s="925"/>
      <c r="L230" s="925"/>
      <c r="M230" s="925"/>
      <c r="N230" s="925"/>
      <c r="O230" s="925"/>
      <c r="P230" s="925"/>
      <c r="Q230" s="925"/>
      <c r="R230" s="925"/>
      <c r="S230" s="925"/>
      <c r="T230" s="925"/>
      <c r="U230" s="925"/>
      <c r="V230" s="925"/>
      <c r="W230" s="925"/>
      <c r="X230" s="925"/>
      <c r="Y230" s="925"/>
      <c r="Z230" s="925"/>
      <c r="AA230" s="925"/>
      <c r="AB230" s="925"/>
      <c r="AC230" s="925"/>
      <c r="AD230" s="925"/>
      <c r="AE230" s="925"/>
      <c r="AF230" s="925"/>
      <c r="AG230" s="925"/>
      <c r="AH230" s="925"/>
      <c r="AI230" s="925"/>
      <c r="AJ230" s="925"/>
      <c r="AK230" s="925"/>
      <c r="AL230" s="925"/>
      <c r="AM230" s="925"/>
      <c r="AN230" s="925"/>
      <c r="AO230" s="925"/>
      <c r="AP230" s="925"/>
      <c r="AQ230" s="925"/>
      <c r="AR230" s="925"/>
      <c r="AS230" s="925"/>
      <c r="AT230" s="925"/>
      <c r="AU230" s="925"/>
      <c r="AV230" s="926"/>
    </row>
    <row r="231" spans="1:48" s="925" customFormat="1" ht="12.75">
      <c r="A231" s="69" t="s">
        <v>395</v>
      </c>
      <c r="B231" s="79">
        <v>116700</v>
      </c>
      <c r="C231" s="245">
        <v>43755</v>
      </c>
      <c r="D231" s="245">
        <v>43755</v>
      </c>
      <c r="E231" s="686">
        <f t="shared" si="38"/>
        <v>37.493573264781496</v>
      </c>
      <c r="F231" s="79">
        <f>D231-'[2]Septembris'!D231</f>
        <v>43755</v>
      </c>
      <c r="AV231" s="926"/>
    </row>
    <row r="232" spans="1:48" s="925" customFormat="1" ht="12.75">
      <c r="A232" s="69" t="s">
        <v>398</v>
      </c>
      <c r="B232" s="79">
        <f>B233+B235</f>
        <v>116700</v>
      </c>
      <c r="C232" s="245">
        <f>C233+C235</f>
        <v>43755</v>
      </c>
      <c r="D232" s="245">
        <f>D233+D235</f>
        <v>0</v>
      </c>
      <c r="E232" s="686">
        <f t="shared" si="38"/>
        <v>0</v>
      </c>
      <c r="F232" s="79">
        <f>D232-'[2]Septembris'!D232</f>
        <v>0</v>
      </c>
      <c r="AV232" s="926"/>
    </row>
    <row r="233" spans="1:48" s="925" customFormat="1" ht="12.75">
      <c r="A233" s="69" t="s">
        <v>438</v>
      </c>
      <c r="B233" s="79">
        <f>B234</f>
        <v>87563</v>
      </c>
      <c r="C233" s="245">
        <f>C234</f>
        <v>29187</v>
      </c>
      <c r="D233" s="245">
        <f>D234</f>
        <v>0</v>
      </c>
      <c r="E233" s="686">
        <f t="shared" si="38"/>
        <v>0</v>
      </c>
      <c r="F233" s="79">
        <f>D233-'[2]Septembris'!D233</f>
        <v>0</v>
      </c>
      <c r="AV233" s="926"/>
    </row>
    <row r="234" spans="1:48" s="925" customFormat="1" ht="12.75">
      <c r="A234" s="943" t="s">
        <v>959</v>
      </c>
      <c r="B234" s="79">
        <v>87563</v>
      </c>
      <c r="C234" s="245">
        <v>29187</v>
      </c>
      <c r="D234" s="245">
        <v>0</v>
      </c>
      <c r="E234" s="686">
        <f t="shared" si="38"/>
        <v>0</v>
      </c>
      <c r="F234" s="79">
        <f>D234-'[2]Septembris'!D234</f>
        <v>0</v>
      </c>
      <c r="AV234" s="926"/>
    </row>
    <row r="235" spans="1:48" s="925" customFormat="1" ht="12.75">
      <c r="A235" s="938" t="s">
        <v>944</v>
      </c>
      <c r="B235" s="245">
        <f>B236</f>
        <v>29137</v>
      </c>
      <c r="C235" s="245">
        <f>C236</f>
        <v>14568</v>
      </c>
      <c r="D235" s="245">
        <f>D236</f>
        <v>0</v>
      </c>
      <c r="E235" s="686">
        <f t="shared" si="38"/>
        <v>0</v>
      </c>
      <c r="F235" s="79">
        <f>D235-'[2]Septembris'!D235</f>
        <v>0</v>
      </c>
      <c r="AV235" s="926"/>
    </row>
    <row r="236" spans="1:48" s="937" customFormat="1" ht="12.75">
      <c r="A236" s="944" t="s">
        <v>1888</v>
      </c>
      <c r="B236" s="79">
        <v>29137</v>
      </c>
      <c r="C236" s="245">
        <v>14568</v>
      </c>
      <c r="D236" s="245">
        <v>0</v>
      </c>
      <c r="E236" s="686">
        <f t="shared" si="38"/>
        <v>0</v>
      </c>
      <c r="F236" s="79">
        <f>D236-'[2]Septembris'!D236</f>
        <v>0</v>
      </c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  <c r="AA236" s="241"/>
      <c r="AB236" s="241"/>
      <c r="AC236" s="241"/>
      <c r="AD236" s="241"/>
      <c r="AE236" s="241"/>
      <c r="AF236" s="241"/>
      <c r="AG236" s="241"/>
      <c r="AH236" s="241"/>
      <c r="AI236" s="241"/>
      <c r="AJ236" s="241"/>
      <c r="AK236" s="241"/>
      <c r="AL236" s="241"/>
      <c r="AM236" s="241"/>
      <c r="AN236" s="241"/>
      <c r="AO236" s="241"/>
      <c r="AP236" s="241"/>
      <c r="AQ236" s="241"/>
      <c r="AR236" s="241"/>
      <c r="AS236" s="241"/>
      <c r="AT236" s="241"/>
      <c r="AU236" s="241"/>
      <c r="AV236" s="39"/>
    </row>
    <row r="237" spans="1:48" s="239" customFormat="1" ht="25.5">
      <c r="A237" s="419" t="s">
        <v>424</v>
      </c>
      <c r="B237" s="79"/>
      <c r="C237" s="79"/>
      <c r="D237" s="79"/>
      <c r="E237" s="79"/>
      <c r="F237" s="79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41"/>
      <c r="AB237" s="241"/>
      <c r="AC237" s="241"/>
      <c r="AD237" s="241"/>
      <c r="AE237" s="241"/>
      <c r="AF237" s="241"/>
      <c r="AG237" s="241"/>
      <c r="AH237" s="241"/>
      <c r="AI237" s="241"/>
      <c r="AJ237" s="241"/>
      <c r="AK237" s="241"/>
      <c r="AL237" s="241"/>
      <c r="AM237" s="241"/>
      <c r="AN237" s="241"/>
      <c r="AO237" s="241"/>
      <c r="AP237" s="241"/>
      <c r="AQ237" s="241"/>
      <c r="AR237" s="241"/>
      <c r="AS237" s="241"/>
      <c r="AT237" s="241"/>
      <c r="AU237" s="241"/>
      <c r="AV237" s="39"/>
    </row>
    <row r="238" spans="1:48" s="925" customFormat="1" ht="12.75">
      <c r="A238" s="69" t="s">
        <v>394</v>
      </c>
      <c r="B238" s="245">
        <f>B239</f>
        <v>77800</v>
      </c>
      <c r="C238" s="245">
        <f>C239</f>
        <v>29157</v>
      </c>
      <c r="D238" s="245">
        <f>D239</f>
        <v>29157</v>
      </c>
      <c r="E238" s="686">
        <f aca="true" t="shared" si="39" ref="E238:E244">D238/B238*100</f>
        <v>37.476863753213365</v>
      </c>
      <c r="F238" s="79">
        <f>D238-'[2]Septembris'!D238</f>
        <v>29157</v>
      </c>
      <c r="AV238" s="926"/>
    </row>
    <row r="239" spans="1:48" s="934" customFormat="1" ht="12.75">
      <c r="A239" s="69" t="s">
        <v>395</v>
      </c>
      <c r="B239" s="79">
        <v>77800</v>
      </c>
      <c r="C239" s="79">
        <v>29157</v>
      </c>
      <c r="D239" s="79">
        <v>29157</v>
      </c>
      <c r="E239" s="936">
        <f t="shared" si="39"/>
        <v>37.476863753213365</v>
      </c>
      <c r="F239" s="79">
        <f>D239-'[2]Septembris'!D239</f>
        <v>29157</v>
      </c>
      <c r="G239" s="925"/>
      <c r="H239" s="925"/>
      <c r="I239" s="925"/>
      <c r="J239" s="925"/>
      <c r="K239" s="925"/>
      <c r="L239" s="925"/>
      <c r="M239" s="925"/>
      <c r="N239" s="925"/>
      <c r="O239" s="925"/>
      <c r="P239" s="925"/>
      <c r="Q239" s="925"/>
      <c r="R239" s="925"/>
      <c r="S239" s="925"/>
      <c r="T239" s="925"/>
      <c r="U239" s="925"/>
      <c r="V239" s="925"/>
      <c r="W239" s="925"/>
      <c r="X239" s="925"/>
      <c r="Y239" s="925"/>
      <c r="Z239" s="925"/>
      <c r="AA239" s="925"/>
      <c r="AB239" s="925"/>
      <c r="AC239" s="925"/>
      <c r="AD239" s="925"/>
      <c r="AE239" s="925"/>
      <c r="AF239" s="925"/>
      <c r="AG239" s="925"/>
      <c r="AH239" s="925"/>
      <c r="AI239" s="925"/>
      <c r="AJ239" s="925"/>
      <c r="AK239" s="925"/>
      <c r="AL239" s="925"/>
      <c r="AM239" s="925"/>
      <c r="AN239" s="925"/>
      <c r="AO239" s="925"/>
      <c r="AP239" s="925"/>
      <c r="AQ239" s="925"/>
      <c r="AR239" s="925"/>
      <c r="AS239" s="925"/>
      <c r="AT239" s="925"/>
      <c r="AU239" s="925"/>
      <c r="AV239" s="926"/>
    </row>
    <row r="240" spans="1:48" s="934" customFormat="1" ht="12.75">
      <c r="A240" s="69" t="s">
        <v>398</v>
      </c>
      <c r="B240" s="79">
        <f>B241+B243</f>
        <v>77800</v>
      </c>
      <c r="C240" s="79">
        <f>C241+C243</f>
        <v>29157</v>
      </c>
      <c r="D240" s="79">
        <f>D241+D243</f>
        <v>0</v>
      </c>
      <c r="E240" s="936">
        <f t="shared" si="39"/>
        <v>0</v>
      </c>
      <c r="F240" s="79">
        <f>D240-'[2]Septembris'!D240</f>
        <v>0</v>
      </c>
      <c r="G240" s="925"/>
      <c r="H240" s="925"/>
      <c r="I240" s="925"/>
      <c r="J240" s="925"/>
      <c r="K240" s="925"/>
      <c r="L240" s="925"/>
      <c r="M240" s="925"/>
      <c r="N240" s="925"/>
      <c r="O240" s="925"/>
      <c r="P240" s="925"/>
      <c r="Q240" s="925"/>
      <c r="R240" s="925"/>
      <c r="S240" s="925"/>
      <c r="T240" s="925"/>
      <c r="U240" s="925"/>
      <c r="V240" s="925"/>
      <c r="W240" s="925"/>
      <c r="X240" s="925"/>
      <c r="Y240" s="925"/>
      <c r="Z240" s="925"/>
      <c r="AA240" s="925"/>
      <c r="AB240" s="925"/>
      <c r="AC240" s="925"/>
      <c r="AD240" s="925"/>
      <c r="AE240" s="925"/>
      <c r="AF240" s="925"/>
      <c r="AG240" s="925"/>
      <c r="AH240" s="925"/>
      <c r="AI240" s="925"/>
      <c r="AJ240" s="925"/>
      <c r="AK240" s="925"/>
      <c r="AL240" s="925"/>
      <c r="AM240" s="925"/>
      <c r="AN240" s="925"/>
      <c r="AO240" s="925"/>
      <c r="AP240" s="925"/>
      <c r="AQ240" s="925"/>
      <c r="AR240" s="925"/>
      <c r="AS240" s="925"/>
      <c r="AT240" s="925"/>
      <c r="AU240" s="925"/>
      <c r="AV240" s="926"/>
    </row>
    <row r="241" spans="1:48" s="934" customFormat="1" ht="12.75">
      <c r="A241" s="69" t="s">
        <v>438</v>
      </c>
      <c r="B241" s="79">
        <f>B242</f>
        <v>58375</v>
      </c>
      <c r="C241" s="79">
        <f>C242</f>
        <v>19457</v>
      </c>
      <c r="D241" s="79">
        <f>D242</f>
        <v>0</v>
      </c>
      <c r="E241" s="936">
        <f t="shared" si="39"/>
        <v>0</v>
      </c>
      <c r="F241" s="79">
        <f>D241-'[2]Septembris'!D241</f>
        <v>0</v>
      </c>
      <c r="G241" s="925"/>
      <c r="H241" s="925"/>
      <c r="I241" s="925"/>
      <c r="J241" s="925"/>
      <c r="K241" s="925"/>
      <c r="L241" s="925"/>
      <c r="M241" s="925"/>
      <c r="N241" s="925"/>
      <c r="O241" s="925"/>
      <c r="P241" s="925"/>
      <c r="Q241" s="925"/>
      <c r="R241" s="925"/>
      <c r="S241" s="925"/>
      <c r="T241" s="925"/>
      <c r="U241" s="925"/>
      <c r="V241" s="925"/>
      <c r="W241" s="925"/>
      <c r="X241" s="925"/>
      <c r="Y241" s="925"/>
      <c r="Z241" s="925"/>
      <c r="AA241" s="925"/>
      <c r="AB241" s="925"/>
      <c r="AC241" s="925"/>
      <c r="AD241" s="925"/>
      <c r="AE241" s="925"/>
      <c r="AF241" s="925"/>
      <c r="AG241" s="925"/>
      <c r="AH241" s="925"/>
      <c r="AI241" s="925"/>
      <c r="AJ241" s="925"/>
      <c r="AK241" s="925"/>
      <c r="AL241" s="925"/>
      <c r="AM241" s="925"/>
      <c r="AN241" s="925"/>
      <c r="AO241" s="925"/>
      <c r="AP241" s="925"/>
      <c r="AQ241" s="925"/>
      <c r="AR241" s="925"/>
      <c r="AS241" s="925"/>
      <c r="AT241" s="925"/>
      <c r="AU241" s="925"/>
      <c r="AV241" s="926"/>
    </row>
    <row r="242" spans="1:48" s="934" customFormat="1" ht="12.75">
      <c r="A242" s="940" t="s">
        <v>959</v>
      </c>
      <c r="B242" s="79">
        <v>58375</v>
      </c>
      <c r="C242" s="79">
        <v>19457</v>
      </c>
      <c r="D242" s="79">
        <v>0</v>
      </c>
      <c r="E242" s="936">
        <f t="shared" si="39"/>
        <v>0</v>
      </c>
      <c r="F242" s="79">
        <f>D242-'[2]Septembris'!D242</f>
        <v>0</v>
      </c>
      <c r="G242" s="925"/>
      <c r="H242" s="925"/>
      <c r="I242" s="925"/>
      <c r="J242" s="925"/>
      <c r="K242" s="925"/>
      <c r="L242" s="925"/>
      <c r="M242" s="925"/>
      <c r="N242" s="925"/>
      <c r="O242" s="925"/>
      <c r="P242" s="925"/>
      <c r="Q242" s="925"/>
      <c r="R242" s="925"/>
      <c r="S242" s="925"/>
      <c r="T242" s="925"/>
      <c r="U242" s="925"/>
      <c r="V242" s="925"/>
      <c r="W242" s="925"/>
      <c r="X242" s="925"/>
      <c r="Y242" s="925"/>
      <c r="Z242" s="925"/>
      <c r="AA242" s="925"/>
      <c r="AB242" s="925"/>
      <c r="AC242" s="925"/>
      <c r="AD242" s="925"/>
      <c r="AE242" s="925"/>
      <c r="AF242" s="925"/>
      <c r="AG242" s="925"/>
      <c r="AH242" s="925"/>
      <c r="AI242" s="925"/>
      <c r="AJ242" s="925"/>
      <c r="AK242" s="925"/>
      <c r="AL242" s="925"/>
      <c r="AM242" s="925"/>
      <c r="AN242" s="925"/>
      <c r="AO242" s="925"/>
      <c r="AP242" s="925"/>
      <c r="AQ242" s="925"/>
      <c r="AR242" s="925"/>
      <c r="AS242" s="925"/>
      <c r="AT242" s="925"/>
      <c r="AU242" s="925"/>
      <c r="AV242" s="926"/>
    </row>
    <row r="243" spans="1:48" s="81" customFormat="1" ht="12.75">
      <c r="A243" s="941" t="s">
        <v>944</v>
      </c>
      <c r="B243" s="79">
        <f>B244</f>
        <v>19425</v>
      </c>
      <c r="C243" s="79">
        <f>C244</f>
        <v>9700</v>
      </c>
      <c r="D243" s="79">
        <f>D244</f>
        <v>0</v>
      </c>
      <c r="E243" s="936">
        <f t="shared" si="39"/>
        <v>0</v>
      </c>
      <c r="F243" s="79">
        <f>D243-'[2]Septembris'!D243</f>
        <v>0</v>
      </c>
      <c r="G243" s="925"/>
      <c r="H243" s="925"/>
      <c r="I243" s="925"/>
      <c r="J243" s="925"/>
      <c r="K243" s="925"/>
      <c r="L243" s="925"/>
      <c r="M243" s="925"/>
      <c r="N243" s="925"/>
      <c r="O243" s="925"/>
      <c r="P243" s="925"/>
      <c r="Q243" s="925"/>
      <c r="R243" s="925"/>
      <c r="S243" s="925"/>
      <c r="T243" s="925"/>
      <c r="U243" s="925"/>
      <c r="V243" s="925"/>
      <c r="W243" s="925"/>
      <c r="X243" s="925"/>
      <c r="Y243" s="925"/>
      <c r="Z243" s="925"/>
      <c r="AA243" s="925"/>
      <c r="AB243" s="925"/>
      <c r="AC243" s="925"/>
      <c r="AD243" s="925"/>
      <c r="AE243" s="925"/>
      <c r="AF243" s="925"/>
      <c r="AG243" s="925"/>
      <c r="AH243" s="925"/>
      <c r="AI243" s="925"/>
      <c r="AJ243" s="925"/>
      <c r="AK243" s="925"/>
      <c r="AL243" s="925"/>
      <c r="AM243" s="925"/>
      <c r="AN243" s="925"/>
      <c r="AO243" s="925"/>
      <c r="AP243" s="925"/>
      <c r="AQ243" s="925"/>
      <c r="AR243" s="925"/>
      <c r="AS243" s="925"/>
      <c r="AT243" s="925"/>
      <c r="AU243" s="925"/>
      <c r="AV243" s="926"/>
    </row>
    <row r="244" spans="1:48" s="81" customFormat="1" ht="12.75">
      <c r="A244" s="938" t="s">
        <v>1888</v>
      </c>
      <c r="B244" s="79">
        <v>19425</v>
      </c>
      <c r="C244" s="79">
        <v>9700</v>
      </c>
      <c r="D244" s="79">
        <v>0</v>
      </c>
      <c r="E244" s="936">
        <f t="shared" si="39"/>
        <v>0</v>
      </c>
      <c r="F244" s="79">
        <f>D244-'[2]Septembris'!D244</f>
        <v>0</v>
      </c>
      <c r="G244" s="925"/>
      <c r="H244" s="925"/>
      <c r="I244" s="925"/>
      <c r="J244" s="925"/>
      <c r="K244" s="925"/>
      <c r="L244" s="925"/>
      <c r="M244" s="925"/>
      <c r="N244" s="925"/>
      <c r="O244" s="925"/>
      <c r="P244" s="925"/>
      <c r="Q244" s="925"/>
      <c r="R244" s="925"/>
      <c r="S244" s="925"/>
      <c r="T244" s="925"/>
      <c r="U244" s="925"/>
      <c r="V244" s="925"/>
      <c r="W244" s="925"/>
      <c r="X244" s="925"/>
      <c r="Y244" s="925"/>
      <c r="Z244" s="925"/>
      <c r="AA244" s="925"/>
      <c r="AB244" s="925"/>
      <c r="AC244" s="925"/>
      <c r="AD244" s="925"/>
      <c r="AE244" s="925"/>
      <c r="AF244" s="925"/>
      <c r="AG244" s="925"/>
      <c r="AH244" s="925"/>
      <c r="AI244" s="925"/>
      <c r="AJ244" s="925"/>
      <c r="AK244" s="925"/>
      <c r="AL244" s="925"/>
      <c r="AM244" s="925"/>
      <c r="AN244" s="925"/>
      <c r="AO244" s="925"/>
      <c r="AP244" s="925"/>
      <c r="AQ244" s="925"/>
      <c r="AR244" s="925"/>
      <c r="AS244" s="925"/>
      <c r="AT244" s="925"/>
      <c r="AU244" s="925"/>
      <c r="AV244" s="926"/>
    </row>
    <row r="245" spans="1:42" s="886" customFormat="1" ht="25.5">
      <c r="A245" s="419" t="s">
        <v>435</v>
      </c>
      <c r="B245" s="79"/>
      <c r="C245" s="79"/>
      <c r="D245" s="79"/>
      <c r="E245" s="422"/>
      <c r="F245" s="79"/>
      <c r="G245" s="567"/>
      <c r="H245" s="567"/>
      <c r="I245" s="567"/>
      <c r="J245" s="567"/>
      <c r="K245" s="567"/>
      <c r="L245" s="567"/>
      <c r="M245" s="567"/>
      <c r="N245" s="567"/>
      <c r="O245" s="567"/>
      <c r="P245" s="567"/>
      <c r="Q245" s="567"/>
      <c r="R245" s="567"/>
      <c r="S245" s="567"/>
      <c r="T245" s="567"/>
      <c r="U245" s="567"/>
      <c r="V245" s="567"/>
      <c r="W245" s="567"/>
      <c r="X245" s="567"/>
      <c r="Y245" s="567"/>
      <c r="Z245" s="567"/>
      <c r="AA245" s="567"/>
      <c r="AB245" s="567"/>
      <c r="AC245" s="567"/>
      <c r="AD245" s="567"/>
      <c r="AE245" s="567"/>
      <c r="AF245" s="567"/>
      <c r="AG245" s="567"/>
      <c r="AH245" s="567"/>
      <c r="AI245" s="567"/>
      <c r="AJ245" s="567"/>
      <c r="AK245" s="567"/>
      <c r="AL245" s="567"/>
      <c r="AM245" s="567"/>
      <c r="AN245" s="567"/>
      <c r="AO245" s="567"/>
      <c r="AP245" s="567"/>
    </row>
    <row r="246" spans="1:42" s="929" customFormat="1" ht="12.75">
      <c r="A246" s="66" t="s">
        <v>394</v>
      </c>
      <c r="B246" s="79">
        <f>SUM(B247)</f>
        <v>706000</v>
      </c>
      <c r="C246" s="79">
        <f>SUM(C247)</f>
        <v>706000</v>
      </c>
      <c r="D246" s="79">
        <f>SUM(D247)</f>
        <v>706000</v>
      </c>
      <c r="E246" s="422">
        <f>D246/B246*100</f>
        <v>100</v>
      </c>
      <c r="F246" s="79">
        <f>D246-'[2]Septembris'!D246</f>
        <v>0</v>
      </c>
      <c r="G246" s="567"/>
      <c r="H246" s="567"/>
      <c r="I246" s="567"/>
      <c r="J246" s="567"/>
      <c r="K246" s="567"/>
      <c r="L246" s="567"/>
      <c r="M246" s="567"/>
      <c r="N246" s="567"/>
      <c r="O246" s="567"/>
      <c r="P246" s="567"/>
      <c r="Q246" s="567"/>
      <c r="R246" s="567"/>
      <c r="S246" s="567"/>
      <c r="T246" s="567"/>
      <c r="U246" s="567"/>
      <c r="V246" s="567"/>
      <c r="W246" s="567"/>
      <c r="X246" s="567"/>
      <c r="Y246" s="567"/>
      <c r="Z246" s="567"/>
      <c r="AA246" s="567"/>
      <c r="AB246" s="567"/>
      <c r="AC246" s="567"/>
      <c r="AD246" s="567"/>
      <c r="AE246" s="567"/>
      <c r="AF246" s="567"/>
      <c r="AG246" s="567"/>
      <c r="AH246" s="567"/>
      <c r="AI246" s="567"/>
      <c r="AJ246" s="567"/>
      <c r="AK246" s="567"/>
      <c r="AL246" s="567"/>
      <c r="AM246" s="567"/>
      <c r="AN246" s="567"/>
      <c r="AO246" s="567"/>
      <c r="AP246" s="567"/>
    </row>
    <row r="247" spans="1:42" s="929" customFormat="1" ht="12.75">
      <c r="A247" s="66" t="s">
        <v>395</v>
      </c>
      <c r="B247" s="79">
        <v>706000</v>
      </c>
      <c r="C247" s="79">
        <v>706000</v>
      </c>
      <c r="D247" s="79">
        <v>706000</v>
      </c>
      <c r="E247" s="422">
        <f>D247/B247*100</f>
        <v>100</v>
      </c>
      <c r="F247" s="79">
        <f>D247-'[2]Septembris'!D247</f>
        <v>0</v>
      </c>
      <c r="G247" s="567"/>
      <c r="H247" s="567"/>
      <c r="I247" s="567"/>
      <c r="J247" s="567"/>
      <c r="K247" s="567"/>
      <c r="L247" s="567"/>
      <c r="M247" s="567"/>
      <c r="N247" s="567"/>
      <c r="O247" s="567"/>
      <c r="P247" s="567"/>
      <c r="Q247" s="567"/>
      <c r="R247" s="567"/>
      <c r="S247" s="567"/>
      <c r="T247" s="567"/>
      <c r="U247" s="567"/>
      <c r="V247" s="567"/>
      <c r="W247" s="567"/>
      <c r="X247" s="567"/>
      <c r="Y247" s="567"/>
      <c r="Z247" s="567"/>
      <c r="AA247" s="567"/>
      <c r="AB247" s="567"/>
      <c r="AC247" s="567"/>
      <c r="AD247" s="567"/>
      <c r="AE247" s="567"/>
      <c r="AF247" s="567"/>
      <c r="AG247" s="567"/>
      <c r="AH247" s="567"/>
      <c r="AI247" s="567"/>
      <c r="AJ247" s="567"/>
      <c r="AK247" s="567"/>
      <c r="AL247" s="567"/>
      <c r="AM247" s="567"/>
      <c r="AN247" s="567"/>
      <c r="AO247" s="567"/>
      <c r="AP247" s="567"/>
    </row>
    <row r="248" spans="1:42" s="929" customFormat="1" ht="12.75">
      <c r="A248" s="66" t="s">
        <v>398</v>
      </c>
      <c r="B248" s="79">
        <f aca="true" t="shared" si="40" ref="B248:D249">SUM(B249)</f>
        <v>706000</v>
      </c>
      <c r="C248" s="79">
        <f t="shared" si="40"/>
        <v>706000</v>
      </c>
      <c r="D248" s="79">
        <f t="shared" si="40"/>
        <v>246000</v>
      </c>
      <c r="E248" s="422">
        <f>D248/B248*100</f>
        <v>34.844192634560905</v>
      </c>
      <c r="F248" s="79">
        <f>D248-'[2]Septembris'!D248</f>
        <v>0</v>
      </c>
      <c r="G248" s="567"/>
      <c r="H248" s="567"/>
      <c r="I248" s="567"/>
      <c r="J248" s="567"/>
      <c r="K248" s="567"/>
      <c r="L248" s="567"/>
      <c r="M248" s="567"/>
      <c r="N248" s="567"/>
      <c r="O248" s="567"/>
      <c r="P248" s="567"/>
      <c r="Q248" s="567"/>
      <c r="R248" s="567"/>
      <c r="S248" s="567"/>
      <c r="T248" s="567"/>
      <c r="U248" s="567"/>
      <c r="V248" s="567"/>
      <c r="W248" s="567"/>
      <c r="X248" s="567"/>
      <c r="Y248" s="567"/>
      <c r="Z248" s="567"/>
      <c r="AA248" s="567"/>
      <c r="AB248" s="567"/>
      <c r="AC248" s="567"/>
      <c r="AD248" s="567"/>
      <c r="AE248" s="567"/>
      <c r="AF248" s="567"/>
      <c r="AG248" s="567"/>
      <c r="AH248" s="567"/>
      <c r="AI248" s="567"/>
      <c r="AJ248" s="567"/>
      <c r="AK248" s="567"/>
      <c r="AL248" s="567"/>
      <c r="AM248" s="567"/>
      <c r="AN248" s="567"/>
      <c r="AO248" s="567"/>
      <c r="AP248" s="567"/>
    </row>
    <row r="249" spans="1:42" s="886" customFormat="1" ht="12.75">
      <c r="A249" s="66" t="s">
        <v>405</v>
      </c>
      <c r="B249" s="79">
        <f t="shared" si="40"/>
        <v>706000</v>
      </c>
      <c r="C249" s="79">
        <f t="shared" si="40"/>
        <v>706000</v>
      </c>
      <c r="D249" s="79">
        <f t="shared" si="40"/>
        <v>246000</v>
      </c>
      <c r="E249" s="422">
        <f>D249/B249*100</f>
        <v>34.844192634560905</v>
      </c>
      <c r="F249" s="79">
        <f>D249-'[2]Septembris'!D249</f>
        <v>0</v>
      </c>
      <c r="G249" s="567"/>
      <c r="H249" s="567"/>
      <c r="I249" s="567"/>
      <c r="J249" s="567"/>
      <c r="K249" s="567"/>
      <c r="L249" s="567"/>
      <c r="M249" s="567"/>
      <c r="N249" s="567"/>
      <c r="O249" s="567"/>
      <c r="P249" s="567"/>
      <c r="Q249" s="567"/>
      <c r="R249" s="567"/>
      <c r="S249" s="567"/>
      <c r="T249" s="567"/>
      <c r="U249" s="567"/>
      <c r="V249" s="567"/>
      <c r="W249" s="567"/>
      <c r="X249" s="567"/>
      <c r="Y249" s="567"/>
      <c r="Z249" s="567"/>
      <c r="AA249" s="567"/>
      <c r="AB249" s="567"/>
      <c r="AC249" s="567"/>
      <c r="AD249" s="567"/>
      <c r="AE249" s="567"/>
      <c r="AF249" s="567"/>
      <c r="AG249" s="567"/>
      <c r="AH249" s="567"/>
      <c r="AI249" s="567"/>
      <c r="AJ249" s="567"/>
      <c r="AK249" s="567"/>
      <c r="AL249" s="567"/>
      <c r="AM249" s="567"/>
      <c r="AN249" s="567"/>
      <c r="AO249" s="567"/>
      <c r="AP249" s="567"/>
    </row>
    <row r="250" spans="1:42" s="886" customFormat="1" ht="12.75">
      <c r="A250" s="66" t="s">
        <v>407</v>
      </c>
      <c r="B250" s="79">
        <v>706000</v>
      </c>
      <c r="C250" s="79">
        <v>706000</v>
      </c>
      <c r="D250" s="79">
        <v>246000</v>
      </c>
      <c r="E250" s="422">
        <f>D250/B250*100</f>
        <v>34.844192634560905</v>
      </c>
      <c r="F250" s="79">
        <f>D250-'[2]Septembris'!D250</f>
        <v>0</v>
      </c>
      <c r="G250" s="567"/>
      <c r="H250" s="567"/>
      <c r="I250" s="567"/>
      <c r="J250" s="567"/>
      <c r="K250" s="567"/>
      <c r="L250" s="567"/>
      <c r="M250" s="567"/>
      <c r="N250" s="567"/>
      <c r="O250" s="567"/>
      <c r="P250" s="567"/>
      <c r="Q250" s="567"/>
      <c r="R250" s="567"/>
      <c r="S250" s="567"/>
      <c r="T250" s="567"/>
      <c r="U250" s="567"/>
      <c r="V250" s="567"/>
      <c r="W250" s="567"/>
      <c r="X250" s="567"/>
      <c r="Y250" s="567"/>
      <c r="Z250" s="567"/>
      <c r="AA250" s="567"/>
      <c r="AB250" s="567"/>
      <c r="AC250" s="567"/>
      <c r="AD250" s="567"/>
      <c r="AE250" s="567"/>
      <c r="AF250" s="567"/>
      <c r="AG250" s="567"/>
      <c r="AH250" s="567"/>
      <c r="AI250" s="567"/>
      <c r="AJ250" s="567"/>
      <c r="AK250" s="567"/>
      <c r="AL250" s="567"/>
      <c r="AM250" s="567"/>
      <c r="AN250" s="567"/>
      <c r="AO250" s="567"/>
      <c r="AP250" s="567"/>
    </row>
    <row r="251" spans="1:42" s="928" customFormat="1" ht="12.75">
      <c r="A251" s="684" t="s">
        <v>443</v>
      </c>
      <c r="B251" s="23"/>
      <c r="C251" s="23"/>
      <c r="D251" s="23"/>
      <c r="E251" s="898"/>
      <c r="F251" s="79"/>
      <c r="G251" s="927"/>
      <c r="H251" s="927"/>
      <c r="I251" s="927"/>
      <c r="J251" s="927"/>
      <c r="K251" s="927"/>
      <c r="L251" s="927"/>
      <c r="M251" s="927"/>
      <c r="N251" s="927"/>
      <c r="O251" s="927"/>
      <c r="P251" s="927"/>
      <c r="Q251" s="927"/>
      <c r="R251" s="927"/>
      <c r="S251" s="927"/>
      <c r="T251" s="927"/>
      <c r="U251" s="927"/>
      <c r="V251" s="927"/>
      <c r="W251" s="927"/>
      <c r="X251" s="927"/>
      <c r="Y251" s="927"/>
      <c r="Z251" s="927"/>
      <c r="AA251" s="927"/>
      <c r="AB251" s="927"/>
      <c r="AC251" s="927"/>
      <c r="AD251" s="927"/>
      <c r="AE251" s="927"/>
      <c r="AF251" s="927"/>
      <c r="AG251" s="927"/>
      <c r="AH251" s="927"/>
      <c r="AI251" s="927"/>
      <c r="AJ251" s="927"/>
      <c r="AK251" s="927"/>
      <c r="AL251" s="927"/>
      <c r="AM251" s="927"/>
      <c r="AN251" s="927"/>
      <c r="AO251" s="927"/>
      <c r="AP251" s="927"/>
    </row>
    <row r="252" spans="1:42" s="928" customFormat="1" ht="12.75">
      <c r="A252" s="70" t="s">
        <v>431</v>
      </c>
      <c r="B252" s="79"/>
      <c r="C252" s="79"/>
      <c r="D252" s="79"/>
      <c r="E252" s="422"/>
      <c r="F252" s="79"/>
      <c r="G252" s="927"/>
      <c r="H252" s="927"/>
      <c r="I252" s="927"/>
      <c r="J252" s="927"/>
      <c r="K252" s="927"/>
      <c r="L252" s="927"/>
      <c r="M252" s="927"/>
      <c r="N252" s="927"/>
      <c r="O252" s="927"/>
      <c r="P252" s="927"/>
      <c r="Q252" s="927"/>
      <c r="R252" s="927"/>
      <c r="S252" s="927"/>
      <c r="T252" s="927"/>
      <c r="U252" s="927"/>
      <c r="V252" s="927"/>
      <c r="W252" s="927"/>
      <c r="X252" s="927"/>
      <c r="Y252" s="927"/>
      <c r="Z252" s="927"/>
      <c r="AA252" s="927"/>
      <c r="AB252" s="927"/>
      <c r="AC252" s="927"/>
      <c r="AD252" s="927"/>
      <c r="AE252" s="927"/>
      <c r="AF252" s="927"/>
      <c r="AG252" s="927"/>
      <c r="AH252" s="927"/>
      <c r="AI252" s="927"/>
      <c r="AJ252" s="927"/>
      <c r="AK252" s="927"/>
      <c r="AL252" s="927"/>
      <c r="AM252" s="927"/>
      <c r="AN252" s="927"/>
      <c r="AO252" s="927"/>
      <c r="AP252" s="927"/>
    </row>
    <row r="253" spans="1:42" s="932" customFormat="1" ht="12.75">
      <c r="A253" s="69" t="s">
        <v>394</v>
      </c>
      <c r="B253" s="79">
        <f>SUM(B254:B255)</f>
        <v>5781552</v>
      </c>
      <c r="C253" s="79">
        <f>SUM(C254:C255)</f>
        <v>3463184</v>
      </c>
      <c r="D253" s="79">
        <f>SUM(D254:D255)</f>
        <v>1729609</v>
      </c>
      <c r="E253" s="422">
        <f aca="true" t="shared" si="41" ref="E253:E261">D253/B253*100</f>
        <v>29.915998334011352</v>
      </c>
      <c r="F253" s="79">
        <f>D253-'[2]Septembris'!D253</f>
        <v>-116407.42999999993</v>
      </c>
      <c r="G253" s="927"/>
      <c r="H253" s="927"/>
      <c r="I253" s="927"/>
      <c r="J253" s="927"/>
      <c r="K253" s="927"/>
      <c r="L253" s="927"/>
      <c r="M253" s="927"/>
      <c r="N253" s="927"/>
      <c r="O253" s="927"/>
      <c r="P253" s="927"/>
      <c r="Q253" s="927"/>
      <c r="R253" s="927"/>
      <c r="S253" s="927"/>
      <c r="T253" s="927"/>
      <c r="U253" s="927"/>
      <c r="V253" s="927"/>
      <c r="W253" s="927"/>
      <c r="X253" s="927"/>
      <c r="Y253" s="927"/>
      <c r="Z253" s="927"/>
      <c r="AA253" s="927"/>
      <c r="AB253" s="927"/>
      <c r="AC253" s="927"/>
      <c r="AD253" s="927"/>
      <c r="AE253" s="927"/>
      <c r="AF253" s="927"/>
      <c r="AG253" s="927"/>
      <c r="AH253" s="927"/>
      <c r="AI253" s="927"/>
      <c r="AJ253" s="927"/>
      <c r="AK253" s="927"/>
      <c r="AL253" s="927"/>
      <c r="AM253" s="927"/>
      <c r="AN253" s="927"/>
      <c r="AO253" s="927"/>
      <c r="AP253" s="927"/>
    </row>
    <row r="254" spans="1:42" s="932" customFormat="1" ht="12.75">
      <c r="A254" s="69" t="s">
        <v>395</v>
      </c>
      <c r="B254" s="79">
        <v>744790</v>
      </c>
      <c r="C254" s="79">
        <v>223050</v>
      </c>
      <c r="D254" s="79">
        <v>223050</v>
      </c>
      <c r="E254" s="422">
        <f t="shared" si="41"/>
        <v>29.948039044562897</v>
      </c>
      <c r="F254" s="79">
        <f>D254-'[2]Septembris'!D254</f>
        <v>-119436</v>
      </c>
      <c r="G254" s="927"/>
      <c r="H254" s="927"/>
      <c r="I254" s="927"/>
      <c r="J254" s="927"/>
      <c r="K254" s="927"/>
      <c r="L254" s="927"/>
      <c r="M254" s="927"/>
      <c r="N254" s="927"/>
      <c r="O254" s="927"/>
      <c r="P254" s="927"/>
      <c r="Q254" s="927"/>
      <c r="R254" s="927"/>
      <c r="S254" s="927"/>
      <c r="T254" s="927"/>
      <c r="U254" s="927"/>
      <c r="V254" s="927"/>
      <c r="W254" s="927"/>
      <c r="X254" s="927"/>
      <c r="Y254" s="927"/>
      <c r="Z254" s="927"/>
      <c r="AA254" s="927"/>
      <c r="AB254" s="927"/>
      <c r="AC254" s="927"/>
      <c r="AD254" s="927"/>
      <c r="AE254" s="927"/>
      <c r="AF254" s="927"/>
      <c r="AG254" s="927"/>
      <c r="AH254" s="927"/>
      <c r="AI254" s="927"/>
      <c r="AJ254" s="927"/>
      <c r="AK254" s="927"/>
      <c r="AL254" s="927"/>
      <c r="AM254" s="927"/>
      <c r="AN254" s="927"/>
      <c r="AO254" s="927"/>
      <c r="AP254" s="927"/>
    </row>
    <row r="255" spans="1:42" s="932" customFormat="1" ht="12.75">
      <c r="A255" s="69" t="s">
        <v>397</v>
      </c>
      <c r="B255" s="79">
        <v>5036762</v>
      </c>
      <c r="C255" s="79">
        <v>3240134</v>
      </c>
      <c r="D255" s="79">
        <v>1506559</v>
      </c>
      <c r="E255" s="422">
        <f t="shared" si="41"/>
        <v>29.911260448677147</v>
      </c>
      <c r="F255" s="79">
        <f>D255-'[2]Septembris'!D255</f>
        <v>3028.570000000065</v>
      </c>
      <c r="G255" s="927"/>
      <c r="H255" s="927"/>
      <c r="I255" s="927"/>
      <c r="J255" s="927"/>
      <c r="K255" s="927"/>
      <c r="L255" s="927"/>
      <c r="M255" s="927"/>
      <c r="N255" s="927"/>
      <c r="O255" s="927"/>
      <c r="P255" s="927"/>
      <c r="Q255" s="927"/>
      <c r="R255" s="927"/>
      <c r="S255" s="927"/>
      <c r="T255" s="927"/>
      <c r="U255" s="927"/>
      <c r="V255" s="927"/>
      <c r="W255" s="927"/>
      <c r="X255" s="927"/>
      <c r="Y255" s="927"/>
      <c r="Z255" s="927"/>
      <c r="AA255" s="927"/>
      <c r="AB255" s="927"/>
      <c r="AC255" s="927"/>
      <c r="AD255" s="927"/>
      <c r="AE255" s="927"/>
      <c r="AF255" s="927"/>
      <c r="AG255" s="927"/>
      <c r="AH255" s="927"/>
      <c r="AI255" s="927"/>
      <c r="AJ255" s="927"/>
      <c r="AK255" s="927"/>
      <c r="AL255" s="927"/>
      <c r="AM255" s="927"/>
      <c r="AN255" s="927"/>
      <c r="AO255" s="927"/>
      <c r="AP255" s="927"/>
    </row>
    <row r="256" spans="1:42" s="932" customFormat="1" ht="12.75">
      <c r="A256" s="69" t="s">
        <v>398</v>
      </c>
      <c r="B256" s="79">
        <f>B257+B259</f>
        <v>5781552</v>
      </c>
      <c r="C256" s="79">
        <f>C257+C259</f>
        <v>3463184</v>
      </c>
      <c r="D256" s="79">
        <f>D257+D259</f>
        <v>1667799</v>
      </c>
      <c r="E256" s="422">
        <f t="shared" si="41"/>
        <v>28.846908235020628</v>
      </c>
      <c r="F256" s="79">
        <f>D256-'[2]Septembris'!D256</f>
        <v>12136</v>
      </c>
      <c r="G256" s="927"/>
      <c r="H256" s="927"/>
      <c r="I256" s="927"/>
      <c r="J256" s="927"/>
      <c r="K256" s="927"/>
      <c r="L256" s="927"/>
      <c r="M256" s="927"/>
      <c r="N256" s="927"/>
      <c r="O256" s="927"/>
      <c r="P256" s="927"/>
      <c r="Q256" s="927"/>
      <c r="R256" s="927"/>
      <c r="S256" s="927"/>
      <c r="T256" s="927"/>
      <c r="U256" s="927"/>
      <c r="V256" s="927"/>
      <c r="W256" s="927"/>
      <c r="X256" s="927"/>
      <c r="Y256" s="927"/>
      <c r="Z256" s="927"/>
      <c r="AA256" s="927"/>
      <c r="AB256" s="927"/>
      <c r="AC256" s="927"/>
      <c r="AD256" s="927"/>
      <c r="AE256" s="927"/>
      <c r="AF256" s="927"/>
      <c r="AG256" s="927"/>
      <c r="AH256" s="927"/>
      <c r="AI256" s="927"/>
      <c r="AJ256" s="927"/>
      <c r="AK256" s="927"/>
      <c r="AL256" s="927"/>
      <c r="AM256" s="927"/>
      <c r="AN256" s="927"/>
      <c r="AO256" s="927"/>
      <c r="AP256" s="927"/>
    </row>
    <row r="257" spans="1:42" s="933" customFormat="1" ht="12.75">
      <c r="A257" s="69" t="s">
        <v>399</v>
      </c>
      <c r="B257" s="79">
        <f>B258</f>
        <v>3411615</v>
      </c>
      <c r="C257" s="79">
        <f>SUM(C258)</f>
        <v>2704821</v>
      </c>
      <c r="D257" s="79">
        <f>SUM(D258)</f>
        <v>1120057</v>
      </c>
      <c r="E257" s="422">
        <f t="shared" si="41"/>
        <v>32.8306974849155</v>
      </c>
      <c r="F257" s="79">
        <f>D257-'[2]Septembris'!D257</f>
        <v>10330</v>
      </c>
      <c r="G257" s="927"/>
      <c r="H257" s="927"/>
      <c r="I257" s="927"/>
      <c r="J257" s="927"/>
      <c r="K257" s="927"/>
      <c r="L257" s="927"/>
      <c r="M257" s="927"/>
      <c r="N257" s="927"/>
      <c r="O257" s="927"/>
      <c r="P257" s="927"/>
      <c r="Q257" s="927"/>
      <c r="R257" s="927"/>
      <c r="S257" s="927"/>
      <c r="T257" s="927"/>
      <c r="U257" s="927"/>
      <c r="V257" s="927"/>
      <c r="W257" s="927"/>
      <c r="X257" s="927"/>
      <c r="Y257" s="927"/>
      <c r="Z257" s="927"/>
      <c r="AA257" s="927"/>
      <c r="AB257" s="927"/>
      <c r="AC257" s="927"/>
      <c r="AD257" s="927"/>
      <c r="AE257" s="927"/>
      <c r="AF257" s="927"/>
      <c r="AG257" s="927"/>
      <c r="AH257" s="927"/>
      <c r="AI257" s="927"/>
      <c r="AJ257" s="927"/>
      <c r="AK257" s="927"/>
      <c r="AL257" s="927"/>
      <c r="AM257" s="927"/>
      <c r="AN257" s="927"/>
      <c r="AO257" s="927"/>
      <c r="AP257" s="927"/>
    </row>
    <row r="258" spans="1:42" s="933" customFormat="1" ht="12.75">
      <c r="A258" s="69" t="s">
        <v>400</v>
      </c>
      <c r="B258" s="79">
        <v>3411615</v>
      </c>
      <c r="C258" s="79">
        <v>2704821</v>
      </c>
      <c r="D258" s="79">
        <v>1120057</v>
      </c>
      <c r="E258" s="422">
        <f t="shared" si="41"/>
        <v>32.8306974849155</v>
      </c>
      <c r="F258" s="79">
        <f>D258-'[2]Septembris'!D258</f>
        <v>10330</v>
      </c>
      <c r="G258" s="927"/>
      <c r="H258" s="927"/>
      <c r="I258" s="927"/>
      <c r="J258" s="927"/>
      <c r="K258" s="927"/>
      <c r="L258" s="927"/>
      <c r="M258" s="927"/>
      <c r="N258" s="927"/>
      <c r="O258" s="927"/>
      <c r="P258" s="927"/>
      <c r="Q258" s="927"/>
      <c r="R258" s="927"/>
      <c r="S258" s="927"/>
      <c r="T258" s="927"/>
      <c r="U258" s="927"/>
      <c r="V258" s="927"/>
      <c r="W258" s="927"/>
      <c r="X258" s="927"/>
      <c r="Y258" s="927"/>
      <c r="Z258" s="927"/>
      <c r="AA258" s="927"/>
      <c r="AB258" s="927"/>
      <c r="AC258" s="927"/>
      <c r="AD258" s="927"/>
      <c r="AE258" s="927"/>
      <c r="AF258" s="927"/>
      <c r="AG258" s="927"/>
      <c r="AH258" s="927"/>
      <c r="AI258" s="927"/>
      <c r="AJ258" s="927"/>
      <c r="AK258" s="927"/>
      <c r="AL258" s="927"/>
      <c r="AM258" s="927"/>
      <c r="AN258" s="927"/>
      <c r="AO258" s="927"/>
      <c r="AP258" s="927"/>
    </row>
    <row r="259" spans="1:42" s="928" customFormat="1" ht="12.75">
      <c r="A259" s="66" t="s">
        <v>405</v>
      </c>
      <c r="B259" s="79">
        <f>SUM(B260:B261)</f>
        <v>2369937</v>
      </c>
      <c r="C259" s="79">
        <f>SUM(C260:C261)</f>
        <v>758363</v>
      </c>
      <c r="D259" s="79">
        <f>SUM(D260:D261)</f>
        <v>547742</v>
      </c>
      <c r="E259" s="422">
        <f t="shared" si="41"/>
        <v>23.11209116529258</v>
      </c>
      <c r="F259" s="79">
        <f>D259-'[2]Septembris'!D259</f>
        <v>1806</v>
      </c>
      <c r="G259" s="927"/>
      <c r="H259" s="927"/>
      <c r="I259" s="927"/>
      <c r="J259" s="927"/>
      <c r="K259" s="927"/>
      <c r="L259" s="927"/>
      <c r="M259" s="927"/>
      <c r="N259" s="927"/>
      <c r="O259" s="927"/>
      <c r="P259" s="927"/>
      <c r="Q259" s="927"/>
      <c r="R259" s="927"/>
      <c r="S259" s="927"/>
      <c r="T259" s="927"/>
      <c r="U259" s="927"/>
      <c r="V259" s="927"/>
      <c r="W259" s="927"/>
      <c r="X259" s="927"/>
      <c r="Y259" s="927"/>
      <c r="Z259" s="927"/>
      <c r="AA259" s="927"/>
      <c r="AB259" s="927"/>
      <c r="AC259" s="927"/>
      <c r="AD259" s="927"/>
      <c r="AE259" s="927"/>
      <c r="AF259" s="927"/>
      <c r="AG259" s="927"/>
      <c r="AH259" s="927"/>
      <c r="AI259" s="927"/>
      <c r="AJ259" s="927"/>
      <c r="AK259" s="927"/>
      <c r="AL259" s="927"/>
      <c r="AM259" s="927"/>
      <c r="AN259" s="927"/>
      <c r="AO259" s="927"/>
      <c r="AP259" s="927"/>
    </row>
    <row r="260" spans="1:42" s="928" customFormat="1" ht="12.75">
      <c r="A260" s="66" t="s">
        <v>406</v>
      </c>
      <c r="B260" s="79">
        <v>1792714</v>
      </c>
      <c r="C260" s="79">
        <v>181140</v>
      </c>
      <c r="D260" s="79">
        <v>28423</v>
      </c>
      <c r="E260" s="422">
        <f t="shared" si="41"/>
        <v>1.585473198736664</v>
      </c>
      <c r="F260" s="79">
        <f>D260-'[2]Septembris'!D260</f>
        <v>1806</v>
      </c>
      <c r="G260" s="927"/>
      <c r="H260" s="927"/>
      <c r="I260" s="927"/>
      <c r="J260" s="927"/>
      <c r="K260" s="927"/>
      <c r="L260" s="927"/>
      <c r="M260" s="927"/>
      <c r="N260" s="927"/>
      <c r="O260" s="927"/>
      <c r="P260" s="927"/>
      <c r="Q260" s="927"/>
      <c r="R260" s="927"/>
      <c r="S260" s="927"/>
      <c r="T260" s="927"/>
      <c r="U260" s="927"/>
      <c r="V260" s="927"/>
      <c r="W260" s="927"/>
      <c r="X260" s="927"/>
      <c r="Y260" s="927"/>
      <c r="Z260" s="927"/>
      <c r="AA260" s="927"/>
      <c r="AB260" s="927"/>
      <c r="AC260" s="927"/>
      <c r="AD260" s="927"/>
      <c r="AE260" s="927"/>
      <c r="AF260" s="927"/>
      <c r="AG260" s="927"/>
      <c r="AH260" s="927"/>
      <c r="AI260" s="927"/>
      <c r="AJ260" s="927"/>
      <c r="AK260" s="927"/>
      <c r="AL260" s="927"/>
      <c r="AM260" s="927"/>
      <c r="AN260" s="927"/>
      <c r="AO260" s="927"/>
      <c r="AP260" s="927"/>
    </row>
    <row r="261" spans="1:42" s="928" customFormat="1" ht="12.75">
      <c r="A261" s="66" t="s">
        <v>407</v>
      </c>
      <c r="B261" s="79">
        <v>577223</v>
      </c>
      <c r="C261" s="79">
        <v>577223</v>
      </c>
      <c r="D261" s="79">
        <v>519319</v>
      </c>
      <c r="E261" s="422">
        <f t="shared" si="41"/>
        <v>89.96852169785335</v>
      </c>
      <c r="F261" s="79">
        <f>D261-'[2]Septembris'!D261</f>
        <v>0</v>
      </c>
      <c r="G261" s="927"/>
      <c r="H261" s="927"/>
      <c r="I261" s="927"/>
      <c r="J261" s="927"/>
      <c r="K261" s="927"/>
      <c r="L261" s="927"/>
      <c r="M261" s="927"/>
      <c r="N261" s="927"/>
      <c r="O261" s="927"/>
      <c r="P261" s="927"/>
      <c r="Q261" s="927"/>
      <c r="R261" s="927"/>
      <c r="S261" s="927"/>
      <c r="T261" s="927"/>
      <c r="U261" s="927"/>
      <c r="V261" s="927"/>
      <c r="W261" s="927"/>
      <c r="X261" s="927"/>
      <c r="Y261" s="927"/>
      <c r="Z261" s="927"/>
      <c r="AA261" s="927"/>
      <c r="AB261" s="927"/>
      <c r="AC261" s="927"/>
      <c r="AD261" s="927"/>
      <c r="AE261" s="927"/>
      <c r="AF261" s="927"/>
      <c r="AG261" s="927"/>
      <c r="AH261" s="927"/>
      <c r="AI261" s="927"/>
      <c r="AJ261" s="927"/>
      <c r="AK261" s="927"/>
      <c r="AL261" s="927"/>
      <c r="AM261" s="927"/>
      <c r="AN261" s="927"/>
      <c r="AO261" s="927"/>
      <c r="AP261" s="927"/>
    </row>
    <row r="262" spans="1:48" s="934" customFormat="1" ht="12.75">
      <c r="A262" s="419" t="s">
        <v>410</v>
      </c>
      <c r="B262" s="79"/>
      <c r="C262" s="79"/>
      <c r="D262" s="79"/>
      <c r="E262" s="79"/>
      <c r="F262" s="79"/>
      <c r="G262" s="925"/>
      <c r="H262" s="925"/>
      <c r="I262" s="925"/>
      <c r="J262" s="925"/>
      <c r="K262" s="925"/>
      <c r="L262" s="925"/>
      <c r="M262" s="925"/>
      <c r="N262" s="925"/>
      <c r="O262" s="925"/>
      <c r="P262" s="925"/>
      <c r="Q262" s="925"/>
      <c r="R262" s="925"/>
      <c r="S262" s="925"/>
      <c r="T262" s="925"/>
      <c r="U262" s="925"/>
      <c r="V262" s="925"/>
      <c r="W262" s="925"/>
      <c r="X262" s="925"/>
      <c r="Y262" s="925"/>
      <c r="Z262" s="925"/>
      <c r="AA262" s="925"/>
      <c r="AB262" s="925"/>
      <c r="AC262" s="925"/>
      <c r="AD262" s="925"/>
      <c r="AE262" s="925"/>
      <c r="AF262" s="925"/>
      <c r="AG262" s="925"/>
      <c r="AH262" s="925"/>
      <c r="AI262" s="925"/>
      <c r="AJ262" s="925"/>
      <c r="AK262" s="925"/>
      <c r="AL262" s="925"/>
      <c r="AM262" s="925"/>
      <c r="AN262" s="925"/>
      <c r="AO262" s="925"/>
      <c r="AP262" s="925"/>
      <c r="AQ262" s="925"/>
      <c r="AR262" s="925"/>
      <c r="AS262" s="925"/>
      <c r="AT262" s="925"/>
      <c r="AU262" s="925"/>
      <c r="AV262" s="926"/>
    </row>
    <row r="263" spans="1:48" s="934" customFormat="1" ht="12.75">
      <c r="A263" s="69" t="s">
        <v>394</v>
      </c>
      <c r="B263" s="79">
        <f>B264</f>
        <v>4296774</v>
      </c>
      <c r="C263" s="79">
        <f>C264</f>
        <v>0</v>
      </c>
      <c r="D263" s="79">
        <f>D264</f>
        <v>0</v>
      </c>
      <c r="E263" s="936">
        <f aca="true" t="shared" si="42" ref="E263:E269">D263/B263*100</f>
        <v>0</v>
      </c>
      <c r="F263" s="79">
        <f>D263-'[2]Septembris'!D263</f>
        <v>0</v>
      </c>
      <c r="G263" s="925"/>
      <c r="H263" s="925"/>
      <c r="I263" s="925"/>
      <c r="J263" s="925"/>
      <c r="K263" s="925"/>
      <c r="L263" s="925"/>
      <c r="M263" s="925"/>
      <c r="N263" s="925"/>
      <c r="O263" s="925"/>
      <c r="P263" s="925"/>
      <c r="Q263" s="925"/>
      <c r="R263" s="925"/>
      <c r="S263" s="925"/>
      <c r="T263" s="925"/>
      <c r="U263" s="925"/>
      <c r="V263" s="925"/>
      <c r="W263" s="925"/>
      <c r="X263" s="925"/>
      <c r="Y263" s="925"/>
      <c r="Z263" s="925"/>
      <c r="AA263" s="925"/>
      <c r="AB263" s="925"/>
      <c r="AC263" s="925"/>
      <c r="AD263" s="925"/>
      <c r="AE263" s="925"/>
      <c r="AF263" s="925"/>
      <c r="AG263" s="925"/>
      <c r="AH263" s="925"/>
      <c r="AI263" s="925"/>
      <c r="AJ263" s="925"/>
      <c r="AK263" s="925"/>
      <c r="AL263" s="925"/>
      <c r="AM263" s="925"/>
      <c r="AN263" s="925"/>
      <c r="AO263" s="925"/>
      <c r="AP263" s="925"/>
      <c r="AQ263" s="925"/>
      <c r="AR263" s="925"/>
      <c r="AS263" s="925"/>
      <c r="AT263" s="925"/>
      <c r="AU263" s="925"/>
      <c r="AV263" s="926"/>
    </row>
    <row r="264" spans="1:48" s="934" customFormat="1" ht="12.75">
      <c r="A264" s="69" t="s">
        <v>444</v>
      </c>
      <c r="B264" s="79">
        <v>4296774</v>
      </c>
      <c r="C264" s="79">
        <v>0</v>
      </c>
      <c r="D264" s="79">
        <v>0</v>
      </c>
      <c r="E264" s="936">
        <f t="shared" si="42"/>
        <v>0</v>
      </c>
      <c r="F264" s="79">
        <f>D264-'[2]Septembris'!D264</f>
        <v>0</v>
      </c>
      <c r="G264" s="925"/>
      <c r="H264" s="925"/>
      <c r="I264" s="925"/>
      <c r="J264" s="925"/>
      <c r="K264" s="925"/>
      <c r="L264" s="925"/>
      <c r="M264" s="925"/>
      <c r="N264" s="925"/>
      <c r="O264" s="925"/>
      <c r="P264" s="925"/>
      <c r="Q264" s="925"/>
      <c r="R264" s="925"/>
      <c r="S264" s="925"/>
      <c r="T264" s="925"/>
      <c r="U264" s="925"/>
      <c r="V264" s="925"/>
      <c r="W264" s="925"/>
      <c r="X264" s="925"/>
      <c r="Y264" s="925"/>
      <c r="Z264" s="925"/>
      <c r="AA264" s="925"/>
      <c r="AB264" s="925"/>
      <c r="AC264" s="925"/>
      <c r="AD264" s="925"/>
      <c r="AE264" s="925"/>
      <c r="AF264" s="925"/>
      <c r="AG264" s="925"/>
      <c r="AH264" s="925"/>
      <c r="AI264" s="925"/>
      <c r="AJ264" s="925"/>
      <c r="AK264" s="925"/>
      <c r="AL264" s="925"/>
      <c r="AM264" s="925"/>
      <c r="AN264" s="925"/>
      <c r="AO264" s="925"/>
      <c r="AP264" s="925"/>
      <c r="AQ264" s="925"/>
      <c r="AR264" s="925"/>
      <c r="AS264" s="925"/>
      <c r="AT264" s="925"/>
      <c r="AU264" s="925"/>
      <c r="AV264" s="926"/>
    </row>
    <row r="265" spans="1:48" s="925" customFormat="1" ht="12.75">
      <c r="A265" s="69" t="s">
        <v>398</v>
      </c>
      <c r="B265" s="79">
        <f>B266+B268</f>
        <v>4296774</v>
      </c>
      <c r="C265" s="79">
        <f>C266+C268</f>
        <v>0</v>
      </c>
      <c r="D265" s="79">
        <f>D266+D268</f>
        <v>0</v>
      </c>
      <c r="E265" s="936">
        <f t="shared" si="42"/>
        <v>0</v>
      </c>
      <c r="F265" s="79">
        <f>D265-'[2]Septembris'!D265</f>
        <v>0</v>
      </c>
      <c r="AV265" s="926"/>
    </row>
    <row r="266" spans="1:48" s="925" customFormat="1" ht="12.75">
      <c r="A266" s="941" t="s">
        <v>445</v>
      </c>
      <c r="B266" s="79">
        <f>B267</f>
        <v>1506012</v>
      </c>
      <c r="C266" s="79">
        <f>C267</f>
        <v>0</v>
      </c>
      <c r="D266" s="79">
        <f>D267</f>
        <v>0</v>
      </c>
      <c r="E266" s="936">
        <f t="shared" si="42"/>
        <v>0</v>
      </c>
      <c r="F266" s="79">
        <f>D266-'[2]Septembris'!D266</f>
        <v>0</v>
      </c>
      <c r="AV266" s="926"/>
    </row>
    <row r="267" spans="1:48" s="925" customFormat="1" ht="12.75">
      <c r="A267" s="938" t="s">
        <v>84</v>
      </c>
      <c r="B267" s="79">
        <v>1506012</v>
      </c>
      <c r="C267" s="79">
        <v>0</v>
      </c>
      <c r="D267" s="79">
        <v>0</v>
      </c>
      <c r="E267" s="936">
        <f t="shared" si="42"/>
        <v>0</v>
      </c>
      <c r="F267" s="79">
        <f>D267-'[2]Septembris'!D267</f>
        <v>0</v>
      </c>
      <c r="AV267" s="926"/>
    </row>
    <row r="268" spans="1:48" s="925" customFormat="1" ht="12.75">
      <c r="A268" s="69" t="s">
        <v>405</v>
      </c>
      <c r="B268" s="79">
        <f>B269</f>
        <v>2790762</v>
      </c>
      <c r="C268" s="79">
        <f>C269</f>
        <v>0</v>
      </c>
      <c r="D268" s="79">
        <f>D269</f>
        <v>0</v>
      </c>
      <c r="E268" s="936">
        <f t="shared" si="42"/>
        <v>0</v>
      </c>
      <c r="F268" s="79">
        <f>D268-'[2]Septembris'!D268</f>
        <v>0</v>
      </c>
      <c r="AV268" s="926"/>
    </row>
    <row r="269" spans="1:47" s="39" customFormat="1" ht="12.75">
      <c r="A269" s="69" t="s">
        <v>406</v>
      </c>
      <c r="B269" s="355">
        <v>2790762</v>
      </c>
      <c r="C269" s="355">
        <v>0</v>
      </c>
      <c r="D269" s="355">
        <v>0</v>
      </c>
      <c r="E269" s="936">
        <f t="shared" si="42"/>
        <v>0</v>
      </c>
      <c r="F269" s="79">
        <f>D269-'[2]Septembris'!D269</f>
        <v>0</v>
      </c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241"/>
      <c r="U269" s="241"/>
      <c r="V269" s="241"/>
      <c r="W269" s="241"/>
      <c r="X269" s="241"/>
      <c r="Y269" s="241"/>
      <c r="Z269" s="241"/>
      <c r="AA269" s="241"/>
      <c r="AB269" s="241"/>
      <c r="AC269" s="241"/>
      <c r="AD269" s="241"/>
      <c r="AE269" s="241"/>
      <c r="AF269" s="241"/>
      <c r="AG269" s="241"/>
      <c r="AH269" s="241"/>
      <c r="AI269" s="241"/>
      <c r="AJ269" s="241"/>
      <c r="AK269" s="241"/>
      <c r="AL269" s="241"/>
      <c r="AM269" s="241"/>
      <c r="AN269" s="241"/>
      <c r="AO269" s="241"/>
      <c r="AP269" s="241"/>
      <c r="AQ269" s="241"/>
      <c r="AR269" s="241"/>
      <c r="AS269" s="241"/>
      <c r="AT269" s="241"/>
      <c r="AU269" s="241"/>
    </row>
    <row r="270" spans="1:48" s="241" customFormat="1" ht="12.75">
      <c r="A270" s="419" t="s">
        <v>428</v>
      </c>
      <c r="B270" s="79"/>
      <c r="C270" s="245"/>
      <c r="D270" s="245"/>
      <c r="E270" s="79"/>
      <c r="F270" s="79"/>
      <c r="AV270" s="39"/>
    </row>
    <row r="271" spans="1:48" s="937" customFormat="1" ht="12.75">
      <c r="A271" s="69" t="s">
        <v>446</v>
      </c>
      <c r="B271" s="79">
        <f>B272+B274+B273</f>
        <v>82618</v>
      </c>
      <c r="C271" s="79">
        <f>C272+C274+C273</f>
        <v>13724</v>
      </c>
      <c r="D271" s="79">
        <f>D272+D274+D273</f>
        <v>0</v>
      </c>
      <c r="E271" s="936">
        <f>D271/B271*100</f>
        <v>0</v>
      </c>
      <c r="F271" s="79">
        <f>D271-'[2]Septembris'!D271</f>
        <v>0</v>
      </c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  <c r="AA271" s="241"/>
      <c r="AB271" s="241"/>
      <c r="AC271" s="241"/>
      <c r="AD271" s="241"/>
      <c r="AE271" s="241"/>
      <c r="AF271" s="241"/>
      <c r="AG271" s="241"/>
      <c r="AH271" s="241"/>
      <c r="AI271" s="241"/>
      <c r="AJ271" s="241"/>
      <c r="AK271" s="241"/>
      <c r="AL271" s="241"/>
      <c r="AM271" s="241"/>
      <c r="AN271" s="241"/>
      <c r="AO271" s="241"/>
      <c r="AP271" s="241"/>
      <c r="AQ271" s="241"/>
      <c r="AR271" s="241"/>
      <c r="AS271" s="241"/>
      <c r="AT271" s="241"/>
      <c r="AU271" s="241"/>
      <c r="AV271" s="39"/>
    </row>
    <row r="272" spans="1:48" s="937" customFormat="1" ht="12.75">
      <c r="A272" s="944" t="s">
        <v>447</v>
      </c>
      <c r="B272" s="79">
        <v>14000</v>
      </c>
      <c r="C272" s="79">
        <v>0</v>
      </c>
      <c r="D272" s="79">
        <v>0</v>
      </c>
      <c r="E272" s="936">
        <f>D272/B272*100</f>
        <v>0</v>
      </c>
      <c r="F272" s="79">
        <f>D272-'[2]Septembris'!D272</f>
        <v>0</v>
      </c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  <c r="AA272" s="241"/>
      <c r="AB272" s="241"/>
      <c r="AC272" s="241"/>
      <c r="AD272" s="241"/>
      <c r="AE272" s="241"/>
      <c r="AF272" s="241"/>
      <c r="AG272" s="241"/>
      <c r="AH272" s="241"/>
      <c r="AI272" s="241"/>
      <c r="AJ272" s="241"/>
      <c r="AK272" s="241"/>
      <c r="AL272" s="241"/>
      <c r="AM272" s="241"/>
      <c r="AN272" s="241"/>
      <c r="AO272" s="241"/>
      <c r="AP272" s="241"/>
      <c r="AQ272" s="241"/>
      <c r="AR272" s="241"/>
      <c r="AS272" s="241"/>
      <c r="AT272" s="241"/>
      <c r="AU272" s="241"/>
      <c r="AV272" s="39"/>
    </row>
    <row r="273" spans="1:48" s="937" customFormat="1" ht="12.75">
      <c r="A273" s="944" t="s">
        <v>448</v>
      </c>
      <c r="B273" s="79">
        <v>0</v>
      </c>
      <c r="C273" s="79">
        <v>0</v>
      </c>
      <c r="D273" s="79">
        <v>0</v>
      </c>
      <c r="E273" s="936">
        <v>0</v>
      </c>
      <c r="F273" s="79">
        <f>D273-'[2]Septembris'!D273</f>
        <v>0</v>
      </c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  <c r="AA273" s="241"/>
      <c r="AB273" s="241"/>
      <c r="AC273" s="241"/>
      <c r="AD273" s="241"/>
      <c r="AE273" s="241"/>
      <c r="AF273" s="241"/>
      <c r="AG273" s="241"/>
      <c r="AH273" s="241"/>
      <c r="AI273" s="241"/>
      <c r="AJ273" s="241"/>
      <c r="AK273" s="241"/>
      <c r="AL273" s="241"/>
      <c r="AM273" s="241"/>
      <c r="AN273" s="241"/>
      <c r="AO273" s="241"/>
      <c r="AP273" s="241"/>
      <c r="AQ273" s="241"/>
      <c r="AR273" s="241"/>
      <c r="AS273" s="241"/>
      <c r="AT273" s="241"/>
      <c r="AU273" s="241"/>
      <c r="AV273" s="39"/>
    </row>
    <row r="274" spans="1:48" s="937" customFormat="1" ht="12.75">
      <c r="A274" s="944" t="s">
        <v>1003</v>
      </c>
      <c r="B274" s="79">
        <v>68618</v>
      </c>
      <c r="C274" s="79">
        <v>13724</v>
      </c>
      <c r="D274" s="79">
        <v>0</v>
      </c>
      <c r="E274" s="936">
        <f>D274/B274*100</f>
        <v>0</v>
      </c>
      <c r="F274" s="79">
        <f>D274-'[2]Septembris'!D274</f>
        <v>0</v>
      </c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  <c r="AA274" s="241"/>
      <c r="AB274" s="241"/>
      <c r="AC274" s="241"/>
      <c r="AD274" s="241"/>
      <c r="AE274" s="241"/>
      <c r="AF274" s="241"/>
      <c r="AG274" s="241"/>
      <c r="AH274" s="241"/>
      <c r="AI274" s="241"/>
      <c r="AJ274" s="241"/>
      <c r="AK274" s="241"/>
      <c r="AL274" s="241"/>
      <c r="AM274" s="241"/>
      <c r="AN274" s="241"/>
      <c r="AO274" s="241"/>
      <c r="AP274" s="241"/>
      <c r="AQ274" s="241"/>
      <c r="AR274" s="241"/>
      <c r="AS274" s="241"/>
      <c r="AT274" s="241"/>
      <c r="AU274" s="241"/>
      <c r="AV274" s="39"/>
    </row>
    <row r="275" spans="1:48" s="937" customFormat="1" ht="12.75">
      <c r="A275" s="69" t="s">
        <v>398</v>
      </c>
      <c r="B275" s="79">
        <f>B276+B280</f>
        <v>82618</v>
      </c>
      <c r="C275" s="79">
        <f>C276+C280</f>
        <v>13724</v>
      </c>
      <c r="D275" s="79">
        <f>D276+D280</f>
        <v>0</v>
      </c>
      <c r="E275" s="936">
        <f>D275/B275*100</f>
        <v>0</v>
      </c>
      <c r="F275" s="79">
        <f>D275-'[2]Septembris'!D275</f>
        <v>0</v>
      </c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  <c r="AA275" s="241"/>
      <c r="AB275" s="241"/>
      <c r="AC275" s="241"/>
      <c r="AD275" s="241"/>
      <c r="AE275" s="241"/>
      <c r="AF275" s="241"/>
      <c r="AG275" s="241"/>
      <c r="AH275" s="241"/>
      <c r="AI275" s="241"/>
      <c r="AJ275" s="241"/>
      <c r="AK275" s="241"/>
      <c r="AL275" s="241"/>
      <c r="AM275" s="241"/>
      <c r="AN275" s="241"/>
      <c r="AO275" s="241"/>
      <c r="AP275" s="241"/>
      <c r="AQ275" s="241"/>
      <c r="AR275" s="241"/>
      <c r="AS275" s="241"/>
      <c r="AT275" s="241"/>
      <c r="AU275" s="241"/>
      <c r="AV275" s="39"/>
    </row>
    <row r="276" spans="1:48" s="937" customFormat="1" ht="12.75">
      <c r="A276" s="941" t="s">
        <v>421</v>
      </c>
      <c r="B276" s="79">
        <f>B277+B278</f>
        <v>82618</v>
      </c>
      <c r="C276" s="79">
        <f>C277+C278</f>
        <v>13724</v>
      </c>
      <c r="D276" s="79">
        <f>D277+D278</f>
        <v>0</v>
      </c>
      <c r="E276" s="936">
        <f>D276/B276*100</f>
        <v>0</v>
      </c>
      <c r="F276" s="79">
        <f>D276-'[2]Septembris'!D276</f>
        <v>0</v>
      </c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  <c r="AA276" s="241"/>
      <c r="AB276" s="241"/>
      <c r="AC276" s="241"/>
      <c r="AD276" s="241"/>
      <c r="AE276" s="241"/>
      <c r="AF276" s="241"/>
      <c r="AG276" s="241"/>
      <c r="AH276" s="241"/>
      <c r="AI276" s="241"/>
      <c r="AJ276" s="241"/>
      <c r="AK276" s="241"/>
      <c r="AL276" s="241"/>
      <c r="AM276" s="241"/>
      <c r="AN276" s="241"/>
      <c r="AO276" s="241"/>
      <c r="AP276" s="241"/>
      <c r="AQ276" s="241"/>
      <c r="AR276" s="241"/>
      <c r="AS276" s="241"/>
      <c r="AT276" s="241"/>
      <c r="AU276" s="241"/>
      <c r="AV276" s="39"/>
    </row>
    <row r="277" spans="1:48" s="75" customFormat="1" ht="12.75">
      <c r="A277" s="944" t="s">
        <v>84</v>
      </c>
      <c r="B277" s="79">
        <v>82618</v>
      </c>
      <c r="C277" s="79">
        <v>13724</v>
      </c>
      <c r="D277" s="79">
        <v>0</v>
      </c>
      <c r="E277" s="936">
        <f>D277/B277*100</f>
        <v>0</v>
      </c>
      <c r="F277" s="79">
        <f>D277-'[2]Septembris'!D277</f>
        <v>0</v>
      </c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  <c r="AA277" s="241"/>
      <c r="AB277" s="241"/>
      <c r="AC277" s="241"/>
      <c r="AD277" s="241"/>
      <c r="AE277" s="241"/>
      <c r="AF277" s="241"/>
      <c r="AG277" s="241"/>
      <c r="AH277" s="241"/>
      <c r="AI277" s="241"/>
      <c r="AJ277" s="241"/>
      <c r="AK277" s="241"/>
      <c r="AL277" s="241"/>
      <c r="AM277" s="241"/>
      <c r="AN277" s="241"/>
      <c r="AO277" s="241"/>
      <c r="AP277" s="241"/>
      <c r="AQ277" s="241"/>
      <c r="AR277" s="241"/>
      <c r="AS277" s="241"/>
      <c r="AT277" s="241"/>
      <c r="AU277" s="241"/>
      <c r="AV277" s="39"/>
    </row>
    <row r="278" spans="1:48" s="241" customFormat="1" ht="12.75" hidden="1">
      <c r="A278" s="944" t="s">
        <v>449</v>
      </c>
      <c r="B278" s="79">
        <f>B279</f>
        <v>0</v>
      </c>
      <c r="C278" s="79">
        <v>0</v>
      </c>
      <c r="D278" s="79">
        <v>0</v>
      </c>
      <c r="E278" s="936">
        <v>0</v>
      </c>
      <c r="F278" s="79">
        <f>D278-'[2]Septembris'!D278</f>
        <v>0</v>
      </c>
      <c r="AV278" s="39"/>
    </row>
    <row r="279" spans="1:48" s="241" customFormat="1" ht="12.75" hidden="1">
      <c r="A279" s="945" t="s">
        <v>11</v>
      </c>
      <c r="B279" s="79">
        <v>0</v>
      </c>
      <c r="C279" s="79">
        <v>0</v>
      </c>
      <c r="D279" s="79">
        <v>0</v>
      </c>
      <c r="E279" s="936">
        <v>0</v>
      </c>
      <c r="F279" s="79">
        <f>D279-'[2]Septembris'!D279</f>
        <v>0</v>
      </c>
      <c r="AV279" s="39"/>
    </row>
    <row r="280" spans="1:48" s="241" customFormat="1" ht="12.75" hidden="1">
      <c r="A280" s="938" t="s">
        <v>944</v>
      </c>
      <c r="B280" s="79">
        <f>B281+B282</f>
        <v>0</v>
      </c>
      <c r="C280" s="79">
        <v>0</v>
      </c>
      <c r="D280" s="79">
        <f>D281+D282</f>
        <v>0</v>
      </c>
      <c r="E280" s="936">
        <v>0</v>
      </c>
      <c r="F280" s="79">
        <f>D280-'[2]Septembris'!D280</f>
        <v>0</v>
      </c>
      <c r="AV280" s="39"/>
    </row>
    <row r="281" spans="1:48" s="241" customFormat="1" ht="12.75" hidden="1">
      <c r="A281" s="944" t="s">
        <v>1888</v>
      </c>
      <c r="B281" s="79">
        <v>0</v>
      </c>
      <c r="C281" s="79">
        <v>0</v>
      </c>
      <c r="D281" s="79">
        <v>0</v>
      </c>
      <c r="E281" s="936">
        <v>0</v>
      </c>
      <c r="F281" s="79">
        <f>D281-'[2]Septembris'!D281</f>
        <v>0</v>
      </c>
      <c r="AV281" s="39"/>
    </row>
    <row r="282" spans="1:48" s="241" customFormat="1" ht="12.75" hidden="1">
      <c r="A282" s="944" t="s">
        <v>1892</v>
      </c>
      <c r="B282" s="79">
        <v>0</v>
      </c>
      <c r="C282" s="79">
        <v>0</v>
      </c>
      <c r="D282" s="79">
        <v>0</v>
      </c>
      <c r="E282" s="936">
        <v>0</v>
      </c>
      <c r="F282" s="79">
        <f>D282-'[2]Septembris'!D282</f>
        <v>0</v>
      </c>
      <c r="AV282" s="39"/>
    </row>
    <row r="283" spans="1:42" s="886" customFormat="1" ht="25.5">
      <c r="A283" s="419" t="s">
        <v>435</v>
      </c>
      <c r="B283" s="79"/>
      <c r="C283" s="79"/>
      <c r="D283" s="79"/>
      <c r="E283" s="422"/>
      <c r="F283" s="79"/>
      <c r="G283" s="567"/>
      <c r="H283" s="567"/>
      <c r="I283" s="567"/>
      <c r="J283" s="567"/>
      <c r="K283" s="567"/>
      <c r="L283" s="567"/>
      <c r="M283" s="567"/>
      <c r="N283" s="567"/>
      <c r="O283" s="567"/>
      <c r="P283" s="567"/>
      <c r="Q283" s="567"/>
      <c r="R283" s="567"/>
      <c r="S283" s="567"/>
      <c r="T283" s="567"/>
      <c r="U283" s="567"/>
      <c r="V283" s="567"/>
      <c r="W283" s="567"/>
      <c r="X283" s="567"/>
      <c r="Y283" s="567"/>
      <c r="Z283" s="567"/>
      <c r="AA283" s="567"/>
      <c r="AB283" s="567"/>
      <c r="AC283" s="567"/>
      <c r="AD283" s="567"/>
      <c r="AE283" s="567"/>
      <c r="AF283" s="567"/>
      <c r="AG283" s="567"/>
      <c r="AH283" s="567"/>
      <c r="AI283" s="567"/>
      <c r="AJ283" s="567"/>
      <c r="AK283" s="567"/>
      <c r="AL283" s="567"/>
      <c r="AM283" s="567"/>
      <c r="AN283" s="567"/>
      <c r="AO283" s="567"/>
      <c r="AP283" s="567"/>
    </row>
    <row r="284" spans="1:42" s="929" customFormat="1" ht="12.75">
      <c r="A284" s="66" t="s">
        <v>394</v>
      </c>
      <c r="B284" s="79">
        <f>SUM(B285)</f>
        <v>6761453</v>
      </c>
      <c r="C284" s="79">
        <f>SUM(C285)</f>
        <v>5156043</v>
      </c>
      <c r="D284" s="79">
        <f>SUM(D285)</f>
        <v>5156043</v>
      </c>
      <c r="E284" s="422">
        <f>D284/B284*100</f>
        <v>76.25643482251522</v>
      </c>
      <c r="F284" s="79">
        <f>D284-'[2]Septembris'!D284</f>
        <v>570611</v>
      </c>
      <c r="G284" s="567"/>
      <c r="H284" s="567"/>
      <c r="I284" s="567"/>
      <c r="J284" s="567"/>
      <c r="K284" s="567"/>
      <c r="L284" s="567"/>
      <c r="M284" s="567"/>
      <c r="N284" s="567"/>
      <c r="O284" s="567"/>
      <c r="P284" s="567"/>
      <c r="Q284" s="567"/>
      <c r="R284" s="567"/>
      <c r="S284" s="567"/>
      <c r="T284" s="567"/>
      <c r="U284" s="567"/>
      <c r="V284" s="567"/>
      <c r="W284" s="567"/>
      <c r="X284" s="567"/>
      <c r="Y284" s="567"/>
      <c r="Z284" s="567"/>
      <c r="AA284" s="567"/>
      <c r="AB284" s="567"/>
      <c r="AC284" s="567"/>
      <c r="AD284" s="567"/>
      <c r="AE284" s="567"/>
      <c r="AF284" s="567"/>
      <c r="AG284" s="567"/>
      <c r="AH284" s="567"/>
      <c r="AI284" s="567"/>
      <c r="AJ284" s="567"/>
      <c r="AK284" s="567"/>
      <c r="AL284" s="567"/>
      <c r="AM284" s="567"/>
      <c r="AN284" s="567"/>
      <c r="AO284" s="567"/>
      <c r="AP284" s="567"/>
    </row>
    <row r="285" spans="1:42" s="929" customFormat="1" ht="12.75">
      <c r="A285" s="66" t="s">
        <v>395</v>
      </c>
      <c r="B285" s="79">
        <v>6761453</v>
      </c>
      <c r="C285" s="79">
        <v>5156043</v>
      </c>
      <c r="D285" s="79">
        <v>5156043</v>
      </c>
      <c r="E285" s="422">
        <f>D285/B285*100</f>
        <v>76.25643482251522</v>
      </c>
      <c r="F285" s="79">
        <f>D285-'[2]Septembris'!D285</f>
        <v>570611</v>
      </c>
      <c r="G285" s="567"/>
      <c r="H285" s="567"/>
      <c r="I285" s="567"/>
      <c r="J285" s="567"/>
      <c r="K285" s="567"/>
      <c r="L285" s="567"/>
      <c r="M285" s="567"/>
      <c r="N285" s="567"/>
      <c r="O285" s="567"/>
      <c r="P285" s="567"/>
      <c r="Q285" s="567"/>
      <c r="R285" s="567"/>
      <c r="S285" s="567"/>
      <c r="T285" s="567"/>
      <c r="U285" s="567"/>
      <c r="V285" s="567"/>
      <c r="W285" s="567"/>
      <c r="X285" s="567"/>
      <c r="Y285" s="567"/>
      <c r="Z285" s="567"/>
      <c r="AA285" s="567"/>
      <c r="AB285" s="567"/>
      <c r="AC285" s="567"/>
      <c r="AD285" s="567"/>
      <c r="AE285" s="567"/>
      <c r="AF285" s="567"/>
      <c r="AG285" s="567"/>
      <c r="AH285" s="567"/>
      <c r="AI285" s="567"/>
      <c r="AJ285" s="567"/>
      <c r="AK285" s="567"/>
      <c r="AL285" s="567"/>
      <c r="AM285" s="567"/>
      <c r="AN285" s="567"/>
      <c r="AO285" s="567"/>
      <c r="AP285" s="567"/>
    </row>
    <row r="286" spans="1:42" s="929" customFormat="1" ht="12.75">
      <c r="A286" s="66" t="s">
        <v>398</v>
      </c>
      <c r="B286" s="79">
        <f aca="true" t="shared" si="43" ref="B286:D287">SUM(B287)</f>
        <v>6761453</v>
      </c>
      <c r="C286" s="79">
        <f t="shared" si="43"/>
        <v>5156043</v>
      </c>
      <c r="D286" s="79">
        <f t="shared" si="43"/>
        <v>4946864</v>
      </c>
      <c r="E286" s="422">
        <f>D286/B286*100</f>
        <v>73.16273587940344</v>
      </c>
      <c r="F286" s="79">
        <f>D286-'[2]Septembris'!D286</f>
        <v>552680</v>
      </c>
      <c r="G286" s="567"/>
      <c r="H286" s="567"/>
      <c r="I286" s="567"/>
      <c r="J286" s="567"/>
      <c r="K286" s="567"/>
      <c r="L286" s="567"/>
      <c r="M286" s="567"/>
      <c r="N286" s="567"/>
      <c r="O286" s="567"/>
      <c r="P286" s="567"/>
      <c r="Q286" s="567"/>
      <c r="R286" s="567"/>
      <c r="S286" s="567"/>
      <c r="T286" s="567"/>
      <c r="U286" s="567"/>
      <c r="V286" s="567"/>
      <c r="W286" s="567"/>
      <c r="X286" s="567"/>
      <c r="Y286" s="567"/>
      <c r="Z286" s="567"/>
      <c r="AA286" s="567"/>
      <c r="AB286" s="567"/>
      <c r="AC286" s="567"/>
      <c r="AD286" s="567"/>
      <c r="AE286" s="567"/>
      <c r="AF286" s="567"/>
      <c r="AG286" s="567"/>
      <c r="AH286" s="567"/>
      <c r="AI286" s="567"/>
      <c r="AJ286" s="567"/>
      <c r="AK286" s="567"/>
      <c r="AL286" s="567"/>
      <c r="AM286" s="567"/>
      <c r="AN286" s="567"/>
      <c r="AO286" s="567"/>
      <c r="AP286" s="567"/>
    </row>
    <row r="287" spans="1:42" s="886" customFormat="1" ht="12.75">
      <c r="A287" s="66" t="s">
        <v>405</v>
      </c>
      <c r="B287" s="79">
        <f t="shared" si="43"/>
        <v>6761453</v>
      </c>
      <c r="C287" s="79">
        <f t="shared" si="43"/>
        <v>5156043</v>
      </c>
      <c r="D287" s="79">
        <f t="shared" si="43"/>
        <v>4946864</v>
      </c>
      <c r="E287" s="422">
        <f>D287/B287*100</f>
        <v>73.16273587940344</v>
      </c>
      <c r="F287" s="79">
        <f>D287-'[2]Septembris'!D287</f>
        <v>552680</v>
      </c>
      <c r="G287" s="567"/>
      <c r="H287" s="567"/>
      <c r="I287" s="567"/>
      <c r="J287" s="567"/>
      <c r="K287" s="567"/>
      <c r="L287" s="567"/>
      <c r="M287" s="567"/>
      <c r="N287" s="567"/>
      <c r="O287" s="567"/>
      <c r="P287" s="567"/>
      <c r="Q287" s="567"/>
      <c r="R287" s="567"/>
      <c r="S287" s="567"/>
      <c r="T287" s="567"/>
      <c r="U287" s="567"/>
      <c r="V287" s="567"/>
      <c r="W287" s="567"/>
      <c r="X287" s="567"/>
      <c r="Y287" s="567"/>
      <c r="Z287" s="567"/>
      <c r="AA287" s="567"/>
      <c r="AB287" s="567"/>
      <c r="AC287" s="567"/>
      <c r="AD287" s="567"/>
      <c r="AE287" s="567"/>
      <c r="AF287" s="567"/>
      <c r="AG287" s="567"/>
      <c r="AH287" s="567"/>
      <c r="AI287" s="567"/>
      <c r="AJ287" s="567"/>
      <c r="AK287" s="567"/>
      <c r="AL287" s="567"/>
      <c r="AM287" s="567"/>
      <c r="AN287" s="567"/>
      <c r="AO287" s="567"/>
      <c r="AP287" s="567"/>
    </row>
    <row r="288" spans="1:42" s="886" customFormat="1" ht="12.75">
      <c r="A288" s="66" t="s">
        <v>407</v>
      </c>
      <c r="B288" s="79">
        <v>6761453</v>
      </c>
      <c r="C288" s="79">
        <v>5156043</v>
      </c>
      <c r="D288" s="79">
        <v>4946864</v>
      </c>
      <c r="E288" s="422">
        <f>D288/B288*100</f>
        <v>73.16273587940344</v>
      </c>
      <c r="F288" s="79">
        <f>D288-'[2]Septembris'!D288</f>
        <v>552680</v>
      </c>
      <c r="G288" s="567"/>
      <c r="H288" s="567"/>
      <c r="I288" s="567"/>
      <c r="J288" s="567"/>
      <c r="K288" s="567"/>
      <c r="L288" s="567"/>
      <c r="M288" s="567"/>
      <c r="N288" s="567"/>
      <c r="O288" s="567"/>
      <c r="P288" s="567"/>
      <c r="Q288" s="567"/>
      <c r="R288" s="567"/>
      <c r="S288" s="567"/>
      <c r="T288" s="567"/>
      <c r="U288" s="567"/>
      <c r="V288" s="567"/>
      <c r="W288" s="567"/>
      <c r="X288" s="567"/>
      <c r="Y288" s="567"/>
      <c r="Z288" s="567"/>
      <c r="AA288" s="567"/>
      <c r="AB288" s="567"/>
      <c r="AC288" s="567"/>
      <c r="AD288" s="567"/>
      <c r="AE288" s="567"/>
      <c r="AF288" s="567"/>
      <c r="AG288" s="567"/>
      <c r="AH288" s="567"/>
      <c r="AI288" s="567"/>
      <c r="AJ288" s="567"/>
      <c r="AK288" s="567"/>
      <c r="AL288" s="567"/>
      <c r="AM288" s="567"/>
      <c r="AN288" s="567"/>
      <c r="AO288" s="567"/>
      <c r="AP288" s="567"/>
    </row>
    <row r="289" spans="1:42" s="928" customFormat="1" ht="12.75">
      <c r="A289" s="70" t="s">
        <v>450</v>
      </c>
      <c r="B289" s="23"/>
      <c r="C289" s="23"/>
      <c r="D289" s="23"/>
      <c r="E289" s="898"/>
      <c r="F289" s="79"/>
      <c r="G289" s="927"/>
      <c r="H289" s="927"/>
      <c r="I289" s="927"/>
      <c r="J289" s="927"/>
      <c r="K289" s="927"/>
      <c r="L289" s="927"/>
      <c r="M289" s="927"/>
      <c r="N289" s="927"/>
      <c r="O289" s="927"/>
      <c r="P289" s="927"/>
      <c r="Q289" s="927"/>
      <c r="R289" s="927"/>
      <c r="S289" s="927"/>
      <c r="T289" s="927"/>
      <c r="U289" s="927"/>
      <c r="V289" s="927"/>
      <c r="W289" s="927"/>
      <c r="X289" s="927"/>
      <c r="Y289" s="927"/>
      <c r="Z289" s="927"/>
      <c r="AA289" s="927"/>
      <c r="AB289" s="927"/>
      <c r="AC289" s="927"/>
      <c r="AD289" s="927"/>
      <c r="AE289" s="927"/>
      <c r="AF289" s="927"/>
      <c r="AG289" s="927"/>
      <c r="AH289" s="927"/>
      <c r="AI289" s="927"/>
      <c r="AJ289" s="927"/>
      <c r="AK289" s="927"/>
      <c r="AL289" s="927"/>
      <c r="AM289" s="927"/>
      <c r="AN289" s="927"/>
      <c r="AO289" s="927"/>
      <c r="AP289" s="927"/>
    </row>
    <row r="290" spans="1:42" s="928" customFormat="1" ht="12.75">
      <c r="A290" s="70" t="s">
        <v>431</v>
      </c>
      <c r="B290" s="79"/>
      <c r="C290" s="79"/>
      <c r="D290" s="79"/>
      <c r="E290" s="422"/>
      <c r="F290" s="79"/>
      <c r="G290" s="927"/>
      <c r="H290" s="927"/>
      <c r="I290" s="927"/>
      <c r="J290" s="927"/>
      <c r="K290" s="927"/>
      <c r="L290" s="927"/>
      <c r="M290" s="927"/>
      <c r="N290" s="927"/>
      <c r="O290" s="927"/>
      <c r="P290" s="927"/>
      <c r="Q290" s="927"/>
      <c r="R290" s="927"/>
      <c r="S290" s="927"/>
      <c r="T290" s="927"/>
      <c r="U290" s="927"/>
      <c r="V290" s="927"/>
      <c r="W290" s="927"/>
      <c r="X290" s="927"/>
      <c r="Y290" s="927"/>
      <c r="Z290" s="927"/>
      <c r="AA290" s="927"/>
      <c r="AB290" s="927"/>
      <c r="AC290" s="927"/>
      <c r="AD290" s="927"/>
      <c r="AE290" s="927"/>
      <c r="AF290" s="927"/>
      <c r="AG290" s="927"/>
      <c r="AH290" s="927"/>
      <c r="AI290" s="927"/>
      <c r="AJ290" s="927"/>
      <c r="AK290" s="927"/>
      <c r="AL290" s="927"/>
      <c r="AM290" s="927"/>
      <c r="AN290" s="927"/>
      <c r="AO290" s="927"/>
      <c r="AP290" s="927"/>
    </row>
    <row r="291" spans="1:42" s="932" customFormat="1" ht="12.75">
      <c r="A291" s="69" t="s">
        <v>394</v>
      </c>
      <c r="B291" s="79">
        <f>SUM(B292:B294)</f>
        <v>1210737</v>
      </c>
      <c r="C291" s="79">
        <f>SUM(C292:C294)</f>
        <v>1089265</v>
      </c>
      <c r="D291" s="79">
        <f>SUM(D292:D294)</f>
        <v>660724.4</v>
      </c>
      <c r="E291" s="422">
        <f>D291/B291*100</f>
        <v>54.57208295443189</v>
      </c>
      <c r="F291" s="79">
        <f>D291-'[2]Septembris'!D291</f>
        <v>27120.400000000023</v>
      </c>
      <c r="G291" s="927"/>
      <c r="H291" s="927"/>
      <c r="I291" s="927"/>
      <c r="J291" s="927"/>
      <c r="K291" s="927"/>
      <c r="L291" s="927"/>
      <c r="M291" s="927"/>
      <c r="N291" s="927"/>
      <c r="O291" s="927"/>
      <c r="P291" s="927"/>
      <c r="Q291" s="927"/>
      <c r="R291" s="927"/>
      <c r="S291" s="927"/>
      <c r="T291" s="927"/>
      <c r="U291" s="927"/>
      <c r="V291" s="927"/>
      <c r="W291" s="927"/>
      <c r="X291" s="927"/>
      <c r="Y291" s="927"/>
      <c r="Z291" s="927"/>
      <c r="AA291" s="927"/>
      <c r="AB291" s="927"/>
      <c r="AC291" s="927"/>
      <c r="AD291" s="927"/>
      <c r="AE291" s="927"/>
      <c r="AF291" s="927"/>
      <c r="AG291" s="927"/>
      <c r="AH291" s="927"/>
      <c r="AI291" s="927"/>
      <c r="AJ291" s="927"/>
      <c r="AK291" s="927"/>
      <c r="AL291" s="927"/>
      <c r="AM291" s="927"/>
      <c r="AN291" s="927"/>
      <c r="AO291" s="927"/>
      <c r="AP291" s="927"/>
    </row>
    <row r="292" spans="1:42" s="932" customFormat="1" ht="12.75">
      <c r="A292" s="69" t="s">
        <v>395</v>
      </c>
      <c r="B292" s="79">
        <v>391685</v>
      </c>
      <c r="C292" s="79">
        <v>270213</v>
      </c>
      <c r="D292" s="79">
        <v>270213</v>
      </c>
      <c r="E292" s="422">
        <f>D292/B292*100</f>
        <v>68.98732399760011</v>
      </c>
      <c r="F292" s="79">
        <f>D292-'[2]Septembris'!D292</f>
        <v>21247</v>
      </c>
      <c r="G292" s="927"/>
      <c r="H292" s="927"/>
      <c r="I292" s="927"/>
      <c r="J292" s="927"/>
      <c r="K292" s="927"/>
      <c r="L292" s="927"/>
      <c r="M292" s="927"/>
      <c r="N292" s="927"/>
      <c r="O292" s="927"/>
      <c r="P292" s="927"/>
      <c r="Q292" s="927"/>
      <c r="R292" s="927"/>
      <c r="S292" s="927"/>
      <c r="T292" s="927"/>
      <c r="U292" s="927"/>
      <c r="V292" s="927"/>
      <c r="W292" s="927"/>
      <c r="X292" s="927"/>
      <c r="Y292" s="927"/>
      <c r="Z292" s="927"/>
      <c r="AA292" s="927"/>
      <c r="AB292" s="927"/>
      <c r="AC292" s="927"/>
      <c r="AD292" s="927"/>
      <c r="AE292" s="927"/>
      <c r="AF292" s="927"/>
      <c r="AG292" s="927"/>
      <c r="AH292" s="927"/>
      <c r="AI292" s="927"/>
      <c r="AJ292" s="927"/>
      <c r="AK292" s="927"/>
      <c r="AL292" s="927"/>
      <c r="AM292" s="927"/>
      <c r="AN292" s="927"/>
      <c r="AO292" s="927"/>
      <c r="AP292" s="927"/>
    </row>
    <row r="293" spans="1:42" s="932" customFormat="1" ht="12.75">
      <c r="A293" s="938" t="s">
        <v>451</v>
      </c>
      <c r="B293" s="79">
        <v>0</v>
      </c>
      <c r="C293" s="79">
        <v>0</v>
      </c>
      <c r="D293" s="79">
        <v>5843</v>
      </c>
      <c r="E293" s="422">
        <v>0</v>
      </c>
      <c r="F293" s="79">
        <f>D293</f>
        <v>5843</v>
      </c>
      <c r="G293" s="927"/>
      <c r="H293" s="927"/>
      <c r="I293" s="927"/>
      <c r="J293" s="927"/>
      <c r="K293" s="927"/>
      <c r="L293" s="927"/>
      <c r="M293" s="927"/>
      <c r="N293" s="927"/>
      <c r="O293" s="927"/>
      <c r="P293" s="927"/>
      <c r="Q293" s="927"/>
      <c r="R293" s="927"/>
      <c r="S293" s="927"/>
      <c r="T293" s="927"/>
      <c r="U293" s="927"/>
      <c r="V293" s="927"/>
      <c r="W293" s="927"/>
      <c r="X293" s="927"/>
      <c r="Y293" s="927"/>
      <c r="Z293" s="927"/>
      <c r="AA293" s="927"/>
      <c r="AB293" s="927"/>
      <c r="AC293" s="927"/>
      <c r="AD293" s="927"/>
      <c r="AE293" s="927"/>
      <c r="AF293" s="927"/>
      <c r="AG293" s="927"/>
      <c r="AH293" s="927"/>
      <c r="AI293" s="927"/>
      <c r="AJ293" s="927"/>
      <c r="AK293" s="927"/>
      <c r="AL293" s="927"/>
      <c r="AM293" s="927"/>
      <c r="AN293" s="927"/>
      <c r="AO293" s="927"/>
      <c r="AP293" s="927"/>
    </row>
    <row r="294" spans="1:42" s="932" customFormat="1" ht="12.75">
      <c r="A294" s="69" t="s">
        <v>397</v>
      </c>
      <c r="B294" s="79">
        <f>427748+391304</f>
        <v>819052</v>
      </c>
      <c r="C294" s="79">
        <v>819052</v>
      </c>
      <c r="D294" s="79">
        <v>384668.4</v>
      </c>
      <c r="E294" s="422">
        <f aca="true" t="shared" si="44" ref="E294:E299">D294/B294*100</f>
        <v>46.96507669842697</v>
      </c>
      <c r="F294" s="79">
        <f>D294-'[2]Septembris'!D293</f>
        <v>30.400000000023283</v>
      </c>
      <c r="G294" s="927"/>
      <c r="H294" s="927"/>
      <c r="I294" s="927"/>
      <c r="J294" s="927"/>
      <c r="K294" s="927"/>
      <c r="L294" s="927"/>
      <c r="M294" s="927"/>
      <c r="N294" s="927"/>
      <c r="O294" s="927"/>
      <c r="P294" s="927"/>
      <c r="Q294" s="927"/>
      <c r="R294" s="927"/>
      <c r="S294" s="927"/>
      <c r="T294" s="927"/>
      <c r="U294" s="927"/>
      <c r="V294" s="927"/>
      <c r="W294" s="927"/>
      <c r="X294" s="927"/>
      <c r="Y294" s="927"/>
      <c r="Z294" s="927"/>
      <c r="AA294" s="927"/>
      <c r="AB294" s="927"/>
      <c r="AC294" s="927"/>
      <c r="AD294" s="927"/>
      <c r="AE294" s="927"/>
      <c r="AF294" s="927"/>
      <c r="AG294" s="927"/>
      <c r="AH294" s="927"/>
      <c r="AI294" s="927"/>
      <c r="AJ294" s="927"/>
      <c r="AK294" s="927"/>
      <c r="AL294" s="927"/>
      <c r="AM294" s="927"/>
      <c r="AN294" s="927"/>
      <c r="AO294" s="927"/>
      <c r="AP294" s="927"/>
    </row>
    <row r="295" spans="1:42" s="932" customFormat="1" ht="12.75">
      <c r="A295" s="69" t="s">
        <v>398</v>
      </c>
      <c r="B295" s="79">
        <f>B296</f>
        <v>1210737</v>
      </c>
      <c r="C295" s="79">
        <f>C296</f>
        <v>1089265</v>
      </c>
      <c r="D295" s="79">
        <f>D296</f>
        <v>650708</v>
      </c>
      <c r="E295" s="422">
        <f t="shared" si="44"/>
        <v>53.744785201080006</v>
      </c>
      <c r="F295" s="79">
        <f>D295-'[2]Septembris'!D294</f>
        <v>20140.300000000047</v>
      </c>
      <c r="G295" s="927"/>
      <c r="H295" s="927"/>
      <c r="I295" s="927"/>
      <c r="J295" s="927"/>
      <c r="K295" s="927"/>
      <c r="L295" s="927"/>
      <c r="M295" s="927"/>
      <c r="N295" s="927"/>
      <c r="O295" s="927"/>
      <c r="P295" s="927"/>
      <c r="Q295" s="927"/>
      <c r="R295" s="927"/>
      <c r="S295" s="927"/>
      <c r="T295" s="927"/>
      <c r="U295" s="927"/>
      <c r="V295" s="927"/>
      <c r="W295" s="927"/>
      <c r="X295" s="927"/>
      <c r="Y295" s="927"/>
      <c r="Z295" s="927"/>
      <c r="AA295" s="927"/>
      <c r="AB295" s="927"/>
      <c r="AC295" s="927"/>
      <c r="AD295" s="927"/>
      <c r="AE295" s="927"/>
      <c r="AF295" s="927"/>
      <c r="AG295" s="927"/>
      <c r="AH295" s="927"/>
      <c r="AI295" s="927"/>
      <c r="AJ295" s="927"/>
      <c r="AK295" s="927"/>
      <c r="AL295" s="927"/>
      <c r="AM295" s="927"/>
      <c r="AN295" s="927"/>
      <c r="AO295" s="927"/>
      <c r="AP295" s="927"/>
    </row>
    <row r="296" spans="1:42" s="933" customFormat="1" ht="12.75">
      <c r="A296" s="69" t="s">
        <v>399</v>
      </c>
      <c r="B296" s="79">
        <f>SUM(B297:B298)</f>
        <v>1210737</v>
      </c>
      <c r="C296" s="79">
        <f>SUM(C297:C298)</f>
        <v>1089265</v>
      </c>
      <c r="D296" s="79">
        <f>SUM(D297:D298)</f>
        <v>650708</v>
      </c>
      <c r="E296" s="422">
        <f t="shared" si="44"/>
        <v>53.744785201080006</v>
      </c>
      <c r="F296" s="79">
        <f>D296-'[2]Septembris'!D295</f>
        <v>20140.300000000047</v>
      </c>
      <c r="G296" s="927"/>
      <c r="H296" s="927"/>
      <c r="I296" s="927"/>
      <c r="J296" s="927"/>
      <c r="K296" s="927"/>
      <c r="L296" s="927"/>
      <c r="M296" s="927"/>
      <c r="N296" s="927"/>
      <c r="O296" s="927"/>
      <c r="P296" s="927"/>
      <c r="Q296" s="927"/>
      <c r="R296" s="927"/>
      <c r="S296" s="927"/>
      <c r="T296" s="927"/>
      <c r="U296" s="927"/>
      <c r="V296" s="927"/>
      <c r="W296" s="927"/>
      <c r="X296" s="927"/>
      <c r="Y296" s="927"/>
      <c r="Z296" s="927"/>
      <c r="AA296" s="927"/>
      <c r="AB296" s="927"/>
      <c r="AC296" s="927"/>
      <c r="AD296" s="927"/>
      <c r="AE296" s="927"/>
      <c r="AF296" s="927"/>
      <c r="AG296" s="927"/>
      <c r="AH296" s="927"/>
      <c r="AI296" s="927"/>
      <c r="AJ296" s="927"/>
      <c r="AK296" s="927"/>
      <c r="AL296" s="927"/>
      <c r="AM296" s="927"/>
      <c r="AN296" s="927"/>
      <c r="AO296" s="927"/>
      <c r="AP296" s="927"/>
    </row>
    <row r="297" spans="1:48" s="925" customFormat="1" ht="12.75">
      <c r="A297" s="938" t="s">
        <v>84</v>
      </c>
      <c r="B297" s="245">
        <v>142719</v>
      </c>
      <c r="C297" s="245">
        <v>21247</v>
      </c>
      <c r="D297" s="245">
        <v>18395</v>
      </c>
      <c r="E297" s="357">
        <f t="shared" si="44"/>
        <v>12.88896362782811</v>
      </c>
      <c r="F297" s="79">
        <f>D297-'[2]Septembris'!D296</f>
        <v>18395</v>
      </c>
      <c r="AV297" s="926"/>
    </row>
    <row r="298" spans="1:42" s="928" customFormat="1" ht="12.75">
      <c r="A298" s="66" t="s">
        <v>401</v>
      </c>
      <c r="B298" s="79">
        <f>SUM(B299:B299)</f>
        <v>1068018</v>
      </c>
      <c r="C298" s="79">
        <f>SUM(C299:C299)</f>
        <v>1068018</v>
      </c>
      <c r="D298" s="79">
        <f>SUM(D299:D299)</f>
        <v>632313</v>
      </c>
      <c r="E298" s="422">
        <f t="shared" si="44"/>
        <v>59.204339252709225</v>
      </c>
      <c r="F298" s="79">
        <f>D298-'[2]Septembris'!D297</f>
        <v>1745.3000000000466</v>
      </c>
      <c r="G298" s="927"/>
      <c r="H298" s="927"/>
      <c r="I298" s="927"/>
      <c r="J298" s="927"/>
      <c r="K298" s="927"/>
      <c r="L298" s="927"/>
      <c r="M298" s="927"/>
      <c r="N298" s="927"/>
      <c r="O298" s="927"/>
      <c r="P298" s="927"/>
      <c r="Q298" s="927"/>
      <c r="R298" s="927"/>
      <c r="S298" s="927"/>
      <c r="T298" s="927"/>
      <c r="U298" s="927"/>
      <c r="V298" s="927"/>
      <c r="W298" s="927"/>
      <c r="X298" s="927"/>
      <c r="Y298" s="927"/>
      <c r="Z298" s="927"/>
      <c r="AA298" s="927"/>
      <c r="AB298" s="927"/>
      <c r="AC298" s="927"/>
      <c r="AD298" s="927"/>
      <c r="AE298" s="927"/>
      <c r="AF298" s="927"/>
      <c r="AG298" s="927"/>
      <c r="AH298" s="927"/>
      <c r="AI298" s="927"/>
      <c r="AJ298" s="927"/>
      <c r="AK298" s="927"/>
      <c r="AL298" s="927"/>
      <c r="AM298" s="927"/>
      <c r="AN298" s="927"/>
      <c r="AO298" s="927"/>
      <c r="AP298" s="927"/>
    </row>
    <row r="299" spans="1:42" s="928" customFormat="1" ht="12.75">
      <c r="A299" s="66" t="s">
        <v>402</v>
      </c>
      <c r="B299" s="79">
        <v>1068018</v>
      </c>
      <c r="C299" s="79">
        <v>1068018</v>
      </c>
      <c r="D299" s="79">
        <v>632313</v>
      </c>
      <c r="E299" s="422">
        <f t="shared" si="44"/>
        <v>59.204339252709225</v>
      </c>
      <c r="F299" s="79">
        <f>D299-'[2]Septembris'!D298</f>
        <v>1745.3000000000466</v>
      </c>
      <c r="G299" s="927"/>
      <c r="H299" s="927"/>
      <c r="I299" s="927"/>
      <c r="J299" s="927"/>
      <c r="K299" s="927"/>
      <c r="L299" s="927"/>
      <c r="M299" s="927"/>
      <c r="N299" s="927"/>
      <c r="O299" s="927"/>
      <c r="P299" s="927"/>
      <c r="Q299" s="927"/>
      <c r="R299" s="927"/>
      <c r="S299" s="927"/>
      <c r="T299" s="927"/>
      <c r="U299" s="927"/>
      <c r="V299" s="927"/>
      <c r="W299" s="927"/>
      <c r="X299" s="927"/>
      <c r="Y299" s="927"/>
      <c r="Z299" s="927"/>
      <c r="AA299" s="927"/>
      <c r="AB299" s="927"/>
      <c r="AC299" s="927"/>
      <c r="AD299" s="927"/>
      <c r="AE299" s="927"/>
      <c r="AF299" s="927"/>
      <c r="AG299" s="927"/>
      <c r="AH299" s="927"/>
      <c r="AI299" s="927"/>
      <c r="AJ299" s="927"/>
      <c r="AK299" s="927"/>
      <c r="AL299" s="927"/>
      <c r="AM299" s="927"/>
      <c r="AN299" s="927"/>
      <c r="AO299" s="927"/>
      <c r="AP299" s="927"/>
    </row>
    <row r="300" spans="1:48" s="925" customFormat="1" ht="12.75">
      <c r="A300" s="70" t="s">
        <v>420</v>
      </c>
      <c r="B300" s="79"/>
      <c r="C300" s="79"/>
      <c r="D300" s="79"/>
      <c r="E300" s="79"/>
      <c r="F300" s="79"/>
      <c r="AV300" s="926"/>
    </row>
    <row r="301" spans="1:48" s="925" customFormat="1" ht="12.75">
      <c r="A301" s="69" t="s">
        <v>394</v>
      </c>
      <c r="B301" s="245">
        <f>B302</f>
        <v>5161422</v>
      </c>
      <c r="C301" s="245">
        <f>C302</f>
        <v>865959</v>
      </c>
      <c r="D301" s="245">
        <f>D302</f>
        <v>865959</v>
      </c>
      <c r="E301" s="686">
        <f aca="true" t="shared" si="45" ref="E301:E309">D301/B301*100</f>
        <v>16.777527588327406</v>
      </c>
      <c r="F301" s="79">
        <f>D301-'[2]Septembris'!D300</f>
        <v>852691</v>
      </c>
      <c r="AV301" s="926"/>
    </row>
    <row r="302" spans="1:48" s="934" customFormat="1" ht="12.75">
      <c r="A302" s="69" t="s">
        <v>395</v>
      </c>
      <c r="B302" s="79">
        <v>5161422</v>
      </c>
      <c r="C302" s="79">
        <v>865959</v>
      </c>
      <c r="D302" s="79">
        <v>865959</v>
      </c>
      <c r="E302" s="686">
        <f t="shared" si="45"/>
        <v>16.777527588327406</v>
      </c>
      <c r="F302" s="79">
        <f>D302-'[2]Septembris'!D301</f>
        <v>852691</v>
      </c>
      <c r="G302" s="925"/>
      <c r="H302" s="925"/>
      <c r="I302" s="925"/>
      <c r="J302" s="925"/>
      <c r="K302" s="925"/>
      <c r="L302" s="925"/>
      <c r="M302" s="925"/>
      <c r="N302" s="925"/>
      <c r="O302" s="925"/>
      <c r="P302" s="925"/>
      <c r="Q302" s="925"/>
      <c r="R302" s="925"/>
      <c r="S302" s="925"/>
      <c r="T302" s="925"/>
      <c r="U302" s="925"/>
      <c r="V302" s="925"/>
      <c r="W302" s="925"/>
      <c r="X302" s="925"/>
      <c r="Y302" s="925"/>
      <c r="Z302" s="925"/>
      <c r="AA302" s="925"/>
      <c r="AB302" s="925"/>
      <c r="AC302" s="925"/>
      <c r="AD302" s="925"/>
      <c r="AE302" s="925"/>
      <c r="AF302" s="925"/>
      <c r="AG302" s="925"/>
      <c r="AH302" s="925"/>
      <c r="AI302" s="925"/>
      <c r="AJ302" s="925"/>
      <c r="AK302" s="925"/>
      <c r="AL302" s="925"/>
      <c r="AM302" s="925"/>
      <c r="AN302" s="925"/>
      <c r="AO302" s="925"/>
      <c r="AP302" s="925"/>
      <c r="AQ302" s="925"/>
      <c r="AR302" s="925"/>
      <c r="AS302" s="925"/>
      <c r="AT302" s="925"/>
      <c r="AU302" s="925"/>
      <c r="AV302" s="926"/>
    </row>
    <row r="303" spans="1:48" s="934" customFormat="1" ht="12.75">
      <c r="A303" s="69" t="s">
        <v>398</v>
      </c>
      <c r="B303" s="79">
        <f>B304+B308</f>
        <v>5161422</v>
      </c>
      <c r="C303" s="79">
        <f>C304+C308</f>
        <v>865959</v>
      </c>
      <c r="D303" s="79">
        <f>D304+D308</f>
        <v>312097</v>
      </c>
      <c r="E303" s="686">
        <f t="shared" si="45"/>
        <v>6.046725107925685</v>
      </c>
      <c r="F303" s="79">
        <f>D303-'[2]Septembris'!D302</f>
        <v>312097</v>
      </c>
      <c r="G303" s="925"/>
      <c r="H303" s="925"/>
      <c r="I303" s="925"/>
      <c r="J303" s="925"/>
      <c r="K303" s="925"/>
      <c r="L303" s="925"/>
      <c r="M303" s="925"/>
      <c r="N303" s="925"/>
      <c r="O303" s="925"/>
      <c r="P303" s="925"/>
      <c r="Q303" s="925"/>
      <c r="R303" s="925"/>
      <c r="S303" s="925"/>
      <c r="T303" s="925"/>
      <c r="U303" s="925"/>
      <c r="V303" s="925"/>
      <c r="W303" s="925"/>
      <c r="X303" s="925"/>
      <c r="Y303" s="925"/>
      <c r="Z303" s="925"/>
      <c r="AA303" s="925"/>
      <c r="AB303" s="925"/>
      <c r="AC303" s="925"/>
      <c r="AD303" s="925"/>
      <c r="AE303" s="925"/>
      <c r="AF303" s="925"/>
      <c r="AG303" s="925"/>
      <c r="AH303" s="925"/>
      <c r="AI303" s="925"/>
      <c r="AJ303" s="925"/>
      <c r="AK303" s="925"/>
      <c r="AL303" s="925"/>
      <c r="AM303" s="925"/>
      <c r="AN303" s="925"/>
      <c r="AO303" s="925"/>
      <c r="AP303" s="925"/>
      <c r="AQ303" s="925"/>
      <c r="AR303" s="925"/>
      <c r="AS303" s="925"/>
      <c r="AT303" s="925"/>
      <c r="AU303" s="925"/>
      <c r="AV303" s="926"/>
    </row>
    <row r="304" spans="1:48" s="925" customFormat="1" ht="12.75">
      <c r="A304" s="69" t="s">
        <v>399</v>
      </c>
      <c r="B304" s="79">
        <f>B305+B306</f>
        <v>5122316</v>
      </c>
      <c r="C304" s="79">
        <f>C305+C306</f>
        <v>865959</v>
      </c>
      <c r="D304" s="79">
        <f>D305+D306</f>
        <v>312097</v>
      </c>
      <c r="E304" s="686">
        <f t="shared" si="45"/>
        <v>6.092888451239634</v>
      </c>
      <c r="F304" s="79">
        <f>D304-'[2]Septembris'!D303</f>
        <v>312097</v>
      </c>
      <c r="AV304" s="926"/>
    </row>
    <row r="305" spans="1:48" s="925" customFormat="1" ht="12.75">
      <c r="A305" s="938" t="s">
        <v>84</v>
      </c>
      <c r="B305" s="79">
        <v>70152</v>
      </c>
      <c r="C305" s="79">
        <v>32163</v>
      </c>
      <c r="D305" s="79">
        <v>2200</v>
      </c>
      <c r="E305" s="686">
        <f t="shared" si="45"/>
        <v>3.1360474398449076</v>
      </c>
      <c r="F305" s="79">
        <f>D305-'[2]Septembris'!D304</f>
        <v>2200</v>
      </c>
      <c r="AV305" s="926"/>
    </row>
    <row r="306" spans="1:48" s="925" customFormat="1" ht="12.75">
      <c r="A306" s="69" t="s">
        <v>401</v>
      </c>
      <c r="B306" s="245">
        <f>B307</f>
        <v>5052164</v>
      </c>
      <c r="C306" s="245">
        <f>C307</f>
        <v>833796</v>
      </c>
      <c r="D306" s="245">
        <f>D307</f>
        <v>309897</v>
      </c>
      <c r="E306" s="686">
        <f t="shared" si="45"/>
        <v>6.133945770564851</v>
      </c>
      <c r="F306" s="79">
        <f>D306-'[2]Septembris'!D305</f>
        <v>309897</v>
      </c>
      <c r="AV306" s="926"/>
    </row>
    <row r="307" spans="1:48" s="934" customFormat="1" ht="12.75">
      <c r="A307" s="69" t="s">
        <v>402</v>
      </c>
      <c r="B307" s="79">
        <v>5052164</v>
      </c>
      <c r="C307" s="79">
        <v>833796</v>
      </c>
      <c r="D307" s="79">
        <v>309897</v>
      </c>
      <c r="E307" s="686">
        <f t="shared" si="45"/>
        <v>6.133945770564851</v>
      </c>
      <c r="F307" s="79">
        <f>D307-'[2]Septembris'!D306</f>
        <v>309897</v>
      </c>
      <c r="G307" s="925"/>
      <c r="H307" s="925"/>
      <c r="I307" s="925"/>
      <c r="J307" s="925"/>
      <c r="K307" s="925"/>
      <c r="L307" s="925"/>
      <c r="M307" s="925"/>
      <c r="N307" s="925"/>
      <c r="O307" s="925"/>
      <c r="P307" s="925"/>
      <c r="Q307" s="925"/>
      <c r="R307" s="925"/>
      <c r="S307" s="925"/>
      <c r="T307" s="925"/>
      <c r="U307" s="925"/>
      <c r="V307" s="925"/>
      <c r="W307" s="925"/>
      <c r="X307" s="925"/>
      <c r="Y307" s="925"/>
      <c r="Z307" s="925"/>
      <c r="AA307" s="925"/>
      <c r="AB307" s="925"/>
      <c r="AC307" s="925"/>
      <c r="AD307" s="925"/>
      <c r="AE307" s="925"/>
      <c r="AF307" s="925"/>
      <c r="AG307" s="925"/>
      <c r="AH307" s="925"/>
      <c r="AI307" s="925"/>
      <c r="AJ307" s="925"/>
      <c r="AK307" s="925"/>
      <c r="AL307" s="925"/>
      <c r="AM307" s="925"/>
      <c r="AN307" s="925"/>
      <c r="AO307" s="925"/>
      <c r="AP307" s="925"/>
      <c r="AQ307" s="925"/>
      <c r="AR307" s="925"/>
      <c r="AS307" s="925"/>
      <c r="AT307" s="925"/>
      <c r="AU307" s="925"/>
      <c r="AV307" s="926"/>
    </row>
    <row r="308" spans="1:48" s="934" customFormat="1" ht="12.75">
      <c r="A308" s="941" t="s">
        <v>944</v>
      </c>
      <c r="B308" s="79">
        <f>B309</f>
        <v>39106</v>
      </c>
      <c r="C308" s="79">
        <f>C309</f>
        <v>0</v>
      </c>
      <c r="D308" s="79">
        <f>D309</f>
        <v>0</v>
      </c>
      <c r="E308" s="686">
        <f t="shared" si="45"/>
        <v>0</v>
      </c>
      <c r="F308" s="79">
        <f>D308-'[2]Septembris'!D307</f>
        <v>0</v>
      </c>
      <c r="G308" s="925"/>
      <c r="H308" s="925"/>
      <c r="I308" s="925"/>
      <c r="J308" s="925"/>
      <c r="K308" s="925"/>
      <c r="L308" s="925"/>
      <c r="M308" s="925"/>
      <c r="N308" s="925"/>
      <c r="O308" s="925"/>
      <c r="P308" s="925"/>
      <c r="Q308" s="925"/>
      <c r="R308" s="925"/>
      <c r="S308" s="925"/>
      <c r="T308" s="925"/>
      <c r="U308" s="925"/>
      <c r="V308" s="925"/>
      <c r="W308" s="925"/>
      <c r="X308" s="925"/>
      <c r="Y308" s="925"/>
      <c r="Z308" s="925"/>
      <c r="AA308" s="925"/>
      <c r="AB308" s="925"/>
      <c r="AC308" s="925"/>
      <c r="AD308" s="925"/>
      <c r="AE308" s="925"/>
      <c r="AF308" s="925"/>
      <c r="AG308" s="925"/>
      <c r="AH308" s="925"/>
      <c r="AI308" s="925"/>
      <c r="AJ308" s="925"/>
      <c r="AK308" s="925"/>
      <c r="AL308" s="925"/>
      <c r="AM308" s="925"/>
      <c r="AN308" s="925"/>
      <c r="AO308" s="925"/>
      <c r="AP308" s="925"/>
      <c r="AQ308" s="925"/>
      <c r="AR308" s="925"/>
      <c r="AS308" s="925"/>
      <c r="AT308" s="925"/>
      <c r="AU308" s="925"/>
      <c r="AV308" s="926"/>
    </row>
    <row r="309" spans="1:48" s="934" customFormat="1" ht="12.75">
      <c r="A309" s="938" t="s">
        <v>1888</v>
      </c>
      <c r="B309" s="79">
        <v>39106</v>
      </c>
      <c r="C309" s="79">
        <v>0</v>
      </c>
      <c r="D309" s="79">
        <v>0</v>
      </c>
      <c r="E309" s="686">
        <f t="shared" si="45"/>
        <v>0</v>
      </c>
      <c r="F309" s="79">
        <f>D309-'[2]Septembris'!D308</f>
        <v>0</v>
      </c>
      <c r="G309" s="925"/>
      <c r="H309" s="925"/>
      <c r="I309" s="925"/>
      <c r="J309" s="925"/>
      <c r="K309" s="925"/>
      <c r="L309" s="925"/>
      <c r="M309" s="925"/>
      <c r="N309" s="925"/>
      <c r="O309" s="925"/>
      <c r="P309" s="925"/>
      <c r="Q309" s="925"/>
      <c r="R309" s="925"/>
      <c r="S309" s="925"/>
      <c r="T309" s="925"/>
      <c r="U309" s="925"/>
      <c r="V309" s="925"/>
      <c r="W309" s="925"/>
      <c r="X309" s="925"/>
      <c r="Y309" s="925"/>
      <c r="Z309" s="925"/>
      <c r="AA309" s="925"/>
      <c r="AB309" s="925"/>
      <c r="AC309" s="925"/>
      <c r="AD309" s="925"/>
      <c r="AE309" s="925"/>
      <c r="AF309" s="925"/>
      <c r="AG309" s="925"/>
      <c r="AH309" s="925"/>
      <c r="AI309" s="925"/>
      <c r="AJ309" s="925"/>
      <c r="AK309" s="925"/>
      <c r="AL309" s="925"/>
      <c r="AM309" s="925"/>
      <c r="AN309" s="925"/>
      <c r="AO309" s="925"/>
      <c r="AP309" s="925"/>
      <c r="AQ309" s="925"/>
      <c r="AR309" s="925"/>
      <c r="AS309" s="925"/>
      <c r="AT309" s="925"/>
      <c r="AU309" s="925"/>
      <c r="AV309" s="926"/>
    </row>
    <row r="310" spans="1:48" s="934" customFormat="1" ht="12.75">
      <c r="A310" s="70" t="s">
        <v>423</v>
      </c>
      <c r="B310" s="79"/>
      <c r="C310" s="79"/>
      <c r="D310" s="79"/>
      <c r="E310" s="79"/>
      <c r="F310" s="79"/>
      <c r="G310" s="925"/>
      <c r="H310" s="925"/>
      <c r="I310" s="925"/>
      <c r="J310" s="925"/>
      <c r="K310" s="925"/>
      <c r="L310" s="925"/>
      <c r="M310" s="925"/>
      <c r="N310" s="925"/>
      <c r="O310" s="925"/>
      <c r="P310" s="925"/>
      <c r="Q310" s="925"/>
      <c r="R310" s="925"/>
      <c r="S310" s="925"/>
      <c r="T310" s="925"/>
      <c r="U310" s="925"/>
      <c r="V310" s="925"/>
      <c r="W310" s="925"/>
      <c r="X310" s="925"/>
      <c r="Y310" s="925"/>
      <c r="Z310" s="925"/>
      <c r="AA310" s="925"/>
      <c r="AB310" s="925"/>
      <c r="AC310" s="925"/>
      <c r="AD310" s="925"/>
      <c r="AE310" s="925"/>
      <c r="AF310" s="925"/>
      <c r="AG310" s="925"/>
      <c r="AH310" s="925"/>
      <c r="AI310" s="925"/>
      <c r="AJ310" s="925"/>
      <c r="AK310" s="925"/>
      <c r="AL310" s="925"/>
      <c r="AM310" s="925"/>
      <c r="AN310" s="925"/>
      <c r="AO310" s="925"/>
      <c r="AP310" s="925"/>
      <c r="AQ310" s="925"/>
      <c r="AR310" s="925"/>
      <c r="AS310" s="925"/>
      <c r="AT310" s="925"/>
      <c r="AU310" s="925"/>
      <c r="AV310" s="926"/>
    </row>
    <row r="311" spans="1:48" s="934" customFormat="1" ht="12.75">
      <c r="A311" s="69" t="s">
        <v>394</v>
      </c>
      <c r="B311" s="79">
        <f>B312</f>
        <v>1313444</v>
      </c>
      <c r="C311" s="79">
        <f>C312</f>
        <v>203459</v>
      </c>
      <c r="D311" s="79">
        <f>D312</f>
        <v>203459</v>
      </c>
      <c r="E311" s="936">
        <f aca="true" t="shared" si="46" ref="E311:E317">D311/B311*100</f>
        <v>15.49049673986862</v>
      </c>
      <c r="F311" s="79">
        <f>D311-'[2]Septembris'!D310</f>
        <v>175142</v>
      </c>
      <c r="G311" s="925"/>
      <c r="H311" s="925"/>
      <c r="I311" s="925"/>
      <c r="J311" s="925"/>
      <c r="K311" s="925"/>
      <c r="L311" s="925"/>
      <c r="M311" s="925"/>
      <c r="N311" s="925"/>
      <c r="O311" s="925"/>
      <c r="P311" s="925"/>
      <c r="Q311" s="925"/>
      <c r="R311" s="925"/>
      <c r="S311" s="925"/>
      <c r="T311" s="925"/>
      <c r="U311" s="925"/>
      <c r="V311" s="925"/>
      <c r="W311" s="925"/>
      <c r="X311" s="925"/>
      <c r="Y311" s="925"/>
      <c r="Z311" s="925"/>
      <c r="AA311" s="925"/>
      <c r="AB311" s="925"/>
      <c r="AC311" s="925"/>
      <c r="AD311" s="925"/>
      <c r="AE311" s="925"/>
      <c r="AF311" s="925"/>
      <c r="AG311" s="925"/>
      <c r="AH311" s="925"/>
      <c r="AI311" s="925"/>
      <c r="AJ311" s="925"/>
      <c r="AK311" s="925"/>
      <c r="AL311" s="925"/>
      <c r="AM311" s="925"/>
      <c r="AN311" s="925"/>
      <c r="AO311" s="925"/>
      <c r="AP311" s="925"/>
      <c r="AQ311" s="925"/>
      <c r="AR311" s="925"/>
      <c r="AS311" s="925"/>
      <c r="AT311" s="925"/>
      <c r="AU311" s="925"/>
      <c r="AV311" s="926"/>
    </row>
    <row r="312" spans="1:48" s="934" customFormat="1" ht="12.75">
      <c r="A312" s="69" t="s">
        <v>395</v>
      </c>
      <c r="B312" s="79">
        <v>1313444</v>
      </c>
      <c r="C312" s="79">
        <v>203459</v>
      </c>
      <c r="D312" s="79">
        <v>203459</v>
      </c>
      <c r="E312" s="936">
        <f t="shared" si="46"/>
        <v>15.49049673986862</v>
      </c>
      <c r="F312" s="79">
        <f>D312-'[2]Septembris'!D311</f>
        <v>175142</v>
      </c>
      <c r="G312" s="925"/>
      <c r="H312" s="925"/>
      <c r="I312" s="925"/>
      <c r="J312" s="925"/>
      <c r="K312" s="925"/>
      <c r="L312" s="925"/>
      <c r="M312" s="925"/>
      <c r="N312" s="925"/>
      <c r="O312" s="925"/>
      <c r="P312" s="925"/>
      <c r="Q312" s="925"/>
      <c r="R312" s="925"/>
      <c r="S312" s="925"/>
      <c r="T312" s="925"/>
      <c r="U312" s="925"/>
      <c r="V312" s="925"/>
      <c r="W312" s="925"/>
      <c r="X312" s="925"/>
      <c r="Y312" s="925"/>
      <c r="Z312" s="925"/>
      <c r="AA312" s="925"/>
      <c r="AB312" s="925"/>
      <c r="AC312" s="925"/>
      <c r="AD312" s="925"/>
      <c r="AE312" s="925"/>
      <c r="AF312" s="925"/>
      <c r="AG312" s="925"/>
      <c r="AH312" s="925"/>
      <c r="AI312" s="925"/>
      <c r="AJ312" s="925"/>
      <c r="AK312" s="925"/>
      <c r="AL312" s="925"/>
      <c r="AM312" s="925"/>
      <c r="AN312" s="925"/>
      <c r="AO312" s="925"/>
      <c r="AP312" s="925"/>
      <c r="AQ312" s="925"/>
      <c r="AR312" s="925"/>
      <c r="AS312" s="925"/>
      <c r="AT312" s="925"/>
      <c r="AU312" s="925"/>
      <c r="AV312" s="926"/>
    </row>
    <row r="313" spans="1:48" s="925" customFormat="1" ht="12.75">
      <c r="A313" s="69" t="s">
        <v>398</v>
      </c>
      <c r="B313" s="79">
        <f>B314+B319</f>
        <v>1313444</v>
      </c>
      <c r="C313" s="79">
        <f>C314+C319</f>
        <v>203459</v>
      </c>
      <c r="D313" s="79">
        <f>D314+D319</f>
        <v>2545.2</v>
      </c>
      <c r="E313" s="936">
        <f t="shared" si="46"/>
        <v>0.1937806255919552</v>
      </c>
      <c r="F313" s="79">
        <f>D313-'[2]Septembris'!D312</f>
        <v>2545.2</v>
      </c>
      <c r="AV313" s="926"/>
    </row>
    <row r="314" spans="1:48" s="925" customFormat="1" ht="12.75">
      <c r="A314" s="69" t="s">
        <v>399</v>
      </c>
      <c r="B314" s="79">
        <f>B315+B316</f>
        <v>1291591</v>
      </c>
      <c r="C314" s="79">
        <f>C315+C316</f>
        <v>203459</v>
      </c>
      <c r="D314" s="79">
        <f>D315+D316</f>
        <v>2545.2</v>
      </c>
      <c r="E314" s="936">
        <f t="shared" si="46"/>
        <v>0.19705928579558077</v>
      </c>
      <c r="F314" s="79">
        <f>D314-'[2]Septembris'!D313</f>
        <v>2545.2</v>
      </c>
      <c r="AV314" s="926"/>
    </row>
    <row r="315" spans="1:48" s="925" customFormat="1" ht="12.75">
      <c r="A315" s="938" t="s">
        <v>84</v>
      </c>
      <c r="B315" s="79">
        <v>247219</v>
      </c>
      <c r="C315" s="79">
        <v>53459</v>
      </c>
      <c r="D315" s="79">
        <v>2545.2</v>
      </c>
      <c r="E315" s="936">
        <f t="shared" si="46"/>
        <v>1.0295325197496956</v>
      </c>
      <c r="F315" s="79">
        <f>D315-'[2]Septembris'!D314</f>
        <v>2545.2</v>
      </c>
      <c r="AV315" s="926"/>
    </row>
    <row r="316" spans="1:48" s="925" customFormat="1" ht="12.75">
      <c r="A316" s="69" t="s">
        <v>452</v>
      </c>
      <c r="B316" s="245">
        <f>SUM(B317:B318)</f>
        <v>1044372</v>
      </c>
      <c r="C316" s="245">
        <f>SUM(C317:C318)</f>
        <v>150000</v>
      </c>
      <c r="D316" s="245">
        <f>SUM(D317:D318)</f>
        <v>0</v>
      </c>
      <c r="E316" s="936">
        <f t="shared" si="46"/>
        <v>0</v>
      </c>
      <c r="F316" s="79">
        <f>D316-'[2]Septembris'!D315</f>
        <v>0</v>
      </c>
      <c r="AV316" s="926"/>
    </row>
    <row r="317" spans="1:48" s="925" customFormat="1" ht="12.75">
      <c r="A317" s="69" t="s">
        <v>402</v>
      </c>
      <c r="B317" s="245">
        <v>596784</v>
      </c>
      <c r="C317" s="79">
        <v>150000</v>
      </c>
      <c r="D317" s="79">
        <v>0</v>
      </c>
      <c r="E317" s="936">
        <f t="shared" si="46"/>
        <v>0</v>
      </c>
      <c r="F317" s="79">
        <f>D317-'[2]Septembris'!D316</f>
        <v>0</v>
      </c>
      <c r="AV317" s="926"/>
    </row>
    <row r="318" spans="1:48" s="925" customFormat="1" ht="12.75">
      <c r="A318" s="944" t="s">
        <v>19</v>
      </c>
      <c r="B318" s="245">
        <f>1044372-B317</f>
        <v>447588</v>
      </c>
      <c r="C318" s="245">
        <v>0</v>
      </c>
      <c r="D318" s="245">
        <v>0</v>
      </c>
      <c r="E318" s="686">
        <v>0</v>
      </c>
      <c r="F318" s="79">
        <f>D318-'[2]Septembris'!D317</f>
        <v>0</v>
      </c>
      <c r="AV318" s="926"/>
    </row>
    <row r="319" spans="1:47" s="39" customFormat="1" ht="12.75">
      <c r="A319" s="938" t="s">
        <v>944</v>
      </c>
      <c r="B319" s="245">
        <f>B320</f>
        <v>21853</v>
      </c>
      <c r="C319" s="245">
        <f>C320</f>
        <v>0</v>
      </c>
      <c r="D319" s="245">
        <f>D320</f>
        <v>0</v>
      </c>
      <c r="E319" s="936">
        <f>D319/B319*100</f>
        <v>0</v>
      </c>
      <c r="F319" s="79">
        <f>D319-'[2]Septembris'!D318</f>
        <v>0</v>
      </c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1"/>
      <c r="AA319" s="241"/>
      <c r="AB319" s="241"/>
      <c r="AC319" s="241"/>
      <c r="AD319" s="241"/>
      <c r="AE319" s="241"/>
      <c r="AF319" s="241"/>
      <c r="AG319" s="241"/>
      <c r="AH319" s="241"/>
      <c r="AI319" s="241"/>
      <c r="AJ319" s="241"/>
      <c r="AK319" s="241"/>
      <c r="AL319" s="241"/>
      <c r="AM319" s="241"/>
      <c r="AN319" s="241"/>
      <c r="AO319" s="241"/>
      <c r="AP319" s="241"/>
      <c r="AQ319" s="241"/>
      <c r="AR319" s="241"/>
      <c r="AS319" s="241"/>
      <c r="AT319" s="241"/>
      <c r="AU319" s="241"/>
    </row>
    <row r="320" spans="1:48" s="925" customFormat="1" ht="12.75">
      <c r="A320" s="944" t="s">
        <v>1888</v>
      </c>
      <c r="B320" s="79">
        <v>21853</v>
      </c>
      <c r="C320" s="79">
        <v>0</v>
      </c>
      <c r="D320" s="79">
        <v>0</v>
      </c>
      <c r="E320" s="936">
        <f>D320/B320*100</f>
        <v>0</v>
      </c>
      <c r="F320" s="79">
        <f>D320-'[2]Septembris'!D319</f>
        <v>0</v>
      </c>
      <c r="AV320" s="926"/>
    </row>
    <row r="321" spans="1:48" s="925" customFormat="1" ht="12.75">
      <c r="A321" s="70" t="s">
        <v>428</v>
      </c>
      <c r="B321" s="79"/>
      <c r="C321" s="79"/>
      <c r="D321" s="79"/>
      <c r="E321" s="79"/>
      <c r="F321" s="79"/>
      <c r="AV321" s="926"/>
    </row>
    <row r="322" spans="1:48" s="934" customFormat="1" ht="12.75">
      <c r="A322" s="69" t="s">
        <v>394</v>
      </c>
      <c r="B322" s="79">
        <f>B323+B324+B325</f>
        <v>3553110</v>
      </c>
      <c r="C322" s="79">
        <f>C323+C324+C325</f>
        <v>1340043</v>
      </c>
      <c r="D322" s="79">
        <f>D323+D324+D325</f>
        <v>373288</v>
      </c>
      <c r="E322" s="936">
        <f aca="true" t="shared" si="47" ref="E322:E333">D322/B322*100</f>
        <v>10.505951124507826</v>
      </c>
      <c r="F322" s="79">
        <v>339288</v>
      </c>
      <c r="G322" s="925"/>
      <c r="H322" s="925"/>
      <c r="I322" s="925"/>
      <c r="J322" s="925"/>
      <c r="K322" s="925"/>
      <c r="L322" s="925"/>
      <c r="M322" s="925"/>
      <c r="N322" s="925"/>
      <c r="O322" s="925"/>
      <c r="P322" s="925"/>
      <c r="Q322" s="925"/>
      <c r="R322" s="925"/>
      <c r="S322" s="925"/>
      <c r="T322" s="925"/>
      <c r="U322" s="925"/>
      <c r="V322" s="925"/>
      <c r="W322" s="925"/>
      <c r="X322" s="925"/>
      <c r="Y322" s="925"/>
      <c r="Z322" s="925"/>
      <c r="AA322" s="925"/>
      <c r="AB322" s="925"/>
      <c r="AC322" s="925"/>
      <c r="AD322" s="925"/>
      <c r="AE322" s="925"/>
      <c r="AF322" s="925"/>
      <c r="AG322" s="925"/>
      <c r="AH322" s="925"/>
      <c r="AI322" s="925"/>
      <c r="AJ322" s="925"/>
      <c r="AK322" s="925"/>
      <c r="AL322" s="925"/>
      <c r="AM322" s="925"/>
      <c r="AN322" s="925"/>
      <c r="AO322" s="925"/>
      <c r="AP322" s="925"/>
      <c r="AQ322" s="925"/>
      <c r="AR322" s="925"/>
      <c r="AS322" s="925"/>
      <c r="AT322" s="925"/>
      <c r="AU322" s="925"/>
      <c r="AV322" s="926"/>
    </row>
    <row r="323" spans="1:48" s="934" customFormat="1" ht="12.75">
      <c r="A323" s="69" t="s">
        <v>453</v>
      </c>
      <c r="B323" s="79">
        <v>406262</v>
      </c>
      <c r="C323" s="79">
        <v>303970</v>
      </c>
      <c r="D323" s="79">
        <v>303970</v>
      </c>
      <c r="E323" s="936">
        <f t="shared" si="47"/>
        <v>74.821174512999</v>
      </c>
      <c r="F323" s="79">
        <v>269970</v>
      </c>
      <c r="G323" s="925"/>
      <c r="H323" s="925"/>
      <c r="I323" s="925"/>
      <c r="J323" s="925"/>
      <c r="K323" s="925"/>
      <c r="L323" s="925"/>
      <c r="M323" s="925"/>
      <c r="N323" s="925"/>
      <c r="O323" s="925"/>
      <c r="P323" s="925"/>
      <c r="Q323" s="925"/>
      <c r="R323" s="925"/>
      <c r="S323" s="925"/>
      <c r="T323" s="925"/>
      <c r="U323" s="925"/>
      <c r="V323" s="925"/>
      <c r="W323" s="925"/>
      <c r="X323" s="925"/>
      <c r="Y323" s="925"/>
      <c r="Z323" s="925"/>
      <c r="AA323" s="925"/>
      <c r="AB323" s="925"/>
      <c r="AC323" s="925"/>
      <c r="AD323" s="925"/>
      <c r="AE323" s="925"/>
      <c r="AF323" s="925"/>
      <c r="AG323" s="925"/>
      <c r="AH323" s="925"/>
      <c r="AI323" s="925"/>
      <c r="AJ323" s="925"/>
      <c r="AK323" s="925"/>
      <c r="AL323" s="925"/>
      <c r="AM323" s="925"/>
      <c r="AN323" s="925"/>
      <c r="AO323" s="925"/>
      <c r="AP323" s="925"/>
      <c r="AQ323" s="925"/>
      <c r="AR323" s="925"/>
      <c r="AS323" s="925"/>
      <c r="AT323" s="925"/>
      <c r="AU323" s="925"/>
      <c r="AV323" s="926"/>
    </row>
    <row r="324" spans="1:48" s="934" customFormat="1" ht="12.75">
      <c r="A324" s="938" t="s">
        <v>142</v>
      </c>
      <c r="B324" s="79">
        <v>44000</v>
      </c>
      <c r="C324" s="79">
        <v>14666</v>
      </c>
      <c r="D324" s="79">
        <v>0</v>
      </c>
      <c r="E324" s="936">
        <f t="shared" si="47"/>
        <v>0</v>
      </c>
      <c r="F324" s="79">
        <f>D324-'[2]Septembris'!D323</f>
        <v>0</v>
      </c>
      <c r="G324" s="925"/>
      <c r="H324" s="925"/>
      <c r="I324" s="925"/>
      <c r="J324" s="925"/>
      <c r="K324" s="925"/>
      <c r="L324" s="925"/>
      <c r="M324" s="925"/>
      <c r="N324" s="925"/>
      <c r="O324" s="925"/>
      <c r="P324" s="925"/>
      <c r="Q324" s="925"/>
      <c r="R324" s="925"/>
      <c r="S324" s="925"/>
      <c r="T324" s="925"/>
      <c r="U324" s="925"/>
      <c r="V324" s="925"/>
      <c r="W324" s="925"/>
      <c r="X324" s="925"/>
      <c r="Y324" s="925"/>
      <c r="Z324" s="925"/>
      <c r="AA324" s="925"/>
      <c r="AB324" s="925"/>
      <c r="AC324" s="925"/>
      <c r="AD324" s="925"/>
      <c r="AE324" s="925"/>
      <c r="AF324" s="925"/>
      <c r="AG324" s="925"/>
      <c r="AH324" s="925"/>
      <c r="AI324" s="925"/>
      <c r="AJ324" s="925"/>
      <c r="AK324" s="925"/>
      <c r="AL324" s="925"/>
      <c r="AM324" s="925"/>
      <c r="AN324" s="925"/>
      <c r="AO324" s="925"/>
      <c r="AP324" s="925"/>
      <c r="AQ324" s="925"/>
      <c r="AR324" s="925"/>
      <c r="AS324" s="925"/>
      <c r="AT324" s="925"/>
      <c r="AU324" s="925"/>
      <c r="AV324" s="926"/>
    </row>
    <row r="325" spans="1:48" s="934" customFormat="1" ht="12.75">
      <c r="A325" s="938" t="s">
        <v>1003</v>
      </c>
      <c r="B325" s="79">
        <v>3102848</v>
      </c>
      <c r="C325" s="79">
        <v>1021407</v>
      </c>
      <c r="D325" s="79">
        <v>69318</v>
      </c>
      <c r="E325" s="936">
        <f t="shared" si="47"/>
        <v>2.2340121075863206</v>
      </c>
      <c r="F325" s="79">
        <f>D325-'[2]Septembris'!D324</f>
        <v>69318</v>
      </c>
      <c r="G325" s="925"/>
      <c r="H325" s="925"/>
      <c r="I325" s="925"/>
      <c r="J325" s="925"/>
      <c r="K325" s="925"/>
      <c r="L325" s="925"/>
      <c r="M325" s="925"/>
      <c r="N325" s="925"/>
      <c r="O325" s="925"/>
      <c r="P325" s="925"/>
      <c r="Q325" s="925"/>
      <c r="R325" s="925"/>
      <c r="S325" s="925"/>
      <c r="T325" s="925"/>
      <c r="U325" s="925"/>
      <c r="V325" s="925"/>
      <c r="W325" s="925"/>
      <c r="X325" s="925"/>
      <c r="Y325" s="925"/>
      <c r="Z325" s="925"/>
      <c r="AA325" s="925"/>
      <c r="AB325" s="925"/>
      <c r="AC325" s="925"/>
      <c r="AD325" s="925"/>
      <c r="AE325" s="925"/>
      <c r="AF325" s="925"/>
      <c r="AG325" s="925"/>
      <c r="AH325" s="925"/>
      <c r="AI325" s="925"/>
      <c r="AJ325" s="925"/>
      <c r="AK325" s="925"/>
      <c r="AL325" s="925"/>
      <c r="AM325" s="925"/>
      <c r="AN325" s="925"/>
      <c r="AO325" s="925"/>
      <c r="AP325" s="925"/>
      <c r="AQ325" s="925"/>
      <c r="AR325" s="925"/>
      <c r="AS325" s="925"/>
      <c r="AT325" s="925"/>
      <c r="AU325" s="925"/>
      <c r="AV325" s="926"/>
    </row>
    <row r="326" spans="1:48" s="934" customFormat="1" ht="12.75">
      <c r="A326" s="69" t="s">
        <v>398</v>
      </c>
      <c r="B326" s="79">
        <f>B327+B332</f>
        <v>3553110</v>
      </c>
      <c r="C326" s="79">
        <f>C327+C332</f>
        <v>1340043</v>
      </c>
      <c r="D326" s="79">
        <f>D327+D332</f>
        <v>230884</v>
      </c>
      <c r="E326" s="936">
        <f t="shared" si="47"/>
        <v>6.498081961999488</v>
      </c>
      <c r="F326" s="79">
        <v>202857</v>
      </c>
      <c r="G326" s="925"/>
      <c r="H326" s="925"/>
      <c r="I326" s="925"/>
      <c r="J326" s="925"/>
      <c r="K326" s="925"/>
      <c r="L326" s="925"/>
      <c r="M326" s="925"/>
      <c r="N326" s="925"/>
      <c r="O326" s="925"/>
      <c r="P326" s="925"/>
      <c r="Q326" s="925"/>
      <c r="R326" s="925"/>
      <c r="S326" s="925"/>
      <c r="T326" s="925"/>
      <c r="U326" s="925"/>
      <c r="V326" s="925"/>
      <c r="W326" s="925"/>
      <c r="X326" s="925"/>
      <c r="Y326" s="925"/>
      <c r="Z326" s="925"/>
      <c r="AA326" s="925"/>
      <c r="AB326" s="925"/>
      <c r="AC326" s="925"/>
      <c r="AD326" s="925"/>
      <c r="AE326" s="925"/>
      <c r="AF326" s="925"/>
      <c r="AG326" s="925"/>
      <c r="AH326" s="925"/>
      <c r="AI326" s="925"/>
      <c r="AJ326" s="925"/>
      <c r="AK326" s="925"/>
      <c r="AL326" s="925"/>
      <c r="AM326" s="925"/>
      <c r="AN326" s="925"/>
      <c r="AO326" s="925"/>
      <c r="AP326" s="925"/>
      <c r="AQ326" s="925"/>
      <c r="AR326" s="925"/>
      <c r="AS326" s="925"/>
      <c r="AT326" s="925"/>
      <c r="AU326" s="925"/>
      <c r="AV326" s="926"/>
    </row>
    <row r="327" spans="1:48" s="81" customFormat="1" ht="12.75">
      <c r="A327" s="69" t="s">
        <v>399</v>
      </c>
      <c r="B327" s="79">
        <f>B328+B329</f>
        <v>3528454</v>
      </c>
      <c r="C327" s="79">
        <f>C328+C329</f>
        <v>1321156</v>
      </c>
      <c r="D327" s="79">
        <f>D328+D329</f>
        <v>221417</v>
      </c>
      <c r="E327" s="936">
        <f t="shared" si="47"/>
        <v>6.275184542578705</v>
      </c>
      <c r="F327" s="79">
        <v>193390</v>
      </c>
      <c r="G327" s="925"/>
      <c r="H327" s="925"/>
      <c r="I327" s="925"/>
      <c r="J327" s="925"/>
      <c r="K327" s="925"/>
      <c r="L327" s="925"/>
      <c r="M327" s="925"/>
      <c r="N327" s="925"/>
      <c r="O327" s="925"/>
      <c r="P327" s="925"/>
      <c r="Q327" s="925"/>
      <c r="R327" s="925"/>
      <c r="S327" s="925"/>
      <c r="T327" s="925"/>
      <c r="U327" s="925"/>
      <c r="V327" s="925"/>
      <c r="W327" s="925"/>
      <c r="X327" s="925"/>
      <c r="Y327" s="925"/>
      <c r="Z327" s="925"/>
      <c r="AA327" s="925"/>
      <c r="AB327" s="925"/>
      <c r="AC327" s="925"/>
      <c r="AD327" s="925"/>
      <c r="AE327" s="925"/>
      <c r="AF327" s="925"/>
      <c r="AG327" s="925"/>
      <c r="AH327" s="925"/>
      <c r="AI327" s="925"/>
      <c r="AJ327" s="925"/>
      <c r="AK327" s="925"/>
      <c r="AL327" s="925"/>
      <c r="AM327" s="925"/>
      <c r="AN327" s="925"/>
      <c r="AO327" s="925"/>
      <c r="AP327" s="925"/>
      <c r="AQ327" s="925"/>
      <c r="AR327" s="925"/>
      <c r="AS327" s="925"/>
      <c r="AT327" s="925"/>
      <c r="AU327" s="925"/>
      <c r="AV327" s="926"/>
    </row>
    <row r="328" spans="1:48" s="81" customFormat="1" ht="12.75">
      <c r="A328" s="944" t="s">
        <v>84</v>
      </c>
      <c r="B328" s="79">
        <v>378367</v>
      </c>
      <c r="C328" s="79">
        <v>159527</v>
      </c>
      <c r="D328" s="79">
        <v>80029</v>
      </c>
      <c r="E328" s="936">
        <f t="shared" si="47"/>
        <v>21.151157474092614</v>
      </c>
      <c r="F328" s="79">
        <v>52002</v>
      </c>
      <c r="G328" s="925"/>
      <c r="H328" s="925"/>
      <c r="I328" s="925"/>
      <c r="J328" s="925"/>
      <c r="K328" s="925"/>
      <c r="L328" s="925"/>
      <c r="M328" s="925"/>
      <c r="N328" s="925"/>
      <c r="O328" s="925"/>
      <c r="P328" s="925"/>
      <c r="Q328" s="925"/>
      <c r="R328" s="925"/>
      <c r="S328" s="925"/>
      <c r="T328" s="925"/>
      <c r="U328" s="925"/>
      <c r="V328" s="925"/>
      <c r="W328" s="925"/>
      <c r="X328" s="925"/>
      <c r="Y328" s="925"/>
      <c r="Z328" s="925"/>
      <c r="AA328" s="925"/>
      <c r="AB328" s="925"/>
      <c r="AC328" s="925"/>
      <c r="AD328" s="925"/>
      <c r="AE328" s="925"/>
      <c r="AF328" s="925"/>
      <c r="AG328" s="925"/>
      <c r="AH328" s="925"/>
      <c r="AI328" s="925"/>
      <c r="AJ328" s="925"/>
      <c r="AK328" s="925"/>
      <c r="AL328" s="925"/>
      <c r="AM328" s="925"/>
      <c r="AN328" s="925"/>
      <c r="AO328" s="925"/>
      <c r="AP328" s="925"/>
      <c r="AQ328" s="925"/>
      <c r="AR328" s="925"/>
      <c r="AS328" s="925"/>
      <c r="AT328" s="925"/>
      <c r="AU328" s="925"/>
      <c r="AV328" s="926"/>
    </row>
    <row r="329" spans="1:48" s="925" customFormat="1" ht="12" customHeight="1">
      <c r="A329" s="941" t="s">
        <v>401</v>
      </c>
      <c r="B329" s="245">
        <f>SUM(B330:B331)</f>
        <v>3150087</v>
      </c>
      <c r="C329" s="245">
        <f>SUM(C330:C331)</f>
        <v>1161629</v>
      </c>
      <c r="D329" s="245">
        <f>SUM(D330:D331)</f>
        <v>141388</v>
      </c>
      <c r="E329" s="686">
        <f t="shared" si="47"/>
        <v>4.488383971617292</v>
      </c>
      <c r="F329" s="79">
        <f>D329-'[2]Septembris'!D328</f>
        <v>141388</v>
      </c>
      <c r="AV329" s="926"/>
    </row>
    <row r="330" spans="1:48" s="925" customFormat="1" ht="12.75">
      <c r="A330" s="941" t="s">
        <v>402</v>
      </c>
      <c r="B330" s="245">
        <v>3015605</v>
      </c>
      <c r="C330" s="245">
        <v>1111629</v>
      </c>
      <c r="D330" s="245">
        <v>141388</v>
      </c>
      <c r="E330" s="686">
        <f t="shared" si="47"/>
        <v>4.688545084651339</v>
      </c>
      <c r="F330" s="79">
        <f>D330-'[2]Septembris'!D329</f>
        <v>141388</v>
      </c>
      <c r="AV330" s="926"/>
    </row>
    <row r="331" spans="1:48" s="925" customFormat="1" ht="12.75">
      <c r="A331" s="945" t="s">
        <v>11</v>
      </c>
      <c r="B331" s="79">
        <v>134482</v>
      </c>
      <c r="C331" s="79">
        <v>50000</v>
      </c>
      <c r="D331" s="79">
        <v>0</v>
      </c>
      <c r="E331" s="936">
        <f t="shared" si="47"/>
        <v>0</v>
      </c>
      <c r="F331" s="79">
        <f>D331-'[2]Septembris'!D330</f>
        <v>0</v>
      </c>
      <c r="AV331" s="926"/>
    </row>
    <row r="332" spans="1:48" s="925" customFormat="1" ht="12.75">
      <c r="A332" s="941" t="s">
        <v>454</v>
      </c>
      <c r="B332" s="245">
        <f>B333</f>
        <v>24656</v>
      </c>
      <c r="C332" s="245">
        <f>C333</f>
        <v>18887</v>
      </c>
      <c r="D332" s="245">
        <f>D333</f>
        <v>9467</v>
      </c>
      <c r="E332" s="936">
        <f t="shared" si="47"/>
        <v>38.39633354964309</v>
      </c>
      <c r="F332" s="79">
        <f>D332-'[2]Septembris'!D331</f>
        <v>9467</v>
      </c>
      <c r="AV332" s="926"/>
    </row>
    <row r="333" spans="1:48" s="934" customFormat="1" ht="12.75">
      <c r="A333" s="944" t="s">
        <v>1888</v>
      </c>
      <c r="B333" s="79">
        <v>24656</v>
      </c>
      <c r="C333" s="79">
        <v>18887</v>
      </c>
      <c r="D333" s="79">
        <v>9467</v>
      </c>
      <c r="E333" s="936">
        <f t="shared" si="47"/>
        <v>38.39633354964309</v>
      </c>
      <c r="F333" s="79">
        <f>D333-'[2]Septembris'!D332</f>
        <v>9467</v>
      </c>
      <c r="G333" s="925"/>
      <c r="H333" s="925"/>
      <c r="I333" s="925"/>
      <c r="J333" s="925"/>
      <c r="K333" s="925"/>
      <c r="L333" s="925"/>
      <c r="M333" s="925"/>
      <c r="N333" s="925"/>
      <c r="O333" s="925"/>
      <c r="P333" s="925"/>
      <c r="Q333" s="925"/>
      <c r="R333" s="925"/>
      <c r="S333" s="925"/>
      <c r="T333" s="925"/>
      <c r="U333" s="925"/>
      <c r="V333" s="925"/>
      <c r="W333" s="925"/>
      <c r="X333" s="925"/>
      <c r="Y333" s="925"/>
      <c r="Z333" s="925"/>
      <c r="AA333" s="925"/>
      <c r="AB333" s="925"/>
      <c r="AC333" s="925"/>
      <c r="AD333" s="925"/>
      <c r="AE333" s="925"/>
      <c r="AF333" s="925"/>
      <c r="AG333" s="925"/>
      <c r="AH333" s="925"/>
      <c r="AI333" s="925"/>
      <c r="AJ333" s="925"/>
      <c r="AK333" s="925"/>
      <c r="AL333" s="925"/>
      <c r="AM333" s="925"/>
      <c r="AN333" s="925"/>
      <c r="AO333" s="925"/>
      <c r="AP333" s="925"/>
      <c r="AQ333" s="925"/>
      <c r="AR333" s="925"/>
      <c r="AS333" s="925"/>
      <c r="AT333" s="925"/>
      <c r="AU333" s="925"/>
      <c r="AV333" s="926"/>
    </row>
    <row r="334" spans="1:42" s="886" customFormat="1" ht="25.5">
      <c r="A334" s="419" t="s">
        <v>435</v>
      </c>
      <c r="B334" s="79"/>
      <c r="C334" s="79"/>
      <c r="D334" s="79"/>
      <c r="E334" s="422"/>
      <c r="F334" s="79"/>
      <c r="G334" s="567"/>
      <c r="H334" s="567"/>
      <c r="I334" s="567"/>
      <c r="J334" s="567"/>
      <c r="K334" s="567"/>
      <c r="L334" s="567"/>
      <c r="M334" s="567"/>
      <c r="N334" s="567"/>
      <c r="O334" s="567"/>
      <c r="P334" s="567"/>
      <c r="Q334" s="567"/>
      <c r="R334" s="567"/>
      <c r="S334" s="567"/>
      <c r="T334" s="567"/>
      <c r="U334" s="567"/>
      <c r="V334" s="567"/>
      <c r="W334" s="567"/>
      <c r="X334" s="567"/>
      <c r="Y334" s="567"/>
      <c r="Z334" s="567"/>
      <c r="AA334" s="567"/>
      <c r="AB334" s="567"/>
      <c r="AC334" s="567"/>
      <c r="AD334" s="567"/>
      <c r="AE334" s="567"/>
      <c r="AF334" s="567"/>
      <c r="AG334" s="567"/>
      <c r="AH334" s="567"/>
      <c r="AI334" s="567"/>
      <c r="AJ334" s="567"/>
      <c r="AK334" s="567"/>
      <c r="AL334" s="567"/>
      <c r="AM334" s="567"/>
      <c r="AN334" s="567"/>
      <c r="AO334" s="567"/>
      <c r="AP334" s="567"/>
    </row>
    <row r="335" spans="1:42" s="929" customFormat="1" ht="12.75">
      <c r="A335" s="66" t="s">
        <v>394</v>
      </c>
      <c r="B335" s="79">
        <f>SUM(B336:B337)</f>
        <v>662683</v>
      </c>
      <c r="C335" s="79">
        <f>SUM(C336:C337)</f>
        <v>638903</v>
      </c>
      <c r="D335" s="79">
        <f>SUM(D336:D337)</f>
        <v>572851</v>
      </c>
      <c r="E335" s="422">
        <f aca="true" t="shared" si="48" ref="E335:E340">D335/B335*100</f>
        <v>86.44419730097196</v>
      </c>
      <c r="F335" s="79">
        <f>D335-'[2]Septembris'!D334</f>
        <v>108609.20000000001</v>
      </c>
      <c r="G335" s="567"/>
      <c r="H335" s="567"/>
      <c r="I335" s="567"/>
      <c r="J335" s="567"/>
      <c r="K335" s="567"/>
      <c r="L335" s="567"/>
      <c r="M335" s="567"/>
      <c r="N335" s="567"/>
      <c r="O335" s="567"/>
      <c r="P335" s="567"/>
      <c r="Q335" s="567"/>
      <c r="R335" s="567"/>
      <c r="S335" s="567"/>
      <c r="T335" s="567"/>
      <c r="U335" s="567"/>
      <c r="V335" s="567"/>
      <c r="W335" s="567"/>
      <c r="X335" s="567"/>
      <c r="Y335" s="567"/>
      <c r="Z335" s="567"/>
      <c r="AA335" s="567"/>
      <c r="AB335" s="567"/>
      <c r="AC335" s="567"/>
      <c r="AD335" s="567"/>
      <c r="AE335" s="567"/>
      <c r="AF335" s="567"/>
      <c r="AG335" s="567"/>
      <c r="AH335" s="567"/>
      <c r="AI335" s="567"/>
      <c r="AJ335" s="567"/>
      <c r="AK335" s="567"/>
      <c r="AL335" s="567"/>
      <c r="AM335" s="567"/>
      <c r="AN335" s="567"/>
      <c r="AO335" s="567"/>
      <c r="AP335" s="567"/>
    </row>
    <row r="336" spans="1:42" s="929" customFormat="1" ht="12.75">
      <c r="A336" s="66" t="s">
        <v>395</v>
      </c>
      <c r="B336" s="79">
        <v>131683</v>
      </c>
      <c r="C336" s="79">
        <v>107903</v>
      </c>
      <c r="D336" s="79">
        <v>107903</v>
      </c>
      <c r="E336" s="422">
        <f t="shared" si="48"/>
        <v>81.94148067708056</v>
      </c>
      <c r="F336" s="79">
        <f>D336-'[2]Septembris'!D335</f>
        <v>54903</v>
      </c>
      <c r="G336" s="567"/>
      <c r="H336" s="567"/>
      <c r="I336" s="567"/>
      <c r="J336" s="567"/>
      <c r="K336" s="567"/>
      <c r="L336" s="567"/>
      <c r="M336" s="567"/>
      <c r="N336" s="567"/>
      <c r="O336" s="567"/>
      <c r="P336" s="567"/>
      <c r="Q336" s="567"/>
      <c r="R336" s="567"/>
      <c r="S336" s="567"/>
      <c r="T336" s="567"/>
      <c r="U336" s="567"/>
      <c r="V336" s="567"/>
      <c r="W336" s="567"/>
      <c r="X336" s="567"/>
      <c r="Y336" s="567"/>
      <c r="Z336" s="567"/>
      <c r="AA336" s="567"/>
      <c r="AB336" s="567"/>
      <c r="AC336" s="567"/>
      <c r="AD336" s="567"/>
      <c r="AE336" s="567"/>
      <c r="AF336" s="567"/>
      <c r="AG336" s="567"/>
      <c r="AH336" s="567"/>
      <c r="AI336" s="567"/>
      <c r="AJ336" s="567"/>
      <c r="AK336" s="567"/>
      <c r="AL336" s="567"/>
      <c r="AM336" s="567"/>
      <c r="AN336" s="567"/>
      <c r="AO336" s="567"/>
      <c r="AP336" s="567"/>
    </row>
    <row r="337" spans="1:42" s="929" customFormat="1" ht="12.75">
      <c r="A337" s="66" t="s">
        <v>417</v>
      </c>
      <c r="B337" s="79">
        <v>531000</v>
      </c>
      <c r="C337" s="79">
        <v>531000</v>
      </c>
      <c r="D337" s="245">
        <v>464948</v>
      </c>
      <c r="E337" s="422">
        <f t="shared" si="48"/>
        <v>87.56082862523542</v>
      </c>
      <c r="F337" s="79">
        <f>D337-'[2]Septembris'!D336</f>
        <v>53706.20000000001</v>
      </c>
      <c r="G337" s="567"/>
      <c r="H337" s="567"/>
      <c r="I337" s="567"/>
      <c r="J337" s="567"/>
      <c r="K337" s="567"/>
      <c r="L337" s="567"/>
      <c r="M337" s="567"/>
      <c r="N337" s="567"/>
      <c r="O337" s="567"/>
      <c r="P337" s="567"/>
      <c r="Q337" s="567"/>
      <c r="R337" s="567"/>
      <c r="S337" s="567"/>
      <c r="T337" s="567"/>
      <c r="U337" s="567"/>
      <c r="V337" s="567"/>
      <c r="W337" s="567"/>
      <c r="X337" s="567"/>
      <c r="Y337" s="567"/>
      <c r="Z337" s="567"/>
      <c r="AA337" s="567"/>
      <c r="AB337" s="567"/>
      <c r="AC337" s="567"/>
      <c r="AD337" s="567"/>
      <c r="AE337" s="567"/>
      <c r="AF337" s="567"/>
      <c r="AG337" s="567"/>
      <c r="AH337" s="567"/>
      <c r="AI337" s="567"/>
      <c r="AJ337" s="567"/>
      <c r="AK337" s="567"/>
      <c r="AL337" s="567"/>
      <c r="AM337" s="567"/>
      <c r="AN337" s="567"/>
      <c r="AO337" s="567"/>
      <c r="AP337" s="567"/>
    </row>
    <row r="338" spans="1:42" s="929" customFormat="1" ht="12.75">
      <c r="A338" s="66" t="s">
        <v>398</v>
      </c>
      <c r="B338" s="79">
        <f aca="true" t="shared" si="49" ref="B338:D339">SUM(B339)</f>
        <v>662683</v>
      </c>
      <c r="C338" s="79">
        <f t="shared" si="49"/>
        <v>638903</v>
      </c>
      <c r="D338" s="79">
        <f t="shared" si="49"/>
        <v>519246</v>
      </c>
      <c r="E338" s="422">
        <f t="shared" si="48"/>
        <v>78.3551109655748</v>
      </c>
      <c r="F338" s="79">
        <f>D338-'[2]Septembris'!D337</f>
        <v>58772</v>
      </c>
      <c r="G338" s="567"/>
      <c r="H338" s="567"/>
      <c r="I338" s="567"/>
      <c r="J338" s="567"/>
      <c r="K338" s="567"/>
      <c r="L338" s="567"/>
      <c r="M338" s="567"/>
      <c r="N338" s="567"/>
      <c r="O338" s="567"/>
      <c r="P338" s="567"/>
      <c r="Q338" s="567"/>
      <c r="R338" s="567"/>
      <c r="S338" s="567"/>
      <c r="T338" s="567"/>
      <c r="U338" s="567"/>
      <c r="V338" s="567"/>
      <c r="W338" s="567"/>
      <c r="X338" s="567"/>
      <c r="Y338" s="567"/>
      <c r="Z338" s="567"/>
      <c r="AA338" s="567"/>
      <c r="AB338" s="567"/>
      <c r="AC338" s="567"/>
      <c r="AD338" s="567"/>
      <c r="AE338" s="567"/>
      <c r="AF338" s="567"/>
      <c r="AG338" s="567"/>
      <c r="AH338" s="567"/>
      <c r="AI338" s="567"/>
      <c r="AJ338" s="567"/>
      <c r="AK338" s="567"/>
      <c r="AL338" s="567"/>
      <c r="AM338" s="567"/>
      <c r="AN338" s="567"/>
      <c r="AO338" s="567"/>
      <c r="AP338" s="567"/>
    </row>
    <row r="339" spans="1:42" s="886" customFormat="1" ht="12.75">
      <c r="A339" s="66" t="s">
        <v>405</v>
      </c>
      <c r="B339" s="79">
        <f t="shared" si="49"/>
        <v>662683</v>
      </c>
      <c r="C339" s="79">
        <f t="shared" si="49"/>
        <v>638903</v>
      </c>
      <c r="D339" s="79">
        <f t="shared" si="49"/>
        <v>519246</v>
      </c>
      <c r="E339" s="422">
        <f t="shared" si="48"/>
        <v>78.3551109655748</v>
      </c>
      <c r="F339" s="79">
        <f>D339-'[2]Septembris'!D338</f>
        <v>58772</v>
      </c>
      <c r="G339" s="567"/>
      <c r="H339" s="567"/>
      <c r="I339" s="567"/>
      <c r="J339" s="567"/>
      <c r="K339" s="567"/>
      <c r="L339" s="567"/>
      <c r="M339" s="567"/>
      <c r="N339" s="567"/>
      <c r="O339" s="567"/>
      <c r="P339" s="567"/>
      <c r="Q339" s="567"/>
      <c r="R339" s="567"/>
      <c r="S339" s="567"/>
      <c r="T339" s="567"/>
      <c r="U339" s="567"/>
      <c r="V339" s="567"/>
      <c r="W339" s="567"/>
      <c r="X339" s="567"/>
      <c r="Y339" s="567"/>
      <c r="Z339" s="567"/>
      <c r="AA339" s="567"/>
      <c r="AB339" s="567"/>
      <c r="AC339" s="567"/>
      <c r="AD339" s="567"/>
      <c r="AE339" s="567"/>
      <c r="AF339" s="567"/>
      <c r="AG339" s="567"/>
      <c r="AH339" s="567"/>
      <c r="AI339" s="567"/>
      <c r="AJ339" s="567"/>
      <c r="AK339" s="567"/>
      <c r="AL339" s="567"/>
      <c r="AM339" s="567"/>
      <c r="AN339" s="567"/>
      <c r="AO339" s="567"/>
      <c r="AP339" s="567"/>
    </row>
    <row r="340" spans="1:42" s="886" customFormat="1" ht="12.75">
      <c r="A340" s="66" t="s">
        <v>407</v>
      </c>
      <c r="B340" s="79">
        <v>662683</v>
      </c>
      <c r="C340" s="79">
        <v>638903</v>
      </c>
      <c r="D340" s="79">
        <v>519246</v>
      </c>
      <c r="E340" s="422">
        <f t="shared" si="48"/>
        <v>78.3551109655748</v>
      </c>
      <c r="F340" s="79">
        <f>D340-'[2]Septembris'!D339</f>
        <v>58772</v>
      </c>
      <c r="G340" s="567"/>
      <c r="H340" s="567"/>
      <c r="I340" s="567"/>
      <c r="J340" s="567"/>
      <c r="K340" s="567"/>
      <c r="L340" s="567"/>
      <c r="M340" s="567"/>
      <c r="N340" s="567"/>
      <c r="O340" s="567"/>
      <c r="P340" s="567"/>
      <c r="Q340" s="567"/>
      <c r="R340" s="567"/>
      <c r="S340" s="567"/>
      <c r="T340" s="567"/>
      <c r="U340" s="567"/>
      <c r="V340" s="567"/>
      <c r="W340" s="567"/>
      <c r="X340" s="567"/>
      <c r="Y340" s="567"/>
      <c r="Z340" s="567"/>
      <c r="AA340" s="567"/>
      <c r="AB340" s="567"/>
      <c r="AC340" s="567"/>
      <c r="AD340" s="567"/>
      <c r="AE340" s="567"/>
      <c r="AF340" s="567"/>
      <c r="AG340" s="567"/>
      <c r="AH340" s="567"/>
      <c r="AI340" s="567"/>
      <c r="AJ340" s="567"/>
      <c r="AK340" s="567"/>
      <c r="AL340" s="567"/>
      <c r="AM340" s="567"/>
      <c r="AN340" s="567"/>
      <c r="AO340" s="567"/>
      <c r="AP340" s="567"/>
    </row>
    <row r="341" spans="1:42" s="928" customFormat="1" ht="12.75">
      <c r="A341" s="70" t="s">
        <v>455</v>
      </c>
      <c r="B341" s="23"/>
      <c r="C341" s="23"/>
      <c r="D341" s="23"/>
      <c r="E341" s="898"/>
      <c r="F341" s="79"/>
      <c r="G341" s="927"/>
      <c r="H341" s="927"/>
      <c r="I341" s="927"/>
      <c r="J341" s="927"/>
      <c r="K341" s="927"/>
      <c r="L341" s="927"/>
      <c r="M341" s="927"/>
      <c r="N341" s="927"/>
      <c r="O341" s="927"/>
      <c r="P341" s="927"/>
      <c r="Q341" s="927"/>
      <c r="R341" s="927"/>
      <c r="S341" s="927"/>
      <c r="T341" s="927"/>
      <c r="U341" s="927"/>
      <c r="V341" s="927"/>
      <c r="W341" s="927"/>
      <c r="X341" s="927"/>
      <c r="Y341" s="927"/>
      <c r="Z341" s="927"/>
      <c r="AA341" s="927"/>
      <c r="AB341" s="927"/>
      <c r="AC341" s="927"/>
      <c r="AD341" s="927"/>
      <c r="AE341" s="927"/>
      <c r="AF341" s="927"/>
      <c r="AG341" s="927"/>
      <c r="AH341" s="927"/>
      <c r="AI341" s="927"/>
      <c r="AJ341" s="927"/>
      <c r="AK341" s="927"/>
      <c r="AL341" s="927"/>
      <c r="AM341" s="927"/>
      <c r="AN341" s="927"/>
      <c r="AO341" s="927"/>
      <c r="AP341" s="927"/>
    </row>
    <row r="342" spans="1:42" s="928" customFormat="1" ht="12.75">
      <c r="A342" s="70" t="s">
        <v>431</v>
      </c>
      <c r="B342" s="79"/>
      <c r="C342" s="79"/>
      <c r="D342" s="79"/>
      <c r="E342" s="422"/>
      <c r="F342" s="79"/>
      <c r="G342" s="927"/>
      <c r="H342" s="927"/>
      <c r="I342" s="927"/>
      <c r="J342" s="927"/>
      <c r="K342" s="927"/>
      <c r="L342" s="927"/>
      <c r="M342" s="927"/>
      <c r="N342" s="927"/>
      <c r="O342" s="927"/>
      <c r="P342" s="927"/>
      <c r="Q342" s="927"/>
      <c r="R342" s="927"/>
      <c r="S342" s="927"/>
      <c r="T342" s="927"/>
      <c r="U342" s="927"/>
      <c r="V342" s="927"/>
      <c r="W342" s="927"/>
      <c r="X342" s="927"/>
      <c r="Y342" s="927"/>
      <c r="Z342" s="927"/>
      <c r="AA342" s="927"/>
      <c r="AB342" s="927"/>
      <c r="AC342" s="927"/>
      <c r="AD342" s="927"/>
      <c r="AE342" s="927"/>
      <c r="AF342" s="927"/>
      <c r="AG342" s="927"/>
      <c r="AH342" s="927"/>
      <c r="AI342" s="927"/>
      <c r="AJ342" s="927"/>
      <c r="AK342" s="927"/>
      <c r="AL342" s="927"/>
      <c r="AM342" s="927"/>
      <c r="AN342" s="927"/>
      <c r="AO342" s="927"/>
      <c r="AP342" s="927"/>
    </row>
    <row r="343" spans="1:42" s="932" customFormat="1" ht="12.75">
      <c r="A343" s="69" t="s">
        <v>394</v>
      </c>
      <c r="B343" s="79">
        <f>SUM(B344:B346)</f>
        <v>4420577</v>
      </c>
      <c r="C343" s="79">
        <f>SUM(C344:C346)</f>
        <v>4040651</v>
      </c>
      <c r="D343" s="79">
        <f>SUM(D344:D346)-1</f>
        <v>1747011</v>
      </c>
      <c r="E343" s="422">
        <f aca="true" t="shared" si="50" ref="E343:E352">D343/B343*100</f>
        <v>39.51997669082565</v>
      </c>
      <c r="F343" s="79">
        <f>D343-'[2]Septembris'!D342</f>
        <v>325676</v>
      </c>
      <c r="G343" s="927"/>
      <c r="H343" s="927"/>
      <c r="I343" s="927"/>
      <c r="J343" s="927"/>
      <c r="K343" s="927"/>
      <c r="L343" s="927"/>
      <c r="M343" s="927"/>
      <c r="N343" s="927"/>
      <c r="O343" s="927"/>
      <c r="P343" s="927"/>
      <c r="Q343" s="927"/>
      <c r="R343" s="927"/>
      <c r="S343" s="927"/>
      <c r="T343" s="927"/>
      <c r="U343" s="927"/>
      <c r="V343" s="927"/>
      <c r="W343" s="927"/>
      <c r="X343" s="927"/>
      <c r="Y343" s="927"/>
      <c r="Z343" s="927"/>
      <c r="AA343" s="927"/>
      <c r="AB343" s="927"/>
      <c r="AC343" s="927"/>
      <c r="AD343" s="927"/>
      <c r="AE343" s="927"/>
      <c r="AF343" s="927"/>
      <c r="AG343" s="927"/>
      <c r="AH343" s="927"/>
      <c r="AI343" s="927"/>
      <c r="AJ343" s="927"/>
      <c r="AK343" s="927"/>
      <c r="AL343" s="927"/>
      <c r="AM343" s="927"/>
      <c r="AN343" s="927"/>
      <c r="AO343" s="927"/>
      <c r="AP343" s="927"/>
    </row>
    <row r="344" spans="1:42" s="932" customFormat="1" ht="12.75">
      <c r="A344" s="69" t="s">
        <v>395</v>
      </c>
      <c r="B344" s="79">
        <v>466700</v>
      </c>
      <c r="C344" s="79">
        <v>365608</v>
      </c>
      <c r="D344" s="79">
        <v>365608</v>
      </c>
      <c r="E344" s="422">
        <f t="shared" si="50"/>
        <v>78.33897578744376</v>
      </c>
      <c r="F344" s="79">
        <f>D344-'[2]Septembris'!D343</f>
        <v>22157</v>
      </c>
      <c r="G344" s="927"/>
      <c r="H344" s="927"/>
      <c r="I344" s="927"/>
      <c r="J344" s="927"/>
      <c r="K344" s="927"/>
      <c r="L344" s="927"/>
      <c r="M344" s="927"/>
      <c r="N344" s="927"/>
      <c r="O344" s="927"/>
      <c r="P344" s="927"/>
      <c r="Q344" s="927"/>
      <c r="R344" s="927"/>
      <c r="S344" s="927"/>
      <c r="T344" s="927"/>
      <c r="U344" s="927"/>
      <c r="V344" s="927"/>
      <c r="W344" s="927"/>
      <c r="X344" s="927"/>
      <c r="Y344" s="927"/>
      <c r="Z344" s="927"/>
      <c r="AA344" s="927"/>
      <c r="AB344" s="927"/>
      <c r="AC344" s="927"/>
      <c r="AD344" s="927"/>
      <c r="AE344" s="927"/>
      <c r="AF344" s="927"/>
      <c r="AG344" s="927"/>
      <c r="AH344" s="927"/>
      <c r="AI344" s="927"/>
      <c r="AJ344" s="927"/>
      <c r="AK344" s="927"/>
      <c r="AL344" s="927"/>
      <c r="AM344" s="927"/>
      <c r="AN344" s="927"/>
      <c r="AO344" s="927"/>
      <c r="AP344" s="927"/>
    </row>
    <row r="345" spans="1:42" s="929" customFormat="1" ht="12.75">
      <c r="A345" s="66" t="s">
        <v>396</v>
      </c>
      <c r="B345" s="79">
        <v>681041</v>
      </c>
      <c r="C345" s="79">
        <v>679991</v>
      </c>
      <c r="D345" s="79">
        <v>175346</v>
      </c>
      <c r="E345" s="422">
        <f t="shared" si="50"/>
        <v>25.746761208209197</v>
      </c>
      <c r="F345" s="79">
        <f>D345-'[2]Septembris'!D344</f>
        <v>165154</v>
      </c>
      <c r="G345" s="567"/>
      <c r="H345" s="567"/>
      <c r="I345" s="567"/>
      <c r="J345" s="567"/>
      <c r="K345" s="567"/>
      <c r="L345" s="567"/>
      <c r="M345" s="567"/>
      <c r="N345" s="567"/>
      <c r="O345" s="567"/>
      <c r="P345" s="567"/>
      <c r="Q345" s="567"/>
      <c r="R345" s="567"/>
      <c r="S345" s="567"/>
      <c r="T345" s="567"/>
      <c r="U345" s="567"/>
      <c r="V345" s="567"/>
      <c r="W345" s="567"/>
      <c r="X345" s="567"/>
      <c r="Y345" s="567"/>
      <c r="Z345" s="567"/>
      <c r="AA345" s="567"/>
      <c r="AB345" s="567"/>
      <c r="AC345" s="567"/>
      <c r="AD345" s="567"/>
      <c r="AE345" s="567"/>
      <c r="AF345" s="567"/>
      <c r="AG345" s="567"/>
      <c r="AH345" s="567"/>
      <c r="AI345" s="567"/>
      <c r="AJ345" s="567"/>
      <c r="AK345" s="567"/>
      <c r="AL345" s="567"/>
      <c r="AM345" s="567"/>
      <c r="AN345" s="567"/>
      <c r="AO345" s="567"/>
      <c r="AP345" s="567"/>
    </row>
    <row r="346" spans="1:42" s="932" customFormat="1" ht="12.75">
      <c r="A346" s="69" t="s">
        <v>397</v>
      </c>
      <c r="B346" s="79">
        <v>3272836</v>
      </c>
      <c r="C346" s="79">
        <v>2995052</v>
      </c>
      <c r="D346" s="79">
        <v>1206058</v>
      </c>
      <c r="E346" s="422">
        <f t="shared" si="50"/>
        <v>36.85054796512872</v>
      </c>
      <c r="F346" s="79">
        <f>D346-'[2]Septembris'!D345+0.2</f>
        <v>138365.2</v>
      </c>
      <c r="G346" s="927"/>
      <c r="H346" s="927"/>
      <c r="I346" s="927"/>
      <c r="J346" s="927"/>
      <c r="K346" s="927"/>
      <c r="L346" s="927"/>
      <c r="M346" s="927"/>
      <c r="N346" s="927"/>
      <c r="O346" s="927"/>
      <c r="P346" s="927"/>
      <c r="Q346" s="927"/>
      <c r="R346" s="927"/>
      <c r="S346" s="927"/>
      <c r="T346" s="927"/>
      <c r="U346" s="927"/>
      <c r="V346" s="927"/>
      <c r="W346" s="927"/>
      <c r="X346" s="927"/>
      <c r="Y346" s="927"/>
      <c r="Z346" s="927"/>
      <c r="AA346" s="927"/>
      <c r="AB346" s="927"/>
      <c r="AC346" s="927"/>
      <c r="AD346" s="927"/>
      <c r="AE346" s="927"/>
      <c r="AF346" s="927"/>
      <c r="AG346" s="927"/>
      <c r="AH346" s="927"/>
      <c r="AI346" s="927"/>
      <c r="AJ346" s="927"/>
      <c r="AK346" s="927"/>
      <c r="AL346" s="927"/>
      <c r="AM346" s="927"/>
      <c r="AN346" s="927"/>
      <c r="AO346" s="927"/>
      <c r="AP346" s="927"/>
    </row>
    <row r="347" spans="1:42" s="932" customFormat="1" ht="12.75">
      <c r="A347" s="69" t="s">
        <v>398</v>
      </c>
      <c r="B347" s="79">
        <f>B348+B350</f>
        <v>4420577</v>
      </c>
      <c r="C347" s="79">
        <f>C348+C350</f>
        <v>4040651</v>
      </c>
      <c r="D347" s="79">
        <f>D348+D350</f>
        <v>1490006</v>
      </c>
      <c r="E347" s="422">
        <f t="shared" si="50"/>
        <v>33.70614288587214</v>
      </c>
      <c r="F347" s="79">
        <f>D347-'[2]Septembris'!D346</f>
        <v>416938.54000000004</v>
      </c>
      <c r="G347" s="927"/>
      <c r="H347" s="927"/>
      <c r="I347" s="927"/>
      <c r="J347" s="927"/>
      <c r="K347" s="927"/>
      <c r="L347" s="927"/>
      <c r="M347" s="927"/>
      <c r="N347" s="927"/>
      <c r="O347" s="927"/>
      <c r="P347" s="927"/>
      <c r="Q347" s="927"/>
      <c r="R347" s="927"/>
      <c r="S347" s="927"/>
      <c r="T347" s="927"/>
      <c r="U347" s="927"/>
      <c r="V347" s="927"/>
      <c r="W347" s="927"/>
      <c r="X347" s="927"/>
      <c r="Y347" s="927"/>
      <c r="Z347" s="927"/>
      <c r="AA347" s="927"/>
      <c r="AB347" s="927"/>
      <c r="AC347" s="927"/>
      <c r="AD347" s="927"/>
      <c r="AE347" s="927"/>
      <c r="AF347" s="927"/>
      <c r="AG347" s="927"/>
      <c r="AH347" s="927"/>
      <c r="AI347" s="927"/>
      <c r="AJ347" s="927"/>
      <c r="AK347" s="927"/>
      <c r="AL347" s="927"/>
      <c r="AM347" s="927"/>
      <c r="AN347" s="927"/>
      <c r="AO347" s="927"/>
      <c r="AP347" s="927"/>
    </row>
    <row r="348" spans="1:42" s="933" customFormat="1" ht="12.75">
      <c r="A348" s="69" t="s">
        <v>399</v>
      </c>
      <c r="B348" s="79">
        <f>SUM(B349:B349)</f>
        <v>2303097</v>
      </c>
      <c r="C348" s="79">
        <f>SUM(C349:C349)</f>
        <v>2208609</v>
      </c>
      <c r="D348" s="79">
        <f>SUM(D349:D349)</f>
        <v>390265</v>
      </c>
      <c r="E348" s="422">
        <f t="shared" si="50"/>
        <v>16.945226362589157</v>
      </c>
      <c r="F348" s="79">
        <f>D348-'[2]Septembris'!D347</f>
        <v>308897.54</v>
      </c>
      <c r="G348" s="927"/>
      <c r="H348" s="927"/>
      <c r="I348" s="927"/>
      <c r="J348" s="927"/>
      <c r="K348" s="927"/>
      <c r="L348" s="927"/>
      <c r="M348" s="927"/>
      <c r="N348" s="927"/>
      <c r="O348" s="927"/>
      <c r="P348" s="927"/>
      <c r="Q348" s="927"/>
      <c r="R348" s="927"/>
      <c r="S348" s="927"/>
      <c r="T348" s="927"/>
      <c r="U348" s="927"/>
      <c r="V348" s="927"/>
      <c r="W348" s="927"/>
      <c r="X348" s="927"/>
      <c r="Y348" s="927"/>
      <c r="Z348" s="927"/>
      <c r="AA348" s="927"/>
      <c r="AB348" s="927"/>
      <c r="AC348" s="927"/>
      <c r="AD348" s="927"/>
      <c r="AE348" s="927"/>
      <c r="AF348" s="927"/>
      <c r="AG348" s="927"/>
      <c r="AH348" s="927"/>
      <c r="AI348" s="927"/>
      <c r="AJ348" s="927"/>
      <c r="AK348" s="927"/>
      <c r="AL348" s="927"/>
      <c r="AM348" s="927"/>
      <c r="AN348" s="927"/>
      <c r="AO348" s="927"/>
      <c r="AP348" s="927"/>
    </row>
    <row r="349" spans="1:42" s="933" customFormat="1" ht="12.75">
      <c r="A349" s="69" t="s">
        <v>400</v>
      </c>
      <c r="B349" s="79">
        <v>2303097</v>
      </c>
      <c r="C349" s="79">
        <v>2208609</v>
      </c>
      <c r="D349" s="79">
        <v>390265</v>
      </c>
      <c r="E349" s="422">
        <f t="shared" si="50"/>
        <v>16.945226362589157</v>
      </c>
      <c r="F349" s="79">
        <f>D349-'[2]Septembris'!D348</f>
        <v>308897.54</v>
      </c>
      <c r="G349" s="927"/>
      <c r="H349" s="927"/>
      <c r="I349" s="927"/>
      <c r="J349" s="927"/>
      <c r="K349" s="927"/>
      <c r="L349" s="927"/>
      <c r="M349" s="927"/>
      <c r="N349" s="927"/>
      <c r="O349" s="927"/>
      <c r="P349" s="927"/>
      <c r="Q349" s="927"/>
      <c r="R349" s="927"/>
      <c r="S349" s="927"/>
      <c r="T349" s="927"/>
      <c r="U349" s="927"/>
      <c r="V349" s="927"/>
      <c r="W349" s="927"/>
      <c r="X349" s="927"/>
      <c r="Y349" s="927"/>
      <c r="Z349" s="927"/>
      <c r="AA349" s="927"/>
      <c r="AB349" s="927"/>
      <c r="AC349" s="927"/>
      <c r="AD349" s="927"/>
      <c r="AE349" s="927"/>
      <c r="AF349" s="927"/>
      <c r="AG349" s="927"/>
      <c r="AH349" s="927"/>
      <c r="AI349" s="927"/>
      <c r="AJ349" s="927"/>
      <c r="AK349" s="927"/>
      <c r="AL349" s="927"/>
      <c r="AM349" s="927"/>
      <c r="AN349" s="927"/>
      <c r="AO349" s="927"/>
      <c r="AP349" s="927"/>
    </row>
    <row r="350" spans="1:42" s="928" customFormat="1" ht="12.75">
      <c r="A350" s="66" t="s">
        <v>405</v>
      </c>
      <c r="B350" s="79">
        <f>SUM(B351:B352)</f>
        <v>2117480</v>
      </c>
      <c r="C350" s="79">
        <f>SUM(C351:C352)</f>
        <v>1832042</v>
      </c>
      <c r="D350" s="79">
        <f>SUM(D351:D352)</f>
        <v>1099741</v>
      </c>
      <c r="E350" s="422">
        <f t="shared" si="50"/>
        <v>51.93631108676351</v>
      </c>
      <c r="F350" s="79">
        <f>D350-'[2]Septembris'!D349</f>
        <v>108041</v>
      </c>
      <c r="G350" s="927"/>
      <c r="H350" s="927"/>
      <c r="I350" s="927"/>
      <c r="J350" s="927"/>
      <c r="K350" s="927"/>
      <c r="L350" s="927"/>
      <c r="M350" s="927"/>
      <c r="N350" s="927"/>
      <c r="O350" s="927"/>
      <c r="P350" s="927"/>
      <c r="Q350" s="927"/>
      <c r="R350" s="927"/>
      <c r="S350" s="927"/>
      <c r="T350" s="927"/>
      <c r="U350" s="927"/>
      <c r="V350" s="927"/>
      <c r="W350" s="927"/>
      <c r="X350" s="927"/>
      <c r="Y350" s="927"/>
      <c r="Z350" s="927"/>
      <c r="AA350" s="927"/>
      <c r="AB350" s="927"/>
      <c r="AC350" s="927"/>
      <c r="AD350" s="927"/>
      <c r="AE350" s="927"/>
      <c r="AF350" s="927"/>
      <c r="AG350" s="927"/>
      <c r="AH350" s="927"/>
      <c r="AI350" s="927"/>
      <c r="AJ350" s="927"/>
      <c r="AK350" s="927"/>
      <c r="AL350" s="927"/>
      <c r="AM350" s="927"/>
      <c r="AN350" s="927"/>
      <c r="AO350" s="927"/>
      <c r="AP350" s="927"/>
    </row>
    <row r="351" spans="1:42" s="928" customFormat="1" ht="12.75">
      <c r="A351" s="66" t="s">
        <v>406</v>
      </c>
      <c r="B351" s="79">
        <v>1904519</v>
      </c>
      <c r="C351" s="79">
        <v>1654530</v>
      </c>
      <c r="D351" s="79">
        <v>1026193</v>
      </c>
      <c r="E351" s="422">
        <f t="shared" si="50"/>
        <v>53.88200380253492</v>
      </c>
      <c r="F351" s="79">
        <f>D351-'[2]Septembris'!D350</f>
        <v>34493</v>
      </c>
      <c r="G351" s="927"/>
      <c r="H351" s="927"/>
      <c r="I351" s="927"/>
      <c r="J351" s="927"/>
      <c r="K351" s="927"/>
      <c r="L351" s="927"/>
      <c r="M351" s="927"/>
      <c r="N351" s="927"/>
      <c r="O351" s="927"/>
      <c r="P351" s="927"/>
      <c r="Q351" s="927"/>
      <c r="R351" s="927"/>
      <c r="S351" s="927"/>
      <c r="T351" s="927"/>
      <c r="U351" s="927"/>
      <c r="V351" s="927"/>
      <c r="W351" s="927"/>
      <c r="X351" s="927"/>
      <c r="Y351" s="927"/>
      <c r="Z351" s="927"/>
      <c r="AA351" s="927"/>
      <c r="AB351" s="927"/>
      <c r="AC351" s="927"/>
      <c r="AD351" s="927"/>
      <c r="AE351" s="927"/>
      <c r="AF351" s="927"/>
      <c r="AG351" s="927"/>
      <c r="AH351" s="927"/>
      <c r="AI351" s="927"/>
      <c r="AJ351" s="927"/>
      <c r="AK351" s="927"/>
      <c r="AL351" s="927"/>
      <c r="AM351" s="927"/>
      <c r="AN351" s="927"/>
      <c r="AO351" s="927"/>
      <c r="AP351" s="927"/>
    </row>
    <row r="352" spans="1:42" s="928" customFormat="1" ht="12.75">
      <c r="A352" s="66" t="s">
        <v>407</v>
      </c>
      <c r="B352" s="79">
        <v>212961</v>
      </c>
      <c r="C352" s="79">
        <v>177512</v>
      </c>
      <c r="D352" s="79">
        <v>73548</v>
      </c>
      <c r="E352" s="422">
        <f t="shared" si="50"/>
        <v>34.53590093960866</v>
      </c>
      <c r="F352" s="79">
        <f>D352-'[2]Septembris'!D351</f>
        <v>73548</v>
      </c>
      <c r="G352" s="927"/>
      <c r="H352" s="927"/>
      <c r="I352" s="927"/>
      <c r="J352" s="927"/>
      <c r="K352" s="927"/>
      <c r="L352" s="927"/>
      <c r="M352" s="927"/>
      <c r="N352" s="927"/>
      <c r="O352" s="927"/>
      <c r="P352" s="927"/>
      <c r="Q352" s="927"/>
      <c r="R352" s="927"/>
      <c r="S352" s="927"/>
      <c r="T352" s="927"/>
      <c r="U352" s="927"/>
      <c r="V352" s="927"/>
      <c r="W352" s="927"/>
      <c r="X352" s="927"/>
      <c r="Y352" s="927"/>
      <c r="Z352" s="927"/>
      <c r="AA352" s="927"/>
      <c r="AB352" s="927"/>
      <c r="AC352" s="927"/>
      <c r="AD352" s="927"/>
      <c r="AE352" s="927"/>
      <c r="AF352" s="927"/>
      <c r="AG352" s="927"/>
      <c r="AH352" s="927"/>
      <c r="AI352" s="927"/>
      <c r="AJ352" s="927"/>
      <c r="AK352" s="927"/>
      <c r="AL352" s="927"/>
      <c r="AM352" s="927"/>
      <c r="AN352" s="927"/>
      <c r="AO352" s="927"/>
      <c r="AP352" s="927"/>
    </row>
    <row r="353" spans="1:42" s="886" customFormat="1" ht="12.75">
      <c r="A353" s="70" t="s">
        <v>411</v>
      </c>
      <c r="B353" s="79"/>
      <c r="C353" s="79"/>
      <c r="D353" s="79"/>
      <c r="E353" s="422"/>
      <c r="F353" s="79"/>
      <c r="G353" s="567"/>
      <c r="H353" s="567"/>
      <c r="I353" s="567"/>
      <c r="J353" s="567"/>
      <c r="K353" s="567"/>
      <c r="L353" s="567"/>
      <c r="M353" s="567"/>
      <c r="N353" s="567"/>
      <c r="O353" s="567"/>
      <c r="P353" s="567"/>
      <c r="Q353" s="567"/>
      <c r="R353" s="567"/>
      <c r="S353" s="567"/>
      <c r="T353" s="567"/>
      <c r="U353" s="567"/>
      <c r="V353" s="567"/>
      <c r="W353" s="567"/>
      <c r="X353" s="567"/>
      <c r="Y353" s="567"/>
      <c r="Z353" s="567"/>
      <c r="AA353" s="567"/>
      <c r="AB353" s="567"/>
      <c r="AC353" s="567"/>
      <c r="AD353" s="567"/>
      <c r="AE353" s="567"/>
      <c r="AF353" s="567"/>
      <c r="AG353" s="567"/>
      <c r="AH353" s="567"/>
      <c r="AI353" s="567"/>
      <c r="AJ353" s="567"/>
      <c r="AK353" s="567"/>
      <c r="AL353" s="567"/>
      <c r="AM353" s="567"/>
      <c r="AN353" s="567"/>
      <c r="AO353" s="567"/>
      <c r="AP353" s="567"/>
    </row>
    <row r="354" spans="1:42" s="929" customFormat="1" ht="12.75">
      <c r="A354" s="66" t="s">
        <v>394</v>
      </c>
      <c r="B354" s="79">
        <f>SUM(B355:B357)</f>
        <v>37365640</v>
      </c>
      <c r="C354" s="79">
        <f>SUM(C355:C357)</f>
        <v>30536808</v>
      </c>
      <c r="D354" s="79">
        <f>SUM(D355:D357)</f>
        <v>24604988</v>
      </c>
      <c r="E354" s="422">
        <f aca="true" t="shared" si="51" ref="E354:E360">D354/B354*100</f>
        <v>65.84923475149897</v>
      </c>
      <c r="F354" s="79">
        <f>D354-'[2]Septembris'!D353</f>
        <v>6064687.289999999</v>
      </c>
      <c r="G354" s="567"/>
      <c r="H354" s="567"/>
      <c r="I354" s="567"/>
      <c r="J354" s="567"/>
      <c r="K354" s="567"/>
      <c r="L354" s="567"/>
      <c r="M354" s="567"/>
      <c r="N354" s="567"/>
      <c r="O354" s="567"/>
      <c r="P354" s="567"/>
      <c r="Q354" s="567"/>
      <c r="R354" s="567"/>
      <c r="S354" s="567"/>
      <c r="T354" s="567"/>
      <c r="U354" s="567"/>
      <c r="V354" s="567"/>
      <c r="W354" s="567"/>
      <c r="X354" s="567"/>
      <c r="Y354" s="567"/>
      <c r="Z354" s="567"/>
      <c r="AA354" s="567"/>
      <c r="AB354" s="567"/>
      <c r="AC354" s="567"/>
      <c r="AD354" s="567"/>
      <c r="AE354" s="567"/>
      <c r="AF354" s="567"/>
      <c r="AG354" s="567"/>
      <c r="AH354" s="567"/>
      <c r="AI354" s="567"/>
      <c r="AJ354" s="567"/>
      <c r="AK354" s="567"/>
      <c r="AL354" s="567"/>
      <c r="AM354" s="567"/>
      <c r="AN354" s="567"/>
      <c r="AO354" s="567"/>
      <c r="AP354" s="567"/>
    </row>
    <row r="355" spans="1:42" s="929" customFormat="1" ht="12.75">
      <c r="A355" s="66" t="s">
        <v>395</v>
      </c>
      <c r="B355" s="79">
        <v>8887578</v>
      </c>
      <c r="C355" s="79">
        <v>8887578</v>
      </c>
      <c r="D355" s="79">
        <v>8887578</v>
      </c>
      <c r="E355" s="422">
        <f t="shared" si="51"/>
        <v>100</v>
      </c>
      <c r="F355" s="79">
        <f>D355-'[2]Septembris'!D354</f>
        <v>2800000</v>
      </c>
      <c r="G355" s="567"/>
      <c r="H355" s="567"/>
      <c r="I355" s="567"/>
      <c r="J355" s="567"/>
      <c r="K355" s="567"/>
      <c r="L355" s="567"/>
      <c r="M355" s="567"/>
      <c r="N355" s="567"/>
      <c r="O355" s="567"/>
      <c r="P355" s="567"/>
      <c r="Q355" s="567"/>
      <c r="R355" s="567"/>
      <c r="S355" s="567"/>
      <c r="T355" s="567"/>
      <c r="U355" s="567"/>
      <c r="V355" s="567"/>
      <c r="W355" s="567"/>
      <c r="X355" s="567"/>
      <c r="Y355" s="567"/>
      <c r="Z355" s="567"/>
      <c r="AA355" s="567"/>
      <c r="AB355" s="567"/>
      <c r="AC355" s="567"/>
      <c r="AD355" s="567"/>
      <c r="AE355" s="567"/>
      <c r="AF355" s="567"/>
      <c r="AG355" s="567"/>
      <c r="AH355" s="567"/>
      <c r="AI355" s="567"/>
      <c r="AJ355" s="567"/>
      <c r="AK355" s="567"/>
      <c r="AL355" s="567"/>
      <c r="AM355" s="567"/>
      <c r="AN355" s="567"/>
      <c r="AO355" s="567"/>
      <c r="AP355" s="567"/>
    </row>
    <row r="356" spans="1:42" s="929" customFormat="1" ht="12.75">
      <c r="A356" s="66" t="s">
        <v>396</v>
      </c>
      <c r="B356" s="79">
        <v>300000</v>
      </c>
      <c r="C356" s="79">
        <v>300000</v>
      </c>
      <c r="D356" s="79">
        <v>152658</v>
      </c>
      <c r="E356" s="422">
        <f t="shared" si="51"/>
        <v>50.885999999999996</v>
      </c>
      <c r="F356" s="79">
        <f>D356-'[2]Septembris'!D355</f>
        <v>35844.630000000005</v>
      </c>
      <c r="G356" s="567"/>
      <c r="H356" s="567"/>
      <c r="I356" s="567"/>
      <c r="J356" s="567"/>
      <c r="K356" s="567"/>
      <c r="L356" s="567"/>
      <c r="M356" s="567"/>
      <c r="N356" s="567"/>
      <c r="O356" s="567"/>
      <c r="P356" s="567"/>
      <c r="Q356" s="567"/>
      <c r="R356" s="567"/>
      <c r="S356" s="567"/>
      <c r="T356" s="567"/>
      <c r="U356" s="567"/>
      <c r="V356" s="567"/>
      <c r="W356" s="567"/>
      <c r="X356" s="567"/>
      <c r="Y356" s="567"/>
      <c r="Z356" s="567"/>
      <c r="AA356" s="567"/>
      <c r="AB356" s="567"/>
      <c r="AC356" s="567"/>
      <c r="AD356" s="567"/>
      <c r="AE356" s="567"/>
      <c r="AF356" s="567"/>
      <c r="AG356" s="567"/>
      <c r="AH356" s="567"/>
      <c r="AI356" s="567"/>
      <c r="AJ356" s="567"/>
      <c r="AK356" s="567"/>
      <c r="AL356" s="567"/>
      <c r="AM356" s="567"/>
      <c r="AN356" s="567"/>
      <c r="AO356" s="567"/>
      <c r="AP356" s="567"/>
    </row>
    <row r="357" spans="1:42" s="929" customFormat="1" ht="12.75">
      <c r="A357" s="66" t="s">
        <v>397</v>
      </c>
      <c r="B357" s="79">
        <v>28178062</v>
      </c>
      <c r="C357" s="79">
        <v>21349230</v>
      </c>
      <c r="D357" s="79">
        <v>15564752</v>
      </c>
      <c r="E357" s="422">
        <f t="shared" si="51"/>
        <v>55.237127379448594</v>
      </c>
      <c r="F357" s="79">
        <f>D357-'[2]Septembris'!D356</f>
        <v>3228842.66</v>
      </c>
      <c r="G357" s="567"/>
      <c r="H357" s="567"/>
      <c r="I357" s="567"/>
      <c r="J357" s="567"/>
      <c r="K357" s="567"/>
      <c r="L357" s="567"/>
      <c r="M357" s="567"/>
      <c r="N357" s="567"/>
      <c r="O357" s="567"/>
      <c r="P357" s="567"/>
      <c r="Q357" s="567"/>
      <c r="R357" s="567"/>
      <c r="S357" s="567"/>
      <c r="T357" s="567"/>
      <c r="U357" s="567"/>
      <c r="V357" s="567"/>
      <c r="W357" s="567"/>
      <c r="X357" s="567"/>
      <c r="Y357" s="567"/>
      <c r="Z357" s="567"/>
      <c r="AA357" s="567"/>
      <c r="AB357" s="567"/>
      <c r="AC357" s="567"/>
      <c r="AD357" s="567"/>
      <c r="AE357" s="567"/>
      <c r="AF357" s="567"/>
      <c r="AG357" s="567"/>
      <c r="AH357" s="567"/>
      <c r="AI357" s="567"/>
      <c r="AJ357" s="567"/>
      <c r="AK357" s="567"/>
      <c r="AL357" s="567"/>
      <c r="AM357" s="567"/>
      <c r="AN357" s="567"/>
      <c r="AO357" s="567"/>
      <c r="AP357" s="567"/>
    </row>
    <row r="358" spans="1:42" s="929" customFormat="1" ht="12.75">
      <c r="A358" s="66" t="s">
        <v>412</v>
      </c>
      <c r="B358" s="79">
        <f>SUM(B359)</f>
        <v>37365640</v>
      </c>
      <c r="C358" s="79">
        <f>SUM(C359)</f>
        <v>30536808</v>
      </c>
      <c r="D358" s="245">
        <f>SUM(D359)+134026</f>
        <v>24452493</v>
      </c>
      <c r="E358" s="422">
        <f t="shared" si="51"/>
        <v>65.44111916723493</v>
      </c>
      <c r="F358" s="79">
        <f>D358-'[2]Septembris'!D357</f>
        <v>8026452</v>
      </c>
      <c r="G358" s="567"/>
      <c r="H358" s="567"/>
      <c r="I358" s="567"/>
      <c r="J358" s="567"/>
      <c r="K358" s="567"/>
      <c r="L358" s="567"/>
      <c r="M358" s="567"/>
      <c r="N358" s="567"/>
      <c r="O358" s="567"/>
      <c r="P358" s="567"/>
      <c r="Q358" s="567"/>
      <c r="R358" s="567"/>
      <c r="S358" s="567"/>
      <c r="T358" s="567"/>
      <c r="U358" s="567"/>
      <c r="V358" s="567"/>
      <c r="W358" s="567"/>
      <c r="X358" s="567"/>
      <c r="Y358" s="567"/>
      <c r="Z358" s="567"/>
      <c r="AA358" s="567"/>
      <c r="AB358" s="567"/>
      <c r="AC358" s="567"/>
      <c r="AD358" s="567"/>
      <c r="AE358" s="567"/>
      <c r="AF358" s="567"/>
      <c r="AG358" s="567"/>
      <c r="AH358" s="567"/>
      <c r="AI358" s="567"/>
      <c r="AJ358" s="567"/>
      <c r="AK358" s="567"/>
      <c r="AL358" s="567"/>
      <c r="AM358" s="567"/>
      <c r="AN358" s="567"/>
      <c r="AO358" s="567"/>
      <c r="AP358" s="567"/>
    </row>
    <row r="359" spans="1:42" s="930" customFormat="1" ht="12.75">
      <c r="A359" s="66" t="s">
        <v>399</v>
      </c>
      <c r="B359" s="79">
        <f>SUM(B360)</f>
        <v>37365640</v>
      </c>
      <c r="C359" s="79">
        <f>SUM(C360)</f>
        <v>30536808</v>
      </c>
      <c r="D359" s="79">
        <f>D360</f>
        <v>24318467</v>
      </c>
      <c r="E359" s="422">
        <f t="shared" si="51"/>
        <v>65.08243134601736</v>
      </c>
      <c r="F359" s="79">
        <f>D359-'[2]Septembris'!D358</f>
        <v>7990608</v>
      </c>
      <c r="G359" s="567"/>
      <c r="H359" s="567"/>
      <c r="I359" s="567"/>
      <c r="J359" s="567"/>
      <c r="K359" s="567"/>
      <c r="L359" s="567"/>
      <c r="M359" s="567"/>
      <c r="N359" s="567"/>
      <c r="O359" s="567"/>
      <c r="P359" s="567"/>
      <c r="Q359" s="567"/>
      <c r="R359" s="567"/>
      <c r="S359" s="567"/>
      <c r="T359" s="567"/>
      <c r="U359" s="567"/>
      <c r="V359" s="567"/>
      <c r="W359" s="567"/>
      <c r="X359" s="567"/>
      <c r="Y359" s="567"/>
      <c r="Z359" s="567"/>
      <c r="AA359" s="567"/>
      <c r="AB359" s="567"/>
      <c r="AC359" s="567"/>
      <c r="AD359" s="567"/>
      <c r="AE359" s="567"/>
      <c r="AF359" s="567"/>
      <c r="AG359" s="567"/>
      <c r="AH359" s="567"/>
      <c r="AI359" s="567"/>
      <c r="AJ359" s="567"/>
      <c r="AK359" s="567"/>
      <c r="AL359" s="567"/>
      <c r="AM359" s="567"/>
      <c r="AN359" s="567"/>
      <c r="AO359" s="567"/>
      <c r="AP359" s="567"/>
    </row>
    <row r="360" spans="1:42" s="886" customFormat="1" ht="12.75">
      <c r="A360" s="66" t="s">
        <v>401</v>
      </c>
      <c r="B360" s="79">
        <v>37365640</v>
      </c>
      <c r="C360" s="79">
        <v>30536808</v>
      </c>
      <c r="D360" s="79">
        <v>24318467</v>
      </c>
      <c r="E360" s="422">
        <f t="shared" si="51"/>
        <v>65.08243134601736</v>
      </c>
      <c r="F360" s="79">
        <f>D360-'[2]Septembris'!D359</f>
        <v>7990608</v>
      </c>
      <c r="G360" s="567"/>
      <c r="H360" s="567"/>
      <c r="I360" s="567"/>
      <c r="J360" s="567"/>
      <c r="K360" s="567"/>
      <c r="L360" s="567"/>
      <c r="M360" s="567"/>
      <c r="N360" s="567"/>
      <c r="O360" s="567"/>
      <c r="P360" s="567"/>
      <c r="Q360" s="567"/>
      <c r="R360" s="567"/>
      <c r="S360" s="567"/>
      <c r="T360" s="567"/>
      <c r="U360" s="567"/>
      <c r="V360" s="567"/>
      <c r="W360" s="567"/>
      <c r="X360" s="567"/>
      <c r="Y360" s="567"/>
      <c r="Z360" s="567"/>
      <c r="AA360" s="567"/>
      <c r="AB360" s="567"/>
      <c r="AC360" s="567"/>
      <c r="AD360" s="567"/>
      <c r="AE360" s="567"/>
      <c r="AF360" s="567"/>
      <c r="AG360" s="567"/>
      <c r="AH360" s="567"/>
      <c r="AI360" s="567"/>
      <c r="AJ360" s="567"/>
      <c r="AK360" s="567"/>
      <c r="AL360" s="567"/>
      <c r="AM360" s="567"/>
      <c r="AN360" s="567"/>
      <c r="AO360" s="567"/>
      <c r="AP360" s="567"/>
    </row>
    <row r="361" spans="1:48" s="934" customFormat="1" ht="25.5" customHeight="1">
      <c r="A361" s="419" t="s">
        <v>456</v>
      </c>
      <c r="B361" s="79"/>
      <c r="C361" s="79"/>
      <c r="D361" s="79"/>
      <c r="E361" s="79"/>
      <c r="F361" s="79"/>
      <c r="G361" s="925"/>
      <c r="H361" s="925"/>
      <c r="I361" s="925"/>
      <c r="J361" s="925"/>
      <c r="K361" s="925"/>
      <c r="L361" s="925"/>
      <c r="M361" s="925"/>
      <c r="N361" s="925"/>
      <c r="O361" s="925"/>
      <c r="P361" s="925"/>
      <c r="Q361" s="925"/>
      <c r="R361" s="925"/>
      <c r="S361" s="925"/>
      <c r="T361" s="925"/>
      <c r="U361" s="925"/>
      <c r="V361" s="925"/>
      <c r="W361" s="925"/>
      <c r="X361" s="925"/>
      <c r="Y361" s="925"/>
      <c r="Z361" s="925"/>
      <c r="AA361" s="925"/>
      <c r="AB361" s="925"/>
      <c r="AC361" s="925"/>
      <c r="AD361" s="925"/>
      <c r="AE361" s="925"/>
      <c r="AF361" s="925"/>
      <c r="AG361" s="925"/>
      <c r="AH361" s="925"/>
      <c r="AI361" s="925"/>
      <c r="AJ361" s="925"/>
      <c r="AK361" s="925"/>
      <c r="AL361" s="925"/>
      <c r="AM361" s="925"/>
      <c r="AN361" s="925"/>
      <c r="AO361" s="925"/>
      <c r="AP361" s="925"/>
      <c r="AQ361" s="925"/>
      <c r="AR361" s="925"/>
      <c r="AS361" s="925"/>
      <c r="AT361" s="925"/>
      <c r="AU361" s="925"/>
      <c r="AV361" s="926"/>
    </row>
    <row r="362" spans="1:48" s="934" customFormat="1" ht="12.75">
      <c r="A362" s="69" t="s">
        <v>394</v>
      </c>
      <c r="B362" s="79">
        <f>B363</f>
        <v>3260479</v>
      </c>
      <c r="C362" s="79">
        <f>C363</f>
        <v>2004435</v>
      </c>
      <c r="D362" s="79">
        <f>D363</f>
        <v>2004435</v>
      </c>
      <c r="E362" s="936">
        <f aca="true" t="shared" si="52" ref="E362:E369">D362/B362*100</f>
        <v>61.47670326967295</v>
      </c>
      <c r="F362" s="79">
        <f>D362-'[2]Septembris'!D361</f>
        <v>805917</v>
      </c>
      <c r="G362" s="925"/>
      <c r="H362" s="925"/>
      <c r="I362" s="925"/>
      <c r="J362" s="925"/>
      <c r="K362" s="925"/>
      <c r="L362" s="925"/>
      <c r="M362" s="925"/>
      <c r="N362" s="925"/>
      <c r="O362" s="925"/>
      <c r="P362" s="925"/>
      <c r="Q362" s="925"/>
      <c r="R362" s="925"/>
      <c r="S362" s="925"/>
      <c r="T362" s="925"/>
      <c r="U362" s="925"/>
      <c r="V362" s="925"/>
      <c r="W362" s="925"/>
      <c r="X362" s="925"/>
      <c r="Y362" s="925"/>
      <c r="Z362" s="925"/>
      <c r="AA362" s="925"/>
      <c r="AB362" s="925"/>
      <c r="AC362" s="925"/>
      <c r="AD362" s="925"/>
      <c r="AE362" s="925"/>
      <c r="AF362" s="925"/>
      <c r="AG362" s="925"/>
      <c r="AH362" s="925"/>
      <c r="AI362" s="925"/>
      <c r="AJ362" s="925"/>
      <c r="AK362" s="925"/>
      <c r="AL362" s="925"/>
      <c r="AM362" s="925"/>
      <c r="AN362" s="925"/>
      <c r="AO362" s="925"/>
      <c r="AP362" s="925"/>
      <c r="AQ362" s="925"/>
      <c r="AR362" s="925"/>
      <c r="AS362" s="925"/>
      <c r="AT362" s="925"/>
      <c r="AU362" s="925"/>
      <c r="AV362" s="926"/>
    </row>
    <row r="363" spans="1:48" s="934" customFormat="1" ht="12.75">
      <c r="A363" s="69" t="s">
        <v>395</v>
      </c>
      <c r="B363" s="79">
        <v>3260479</v>
      </c>
      <c r="C363" s="245">
        <v>2004435</v>
      </c>
      <c r="D363" s="245">
        <v>2004435</v>
      </c>
      <c r="E363" s="936">
        <f t="shared" si="52"/>
        <v>61.47670326967295</v>
      </c>
      <c r="F363" s="79">
        <f>D363-'[2]Septembris'!D362</f>
        <v>805917</v>
      </c>
      <c r="G363" s="925"/>
      <c r="H363" s="925"/>
      <c r="I363" s="925"/>
      <c r="J363" s="925"/>
      <c r="K363" s="925"/>
      <c r="L363" s="925"/>
      <c r="M363" s="925"/>
      <c r="N363" s="925"/>
      <c r="O363" s="925"/>
      <c r="P363" s="925"/>
      <c r="Q363" s="925"/>
      <c r="R363" s="925"/>
      <c r="S363" s="925"/>
      <c r="T363" s="925"/>
      <c r="U363" s="925"/>
      <c r="V363" s="925"/>
      <c r="W363" s="925"/>
      <c r="X363" s="925"/>
      <c r="Y363" s="925"/>
      <c r="Z363" s="925"/>
      <c r="AA363" s="925"/>
      <c r="AB363" s="925"/>
      <c r="AC363" s="925"/>
      <c r="AD363" s="925"/>
      <c r="AE363" s="925"/>
      <c r="AF363" s="925"/>
      <c r="AG363" s="925"/>
      <c r="AH363" s="925"/>
      <c r="AI363" s="925"/>
      <c r="AJ363" s="925"/>
      <c r="AK363" s="925"/>
      <c r="AL363" s="925"/>
      <c r="AM363" s="925"/>
      <c r="AN363" s="925"/>
      <c r="AO363" s="925"/>
      <c r="AP363" s="925"/>
      <c r="AQ363" s="925"/>
      <c r="AR363" s="925"/>
      <c r="AS363" s="925"/>
      <c r="AT363" s="925"/>
      <c r="AU363" s="925"/>
      <c r="AV363" s="926"/>
    </row>
    <row r="364" spans="1:48" s="81" customFormat="1" ht="12.75">
      <c r="A364" s="69" t="s">
        <v>398</v>
      </c>
      <c r="B364" s="79">
        <f>B365+B368</f>
        <v>3260479</v>
      </c>
      <c r="C364" s="79">
        <f>C365+C368</f>
        <v>2004435</v>
      </c>
      <c r="D364" s="79">
        <f>D365+D368</f>
        <v>1997195</v>
      </c>
      <c r="E364" s="936">
        <f t="shared" si="52"/>
        <v>61.25465000694683</v>
      </c>
      <c r="F364" s="79">
        <f>D364-'[2]Septembris'!D363</f>
        <v>1997195</v>
      </c>
      <c r="G364" s="925"/>
      <c r="H364" s="925"/>
      <c r="I364" s="925"/>
      <c r="J364" s="925"/>
      <c r="K364" s="925"/>
      <c r="L364" s="925"/>
      <c r="M364" s="925"/>
      <c r="N364" s="925"/>
      <c r="O364" s="925"/>
      <c r="P364" s="925"/>
      <c r="Q364" s="925"/>
      <c r="R364" s="925"/>
      <c r="S364" s="925"/>
      <c r="T364" s="925"/>
      <c r="U364" s="925"/>
      <c r="V364" s="925"/>
      <c r="W364" s="925"/>
      <c r="X364" s="925"/>
      <c r="Y364" s="925"/>
      <c r="Z364" s="925"/>
      <c r="AA364" s="925"/>
      <c r="AB364" s="925"/>
      <c r="AC364" s="925"/>
      <c r="AD364" s="925"/>
      <c r="AE364" s="925"/>
      <c r="AF364" s="925"/>
      <c r="AG364" s="925"/>
      <c r="AH364" s="925"/>
      <c r="AI364" s="925"/>
      <c r="AJ364" s="925"/>
      <c r="AK364" s="925"/>
      <c r="AL364" s="925"/>
      <c r="AM364" s="925"/>
      <c r="AN364" s="925"/>
      <c r="AO364" s="925"/>
      <c r="AP364" s="925"/>
      <c r="AQ364" s="925"/>
      <c r="AR364" s="925"/>
      <c r="AS364" s="925"/>
      <c r="AT364" s="925"/>
      <c r="AU364" s="925"/>
      <c r="AV364" s="926"/>
    </row>
    <row r="365" spans="1:48" s="241" customFormat="1" ht="12.75">
      <c r="A365" s="69" t="s">
        <v>399</v>
      </c>
      <c r="B365" s="79">
        <f>B366+B367</f>
        <v>3245910</v>
      </c>
      <c r="C365" s="79">
        <f>C366+C367</f>
        <v>2004435</v>
      </c>
      <c r="D365" s="79">
        <f>D366+D367</f>
        <v>1997195</v>
      </c>
      <c r="E365" s="936">
        <f t="shared" si="52"/>
        <v>61.529586464196484</v>
      </c>
      <c r="F365" s="79">
        <f>D365-'[2]Septembris'!D364</f>
        <v>1997195</v>
      </c>
      <c r="AV365" s="39"/>
    </row>
    <row r="366" spans="1:48" s="241" customFormat="1" ht="12.75">
      <c r="A366" s="938" t="s">
        <v>84</v>
      </c>
      <c r="B366" s="79">
        <v>346499</v>
      </c>
      <c r="C366" s="79">
        <v>5917</v>
      </c>
      <c r="D366" s="79">
        <v>0</v>
      </c>
      <c r="E366" s="936">
        <f t="shared" si="52"/>
        <v>0</v>
      </c>
      <c r="F366" s="79">
        <f>D366-'[2]Septembris'!D365</f>
        <v>0</v>
      </c>
      <c r="AV366" s="39"/>
    </row>
    <row r="367" spans="1:48" s="925" customFormat="1" ht="12.75">
      <c r="A367" s="69" t="s">
        <v>401</v>
      </c>
      <c r="B367" s="79">
        <v>2899411</v>
      </c>
      <c r="C367" s="79">
        <v>1998518</v>
      </c>
      <c r="D367" s="79">
        <v>1997195</v>
      </c>
      <c r="E367" s="936">
        <f t="shared" si="52"/>
        <v>68.88278343429062</v>
      </c>
      <c r="F367" s="79">
        <f>D367-'[2]Septembris'!D366</f>
        <v>1997195</v>
      </c>
      <c r="AV367" s="926"/>
    </row>
    <row r="368" spans="1:48" s="925" customFormat="1" ht="12.75">
      <c r="A368" s="941" t="s">
        <v>944</v>
      </c>
      <c r="B368" s="79">
        <f>B369</f>
        <v>14569</v>
      </c>
      <c r="C368" s="79">
        <v>0</v>
      </c>
      <c r="D368" s="79">
        <v>0</v>
      </c>
      <c r="E368" s="936">
        <f t="shared" si="52"/>
        <v>0</v>
      </c>
      <c r="F368" s="79">
        <f>D368-'[2]Septembris'!D367</f>
        <v>0</v>
      </c>
      <c r="AV368" s="926"/>
    </row>
    <row r="369" spans="1:48" s="241" customFormat="1" ht="12.75">
      <c r="A369" s="938" t="s">
        <v>1888</v>
      </c>
      <c r="B369" s="79">
        <v>14569</v>
      </c>
      <c r="C369" s="79">
        <v>0</v>
      </c>
      <c r="D369" s="79">
        <v>0</v>
      </c>
      <c r="E369" s="936">
        <f t="shared" si="52"/>
        <v>0</v>
      </c>
      <c r="F369" s="79">
        <f>D369-'[2]Septembris'!D368</f>
        <v>0</v>
      </c>
      <c r="AV369" s="39"/>
    </row>
    <row r="370" spans="1:48" s="241" customFormat="1" ht="25.5">
      <c r="A370" s="419" t="s">
        <v>457</v>
      </c>
      <c r="B370" s="79"/>
      <c r="C370" s="79"/>
      <c r="D370" s="79"/>
      <c r="E370" s="79"/>
      <c r="F370" s="79"/>
      <c r="AV370" s="39"/>
    </row>
    <row r="371" spans="1:48" s="241" customFormat="1" ht="12.75">
      <c r="A371" s="69" t="s">
        <v>394</v>
      </c>
      <c r="B371" s="245">
        <f>B372</f>
        <v>207138</v>
      </c>
      <c r="C371" s="245">
        <f>C372</f>
        <v>207138</v>
      </c>
      <c r="D371" s="245">
        <f>D372</f>
        <v>207138</v>
      </c>
      <c r="E371" s="686">
        <f>D371/B371</f>
        <v>1</v>
      </c>
      <c r="F371" s="79">
        <f>D371-'[2]Septembris'!D370</f>
        <v>207138</v>
      </c>
      <c r="AV371" s="39"/>
    </row>
    <row r="372" spans="1:47" s="39" customFormat="1" ht="12.75">
      <c r="A372" s="69" t="s">
        <v>395</v>
      </c>
      <c r="B372" s="245">
        <v>207138</v>
      </c>
      <c r="C372" s="245">
        <v>207138</v>
      </c>
      <c r="D372" s="245">
        <v>207138</v>
      </c>
      <c r="E372" s="686">
        <f>D372/B372</f>
        <v>1</v>
      </c>
      <c r="F372" s="79">
        <f>D372-'[2]Septembris'!D371</f>
        <v>207138</v>
      </c>
      <c r="G372" s="241"/>
      <c r="H372" s="241"/>
      <c r="I372" s="241"/>
      <c r="J372" s="241"/>
      <c r="K372" s="241"/>
      <c r="L372" s="241"/>
      <c r="M372" s="241"/>
      <c r="N372" s="241"/>
      <c r="O372" s="241"/>
      <c r="P372" s="241"/>
      <c r="Q372" s="241"/>
      <c r="R372" s="241"/>
      <c r="S372" s="241"/>
      <c r="T372" s="241"/>
      <c r="U372" s="241"/>
      <c r="V372" s="241"/>
      <c r="W372" s="241"/>
      <c r="X372" s="241"/>
      <c r="Y372" s="241"/>
      <c r="Z372" s="241"/>
      <c r="AA372" s="241"/>
      <c r="AB372" s="241"/>
      <c r="AC372" s="241"/>
      <c r="AD372" s="241"/>
      <c r="AE372" s="241"/>
      <c r="AF372" s="241"/>
      <c r="AG372" s="241"/>
      <c r="AH372" s="241"/>
      <c r="AI372" s="241"/>
      <c r="AJ372" s="241"/>
      <c r="AK372" s="241"/>
      <c r="AL372" s="241"/>
      <c r="AM372" s="241"/>
      <c r="AN372" s="241"/>
      <c r="AO372" s="241"/>
      <c r="AP372" s="241"/>
      <c r="AQ372" s="241"/>
      <c r="AR372" s="241"/>
      <c r="AS372" s="241"/>
      <c r="AT372" s="241"/>
      <c r="AU372" s="241"/>
    </row>
    <row r="373" spans="1:48" s="925" customFormat="1" ht="12.75">
      <c r="A373" s="69" t="s">
        <v>398</v>
      </c>
      <c r="B373" s="245">
        <f aca="true" t="shared" si="53" ref="B373:D374">B374</f>
        <v>207138</v>
      </c>
      <c r="C373" s="245">
        <f t="shared" si="53"/>
        <v>207138</v>
      </c>
      <c r="D373" s="245">
        <f t="shared" si="53"/>
        <v>198110</v>
      </c>
      <c r="E373" s="686">
        <f>D373/B373</f>
        <v>0.956415529743456</v>
      </c>
      <c r="F373" s="79">
        <f>D373-'[2]Septembris'!D372</f>
        <v>198110</v>
      </c>
      <c r="AV373" s="926"/>
    </row>
    <row r="374" spans="1:48" s="934" customFormat="1" ht="12.75">
      <c r="A374" s="69" t="s">
        <v>399</v>
      </c>
      <c r="B374" s="79">
        <f t="shared" si="53"/>
        <v>207138</v>
      </c>
      <c r="C374" s="79">
        <f t="shared" si="53"/>
        <v>207138</v>
      </c>
      <c r="D374" s="79">
        <f t="shared" si="53"/>
        <v>198110</v>
      </c>
      <c r="E374" s="936">
        <f>D374/B374</f>
        <v>0.956415529743456</v>
      </c>
      <c r="F374" s="79">
        <f>D374-'[2]Septembris'!D373</f>
        <v>198110</v>
      </c>
      <c r="G374" s="925"/>
      <c r="H374" s="925"/>
      <c r="I374" s="925"/>
      <c r="J374" s="925"/>
      <c r="K374" s="925"/>
      <c r="L374" s="925"/>
      <c r="M374" s="925"/>
      <c r="N374" s="925"/>
      <c r="O374" s="925"/>
      <c r="P374" s="925"/>
      <c r="Q374" s="925"/>
      <c r="R374" s="925"/>
      <c r="S374" s="925"/>
      <c r="T374" s="925"/>
      <c r="U374" s="925"/>
      <c r="V374" s="925"/>
      <c r="W374" s="925"/>
      <c r="X374" s="925"/>
      <c r="Y374" s="925"/>
      <c r="Z374" s="925"/>
      <c r="AA374" s="925"/>
      <c r="AB374" s="925"/>
      <c r="AC374" s="925"/>
      <c r="AD374" s="925"/>
      <c r="AE374" s="925"/>
      <c r="AF374" s="925"/>
      <c r="AG374" s="925"/>
      <c r="AH374" s="925"/>
      <c r="AI374" s="925"/>
      <c r="AJ374" s="925"/>
      <c r="AK374" s="925"/>
      <c r="AL374" s="925"/>
      <c r="AM374" s="925"/>
      <c r="AN374" s="925"/>
      <c r="AO374" s="925"/>
      <c r="AP374" s="925"/>
      <c r="AQ374" s="925"/>
      <c r="AR374" s="925"/>
      <c r="AS374" s="925"/>
      <c r="AT374" s="925"/>
      <c r="AU374" s="925"/>
      <c r="AV374" s="926"/>
    </row>
    <row r="375" spans="1:48" s="934" customFormat="1" ht="12.75">
      <c r="A375" s="69" t="s">
        <v>401</v>
      </c>
      <c r="B375" s="79">
        <v>207138</v>
      </c>
      <c r="C375" s="79">
        <v>207138</v>
      </c>
      <c r="D375" s="79">
        <v>198110</v>
      </c>
      <c r="E375" s="936">
        <f>D375/B375</f>
        <v>0.956415529743456</v>
      </c>
      <c r="F375" s="79">
        <f>D375-'[2]Septembris'!D374</f>
        <v>198110</v>
      </c>
      <c r="G375" s="925"/>
      <c r="H375" s="925"/>
      <c r="I375" s="925"/>
      <c r="J375" s="925"/>
      <c r="K375" s="925"/>
      <c r="L375" s="925"/>
      <c r="M375" s="925"/>
      <c r="N375" s="925"/>
      <c r="O375" s="925"/>
      <c r="P375" s="925"/>
      <c r="Q375" s="925"/>
      <c r="R375" s="925"/>
      <c r="S375" s="925"/>
      <c r="T375" s="925"/>
      <c r="U375" s="925"/>
      <c r="V375" s="925"/>
      <c r="W375" s="925"/>
      <c r="X375" s="925"/>
      <c r="Y375" s="925"/>
      <c r="Z375" s="925"/>
      <c r="AA375" s="925"/>
      <c r="AB375" s="925"/>
      <c r="AC375" s="925"/>
      <c r="AD375" s="925"/>
      <c r="AE375" s="925"/>
      <c r="AF375" s="925"/>
      <c r="AG375" s="925"/>
      <c r="AH375" s="925"/>
      <c r="AI375" s="925"/>
      <c r="AJ375" s="925"/>
      <c r="AK375" s="925"/>
      <c r="AL375" s="925"/>
      <c r="AM375" s="925"/>
      <c r="AN375" s="925"/>
      <c r="AO375" s="925"/>
      <c r="AP375" s="925"/>
      <c r="AQ375" s="925"/>
      <c r="AR375" s="925"/>
      <c r="AS375" s="925"/>
      <c r="AT375" s="925"/>
      <c r="AU375" s="925"/>
      <c r="AV375" s="926"/>
    </row>
    <row r="376" spans="1:48" s="81" customFormat="1" ht="25.5">
      <c r="A376" s="419" t="s">
        <v>458</v>
      </c>
      <c r="B376" s="79"/>
      <c r="C376" s="79"/>
      <c r="D376" s="79"/>
      <c r="E376" s="79"/>
      <c r="F376" s="79"/>
      <c r="G376" s="925"/>
      <c r="H376" s="925"/>
      <c r="I376" s="925"/>
      <c r="J376" s="925"/>
      <c r="K376" s="925"/>
      <c r="L376" s="925"/>
      <c r="M376" s="925"/>
      <c r="N376" s="925"/>
      <c r="O376" s="925"/>
      <c r="P376" s="925"/>
      <c r="Q376" s="925"/>
      <c r="R376" s="925"/>
      <c r="S376" s="925"/>
      <c r="T376" s="925"/>
      <c r="U376" s="925"/>
      <c r="V376" s="925"/>
      <c r="W376" s="925"/>
      <c r="X376" s="925"/>
      <c r="Y376" s="925"/>
      <c r="Z376" s="925"/>
      <c r="AA376" s="925"/>
      <c r="AB376" s="925"/>
      <c r="AC376" s="925"/>
      <c r="AD376" s="925"/>
      <c r="AE376" s="925"/>
      <c r="AF376" s="925"/>
      <c r="AG376" s="925"/>
      <c r="AH376" s="925"/>
      <c r="AI376" s="925"/>
      <c r="AJ376" s="925"/>
      <c r="AK376" s="925"/>
      <c r="AL376" s="925"/>
      <c r="AM376" s="925"/>
      <c r="AN376" s="925"/>
      <c r="AO376" s="925"/>
      <c r="AP376" s="925"/>
      <c r="AQ376" s="925"/>
      <c r="AR376" s="925"/>
      <c r="AS376" s="925"/>
      <c r="AT376" s="925"/>
      <c r="AU376" s="925"/>
      <c r="AV376" s="926"/>
    </row>
    <row r="377" spans="1:47" s="39" customFormat="1" ht="12.75">
      <c r="A377" s="69" t="s">
        <v>394</v>
      </c>
      <c r="B377" s="245">
        <f>B378</f>
        <v>37073235</v>
      </c>
      <c r="C377" s="245">
        <f>C378</f>
        <v>19050000</v>
      </c>
      <c r="D377" s="245">
        <f>D378</f>
        <v>19050000</v>
      </c>
      <c r="E377" s="686">
        <f>D377/B377*100</f>
        <v>51.38477934283318</v>
      </c>
      <c r="F377" s="79">
        <f>D377-'[2]Septembris'!D376</f>
        <v>19000000</v>
      </c>
      <c r="G377" s="241"/>
      <c r="H377" s="241"/>
      <c r="I377" s="241"/>
      <c r="J377" s="241"/>
      <c r="K377" s="241"/>
      <c r="L377" s="241"/>
      <c r="M377" s="241"/>
      <c r="N377" s="241"/>
      <c r="O377" s="241"/>
      <c r="P377" s="241"/>
      <c r="Q377" s="241"/>
      <c r="R377" s="241"/>
      <c r="S377" s="241"/>
      <c r="T377" s="241"/>
      <c r="U377" s="241"/>
      <c r="V377" s="241"/>
      <c r="W377" s="241"/>
      <c r="X377" s="241"/>
      <c r="Y377" s="241"/>
      <c r="Z377" s="241"/>
      <c r="AA377" s="241"/>
      <c r="AB377" s="241"/>
      <c r="AC377" s="241"/>
      <c r="AD377" s="241"/>
      <c r="AE377" s="241"/>
      <c r="AF377" s="241"/>
      <c r="AG377" s="241"/>
      <c r="AH377" s="241"/>
      <c r="AI377" s="241"/>
      <c r="AJ377" s="241"/>
      <c r="AK377" s="241"/>
      <c r="AL377" s="241"/>
      <c r="AM377" s="241"/>
      <c r="AN377" s="241"/>
      <c r="AO377" s="241"/>
      <c r="AP377" s="241"/>
      <c r="AQ377" s="241"/>
      <c r="AR377" s="241"/>
      <c r="AS377" s="241"/>
      <c r="AT377" s="241"/>
      <c r="AU377" s="241"/>
    </row>
    <row r="378" spans="1:48" s="925" customFormat="1" ht="12.75">
      <c r="A378" s="69" t="s">
        <v>395</v>
      </c>
      <c r="B378" s="79">
        <v>37073235</v>
      </c>
      <c r="C378" s="79">
        <v>19050000</v>
      </c>
      <c r="D378" s="79">
        <v>19050000</v>
      </c>
      <c r="E378" s="686">
        <f>D378/B378*100</f>
        <v>51.38477934283318</v>
      </c>
      <c r="F378" s="79">
        <f>D378-'[2]Septembris'!D377</f>
        <v>19000000</v>
      </c>
      <c r="AV378" s="926"/>
    </row>
    <row r="379" spans="1:48" s="934" customFormat="1" ht="12.75">
      <c r="A379" s="69" t="s">
        <v>398</v>
      </c>
      <c r="B379" s="79">
        <f aca="true" t="shared" si="54" ref="B379:D380">B380</f>
        <v>37073235</v>
      </c>
      <c r="C379" s="79">
        <f t="shared" si="54"/>
        <v>19050000</v>
      </c>
      <c r="D379" s="79">
        <f t="shared" si="54"/>
        <v>29942</v>
      </c>
      <c r="E379" s="686">
        <f>D379/B379*100</f>
        <v>0.08076446525370662</v>
      </c>
      <c r="F379" s="79">
        <f>D379-'[2]Septembris'!D378</f>
        <v>14404</v>
      </c>
      <c r="G379" s="925"/>
      <c r="H379" s="925"/>
      <c r="I379" s="925"/>
      <c r="J379" s="925"/>
      <c r="K379" s="925"/>
      <c r="L379" s="925"/>
      <c r="M379" s="925"/>
      <c r="N379" s="925"/>
      <c r="O379" s="925"/>
      <c r="P379" s="925"/>
      <c r="Q379" s="925"/>
      <c r="R379" s="925"/>
      <c r="S379" s="925"/>
      <c r="T379" s="925"/>
      <c r="U379" s="925"/>
      <c r="V379" s="925"/>
      <c r="W379" s="925"/>
      <c r="X379" s="925"/>
      <c r="Y379" s="925"/>
      <c r="Z379" s="925"/>
      <c r="AA379" s="925"/>
      <c r="AB379" s="925"/>
      <c r="AC379" s="925"/>
      <c r="AD379" s="925"/>
      <c r="AE379" s="925"/>
      <c r="AF379" s="925"/>
      <c r="AG379" s="925"/>
      <c r="AH379" s="925"/>
      <c r="AI379" s="925"/>
      <c r="AJ379" s="925"/>
      <c r="AK379" s="925"/>
      <c r="AL379" s="925"/>
      <c r="AM379" s="925"/>
      <c r="AN379" s="925"/>
      <c r="AO379" s="925"/>
      <c r="AP379" s="925"/>
      <c r="AQ379" s="925"/>
      <c r="AR379" s="925"/>
      <c r="AS379" s="925"/>
      <c r="AT379" s="925"/>
      <c r="AU379" s="925"/>
      <c r="AV379" s="926"/>
    </row>
    <row r="380" spans="1:48" s="934" customFormat="1" ht="12.75">
      <c r="A380" s="69" t="s">
        <v>399</v>
      </c>
      <c r="B380" s="79">
        <f t="shared" si="54"/>
        <v>37073235</v>
      </c>
      <c r="C380" s="79">
        <f t="shared" si="54"/>
        <v>19050000</v>
      </c>
      <c r="D380" s="79">
        <f t="shared" si="54"/>
        <v>29942</v>
      </c>
      <c r="E380" s="686">
        <f>D380/B380*100</f>
        <v>0.08076446525370662</v>
      </c>
      <c r="F380" s="79">
        <f>D380-'[2]Septembris'!D379</f>
        <v>14404</v>
      </c>
      <c r="G380" s="925"/>
      <c r="H380" s="925"/>
      <c r="I380" s="925"/>
      <c r="J380" s="925"/>
      <c r="K380" s="925"/>
      <c r="L380" s="925"/>
      <c r="M380" s="925"/>
      <c r="N380" s="925"/>
      <c r="O380" s="925"/>
      <c r="P380" s="925"/>
      <c r="Q380" s="925"/>
      <c r="R380" s="925"/>
      <c r="S380" s="925"/>
      <c r="T380" s="925"/>
      <c r="U380" s="925"/>
      <c r="V380" s="925"/>
      <c r="W380" s="925"/>
      <c r="X380" s="925"/>
      <c r="Y380" s="925"/>
      <c r="Z380" s="925"/>
      <c r="AA380" s="925"/>
      <c r="AB380" s="925"/>
      <c r="AC380" s="925"/>
      <c r="AD380" s="925"/>
      <c r="AE380" s="925"/>
      <c r="AF380" s="925"/>
      <c r="AG380" s="925"/>
      <c r="AH380" s="925"/>
      <c r="AI380" s="925"/>
      <c r="AJ380" s="925"/>
      <c r="AK380" s="925"/>
      <c r="AL380" s="925"/>
      <c r="AM380" s="925"/>
      <c r="AN380" s="925"/>
      <c r="AO380" s="925"/>
      <c r="AP380" s="925"/>
      <c r="AQ380" s="925"/>
      <c r="AR380" s="925"/>
      <c r="AS380" s="925"/>
      <c r="AT380" s="925"/>
      <c r="AU380" s="925"/>
      <c r="AV380" s="926"/>
    </row>
    <row r="381" spans="1:48" s="934" customFormat="1" ht="12.75">
      <c r="A381" s="69" t="s">
        <v>401</v>
      </c>
      <c r="B381" s="79">
        <v>37073235</v>
      </c>
      <c r="C381" s="79">
        <v>19050000</v>
      </c>
      <c r="D381" s="79">
        <v>29942</v>
      </c>
      <c r="E381" s="686">
        <f>D381/B381*100</f>
        <v>0.08076446525370662</v>
      </c>
      <c r="F381" s="79">
        <f>D381-'[2]Septembris'!D380</f>
        <v>14404</v>
      </c>
      <c r="G381" s="925"/>
      <c r="H381" s="925"/>
      <c r="I381" s="925"/>
      <c r="J381" s="925"/>
      <c r="K381" s="925"/>
      <c r="L381" s="925"/>
      <c r="M381" s="925"/>
      <c r="N381" s="925"/>
      <c r="O381" s="925"/>
      <c r="P381" s="925"/>
      <c r="Q381" s="925"/>
      <c r="R381" s="925"/>
      <c r="S381" s="925"/>
      <c r="T381" s="925"/>
      <c r="U381" s="925"/>
      <c r="V381" s="925"/>
      <c r="W381" s="925"/>
      <c r="X381" s="925"/>
      <c r="Y381" s="925"/>
      <c r="Z381" s="925"/>
      <c r="AA381" s="925"/>
      <c r="AB381" s="925"/>
      <c r="AC381" s="925"/>
      <c r="AD381" s="925"/>
      <c r="AE381" s="925"/>
      <c r="AF381" s="925"/>
      <c r="AG381" s="925"/>
      <c r="AH381" s="925"/>
      <c r="AI381" s="925"/>
      <c r="AJ381" s="925"/>
      <c r="AK381" s="925"/>
      <c r="AL381" s="925"/>
      <c r="AM381" s="925"/>
      <c r="AN381" s="925"/>
      <c r="AO381" s="925"/>
      <c r="AP381" s="925"/>
      <c r="AQ381" s="925"/>
      <c r="AR381" s="925"/>
      <c r="AS381" s="925"/>
      <c r="AT381" s="925"/>
      <c r="AU381" s="925"/>
      <c r="AV381" s="926"/>
    </row>
    <row r="382" spans="1:42" s="886" customFormat="1" ht="25.5">
      <c r="A382" s="419" t="s">
        <v>435</v>
      </c>
      <c r="B382" s="79"/>
      <c r="C382" s="79"/>
      <c r="D382" s="79"/>
      <c r="E382" s="422"/>
      <c r="F382" s="79"/>
      <c r="G382" s="567"/>
      <c r="H382" s="567"/>
      <c r="I382" s="567"/>
      <c r="J382" s="567"/>
      <c r="K382" s="567"/>
      <c r="L382" s="567"/>
      <c r="M382" s="567"/>
      <c r="N382" s="567"/>
      <c r="O382" s="567"/>
      <c r="P382" s="567"/>
      <c r="Q382" s="567"/>
      <c r="R382" s="567"/>
      <c r="S382" s="567"/>
      <c r="T382" s="567"/>
      <c r="U382" s="567"/>
      <c r="V382" s="567"/>
      <c r="W382" s="567"/>
      <c r="X382" s="567"/>
      <c r="Y382" s="567"/>
      <c r="Z382" s="567"/>
      <c r="AA382" s="567"/>
      <c r="AB382" s="567"/>
      <c r="AC382" s="567"/>
      <c r="AD382" s="567"/>
      <c r="AE382" s="567"/>
      <c r="AF382" s="567"/>
      <c r="AG382" s="567"/>
      <c r="AH382" s="567"/>
      <c r="AI382" s="567"/>
      <c r="AJ382" s="567"/>
      <c r="AK382" s="567"/>
      <c r="AL382" s="567"/>
      <c r="AM382" s="567"/>
      <c r="AN382" s="567"/>
      <c r="AO382" s="567"/>
      <c r="AP382" s="567"/>
    </row>
    <row r="383" spans="1:42" s="929" customFormat="1" ht="12.75">
      <c r="A383" s="66" t="s">
        <v>394</v>
      </c>
      <c r="B383" s="79">
        <f>SUM(B384)</f>
        <v>1633370</v>
      </c>
      <c r="C383" s="79">
        <f>SUM(C384)</f>
        <v>1503997</v>
      </c>
      <c r="D383" s="79">
        <f>SUM(D384)</f>
        <v>1503997</v>
      </c>
      <c r="E383" s="422">
        <f>D383/B383*100</f>
        <v>92.07938189142692</v>
      </c>
      <c r="F383" s="79">
        <f>D383-'[2]Septembris'!D382</f>
        <v>94863</v>
      </c>
      <c r="G383" s="567"/>
      <c r="H383" s="567"/>
      <c r="I383" s="567"/>
      <c r="J383" s="567"/>
      <c r="K383" s="567"/>
      <c r="L383" s="567"/>
      <c r="M383" s="567"/>
      <c r="N383" s="567"/>
      <c r="O383" s="567"/>
      <c r="P383" s="567"/>
      <c r="Q383" s="567"/>
      <c r="R383" s="567"/>
      <c r="S383" s="567"/>
      <c r="T383" s="567"/>
      <c r="U383" s="567"/>
      <c r="V383" s="567"/>
      <c r="W383" s="567"/>
      <c r="X383" s="567"/>
      <c r="Y383" s="567"/>
      <c r="Z383" s="567"/>
      <c r="AA383" s="567"/>
      <c r="AB383" s="567"/>
      <c r="AC383" s="567"/>
      <c r="AD383" s="567"/>
      <c r="AE383" s="567"/>
      <c r="AF383" s="567"/>
      <c r="AG383" s="567"/>
      <c r="AH383" s="567"/>
      <c r="AI383" s="567"/>
      <c r="AJ383" s="567"/>
      <c r="AK383" s="567"/>
      <c r="AL383" s="567"/>
      <c r="AM383" s="567"/>
      <c r="AN383" s="567"/>
      <c r="AO383" s="567"/>
      <c r="AP383" s="567"/>
    </row>
    <row r="384" spans="1:42" s="929" customFormat="1" ht="12.75">
      <c r="A384" s="66" t="s">
        <v>395</v>
      </c>
      <c r="B384" s="79">
        <v>1633370</v>
      </c>
      <c r="C384" s="79">
        <v>1503997</v>
      </c>
      <c r="D384" s="79">
        <v>1503997</v>
      </c>
      <c r="E384" s="422">
        <f>D384/B384*100</f>
        <v>92.07938189142692</v>
      </c>
      <c r="F384" s="79">
        <f>D384-'[2]Septembris'!D383</f>
        <v>94863</v>
      </c>
      <c r="G384" s="567"/>
      <c r="H384" s="567"/>
      <c r="I384" s="567"/>
      <c r="J384" s="567"/>
      <c r="K384" s="567"/>
      <c r="L384" s="567"/>
      <c r="M384" s="567"/>
      <c r="N384" s="567"/>
      <c r="O384" s="567"/>
      <c r="P384" s="567"/>
      <c r="Q384" s="567"/>
      <c r="R384" s="567"/>
      <c r="S384" s="567"/>
      <c r="T384" s="567"/>
      <c r="U384" s="567"/>
      <c r="V384" s="567"/>
      <c r="W384" s="567"/>
      <c r="X384" s="567"/>
      <c r="Y384" s="567"/>
      <c r="Z384" s="567"/>
      <c r="AA384" s="567"/>
      <c r="AB384" s="567"/>
      <c r="AC384" s="567"/>
      <c r="AD384" s="567"/>
      <c r="AE384" s="567"/>
      <c r="AF384" s="567"/>
      <c r="AG384" s="567"/>
      <c r="AH384" s="567"/>
      <c r="AI384" s="567"/>
      <c r="AJ384" s="567"/>
      <c r="AK384" s="567"/>
      <c r="AL384" s="567"/>
      <c r="AM384" s="567"/>
      <c r="AN384" s="567"/>
      <c r="AO384" s="567"/>
      <c r="AP384" s="567"/>
    </row>
    <row r="385" spans="1:42" s="929" customFormat="1" ht="12.75">
      <c r="A385" s="66" t="s">
        <v>398</v>
      </c>
      <c r="B385" s="79">
        <f aca="true" t="shared" si="55" ref="B385:D386">SUM(B386)</f>
        <v>1633370</v>
      </c>
      <c r="C385" s="79">
        <f t="shared" si="55"/>
        <v>1503997</v>
      </c>
      <c r="D385" s="79">
        <f t="shared" si="55"/>
        <v>1082737</v>
      </c>
      <c r="E385" s="422">
        <f>D385/B385*100</f>
        <v>66.28853229825454</v>
      </c>
      <c r="F385" s="79">
        <f>D385-'[2]Septembris'!D384</f>
        <v>107488.59999999998</v>
      </c>
      <c r="G385" s="567"/>
      <c r="H385" s="567"/>
      <c r="I385" s="567"/>
      <c r="J385" s="567"/>
      <c r="K385" s="567"/>
      <c r="L385" s="567"/>
      <c r="M385" s="567"/>
      <c r="N385" s="567"/>
      <c r="O385" s="567"/>
      <c r="P385" s="567"/>
      <c r="Q385" s="567"/>
      <c r="R385" s="567"/>
      <c r="S385" s="567"/>
      <c r="T385" s="567"/>
      <c r="U385" s="567"/>
      <c r="V385" s="567"/>
      <c r="W385" s="567"/>
      <c r="X385" s="567"/>
      <c r="Y385" s="567"/>
      <c r="Z385" s="567"/>
      <c r="AA385" s="567"/>
      <c r="AB385" s="567"/>
      <c r="AC385" s="567"/>
      <c r="AD385" s="567"/>
      <c r="AE385" s="567"/>
      <c r="AF385" s="567"/>
      <c r="AG385" s="567"/>
      <c r="AH385" s="567"/>
      <c r="AI385" s="567"/>
      <c r="AJ385" s="567"/>
      <c r="AK385" s="567"/>
      <c r="AL385" s="567"/>
      <c r="AM385" s="567"/>
      <c r="AN385" s="567"/>
      <c r="AO385" s="567"/>
      <c r="AP385" s="567"/>
    </row>
    <row r="386" spans="1:42" s="886" customFormat="1" ht="12.75">
      <c r="A386" s="66" t="s">
        <v>405</v>
      </c>
      <c r="B386" s="79">
        <f t="shared" si="55"/>
        <v>1633370</v>
      </c>
      <c r="C386" s="79">
        <f t="shared" si="55"/>
        <v>1503997</v>
      </c>
      <c r="D386" s="79">
        <f t="shared" si="55"/>
        <v>1082737</v>
      </c>
      <c r="E386" s="422">
        <f>D386/B386*100</f>
        <v>66.28853229825454</v>
      </c>
      <c r="F386" s="79">
        <f>D386-'[2]Septembris'!D385</f>
        <v>107488.59999999998</v>
      </c>
      <c r="G386" s="567"/>
      <c r="H386" s="567"/>
      <c r="I386" s="567"/>
      <c r="J386" s="567"/>
      <c r="K386" s="567"/>
      <c r="L386" s="567"/>
      <c r="M386" s="567"/>
      <c r="N386" s="567"/>
      <c r="O386" s="567"/>
      <c r="P386" s="567"/>
      <c r="Q386" s="567"/>
      <c r="R386" s="567"/>
      <c r="S386" s="567"/>
      <c r="T386" s="567"/>
      <c r="U386" s="567"/>
      <c r="V386" s="567"/>
      <c r="W386" s="567"/>
      <c r="X386" s="567"/>
      <c r="Y386" s="567"/>
      <c r="Z386" s="567"/>
      <c r="AA386" s="567"/>
      <c r="AB386" s="567"/>
      <c r="AC386" s="567"/>
      <c r="AD386" s="567"/>
      <c r="AE386" s="567"/>
      <c r="AF386" s="567"/>
      <c r="AG386" s="567"/>
      <c r="AH386" s="567"/>
      <c r="AI386" s="567"/>
      <c r="AJ386" s="567"/>
      <c r="AK386" s="567"/>
      <c r="AL386" s="567"/>
      <c r="AM386" s="567"/>
      <c r="AN386" s="567"/>
      <c r="AO386" s="567"/>
      <c r="AP386" s="567"/>
    </row>
    <row r="387" spans="1:42" s="886" customFormat="1" ht="12.75">
      <c r="A387" s="66" t="s">
        <v>407</v>
      </c>
      <c r="B387" s="79">
        <v>1633370</v>
      </c>
      <c r="C387" s="79">
        <v>1503997</v>
      </c>
      <c r="D387" s="79">
        <v>1082737</v>
      </c>
      <c r="E387" s="422">
        <f>D387/B387*100</f>
        <v>66.28853229825454</v>
      </c>
      <c r="F387" s="79">
        <f>D387-'[2]Septembris'!D386</f>
        <v>107488.59999999998</v>
      </c>
      <c r="G387" s="567"/>
      <c r="H387" s="567"/>
      <c r="I387" s="567"/>
      <c r="J387" s="567"/>
      <c r="K387" s="567"/>
      <c r="L387" s="567"/>
      <c r="M387" s="567"/>
      <c r="N387" s="567"/>
      <c r="O387" s="567"/>
      <c r="P387" s="567"/>
      <c r="Q387" s="567"/>
      <c r="R387" s="567"/>
      <c r="S387" s="567"/>
      <c r="T387" s="567"/>
      <c r="U387" s="567"/>
      <c r="V387" s="567"/>
      <c r="W387" s="567"/>
      <c r="X387" s="567"/>
      <c r="Y387" s="567"/>
      <c r="Z387" s="567"/>
      <c r="AA387" s="567"/>
      <c r="AB387" s="567"/>
      <c r="AC387" s="567"/>
      <c r="AD387" s="567"/>
      <c r="AE387" s="567"/>
      <c r="AF387" s="567"/>
      <c r="AG387" s="567"/>
      <c r="AH387" s="567"/>
      <c r="AI387" s="567"/>
      <c r="AJ387" s="567"/>
      <c r="AK387" s="567"/>
      <c r="AL387" s="567"/>
      <c r="AM387" s="567"/>
      <c r="AN387" s="567"/>
      <c r="AO387" s="567"/>
      <c r="AP387" s="567"/>
    </row>
    <row r="388" spans="1:6" ht="12.75">
      <c r="A388" s="70" t="s">
        <v>459</v>
      </c>
      <c r="B388" s="420"/>
      <c r="C388" s="420"/>
      <c r="D388" s="420"/>
      <c r="E388" s="946"/>
      <c r="F388" s="79"/>
    </row>
    <row r="389" spans="1:42" s="928" customFormat="1" ht="12.75">
      <c r="A389" s="70" t="s">
        <v>431</v>
      </c>
      <c r="B389" s="79"/>
      <c r="C389" s="79"/>
      <c r="D389" s="79"/>
      <c r="E389" s="422"/>
      <c r="F389" s="79"/>
      <c r="G389" s="927"/>
      <c r="H389" s="927"/>
      <c r="I389" s="927"/>
      <c r="J389" s="927"/>
      <c r="K389" s="927"/>
      <c r="L389" s="927"/>
      <c r="M389" s="927"/>
      <c r="N389" s="927"/>
      <c r="O389" s="927"/>
      <c r="P389" s="927"/>
      <c r="Q389" s="927"/>
      <c r="R389" s="927"/>
      <c r="S389" s="927"/>
      <c r="T389" s="927"/>
      <c r="U389" s="927"/>
      <c r="V389" s="927"/>
      <c r="W389" s="927"/>
      <c r="X389" s="927"/>
      <c r="Y389" s="927"/>
      <c r="Z389" s="927"/>
      <c r="AA389" s="927"/>
      <c r="AB389" s="927"/>
      <c r="AC389" s="927"/>
      <c r="AD389" s="927"/>
      <c r="AE389" s="927"/>
      <c r="AF389" s="927"/>
      <c r="AG389" s="927"/>
      <c r="AH389" s="927"/>
      <c r="AI389" s="927"/>
      <c r="AJ389" s="927"/>
      <c r="AK389" s="927"/>
      <c r="AL389" s="927"/>
      <c r="AM389" s="927"/>
      <c r="AN389" s="927"/>
      <c r="AO389" s="927"/>
      <c r="AP389" s="927"/>
    </row>
    <row r="390" spans="1:42" s="932" customFormat="1" ht="12.75">
      <c r="A390" s="69" t="s">
        <v>394</v>
      </c>
      <c r="B390" s="79">
        <f>SUM(B391:B391)</f>
        <v>269358</v>
      </c>
      <c r="C390" s="79">
        <f>SUM(C391:C391)</f>
        <v>261126</v>
      </c>
      <c r="D390" s="79">
        <f>SUM(D391:D391)</f>
        <v>108799</v>
      </c>
      <c r="E390" s="422">
        <f aca="true" t="shared" si="56" ref="E390:E396">D390/B390*100</f>
        <v>40.39196905233926</v>
      </c>
      <c r="F390" s="79">
        <f>D390-'[2]Septembris'!D389</f>
        <v>0</v>
      </c>
      <c r="G390" s="927"/>
      <c r="H390" s="927"/>
      <c r="I390" s="927"/>
      <c r="J390" s="927"/>
      <c r="K390" s="927"/>
      <c r="L390" s="927"/>
      <c r="M390" s="927"/>
      <c r="N390" s="927"/>
      <c r="O390" s="927"/>
      <c r="P390" s="927"/>
      <c r="Q390" s="927"/>
      <c r="R390" s="927"/>
      <c r="S390" s="927"/>
      <c r="T390" s="927"/>
      <c r="U390" s="927"/>
      <c r="V390" s="927"/>
      <c r="W390" s="927"/>
      <c r="X390" s="927"/>
      <c r="Y390" s="927"/>
      <c r="Z390" s="927"/>
      <c r="AA390" s="927"/>
      <c r="AB390" s="927"/>
      <c r="AC390" s="927"/>
      <c r="AD390" s="927"/>
      <c r="AE390" s="927"/>
      <c r="AF390" s="927"/>
      <c r="AG390" s="927"/>
      <c r="AH390" s="927"/>
      <c r="AI390" s="927"/>
      <c r="AJ390" s="927"/>
      <c r="AK390" s="927"/>
      <c r="AL390" s="927"/>
      <c r="AM390" s="927"/>
      <c r="AN390" s="927"/>
      <c r="AO390" s="927"/>
      <c r="AP390" s="927"/>
    </row>
    <row r="391" spans="1:42" s="932" customFormat="1" ht="12.75">
      <c r="A391" s="69" t="s">
        <v>397</v>
      </c>
      <c r="B391" s="79">
        <f>261126+8232</f>
        <v>269358</v>
      </c>
      <c r="C391" s="79">
        <v>261126</v>
      </c>
      <c r="D391" s="79">
        <v>108799</v>
      </c>
      <c r="E391" s="422">
        <f t="shared" si="56"/>
        <v>40.39196905233926</v>
      </c>
      <c r="F391" s="79">
        <f>D391-'[2]Septembris'!D390</f>
        <v>0</v>
      </c>
      <c r="G391" s="927"/>
      <c r="H391" s="927"/>
      <c r="I391" s="927"/>
      <c r="J391" s="927"/>
      <c r="K391" s="927"/>
      <c r="L391" s="927"/>
      <c r="M391" s="927"/>
      <c r="N391" s="927"/>
      <c r="O391" s="927"/>
      <c r="P391" s="927"/>
      <c r="Q391" s="927"/>
      <c r="R391" s="927"/>
      <c r="S391" s="927"/>
      <c r="T391" s="927"/>
      <c r="U391" s="927"/>
      <c r="V391" s="927"/>
      <c r="W391" s="927"/>
      <c r="X391" s="927"/>
      <c r="Y391" s="927"/>
      <c r="Z391" s="927"/>
      <c r="AA391" s="927"/>
      <c r="AB391" s="927"/>
      <c r="AC391" s="927"/>
      <c r="AD391" s="927"/>
      <c r="AE391" s="927"/>
      <c r="AF391" s="927"/>
      <c r="AG391" s="927"/>
      <c r="AH391" s="927"/>
      <c r="AI391" s="927"/>
      <c r="AJ391" s="927"/>
      <c r="AK391" s="927"/>
      <c r="AL391" s="927"/>
      <c r="AM391" s="927"/>
      <c r="AN391" s="927"/>
      <c r="AO391" s="927"/>
      <c r="AP391" s="927"/>
    </row>
    <row r="392" spans="1:42" s="932" customFormat="1" ht="12.75">
      <c r="A392" s="69" t="s">
        <v>398</v>
      </c>
      <c r="B392" s="79">
        <f>B393+B395</f>
        <v>269358</v>
      </c>
      <c r="C392" s="79">
        <f>C393+C395</f>
        <v>261126</v>
      </c>
      <c r="D392" s="79">
        <f>D393+D395</f>
        <v>108800</v>
      </c>
      <c r="E392" s="422">
        <f t="shared" si="56"/>
        <v>40.39234030546707</v>
      </c>
      <c r="F392" s="79">
        <f>D392-'[2]Septembris'!D391</f>
        <v>0</v>
      </c>
      <c r="G392" s="927"/>
      <c r="H392" s="927"/>
      <c r="I392" s="927"/>
      <c r="J392" s="927"/>
      <c r="K392" s="927"/>
      <c r="L392" s="927"/>
      <c r="M392" s="927"/>
      <c r="N392" s="927"/>
      <c r="O392" s="927"/>
      <c r="P392" s="927"/>
      <c r="Q392" s="927"/>
      <c r="R392" s="927"/>
      <c r="S392" s="927"/>
      <c r="T392" s="927"/>
      <c r="U392" s="927"/>
      <c r="V392" s="927"/>
      <c r="W392" s="927"/>
      <c r="X392" s="927"/>
      <c r="Y392" s="927"/>
      <c r="Z392" s="927"/>
      <c r="AA392" s="927"/>
      <c r="AB392" s="927"/>
      <c r="AC392" s="927"/>
      <c r="AD392" s="927"/>
      <c r="AE392" s="927"/>
      <c r="AF392" s="927"/>
      <c r="AG392" s="927"/>
      <c r="AH392" s="927"/>
      <c r="AI392" s="927"/>
      <c r="AJ392" s="927"/>
      <c r="AK392" s="927"/>
      <c r="AL392" s="927"/>
      <c r="AM392" s="927"/>
      <c r="AN392" s="927"/>
      <c r="AO392" s="927"/>
      <c r="AP392" s="927"/>
    </row>
    <row r="393" spans="1:42" s="933" customFormat="1" ht="12.75">
      <c r="A393" s="69" t="s">
        <v>399</v>
      </c>
      <c r="B393" s="79">
        <f>SUM(B394:B394)</f>
        <v>105321</v>
      </c>
      <c r="C393" s="79">
        <f>SUM(C394:C394)</f>
        <v>98810</v>
      </c>
      <c r="D393" s="79">
        <f>SUM(D394:D394)</f>
        <v>0</v>
      </c>
      <c r="E393" s="422">
        <f t="shared" si="56"/>
        <v>0</v>
      </c>
      <c r="F393" s="79">
        <f>D393-'[2]Septembris'!D392</f>
        <v>0</v>
      </c>
      <c r="G393" s="927"/>
      <c r="H393" s="927"/>
      <c r="I393" s="927"/>
      <c r="J393" s="927"/>
      <c r="K393" s="927"/>
      <c r="L393" s="927"/>
      <c r="M393" s="927"/>
      <c r="N393" s="927"/>
      <c r="O393" s="927"/>
      <c r="P393" s="927"/>
      <c r="Q393" s="927"/>
      <c r="R393" s="927"/>
      <c r="S393" s="927"/>
      <c r="T393" s="927"/>
      <c r="U393" s="927"/>
      <c r="V393" s="927"/>
      <c r="W393" s="927"/>
      <c r="X393" s="927"/>
      <c r="Y393" s="927"/>
      <c r="Z393" s="927"/>
      <c r="AA393" s="927"/>
      <c r="AB393" s="927"/>
      <c r="AC393" s="927"/>
      <c r="AD393" s="927"/>
      <c r="AE393" s="927"/>
      <c r="AF393" s="927"/>
      <c r="AG393" s="927"/>
      <c r="AH393" s="927"/>
      <c r="AI393" s="927"/>
      <c r="AJ393" s="927"/>
      <c r="AK393" s="927"/>
      <c r="AL393" s="927"/>
      <c r="AM393" s="927"/>
      <c r="AN393" s="927"/>
      <c r="AO393" s="927"/>
      <c r="AP393" s="927"/>
    </row>
    <row r="394" spans="1:42" s="933" customFormat="1" ht="12.75">
      <c r="A394" s="69" t="s">
        <v>400</v>
      </c>
      <c r="B394" s="79">
        <f>98810+6511</f>
        <v>105321</v>
      </c>
      <c r="C394" s="79">
        <v>98810</v>
      </c>
      <c r="D394" s="245">
        <v>0</v>
      </c>
      <c r="E394" s="422">
        <f t="shared" si="56"/>
        <v>0</v>
      </c>
      <c r="F394" s="79">
        <f>D394-'[2]Septembris'!D393</f>
        <v>0</v>
      </c>
      <c r="G394" s="927"/>
      <c r="H394" s="927"/>
      <c r="I394" s="927"/>
      <c r="J394" s="927"/>
      <c r="K394" s="927"/>
      <c r="L394" s="927"/>
      <c r="M394" s="927"/>
      <c r="N394" s="927"/>
      <c r="O394" s="927"/>
      <c r="P394" s="927"/>
      <c r="Q394" s="927"/>
      <c r="R394" s="927"/>
      <c r="S394" s="927"/>
      <c r="T394" s="927"/>
      <c r="U394" s="927"/>
      <c r="V394" s="927"/>
      <c r="W394" s="927"/>
      <c r="X394" s="927"/>
      <c r="Y394" s="927"/>
      <c r="Z394" s="927"/>
      <c r="AA394" s="927"/>
      <c r="AB394" s="927"/>
      <c r="AC394" s="927"/>
      <c r="AD394" s="927"/>
      <c r="AE394" s="927"/>
      <c r="AF394" s="927"/>
      <c r="AG394" s="927"/>
      <c r="AH394" s="927"/>
      <c r="AI394" s="927"/>
      <c r="AJ394" s="927"/>
      <c r="AK394" s="927"/>
      <c r="AL394" s="927"/>
      <c r="AM394" s="927"/>
      <c r="AN394" s="927"/>
      <c r="AO394" s="927"/>
      <c r="AP394" s="927"/>
    </row>
    <row r="395" spans="1:42" s="928" customFormat="1" ht="12.75">
      <c r="A395" s="66" t="s">
        <v>405</v>
      </c>
      <c r="B395" s="79">
        <f>SUM(B396:B396)</f>
        <v>164037</v>
      </c>
      <c r="C395" s="79">
        <f>SUM(C396:C396)</f>
        <v>162316</v>
      </c>
      <c r="D395" s="79">
        <f>SUM(D396:D396)</f>
        <v>108800</v>
      </c>
      <c r="E395" s="422">
        <f t="shared" si="56"/>
        <v>66.32649950925705</v>
      </c>
      <c r="F395" s="79">
        <f>D395-'[2]Septembris'!D394</f>
        <v>0</v>
      </c>
      <c r="G395" s="927"/>
      <c r="H395" s="927"/>
      <c r="I395" s="927"/>
      <c r="J395" s="927"/>
      <c r="K395" s="927"/>
      <c r="L395" s="927"/>
      <c r="M395" s="927"/>
      <c r="N395" s="927"/>
      <c r="O395" s="927"/>
      <c r="P395" s="927"/>
      <c r="Q395" s="927"/>
      <c r="R395" s="927"/>
      <c r="S395" s="927"/>
      <c r="T395" s="927"/>
      <c r="U395" s="927"/>
      <c r="V395" s="927"/>
      <c r="W395" s="927"/>
      <c r="X395" s="927"/>
      <c r="Y395" s="927"/>
      <c r="Z395" s="927"/>
      <c r="AA395" s="927"/>
      <c r="AB395" s="927"/>
      <c r="AC395" s="927"/>
      <c r="AD395" s="927"/>
      <c r="AE395" s="927"/>
      <c r="AF395" s="927"/>
      <c r="AG395" s="927"/>
      <c r="AH395" s="927"/>
      <c r="AI395" s="927"/>
      <c r="AJ395" s="927"/>
      <c r="AK395" s="927"/>
      <c r="AL395" s="927"/>
      <c r="AM395" s="927"/>
      <c r="AN395" s="927"/>
      <c r="AO395" s="927"/>
      <c r="AP395" s="927"/>
    </row>
    <row r="396" spans="1:42" s="928" customFormat="1" ht="12.75">
      <c r="A396" s="66" t="s">
        <v>406</v>
      </c>
      <c r="B396" s="79">
        <f>162316+1721</f>
        <v>164037</v>
      </c>
      <c r="C396" s="79">
        <v>162316</v>
      </c>
      <c r="D396" s="79">
        <v>108800</v>
      </c>
      <c r="E396" s="422">
        <f t="shared" si="56"/>
        <v>66.32649950925705</v>
      </c>
      <c r="F396" s="79">
        <f>D396-'[2]Septembris'!D395</f>
        <v>0</v>
      </c>
      <c r="G396" s="927"/>
      <c r="H396" s="927"/>
      <c r="I396" s="927"/>
      <c r="J396" s="927"/>
      <c r="K396" s="927"/>
      <c r="L396" s="927"/>
      <c r="M396" s="927"/>
      <c r="N396" s="927"/>
      <c r="O396" s="927"/>
      <c r="P396" s="927"/>
      <c r="Q396" s="927"/>
      <c r="R396" s="927"/>
      <c r="S396" s="927"/>
      <c r="T396" s="927"/>
      <c r="U396" s="927"/>
      <c r="V396" s="927"/>
      <c r="W396" s="927"/>
      <c r="X396" s="927"/>
      <c r="Y396" s="927"/>
      <c r="Z396" s="927"/>
      <c r="AA396" s="927"/>
      <c r="AB396" s="927"/>
      <c r="AC396" s="927"/>
      <c r="AD396" s="927"/>
      <c r="AE396" s="927"/>
      <c r="AF396" s="927"/>
      <c r="AG396" s="927"/>
      <c r="AH396" s="927"/>
      <c r="AI396" s="927"/>
      <c r="AJ396" s="927"/>
      <c r="AK396" s="927"/>
      <c r="AL396" s="927"/>
      <c r="AM396" s="927"/>
      <c r="AN396" s="927"/>
      <c r="AO396" s="927"/>
      <c r="AP396" s="927"/>
    </row>
    <row r="397" spans="1:42" s="928" customFormat="1" ht="12.75">
      <c r="A397" s="70" t="s">
        <v>413</v>
      </c>
      <c r="B397" s="23"/>
      <c r="C397" s="23"/>
      <c r="D397" s="23"/>
      <c r="E397" s="898"/>
      <c r="F397" s="79"/>
      <c r="G397" s="927"/>
      <c r="H397" s="927"/>
      <c r="I397" s="927"/>
      <c r="J397" s="927"/>
      <c r="K397" s="927"/>
      <c r="L397" s="927"/>
      <c r="M397" s="927"/>
      <c r="N397" s="927"/>
      <c r="O397" s="927"/>
      <c r="P397" s="927"/>
      <c r="Q397" s="927"/>
      <c r="R397" s="927"/>
      <c r="S397" s="927"/>
      <c r="T397" s="927"/>
      <c r="U397" s="927"/>
      <c r="V397" s="927"/>
      <c r="W397" s="927"/>
      <c r="X397" s="927"/>
      <c r="Y397" s="927"/>
      <c r="Z397" s="927"/>
      <c r="AA397" s="927"/>
      <c r="AB397" s="927"/>
      <c r="AC397" s="927"/>
      <c r="AD397" s="927"/>
      <c r="AE397" s="927"/>
      <c r="AF397" s="927"/>
      <c r="AG397" s="927"/>
      <c r="AH397" s="927"/>
      <c r="AI397" s="927"/>
      <c r="AJ397" s="927"/>
      <c r="AK397" s="927"/>
      <c r="AL397" s="927"/>
      <c r="AM397" s="927"/>
      <c r="AN397" s="927"/>
      <c r="AO397" s="927"/>
      <c r="AP397" s="927"/>
    </row>
    <row r="398" spans="1:42" s="932" customFormat="1" ht="12.75">
      <c r="A398" s="69" t="s">
        <v>394</v>
      </c>
      <c r="B398" s="79">
        <f>SUM(B399:B401)</f>
        <v>22483281</v>
      </c>
      <c r="C398" s="79">
        <f>SUM(C399:C401)</f>
        <v>21251790</v>
      </c>
      <c r="D398" s="79">
        <f>SUM(D399:D401)</f>
        <v>12869017</v>
      </c>
      <c r="E398" s="422">
        <f aca="true" t="shared" si="57" ref="E398:E404">D398/B398*100</f>
        <v>57.238162882009966</v>
      </c>
      <c r="F398" s="79">
        <f>D398-'[2]Septembris'!D397</f>
        <v>205825</v>
      </c>
      <c r="G398" s="927"/>
      <c r="H398" s="927"/>
      <c r="I398" s="927"/>
      <c r="J398" s="927"/>
      <c r="K398" s="927"/>
      <c r="L398" s="927"/>
      <c r="M398" s="927"/>
      <c r="N398" s="927"/>
      <c r="O398" s="927"/>
      <c r="P398" s="927"/>
      <c r="Q398" s="927"/>
      <c r="R398" s="927"/>
      <c r="S398" s="927"/>
      <c r="T398" s="927"/>
      <c r="U398" s="927"/>
      <c r="V398" s="927"/>
      <c r="W398" s="927"/>
      <c r="X398" s="927"/>
      <c r="Y398" s="927"/>
      <c r="Z398" s="927"/>
      <c r="AA398" s="927"/>
      <c r="AB398" s="927"/>
      <c r="AC398" s="927"/>
      <c r="AD398" s="927"/>
      <c r="AE398" s="927"/>
      <c r="AF398" s="927"/>
      <c r="AG398" s="927"/>
      <c r="AH398" s="927"/>
      <c r="AI398" s="927"/>
      <c r="AJ398" s="927"/>
      <c r="AK398" s="927"/>
      <c r="AL398" s="927"/>
      <c r="AM398" s="927"/>
      <c r="AN398" s="927"/>
      <c r="AO398" s="927"/>
      <c r="AP398" s="927"/>
    </row>
    <row r="399" spans="1:42" s="932" customFormat="1" ht="12.75">
      <c r="A399" s="69" t="s">
        <v>395</v>
      </c>
      <c r="B399" s="79">
        <v>5408261</v>
      </c>
      <c r="C399" s="79">
        <v>5205401</v>
      </c>
      <c r="D399" s="79">
        <v>5205401</v>
      </c>
      <c r="E399" s="422">
        <f t="shared" si="57"/>
        <v>96.24907155923134</v>
      </c>
      <c r="F399" s="79">
        <f>D399-'[2]Septembris'!D398</f>
        <v>16401</v>
      </c>
      <c r="G399" s="927"/>
      <c r="H399" s="927"/>
      <c r="I399" s="927"/>
      <c r="J399" s="927"/>
      <c r="K399" s="927"/>
      <c r="L399" s="927"/>
      <c r="M399" s="927"/>
      <c r="N399" s="927"/>
      <c r="O399" s="927"/>
      <c r="P399" s="927"/>
      <c r="Q399" s="927"/>
      <c r="R399" s="927"/>
      <c r="S399" s="927"/>
      <c r="T399" s="927"/>
      <c r="U399" s="927"/>
      <c r="V399" s="927"/>
      <c r="W399" s="927"/>
      <c r="X399" s="927"/>
      <c r="Y399" s="927"/>
      <c r="Z399" s="927"/>
      <c r="AA399" s="927"/>
      <c r="AB399" s="927"/>
      <c r="AC399" s="927"/>
      <c r="AD399" s="927"/>
      <c r="AE399" s="927"/>
      <c r="AF399" s="927"/>
      <c r="AG399" s="927"/>
      <c r="AH399" s="927"/>
      <c r="AI399" s="927"/>
      <c r="AJ399" s="927"/>
      <c r="AK399" s="927"/>
      <c r="AL399" s="927"/>
      <c r="AM399" s="927"/>
      <c r="AN399" s="927"/>
      <c r="AO399" s="927"/>
      <c r="AP399" s="927"/>
    </row>
    <row r="400" spans="1:48" s="925" customFormat="1" ht="12.75">
      <c r="A400" s="938" t="s">
        <v>931</v>
      </c>
      <c r="B400" s="79">
        <v>125170</v>
      </c>
      <c r="C400" s="79">
        <v>84779</v>
      </c>
      <c r="D400" s="79">
        <v>0</v>
      </c>
      <c r="E400" s="422">
        <f t="shared" si="57"/>
        <v>0</v>
      </c>
      <c r="F400" s="79">
        <f>D400-'[2]Septembris'!D399</f>
        <v>0</v>
      </c>
      <c r="AV400" s="926"/>
    </row>
    <row r="401" spans="1:42" s="932" customFormat="1" ht="12.75">
      <c r="A401" s="69" t="s">
        <v>397</v>
      </c>
      <c r="B401" s="79">
        <v>16949850</v>
      </c>
      <c r="C401" s="79">
        <v>15961610</v>
      </c>
      <c r="D401" s="79">
        <v>7663616</v>
      </c>
      <c r="E401" s="422">
        <f t="shared" si="57"/>
        <v>45.213473865550434</v>
      </c>
      <c r="F401" s="79">
        <f>D401-'[2]Septembris'!D400</f>
        <v>189424</v>
      </c>
      <c r="G401" s="927"/>
      <c r="H401" s="927"/>
      <c r="I401" s="927"/>
      <c r="J401" s="927"/>
      <c r="K401" s="927"/>
      <c r="L401" s="927"/>
      <c r="M401" s="927"/>
      <c r="N401" s="927"/>
      <c r="O401" s="927"/>
      <c r="P401" s="927"/>
      <c r="Q401" s="927"/>
      <c r="R401" s="927"/>
      <c r="S401" s="927"/>
      <c r="T401" s="927"/>
      <c r="U401" s="927"/>
      <c r="V401" s="927"/>
      <c r="W401" s="927"/>
      <c r="X401" s="927"/>
      <c r="Y401" s="927"/>
      <c r="Z401" s="927"/>
      <c r="AA401" s="927"/>
      <c r="AB401" s="927"/>
      <c r="AC401" s="927"/>
      <c r="AD401" s="927"/>
      <c r="AE401" s="927"/>
      <c r="AF401" s="927"/>
      <c r="AG401" s="927"/>
      <c r="AH401" s="927"/>
      <c r="AI401" s="927"/>
      <c r="AJ401" s="927"/>
      <c r="AK401" s="927"/>
      <c r="AL401" s="927"/>
      <c r="AM401" s="927"/>
      <c r="AN401" s="927"/>
      <c r="AO401" s="927"/>
      <c r="AP401" s="927"/>
    </row>
    <row r="402" spans="1:42" s="932" customFormat="1" ht="12.75">
      <c r="A402" s="69" t="s">
        <v>398</v>
      </c>
      <c r="B402" s="79">
        <f>B403+B406</f>
        <v>25543473</v>
      </c>
      <c r="C402" s="79">
        <f>C403+C406</f>
        <v>24463088</v>
      </c>
      <c r="D402" s="79">
        <f>D403+D406</f>
        <v>12579217</v>
      </c>
      <c r="E402" s="422">
        <f t="shared" si="57"/>
        <v>49.24630648306908</v>
      </c>
      <c r="F402" s="79">
        <f>D402-'[2]Septembris'!D401</f>
        <v>1453566</v>
      </c>
      <c r="G402" s="927"/>
      <c r="H402" s="927"/>
      <c r="I402" s="927"/>
      <c r="J402" s="927"/>
      <c r="K402" s="927"/>
      <c r="L402" s="927"/>
      <c r="M402" s="927"/>
      <c r="N402" s="927"/>
      <c r="O402" s="927"/>
      <c r="P402" s="927"/>
      <c r="Q402" s="927"/>
      <c r="R402" s="927"/>
      <c r="S402" s="927"/>
      <c r="T402" s="927"/>
      <c r="U402" s="927"/>
      <c r="V402" s="927"/>
      <c r="W402" s="927"/>
      <c r="X402" s="927"/>
      <c r="Y402" s="927"/>
      <c r="Z402" s="927"/>
      <c r="AA402" s="927"/>
      <c r="AB402" s="927"/>
      <c r="AC402" s="927"/>
      <c r="AD402" s="927"/>
      <c r="AE402" s="927"/>
      <c r="AF402" s="927"/>
      <c r="AG402" s="927"/>
      <c r="AH402" s="927"/>
      <c r="AI402" s="927"/>
      <c r="AJ402" s="927"/>
      <c r="AK402" s="927"/>
      <c r="AL402" s="927"/>
      <c r="AM402" s="927"/>
      <c r="AN402" s="927"/>
      <c r="AO402" s="927"/>
      <c r="AP402" s="927"/>
    </row>
    <row r="403" spans="1:42" s="933" customFormat="1" ht="12" customHeight="1">
      <c r="A403" s="69" t="s">
        <v>399</v>
      </c>
      <c r="B403" s="79">
        <f>SUM(B404:B404)</f>
        <v>84180</v>
      </c>
      <c r="C403" s="79">
        <f>SUM(C404:C404)</f>
        <v>0</v>
      </c>
      <c r="D403" s="79">
        <f>SUM(D404:D404)</f>
        <v>0</v>
      </c>
      <c r="E403" s="422">
        <f t="shared" si="57"/>
        <v>0</v>
      </c>
      <c r="F403" s="79">
        <f>D403-'[2]Septembris'!D402</f>
        <v>0</v>
      </c>
      <c r="G403" s="927"/>
      <c r="H403" s="927"/>
      <c r="I403" s="927"/>
      <c r="J403" s="927"/>
      <c r="K403" s="927"/>
      <c r="L403" s="927"/>
      <c r="M403" s="927"/>
      <c r="N403" s="927"/>
      <c r="O403" s="927"/>
      <c r="P403" s="927"/>
      <c r="Q403" s="927"/>
      <c r="R403" s="927"/>
      <c r="S403" s="927"/>
      <c r="T403" s="927"/>
      <c r="U403" s="927"/>
      <c r="V403" s="927"/>
      <c r="W403" s="927"/>
      <c r="X403" s="927"/>
      <c r="Y403" s="927"/>
      <c r="Z403" s="927"/>
      <c r="AA403" s="927"/>
      <c r="AB403" s="927"/>
      <c r="AC403" s="927"/>
      <c r="AD403" s="927"/>
      <c r="AE403" s="927"/>
      <c r="AF403" s="927"/>
      <c r="AG403" s="927"/>
      <c r="AH403" s="927"/>
      <c r="AI403" s="927"/>
      <c r="AJ403" s="927"/>
      <c r="AK403" s="927"/>
      <c r="AL403" s="927"/>
      <c r="AM403" s="927"/>
      <c r="AN403" s="927"/>
      <c r="AO403" s="927"/>
      <c r="AP403" s="927"/>
    </row>
    <row r="404" spans="1:42" s="928" customFormat="1" ht="12.75">
      <c r="A404" s="69" t="s">
        <v>401</v>
      </c>
      <c r="B404" s="79">
        <v>84180</v>
      </c>
      <c r="C404" s="79">
        <v>0</v>
      </c>
      <c r="D404" s="79">
        <f>D405</f>
        <v>0</v>
      </c>
      <c r="E404" s="422">
        <f t="shared" si="57"/>
        <v>0</v>
      </c>
      <c r="F404" s="79">
        <f>D404-'[2]Septembris'!D403</f>
        <v>0</v>
      </c>
      <c r="G404" s="927"/>
      <c r="H404" s="927"/>
      <c r="I404" s="927"/>
      <c r="J404" s="927"/>
      <c r="K404" s="927"/>
      <c r="L404" s="927"/>
      <c r="M404" s="927"/>
      <c r="N404" s="927"/>
      <c r="O404" s="927"/>
      <c r="P404" s="927"/>
      <c r="Q404" s="927"/>
      <c r="R404" s="927"/>
      <c r="S404" s="927"/>
      <c r="T404" s="927"/>
      <c r="U404" s="927"/>
      <c r="V404" s="927"/>
      <c r="W404" s="927"/>
      <c r="X404" s="927"/>
      <c r="Y404" s="927"/>
      <c r="Z404" s="927"/>
      <c r="AA404" s="927"/>
      <c r="AB404" s="927"/>
      <c r="AC404" s="927"/>
      <c r="AD404" s="927"/>
      <c r="AE404" s="927"/>
      <c r="AF404" s="927"/>
      <c r="AG404" s="927"/>
      <c r="AH404" s="927"/>
      <c r="AI404" s="927"/>
      <c r="AJ404" s="927"/>
      <c r="AK404" s="927"/>
      <c r="AL404" s="927"/>
      <c r="AM404" s="927"/>
      <c r="AN404" s="927"/>
      <c r="AO404" s="927"/>
      <c r="AP404" s="927"/>
    </row>
    <row r="405" spans="1:48" s="937" customFormat="1" ht="12.75" hidden="1">
      <c r="A405" s="945" t="s">
        <v>414</v>
      </c>
      <c r="B405" s="79">
        <v>0</v>
      </c>
      <c r="C405" s="79">
        <v>0</v>
      </c>
      <c r="D405" s="79">
        <v>0</v>
      </c>
      <c r="E405" s="422">
        <v>0</v>
      </c>
      <c r="F405" s="79">
        <f>D405-'[2]Septembris'!D404</f>
        <v>0</v>
      </c>
      <c r="G405" s="241"/>
      <c r="H405" s="241"/>
      <c r="I405" s="241"/>
      <c r="J405" s="241"/>
      <c r="K405" s="241"/>
      <c r="L405" s="241"/>
      <c r="M405" s="241"/>
      <c r="N405" s="241"/>
      <c r="O405" s="241"/>
      <c r="P405" s="241"/>
      <c r="Q405" s="241"/>
      <c r="R405" s="241"/>
      <c r="S405" s="241"/>
      <c r="T405" s="241"/>
      <c r="U405" s="241"/>
      <c r="V405" s="241"/>
      <c r="W405" s="241"/>
      <c r="X405" s="241"/>
      <c r="Y405" s="241"/>
      <c r="Z405" s="241"/>
      <c r="AA405" s="241"/>
      <c r="AB405" s="241"/>
      <c r="AC405" s="241"/>
      <c r="AD405" s="241"/>
      <c r="AE405" s="241"/>
      <c r="AF405" s="241"/>
      <c r="AG405" s="241"/>
      <c r="AH405" s="241"/>
      <c r="AI405" s="241"/>
      <c r="AJ405" s="241"/>
      <c r="AK405" s="241"/>
      <c r="AL405" s="241"/>
      <c r="AM405" s="241"/>
      <c r="AN405" s="241"/>
      <c r="AO405" s="241"/>
      <c r="AP405" s="241"/>
      <c r="AQ405" s="241"/>
      <c r="AR405" s="241"/>
      <c r="AS405" s="241"/>
      <c r="AT405" s="241"/>
      <c r="AU405" s="241"/>
      <c r="AV405" s="39"/>
    </row>
    <row r="406" spans="1:42" s="928" customFormat="1" ht="12.75">
      <c r="A406" s="69" t="s">
        <v>405</v>
      </c>
      <c r="B406" s="79">
        <f>SUM(B407:B408)</f>
        <v>25459293</v>
      </c>
      <c r="C406" s="79">
        <v>24463088</v>
      </c>
      <c r="D406" s="79">
        <f>SUM(D407:D408)</f>
        <v>12579217</v>
      </c>
      <c r="E406" s="422">
        <f>D406/B406*100</f>
        <v>49.409137166534826</v>
      </c>
      <c r="F406" s="79">
        <f>D406-'[2]Septembris'!D405</f>
        <v>1453566</v>
      </c>
      <c r="G406" s="927"/>
      <c r="H406" s="927"/>
      <c r="I406" s="927"/>
      <c r="J406" s="927"/>
      <c r="K406" s="927"/>
      <c r="L406" s="927"/>
      <c r="M406" s="927"/>
      <c r="N406" s="927"/>
      <c r="O406" s="927"/>
      <c r="P406" s="927"/>
      <c r="Q406" s="927"/>
      <c r="R406" s="927"/>
      <c r="S406" s="927"/>
      <c r="T406" s="927"/>
      <c r="U406" s="927"/>
      <c r="V406" s="927"/>
      <c r="W406" s="927"/>
      <c r="X406" s="927"/>
      <c r="Y406" s="927"/>
      <c r="Z406" s="927"/>
      <c r="AA406" s="927"/>
      <c r="AB406" s="927"/>
      <c r="AC406" s="927"/>
      <c r="AD406" s="927"/>
      <c r="AE406" s="927"/>
      <c r="AF406" s="927"/>
      <c r="AG406" s="927"/>
      <c r="AH406" s="927"/>
      <c r="AI406" s="927"/>
      <c r="AJ406" s="927"/>
      <c r="AK406" s="927"/>
      <c r="AL406" s="927"/>
      <c r="AM406" s="927"/>
      <c r="AN406" s="927"/>
      <c r="AO406" s="927"/>
      <c r="AP406" s="927"/>
    </row>
    <row r="407" spans="1:42" s="928" customFormat="1" ht="12.75">
      <c r="A407" s="69" t="s">
        <v>406</v>
      </c>
      <c r="B407" s="79">
        <v>172390</v>
      </c>
      <c r="C407" s="79">
        <v>165490</v>
      </c>
      <c r="D407" s="79">
        <v>59373</v>
      </c>
      <c r="E407" s="422">
        <f>D407/B407*100</f>
        <v>34.44109287081617</v>
      </c>
      <c r="F407" s="79">
        <f>D407-'[2]Septembris'!D406</f>
        <v>26510</v>
      </c>
      <c r="G407" s="927"/>
      <c r="H407" s="927"/>
      <c r="I407" s="927"/>
      <c r="J407" s="927"/>
      <c r="K407" s="927"/>
      <c r="L407" s="927"/>
      <c r="M407" s="927"/>
      <c r="N407" s="927"/>
      <c r="O407" s="927"/>
      <c r="P407" s="927"/>
      <c r="Q407" s="927"/>
      <c r="R407" s="927"/>
      <c r="S407" s="927"/>
      <c r="T407" s="927"/>
      <c r="U407" s="927"/>
      <c r="V407" s="927"/>
      <c r="W407" s="927"/>
      <c r="X407" s="927"/>
      <c r="Y407" s="927"/>
      <c r="Z407" s="927"/>
      <c r="AA407" s="927"/>
      <c r="AB407" s="927"/>
      <c r="AC407" s="927"/>
      <c r="AD407" s="927"/>
      <c r="AE407" s="927"/>
      <c r="AF407" s="927"/>
      <c r="AG407" s="927"/>
      <c r="AH407" s="927"/>
      <c r="AI407" s="927"/>
      <c r="AJ407" s="927"/>
      <c r="AK407" s="927"/>
      <c r="AL407" s="927"/>
      <c r="AM407" s="927"/>
      <c r="AN407" s="927"/>
      <c r="AO407" s="927"/>
      <c r="AP407" s="927"/>
    </row>
    <row r="408" spans="1:42" s="928" customFormat="1" ht="12.75">
      <c r="A408" s="69" t="s">
        <v>407</v>
      </c>
      <c r="B408" s="79">
        <v>25286903</v>
      </c>
      <c r="C408" s="79">
        <v>24297598</v>
      </c>
      <c r="D408" s="79">
        <v>12519844</v>
      </c>
      <c r="E408" s="422">
        <f>D408/B408*100</f>
        <v>49.511179759735704</v>
      </c>
      <c r="F408" s="79">
        <f>D408-'[2]Septembris'!D407</f>
        <v>1427056</v>
      </c>
      <c r="G408" s="927"/>
      <c r="H408" s="927"/>
      <c r="I408" s="927"/>
      <c r="J408" s="927"/>
      <c r="K408" s="927"/>
      <c r="L408" s="927"/>
      <c r="M408" s="927"/>
      <c r="N408" s="927"/>
      <c r="O408" s="927"/>
      <c r="P408" s="927"/>
      <c r="Q408" s="927"/>
      <c r="R408" s="927"/>
      <c r="S408" s="927"/>
      <c r="T408" s="927"/>
      <c r="U408" s="927"/>
      <c r="V408" s="927"/>
      <c r="W408" s="927"/>
      <c r="X408" s="927"/>
      <c r="Y408" s="927"/>
      <c r="Z408" s="927"/>
      <c r="AA408" s="927"/>
      <c r="AB408" s="927"/>
      <c r="AC408" s="927"/>
      <c r="AD408" s="927"/>
      <c r="AE408" s="927"/>
      <c r="AF408" s="927"/>
      <c r="AG408" s="927"/>
      <c r="AH408" s="927"/>
      <c r="AI408" s="927"/>
      <c r="AJ408" s="927"/>
      <c r="AK408" s="927"/>
      <c r="AL408" s="927"/>
      <c r="AM408" s="927"/>
      <c r="AN408" s="927"/>
      <c r="AO408" s="927"/>
      <c r="AP408" s="927"/>
    </row>
    <row r="409" spans="1:42" s="928" customFormat="1" ht="12.75">
      <c r="A409" s="69" t="s">
        <v>408</v>
      </c>
      <c r="B409" s="79">
        <f>B398-B402</f>
        <v>-3060192</v>
      </c>
      <c r="C409" s="79">
        <f>C398-C402</f>
        <v>-3211298</v>
      </c>
      <c r="D409" s="79">
        <f>D398-D402</f>
        <v>289800</v>
      </c>
      <c r="E409" s="422" t="s">
        <v>587</v>
      </c>
      <c r="F409" s="79">
        <f>D409-'[2]Septembris'!D408</f>
        <v>-1247741</v>
      </c>
      <c r="G409" s="927"/>
      <c r="H409" s="927"/>
      <c r="I409" s="927"/>
      <c r="J409" s="927"/>
      <c r="K409" s="927"/>
      <c r="L409" s="927"/>
      <c r="M409" s="927"/>
      <c r="N409" s="927"/>
      <c r="O409" s="927"/>
      <c r="P409" s="927"/>
      <c r="Q409" s="927"/>
      <c r="R409" s="927"/>
      <c r="S409" s="927"/>
      <c r="T409" s="927"/>
      <c r="U409" s="927"/>
      <c r="V409" s="927"/>
      <c r="W409" s="927"/>
      <c r="X409" s="927"/>
      <c r="Y409" s="927"/>
      <c r="Z409" s="927"/>
      <c r="AA409" s="927"/>
      <c r="AB409" s="927"/>
      <c r="AC409" s="927"/>
      <c r="AD409" s="927"/>
      <c r="AE409" s="927"/>
      <c r="AF409" s="927"/>
      <c r="AG409" s="927"/>
      <c r="AH409" s="927"/>
      <c r="AI409" s="927"/>
      <c r="AJ409" s="927"/>
      <c r="AK409" s="927"/>
      <c r="AL409" s="927"/>
      <c r="AM409" s="927"/>
      <c r="AN409" s="927"/>
      <c r="AO409" s="927"/>
      <c r="AP409" s="927"/>
    </row>
    <row r="410" spans="1:48" s="241" customFormat="1" ht="36" customHeight="1">
      <c r="A410" s="947" t="s">
        <v>35</v>
      </c>
      <c r="B410" s="245">
        <v>221532</v>
      </c>
      <c r="C410" s="245">
        <v>0</v>
      </c>
      <c r="D410" s="245">
        <v>0</v>
      </c>
      <c r="E410" s="245" t="s">
        <v>587</v>
      </c>
      <c r="F410" s="79">
        <f>D410-'[2]Septembris'!D409</f>
        <v>0</v>
      </c>
      <c r="AV410" s="39"/>
    </row>
    <row r="411" spans="1:42" s="928" customFormat="1" ht="24.75" customHeight="1">
      <c r="A411" s="253" t="s">
        <v>409</v>
      </c>
      <c r="B411" s="79">
        <f>-B409-B410</f>
        <v>2838660</v>
      </c>
      <c r="C411" s="79">
        <f>-C409-C410</f>
        <v>3211298</v>
      </c>
      <c r="D411" s="79">
        <v>0</v>
      </c>
      <c r="E411" s="422" t="s">
        <v>587</v>
      </c>
      <c r="F411" s="79">
        <f>D411-'[2]Septembris'!D410</f>
        <v>0</v>
      </c>
      <c r="G411" s="927"/>
      <c r="H411" s="927"/>
      <c r="I411" s="927"/>
      <c r="J411" s="927"/>
      <c r="K411" s="927"/>
      <c r="L411" s="927"/>
      <c r="M411" s="927"/>
      <c r="N411" s="927"/>
      <c r="O411" s="927"/>
      <c r="P411" s="927"/>
      <c r="Q411" s="927"/>
      <c r="R411" s="927"/>
      <c r="S411" s="927"/>
      <c r="T411" s="927"/>
      <c r="U411" s="927"/>
      <c r="V411" s="927"/>
      <c r="W411" s="927"/>
      <c r="X411" s="927"/>
      <c r="Y411" s="927"/>
      <c r="Z411" s="927"/>
      <c r="AA411" s="927"/>
      <c r="AB411" s="927"/>
      <c r="AC411" s="927"/>
      <c r="AD411" s="927"/>
      <c r="AE411" s="927"/>
      <c r="AF411" s="927"/>
      <c r="AG411" s="927"/>
      <c r="AH411" s="927"/>
      <c r="AI411" s="927"/>
      <c r="AJ411" s="927"/>
      <c r="AK411" s="927"/>
      <c r="AL411" s="927"/>
      <c r="AM411" s="927"/>
      <c r="AN411" s="927"/>
      <c r="AO411" s="927"/>
      <c r="AP411" s="927"/>
    </row>
    <row r="412" spans="1:42" s="928" customFormat="1" ht="25.5">
      <c r="A412" s="419" t="s">
        <v>416</v>
      </c>
      <c r="B412" s="23"/>
      <c r="C412" s="23"/>
      <c r="D412" s="23"/>
      <c r="E412" s="898"/>
      <c r="F412" s="79"/>
      <c r="G412" s="927"/>
      <c r="H412" s="927"/>
      <c r="I412" s="927"/>
      <c r="J412" s="927"/>
      <c r="K412" s="927"/>
      <c r="L412" s="927"/>
      <c r="M412" s="927"/>
      <c r="N412" s="927"/>
      <c r="O412" s="927"/>
      <c r="P412" s="927"/>
      <c r="Q412" s="927"/>
      <c r="R412" s="927"/>
      <c r="S412" s="927"/>
      <c r="T412" s="927"/>
      <c r="U412" s="927"/>
      <c r="V412" s="927"/>
      <c r="W412" s="927"/>
      <c r="X412" s="927"/>
      <c r="Y412" s="927"/>
      <c r="Z412" s="927"/>
      <c r="AA412" s="927"/>
      <c r="AB412" s="927"/>
      <c r="AC412" s="927"/>
      <c r="AD412" s="927"/>
      <c r="AE412" s="927"/>
      <c r="AF412" s="927"/>
      <c r="AG412" s="927"/>
      <c r="AH412" s="927"/>
      <c r="AI412" s="927"/>
      <c r="AJ412" s="927"/>
      <c r="AK412" s="927"/>
      <c r="AL412" s="927"/>
      <c r="AM412" s="927"/>
      <c r="AN412" s="927"/>
      <c r="AO412" s="927"/>
      <c r="AP412" s="927"/>
    </row>
    <row r="413" spans="1:42" s="932" customFormat="1" ht="12.75">
      <c r="A413" s="69" t="s">
        <v>394</v>
      </c>
      <c r="B413" s="79">
        <f>SUM(B414)</f>
        <v>249000</v>
      </c>
      <c r="C413" s="79">
        <f>SUM(C414)</f>
        <v>199000</v>
      </c>
      <c r="D413" s="79">
        <f>SUM(D414)</f>
        <v>199000</v>
      </c>
      <c r="E413" s="422">
        <f>D413/B413*100</f>
        <v>79.91967871485943</v>
      </c>
      <c r="F413" s="79">
        <f>D413-'[2]Septembris'!D412</f>
        <v>-1000</v>
      </c>
      <c r="G413" s="927"/>
      <c r="H413" s="927"/>
      <c r="I413" s="927"/>
      <c r="J413" s="927"/>
      <c r="K413" s="927"/>
      <c r="L413" s="927"/>
      <c r="M413" s="927"/>
      <c r="N413" s="927"/>
      <c r="O413" s="927"/>
      <c r="P413" s="927"/>
      <c r="Q413" s="927"/>
      <c r="R413" s="927"/>
      <c r="S413" s="927"/>
      <c r="T413" s="927"/>
      <c r="U413" s="927"/>
      <c r="V413" s="927"/>
      <c r="W413" s="927"/>
      <c r="X413" s="927"/>
      <c r="Y413" s="927"/>
      <c r="Z413" s="927"/>
      <c r="AA413" s="927"/>
      <c r="AB413" s="927"/>
      <c r="AC413" s="927"/>
      <c r="AD413" s="927"/>
      <c r="AE413" s="927"/>
      <c r="AF413" s="927"/>
      <c r="AG413" s="927"/>
      <c r="AH413" s="927"/>
      <c r="AI413" s="927"/>
      <c r="AJ413" s="927"/>
      <c r="AK413" s="927"/>
      <c r="AL413" s="927"/>
      <c r="AM413" s="927"/>
      <c r="AN413" s="927"/>
      <c r="AO413" s="927"/>
      <c r="AP413" s="927"/>
    </row>
    <row r="414" spans="1:42" s="932" customFormat="1" ht="12.75">
      <c r="A414" s="69" t="s">
        <v>395</v>
      </c>
      <c r="B414" s="79">
        <v>249000</v>
      </c>
      <c r="C414" s="79">
        <v>199000</v>
      </c>
      <c r="D414" s="79">
        <v>199000</v>
      </c>
      <c r="E414" s="422">
        <f>D414/B414*100</f>
        <v>79.91967871485943</v>
      </c>
      <c r="F414" s="79">
        <f>D414-'[2]Septembris'!D413</f>
        <v>-1000</v>
      </c>
      <c r="G414" s="927"/>
      <c r="H414" s="927"/>
      <c r="I414" s="927"/>
      <c r="J414" s="927"/>
      <c r="K414" s="927"/>
      <c r="L414" s="927"/>
      <c r="M414" s="927"/>
      <c r="N414" s="927"/>
      <c r="O414" s="927"/>
      <c r="P414" s="927"/>
      <c r="Q414" s="927"/>
      <c r="R414" s="927"/>
      <c r="S414" s="927"/>
      <c r="T414" s="927"/>
      <c r="U414" s="927"/>
      <c r="V414" s="927"/>
      <c r="W414" s="927"/>
      <c r="X414" s="927"/>
      <c r="Y414" s="927"/>
      <c r="Z414" s="927"/>
      <c r="AA414" s="927"/>
      <c r="AB414" s="927"/>
      <c r="AC414" s="927"/>
      <c r="AD414" s="927"/>
      <c r="AE414" s="927"/>
      <c r="AF414" s="927"/>
      <c r="AG414" s="927"/>
      <c r="AH414" s="927"/>
      <c r="AI414" s="927"/>
      <c r="AJ414" s="927"/>
      <c r="AK414" s="927"/>
      <c r="AL414" s="927"/>
      <c r="AM414" s="927"/>
      <c r="AN414" s="927"/>
      <c r="AO414" s="927"/>
      <c r="AP414" s="927"/>
    </row>
    <row r="415" spans="1:42" s="932" customFormat="1" ht="12.75">
      <c r="A415" s="69" t="s">
        <v>398</v>
      </c>
      <c r="B415" s="79">
        <f aca="true" t="shared" si="58" ref="B415:D416">SUM(B416)</f>
        <v>249000</v>
      </c>
      <c r="C415" s="79">
        <f t="shared" si="58"/>
        <v>199000</v>
      </c>
      <c r="D415" s="79">
        <f t="shared" si="58"/>
        <v>0</v>
      </c>
      <c r="E415" s="422">
        <f>D415/B415*100</f>
        <v>0</v>
      </c>
      <c r="F415" s="79">
        <f>D415-'[2]Septembris'!D414</f>
        <v>0</v>
      </c>
      <c r="G415" s="927"/>
      <c r="H415" s="927"/>
      <c r="I415" s="927"/>
      <c r="J415" s="927"/>
      <c r="K415" s="927"/>
      <c r="L415" s="927"/>
      <c r="M415" s="927"/>
      <c r="N415" s="927"/>
      <c r="O415" s="927"/>
      <c r="P415" s="927"/>
      <c r="Q415" s="927"/>
      <c r="R415" s="927"/>
      <c r="S415" s="927"/>
      <c r="T415" s="927"/>
      <c r="U415" s="927"/>
      <c r="V415" s="927"/>
      <c r="W415" s="927"/>
      <c r="X415" s="927"/>
      <c r="Y415" s="927"/>
      <c r="Z415" s="927"/>
      <c r="AA415" s="927"/>
      <c r="AB415" s="927"/>
      <c r="AC415" s="927"/>
      <c r="AD415" s="927"/>
      <c r="AE415" s="927"/>
      <c r="AF415" s="927"/>
      <c r="AG415" s="927"/>
      <c r="AH415" s="927"/>
      <c r="AI415" s="927"/>
      <c r="AJ415" s="927"/>
      <c r="AK415" s="927"/>
      <c r="AL415" s="927"/>
      <c r="AM415" s="927"/>
      <c r="AN415" s="927"/>
      <c r="AO415" s="927"/>
      <c r="AP415" s="927"/>
    </row>
    <row r="416" spans="1:42" s="928" customFormat="1" ht="12.75">
      <c r="A416" s="69" t="s">
        <v>405</v>
      </c>
      <c r="B416" s="79">
        <f t="shared" si="58"/>
        <v>249000</v>
      </c>
      <c r="C416" s="79">
        <f t="shared" si="58"/>
        <v>199000</v>
      </c>
      <c r="D416" s="79">
        <f t="shared" si="58"/>
        <v>0</v>
      </c>
      <c r="E416" s="422">
        <f>D416/B416*100</f>
        <v>0</v>
      </c>
      <c r="F416" s="79">
        <f>D416-'[2]Septembris'!D415</f>
        <v>0</v>
      </c>
      <c r="G416" s="927"/>
      <c r="H416" s="927"/>
      <c r="I416" s="927"/>
      <c r="J416" s="927"/>
      <c r="K416" s="927"/>
      <c r="L416" s="927"/>
      <c r="M416" s="927"/>
      <c r="N416" s="927"/>
      <c r="O416" s="927"/>
      <c r="P416" s="927"/>
      <c r="Q416" s="927"/>
      <c r="R416" s="927"/>
      <c r="S416" s="927"/>
      <c r="T416" s="927"/>
      <c r="U416" s="927"/>
      <c r="V416" s="927"/>
      <c r="W416" s="927"/>
      <c r="X416" s="927"/>
      <c r="Y416" s="927"/>
      <c r="Z416" s="927"/>
      <c r="AA416" s="927"/>
      <c r="AB416" s="927"/>
      <c r="AC416" s="927"/>
      <c r="AD416" s="927"/>
      <c r="AE416" s="927"/>
      <c r="AF416" s="927"/>
      <c r="AG416" s="927"/>
      <c r="AH416" s="927"/>
      <c r="AI416" s="927"/>
      <c r="AJ416" s="927"/>
      <c r="AK416" s="927"/>
      <c r="AL416" s="927"/>
      <c r="AM416" s="927"/>
      <c r="AN416" s="927"/>
      <c r="AO416" s="927"/>
      <c r="AP416" s="927"/>
    </row>
    <row r="417" spans="1:42" s="928" customFormat="1" ht="12.75">
      <c r="A417" s="69" t="s">
        <v>407</v>
      </c>
      <c r="B417" s="79">
        <v>249000</v>
      </c>
      <c r="C417" s="79">
        <v>199000</v>
      </c>
      <c r="D417" s="79">
        <v>0</v>
      </c>
      <c r="E417" s="422">
        <f>D417/B417*100</f>
        <v>0</v>
      </c>
      <c r="F417" s="79">
        <f>D417-'[2]Septembris'!D416</f>
        <v>0</v>
      </c>
      <c r="G417" s="927"/>
      <c r="H417" s="927"/>
      <c r="I417" s="927"/>
      <c r="J417" s="927"/>
      <c r="K417" s="927"/>
      <c r="L417" s="927"/>
      <c r="M417" s="927"/>
      <c r="N417" s="927"/>
      <c r="O417" s="927"/>
      <c r="P417" s="927"/>
      <c r="Q417" s="927"/>
      <c r="R417" s="927"/>
      <c r="S417" s="927"/>
      <c r="T417" s="927"/>
      <c r="U417" s="927"/>
      <c r="V417" s="927"/>
      <c r="W417" s="927"/>
      <c r="X417" s="927"/>
      <c r="Y417" s="927"/>
      <c r="Z417" s="927"/>
      <c r="AA417" s="927"/>
      <c r="AB417" s="927"/>
      <c r="AC417" s="927"/>
      <c r="AD417" s="927"/>
      <c r="AE417" s="927"/>
      <c r="AF417" s="927"/>
      <c r="AG417" s="927"/>
      <c r="AH417" s="927"/>
      <c r="AI417" s="927"/>
      <c r="AJ417" s="927"/>
      <c r="AK417" s="927"/>
      <c r="AL417" s="927"/>
      <c r="AM417" s="927"/>
      <c r="AN417" s="927"/>
      <c r="AO417" s="927"/>
      <c r="AP417" s="927"/>
    </row>
    <row r="418" spans="1:42" s="928" customFormat="1" ht="12.75">
      <c r="A418" s="419" t="s">
        <v>418</v>
      </c>
      <c r="B418" s="23"/>
      <c r="C418" s="23"/>
      <c r="D418" s="23"/>
      <c r="E418" s="898"/>
      <c r="F418" s="79"/>
      <c r="G418" s="927"/>
      <c r="H418" s="927"/>
      <c r="I418" s="927"/>
      <c r="J418" s="927"/>
      <c r="K418" s="927"/>
      <c r="L418" s="927"/>
      <c r="M418" s="927"/>
      <c r="N418" s="927"/>
      <c r="O418" s="927"/>
      <c r="P418" s="927"/>
      <c r="Q418" s="927"/>
      <c r="R418" s="927"/>
      <c r="S418" s="927"/>
      <c r="T418" s="927"/>
      <c r="U418" s="927"/>
      <c r="V418" s="927"/>
      <c r="W418" s="927"/>
      <c r="X418" s="927"/>
      <c r="Y418" s="927"/>
      <c r="Z418" s="927"/>
      <c r="AA418" s="927"/>
      <c r="AB418" s="927"/>
      <c r="AC418" s="927"/>
      <c r="AD418" s="927"/>
      <c r="AE418" s="927"/>
      <c r="AF418" s="927"/>
      <c r="AG418" s="927"/>
      <c r="AH418" s="927"/>
      <c r="AI418" s="927"/>
      <c r="AJ418" s="927"/>
      <c r="AK418" s="927"/>
      <c r="AL418" s="927"/>
      <c r="AM418" s="927"/>
      <c r="AN418" s="927"/>
      <c r="AO418" s="927"/>
      <c r="AP418" s="927"/>
    </row>
    <row r="419" spans="1:42" s="932" customFormat="1" ht="12.75">
      <c r="A419" s="69" t="s">
        <v>394</v>
      </c>
      <c r="B419" s="79">
        <f>B420+B421</f>
        <v>14079150</v>
      </c>
      <c r="C419" s="79">
        <f>SUM(C420)</f>
        <v>2771500</v>
      </c>
      <c r="D419" s="79">
        <f>SUM(D420)</f>
        <v>2771500</v>
      </c>
      <c r="E419" s="422">
        <f>D419/B419*100</f>
        <v>19.685137241949977</v>
      </c>
      <c r="F419" s="79">
        <f>D419-'[2]Septembris'!D418</f>
        <v>249720</v>
      </c>
      <c r="G419" s="927"/>
      <c r="H419" s="927"/>
      <c r="I419" s="927"/>
      <c r="J419" s="927"/>
      <c r="K419" s="927"/>
      <c r="L419" s="927"/>
      <c r="M419" s="927"/>
      <c r="N419" s="927"/>
      <c r="O419" s="927"/>
      <c r="P419" s="927"/>
      <c r="Q419" s="927"/>
      <c r="R419" s="927"/>
      <c r="S419" s="927"/>
      <c r="T419" s="927"/>
      <c r="U419" s="927"/>
      <c r="V419" s="927"/>
      <c r="W419" s="927"/>
      <c r="X419" s="927"/>
      <c r="Y419" s="927"/>
      <c r="Z419" s="927"/>
      <c r="AA419" s="927"/>
      <c r="AB419" s="927"/>
      <c r="AC419" s="927"/>
      <c r="AD419" s="927"/>
      <c r="AE419" s="927"/>
      <c r="AF419" s="927"/>
      <c r="AG419" s="927"/>
      <c r="AH419" s="927"/>
      <c r="AI419" s="927"/>
      <c r="AJ419" s="927"/>
      <c r="AK419" s="927"/>
      <c r="AL419" s="927"/>
      <c r="AM419" s="927"/>
      <c r="AN419" s="927"/>
      <c r="AO419" s="927"/>
      <c r="AP419" s="927"/>
    </row>
    <row r="420" spans="1:42" s="932" customFormat="1" ht="12.75">
      <c r="A420" s="69" t="s">
        <v>395</v>
      </c>
      <c r="B420" s="79">
        <v>3248910</v>
      </c>
      <c r="C420" s="79">
        <v>2771500</v>
      </c>
      <c r="D420" s="79">
        <v>2771500</v>
      </c>
      <c r="E420" s="422">
        <f>D420/B420*100</f>
        <v>85.30553324037908</v>
      </c>
      <c r="F420" s="79">
        <f>D420-'[2]Septembris'!D419</f>
        <v>249720</v>
      </c>
      <c r="G420" s="927"/>
      <c r="H420" s="927"/>
      <c r="I420" s="927"/>
      <c r="J420" s="927"/>
      <c r="K420" s="927"/>
      <c r="L420" s="927"/>
      <c r="M420" s="927"/>
      <c r="N420" s="927"/>
      <c r="O420" s="927"/>
      <c r="P420" s="927"/>
      <c r="Q420" s="927"/>
      <c r="R420" s="927"/>
      <c r="S420" s="927"/>
      <c r="T420" s="927"/>
      <c r="U420" s="927"/>
      <c r="V420" s="927"/>
      <c r="W420" s="927"/>
      <c r="X420" s="927"/>
      <c r="Y420" s="927"/>
      <c r="Z420" s="927"/>
      <c r="AA420" s="927"/>
      <c r="AB420" s="927"/>
      <c r="AC420" s="927"/>
      <c r="AD420" s="927"/>
      <c r="AE420" s="927"/>
      <c r="AF420" s="927"/>
      <c r="AG420" s="927"/>
      <c r="AH420" s="927"/>
      <c r="AI420" s="927"/>
      <c r="AJ420" s="927"/>
      <c r="AK420" s="927"/>
      <c r="AL420" s="927"/>
      <c r="AM420" s="927"/>
      <c r="AN420" s="927"/>
      <c r="AO420" s="927"/>
      <c r="AP420" s="927"/>
    </row>
    <row r="421" spans="1:42" s="932" customFormat="1" ht="12.75">
      <c r="A421" s="69" t="s">
        <v>397</v>
      </c>
      <c r="B421" s="245">
        <v>10830240</v>
      </c>
      <c r="C421" s="245">
        <v>0</v>
      </c>
      <c r="D421" s="245">
        <v>0</v>
      </c>
      <c r="E421" s="357">
        <f>D421/B421*100</f>
        <v>0</v>
      </c>
      <c r="F421" s="79">
        <f>D421-'[2]Septembris'!D420</f>
        <v>0</v>
      </c>
      <c r="G421" s="927"/>
      <c r="H421" s="927"/>
      <c r="I421" s="927"/>
      <c r="J421" s="927"/>
      <c r="K421" s="927"/>
      <c r="L421" s="927"/>
      <c r="M421" s="927"/>
      <c r="N421" s="927"/>
      <c r="O421" s="927"/>
      <c r="P421" s="927"/>
      <c r="Q421" s="927"/>
      <c r="R421" s="927"/>
      <c r="S421" s="927"/>
      <c r="T421" s="927"/>
      <c r="U421" s="927"/>
      <c r="V421" s="927"/>
      <c r="W421" s="927"/>
      <c r="X421" s="927"/>
      <c r="Y421" s="927"/>
      <c r="Z421" s="927"/>
      <c r="AA421" s="927"/>
      <c r="AB421" s="927"/>
      <c r="AC421" s="927"/>
      <c r="AD421" s="927"/>
      <c r="AE421" s="927"/>
      <c r="AF421" s="927"/>
      <c r="AG421" s="927"/>
      <c r="AH421" s="927"/>
      <c r="AI421" s="927"/>
      <c r="AJ421" s="927"/>
      <c r="AK421" s="927"/>
      <c r="AL421" s="927"/>
      <c r="AM421" s="927"/>
      <c r="AN421" s="927"/>
      <c r="AO421" s="927"/>
      <c r="AP421" s="927"/>
    </row>
    <row r="422" spans="1:42" s="932" customFormat="1" ht="12.75">
      <c r="A422" s="69" t="s">
        <v>398</v>
      </c>
      <c r="B422" s="79">
        <f>B423+B425</f>
        <v>3248910</v>
      </c>
      <c r="C422" s="79">
        <f>C423+C425</f>
        <v>2771500</v>
      </c>
      <c r="D422" s="79">
        <f>D423+D425</f>
        <v>1966105</v>
      </c>
      <c r="E422" s="422">
        <f>D422/B422*100</f>
        <v>60.51583454143081</v>
      </c>
      <c r="F422" s="79">
        <f>D422-'[2]Septembris'!D421+1</f>
        <v>1134891</v>
      </c>
      <c r="G422" s="927"/>
      <c r="H422" s="927"/>
      <c r="I422" s="927"/>
      <c r="J422" s="927"/>
      <c r="K422" s="927"/>
      <c r="L422" s="927"/>
      <c r="M422" s="927"/>
      <c r="N422" s="927"/>
      <c r="O422" s="927"/>
      <c r="P422" s="927"/>
      <c r="Q422" s="927"/>
      <c r="R422" s="927"/>
      <c r="S422" s="927"/>
      <c r="T422" s="927"/>
      <c r="U422" s="927"/>
      <c r="V422" s="927"/>
      <c r="W422" s="927"/>
      <c r="X422" s="927"/>
      <c r="Y422" s="927"/>
      <c r="Z422" s="927"/>
      <c r="AA422" s="927"/>
      <c r="AB422" s="927"/>
      <c r="AC422" s="927"/>
      <c r="AD422" s="927"/>
      <c r="AE422" s="927"/>
      <c r="AF422" s="927"/>
      <c r="AG422" s="927"/>
      <c r="AH422" s="927"/>
      <c r="AI422" s="927"/>
      <c r="AJ422" s="927"/>
      <c r="AK422" s="927"/>
      <c r="AL422" s="927"/>
      <c r="AM422" s="927"/>
      <c r="AN422" s="927"/>
      <c r="AO422" s="927"/>
      <c r="AP422" s="927"/>
    </row>
    <row r="423" spans="1:58" s="934" customFormat="1" ht="12.75" hidden="1">
      <c r="A423" s="941" t="s">
        <v>419</v>
      </c>
      <c r="B423" s="245">
        <f>B424</f>
        <v>0</v>
      </c>
      <c r="C423" s="245">
        <f>C424</f>
        <v>0</v>
      </c>
      <c r="D423" s="245">
        <f>D424</f>
        <v>0</v>
      </c>
      <c r="E423" s="422">
        <v>0</v>
      </c>
      <c r="F423" s="79">
        <f>D423-'[2]Septembris'!D422</f>
        <v>0</v>
      </c>
      <c r="G423" s="925"/>
      <c r="H423" s="925"/>
      <c r="I423" s="925"/>
      <c r="J423" s="925"/>
      <c r="K423" s="925"/>
      <c r="L423" s="925"/>
      <c r="M423" s="925"/>
      <c r="N423" s="925"/>
      <c r="O423" s="925"/>
      <c r="P423" s="925"/>
      <c r="Q423" s="925"/>
      <c r="R423" s="925"/>
      <c r="S423" s="925"/>
      <c r="T423" s="925"/>
      <c r="U423" s="925"/>
      <c r="V423" s="925"/>
      <c r="W423" s="925"/>
      <c r="X423" s="925"/>
      <c r="Y423" s="925"/>
      <c r="Z423" s="925"/>
      <c r="AA423" s="925"/>
      <c r="AB423" s="925"/>
      <c r="AC423" s="925"/>
      <c r="AD423" s="925"/>
      <c r="AE423" s="925"/>
      <c r="AF423" s="925"/>
      <c r="AG423" s="925"/>
      <c r="AH423" s="925"/>
      <c r="AI423" s="925"/>
      <c r="AJ423" s="925"/>
      <c r="AK423" s="925"/>
      <c r="AL423" s="925"/>
      <c r="AM423" s="925"/>
      <c r="AN423" s="925"/>
      <c r="AO423" s="925"/>
      <c r="AP423" s="925"/>
      <c r="AQ423" s="925"/>
      <c r="AR423" s="925"/>
      <c r="AS423" s="925"/>
      <c r="AT423" s="925"/>
      <c r="AU423" s="925"/>
      <c r="AV423" s="926"/>
      <c r="AW423" s="926"/>
      <c r="AX423" s="926"/>
      <c r="AY423" s="926"/>
      <c r="AZ423" s="926"/>
      <c r="BA423" s="926"/>
      <c r="BB423" s="926"/>
      <c r="BC423" s="926"/>
      <c r="BD423" s="926"/>
      <c r="BE423" s="926"/>
      <c r="BF423" s="926"/>
    </row>
    <row r="424" spans="1:58" s="934" customFormat="1" ht="12.75" hidden="1">
      <c r="A424" s="938" t="s">
        <v>1577</v>
      </c>
      <c r="B424" s="245">
        <v>0</v>
      </c>
      <c r="C424" s="245">
        <v>0</v>
      </c>
      <c r="D424" s="245">
        <v>0</v>
      </c>
      <c r="E424" s="422">
        <v>0</v>
      </c>
      <c r="F424" s="79">
        <f>D424-'[2]Septembris'!D423</f>
        <v>0</v>
      </c>
      <c r="G424" s="925"/>
      <c r="H424" s="925"/>
      <c r="I424" s="925"/>
      <c r="J424" s="925"/>
      <c r="K424" s="925"/>
      <c r="L424" s="925"/>
      <c r="M424" s="925"/>
      <c r="N424" s="925"/>
      <c r="O424" s="925"/>
      <c r="P424" s="925"/>
      <c r="Q424" s="925"/>
      <c r="R424" s="925"/>
      <c r="S424" s="925"/>
      <c r="T424" s="925"/>
      <c r="U424" s="925"/>
      <c r="V424" s="925"/>
      <c r="W424" s="925"/>
      <c r="X424" s="925"/>
      <c r="Y424" s="925"/>
      <c r="Z424" s="925"/>
      <c r="AA424" s="925"/>
      <c r="AB424" s="925"/>
      <c r="AC424" s="925"/>
      <c r="AD424" s="925"/>
      <c r="AE424" s="925"/>
      <c r="AF424" s="925"/>
      <c r="AG424" s="925"/>
      <c r="AH424" s="925"/>
      <c r="AI424" s="925"/>
      <c r="AJ424" s="925"/>
      <c r="AK424" s="925"/>
      <c r="AL424" s="925"/>
      <c r="AM424" s="925"/>
      <c r="AN424" s="925"/>
      <c r="AO424" s="925"/>
      <c r="AP424" s="925"/>
      <c r="AQ424" s="925"/>
      <c r="AR424" s="925"/>
      <c r="AS424" s="925"/>
      <c r="AT424" s="925"/>
      <c r="AU424" s="925"/>
      <c r="AV424" s="926"/>
      <c r="AW424" s="926"/>
      <c r="AX424" s="926"/>
      <c r="AY424" s="926"/>
      <c r="AZ424" s="926"/>
      <c r="BA424" s="926"/>
      <c r="BB424" s="926"/>
      <c r="BC424" s="926"/>
      <c r="BD424" s="926"/>
      <c r="BE424" s="926"/>
      <c r="BF424" s="926"/>
    </row>
    <row r="425" spans="1:42" s="928" customFormat="1" ht="12.75">
      <c r="A425" s="69" t="s">
        <v>405</v>
      </c>
      <c r="B425" s="245">
        <f>SUM(B426:B426)</f>
        <v>3248910</v>
      </c>
      <c r="C425" s="245">
        <f>SUM(C426)</f>
        <v>2771500</v>
      </c>
      <c r="D425" s="245">
        <f>SUM(D426)</f>
        <v>1966105</v>
      </c>
      <c r="E425" s="357">
        <f>D425/B425*100</f>
        <v>60.51583454143081</v>
      </c>
      <c r="F425" s="79">
        <f>D425-'[2]Septembris'!D424+1</f>
        <v>1134891</v>
      </c>
      <c r="G425" s="927"/>
      <c r="H425" s="927"/>
      <c r="I425" s="927"/>
      <c r="J425" s="927"/>
      <c r="K425" s="927"/>
      <c r="L425" s="927"/>
      <c r="M425" s="927"/>
      <c r="N425" s="927"/>
      <c r="O425" s="927"/>
      <c r="P425" s="927"/>
      <c r="Q425" s="927"/>
      <c r="R425" s="927"/>
      <c r="S425" s="927"/>
      <c r="T425" s="927"/>
      <c r="U425" s="927"/>
      <c r="V425" s="927"/>
      <c r="W425" s="927"/>
      <c r="X425" s="927"/>
      <c r="Y425" s="927"/>
      <c r="Z425" s="927"/>
      <c r="AA425" s="927"/>
      <c r="AB425" s="927"/>
      <c r="AC425" s="927"/>
      <c r="AD425" s="927"/>
      <c r="AE425" s="927"/>
      <c r="AF425" s="927"/>
      <c r="AG425" s="927"/>
      <c r="AH425" s="927"/>
      <c r="AI425" s="927"/>
      <c r="AJ425" s="927"/>
      <c r="AK425" s="927"/>
      <c r="AL425" s="927"/>
      <c r="AM425" s="927"/>
      <c r="AN425" s="927"/>
      <c r="AO425" s="927"/>
      <c r="AP425" s="927"/>
    </row>
    <row r="426" spans="1:42" s="928" customFormat="1" ht="12.75">
      <c r="A426" s="69" t="s">
        <v>407</v>
      </c>
      <c r="B426" s="245">
        <v>3248910</v>
      </c>
      <c r="C426" s="245">
        <v>2771500</v>
      </c>
      <c r="D426" s="245">
        <v>1966105</v>
      </c>
      <c r="E426" s="357">
        <f>D426/B426*100</f>
        <v>60.51583454143081</v>
      </c>
      <c r="F426" s="79">
        <f>D426-'[2]Septembris'!D425+1</f>
        <v>1134891</v>
      </c>
      <c r="G426" s="927"/>
      <c r="H426" s="927"/>
      <c r="I426" s="927"/>
      <c r="J426" s="927"/>
      <c r="K426" s="927"/>
      <c r="L426" s="927"/>
      <c r="M426" s="927"/>
      <c r="N426" s="927"/>
      <c r="O426" s="927"/>
      <c r="P426" s="927"/>
      <c r="Q426" s="927"/>
      <c r="R426" s="927"/>
      <c r="S426" s="927"/>
      <c r="T426" s="927"/>
      <c r="U426" s="927"/>
      <c r="V426" s="927"/>
      <c r="W426" s="927"/>
      <c r="X426" s="927"/>
      <c r="Y426" s="927"/>
      <c r="Z426" s="927"/>
      <c r="AA426" s="927"/>
      <c r="AB426" s="927"/>
      <c r="AC426" s="927"/>
      <c r="AD426" s="927"/>
      <c r="AE426" s="927"/>
      <c r="AF426" s="927"/>
      <c r="AG426" s="927"/>
      <c r="AH426" s="927"/>
      <c r="AI426" s="927"/>
      <c r="AJ426" s="927"/>
      <c r="AK426" s="927"/>
      <c r="AL426" s="927"/>
      <c r="AM426" s="927"/>
      <c r="AN426" s="927"/>
      <c r="AO426" s="927"/>
      <c r="AP426" s="927"/>
    </row>
    <row r="427" spans="1:42" s="928" customFormat="1" ht="12.75">
      <c r="A427" s="69" t="s">
        <v>408</v>
      </c>
      <c r="B427" s="245">
        <f>B419-B422</f>
        <v>10830240</v>
      </c>
      <c r="C427" s="245">
        <f>C419-C422</f>
        <v>0</v>
      </c>
      <c r="D427" s="245">
        <f>D419-D422</f>
        <v>805395</v>
      </c>
      <c r="E427" s="357" t="s">
        <v>587</v>
      </c>
      <c r="F427" s="79">
        <f>D427-'[2]Septembris'!D426</f>
        <v>-885170</v>
      </c>
      <c r="G427" s="927"/>
      <c r="H427" s="927"/>
      <c r="I427" s="927"/>
      <c r="J427" s="927"/>
      <c r="K427" s="927"/>
      <c r="L427" s="927"/>
      <c r="M427" s="927"/>
      <c r="N427" s="927"/>
      <c r="O427" s="927"/>
      <c r="P427" s="927"/>
      <c r="Q427" s="927"/>
      <c r="R427" s="927"/>
      <c r="S427" s="927"/>
      <c r="T427" s="927"/>
      <c r="U427" s="927"/>
      <c r="V427" s="927"/>
      <c r="W427" s="927"/>
      <c r="X427" s="927"/>
      <c r="Y427" s="927"/>
      <c r="Z427" s="927"/>
      <c r="AA427" s="927"/>
      <c r="AB427" s="927"/>
      <c r="AC427" s="927"/>
      <c r="AD427" s="927"/>
      <c r="AE427" s="927"/>
      <c r="AF427" s="927"/>
      <c r="AG427" s="927"/>
      <c r="AH427" s="927"/>
      <c r="AI427" s="927"/>
      <c r="AJ427" s="927"/>
      <c r="AK427" s="927"/>
      <c r="AL427" s="927"/>
      <c r="AM427" s="927"/>
      <c r="AN427" s="927"/>
      <c r="AO427" s="927"/>
      <c r="AP427" s="927"/>
    </row>
    <row r="428" spans="1:42" s="928" customFormat="1" ht="24.75" customHeight="1">
      <c r="A428" s="253" t="s">
        <v>409</v>
      </c>
      <c r="B428" s="245">
        <f>-B427</f>
        <v>-10830240</v>
      </c>
      <c r="C428" s="245">
        <f>-C427</f>
        <v>0</v>
      </c>
      <c r="D428" s="245">
        <v>0</v>
      </c>
      <c r="E428" s="357" t="s">
        <v>587</v>
      </c>
      <c r="F428" s="79">
        <f>D428-'[2]Septembris'!D427</f>
        <v>0</v>
      </c>
      <c r="G428" s="927"/>
      <c r="H428" s="927"/>
      <c r="I428" s="927"/>
      <c r="J428" s="927"/>
      <c r="K428" s="927"/>
      <c r="L428" s="927"/>
      <c r="M428" s="927"/>
      <c r="N428" s="927"/>
      <c r="O428" s="927"/>
      <c r="P428" s="927"/>
      <c r="Q428" s="927"/>
      <c r="R428" s="927"/>
      <c r="S428" s="927"/>
      <c r="T428" s="927"/>
      <c r="U428" s="927"/>
      <c r="V428" s="927"/>
      <c r="W428" s="927"/>
      <c r="X428" s="927"/>
      <c r="Y428" s="927"/>
      <c r="Z428" s="927"/>
      <c r="AA428" s="927"/>
      <c r="AB428" s="927"/>
      <c r="AC428" s="927"/>
      <c r="AD428" s="927"/>
      <c r="AE428" s="927"/>
      <c r="AF428" s="927"/>
      <c r="AG428" s="927"/>
      <c r="AH428" s="927"/>
      <c r="AI428" s="927"/>
      <c r="AJ428" s="927"/>
      <c r="AK428" s="927"/>
      <c r="AL428" s="927"/>
      <c r="AM428" s="927"/>
      <c r="AN428" s="927"/>
      <c r="AO428" s="927"/>
      <c r="AP428" s="927"/>
    </row>
    <row r="429" spans="1:58" s="239" customFormat="1" ht="12.75">
      <c r="A429" s="419" t="s">
        <v>420</v>
      </c>
      <c r="B429" s="79"/>
      <c r="C429" s="79"/>
      <c r="D429" s="79"/>
      <c r="E429" s="79"/>
      <c r="F429" s="79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  <c r="AA429" s="241"/>
      <c r="AB429" s="241"/>
      <c r="AC429" s="241"/>
      <c r="AD429" s="241"/>
      <c r="AE429" s="241"/>
      <c r="AF429" s="241"/>
      <c r="AG429" s="241"/>
      <c r="AH429" s="241"/>
      <c r="AI429" s="241"/>
      <c r="AJ429" s="241"/>
      <c r="AK429" s="241"/>
      <c r="AL429" s="241"/>
      <c r="AM429" s="241"/>
      <c r="AN429" s="241"/>
      <c r="AO429" s="241"/>
      <c r="AP429" s="241"/>
      <c r="AQ429" s="241"/>
      <c r="AR429" s="241"/>
      <c r="AS429" s="241"/>
      <c r="AT429" s="241"/>
      <c r="AU429" s="241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</row>
    <row r="430" spans="1:58" s="925" customFormat="1" ht="12.75">
      <c r="A430" s="69" t="s">
        <v>460</v>
      </c>
      <c r="B430" s="245">
        <f>B431</f>
        <v>9645000</v>
      </c>
      <c r="C430" s="245">
        <f>C431</f>
        <v>8680700</v>
      </c>
      <c r="D430" s="245">
        <f>D431</f>
        <v>8680700</v>
      </c>
      <c r="E430" s="686">
        <f aca="true" t="shared" si="59" ref="E430:E435">D430/B430*100</f>
        <v>90.00207361327112</v>
      </c>
      <c r="F430" s="79">
        <f>D430-'[2]Septembris'!D429</f>
        <v>1000000</v>
      </c>
      <c r="AV430" s="926"/>
      <c r="AW430" s="926"/>
      <c r="AX430" s="926"/>
      <c r="AY430" s="926"/>
      <c r="AZ430" s="926"/>
      <c r="BA430" s="926"/>
      <c r="BB430" s="926"/>
      <c r="BC430" s="926"/>
      <c r="BD430" s="926"/>
      <c r="BE430" s="926"/>
      <c r="BF430" s="926"/>
    </row>
    <row r="431" spans="1:58" s="937" customFormat="1" ht="11.25" customHeight="1">
      <c r="A431" s="69" t="s">
        <v>395</v>
      </c>
      <c r="B431" s="245">
        <v>9645000</v>
      </c>
      <c r="C431" s="245">
        <v>8680700</v>
      </c>
      <c r="D431" s="245">
        <v>8680700</v>
      </c>
      <c r="E431" s="686">
        <f t="shared" si="59"/>
        <v>90.00207361327112</v>
      </c>
      <c r="F431" s="79">
        <f>D431-'[2]Septembris'!D430</f>
        <v>1000000</v>
      </c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  <c r="AA431" s="241"/>
      <c r="AB431" s="241"/>
      <c r="AC431" s="241"/>
      <c r="AD431" s="241"/>
      <c r="AE431" s="241"/>
      <c r="AF431" s="241"/>
      <c r="AG431" s="241"/>
      <c r="AH431" s="241"/>
      <c r="AI431" s="241"/>
      <c r="AJ431" s="241"/>
      <c r="AK431" s="241"/>
      <c r="AL431" s="241"/>
      <c r="AM431" s="241"/>
      <c r="AN431" s="241"/>
      <c r="AO431" s="241"/>
      <c r="AP431" s="241"/>
      <c r="AQ431" s="241"/>
      <c r="AR431" s="241"/>
      <c r="AS431" s="241"/>
      <c r="AT431" s="241"/>
      <c r="AU431" s="241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</row>
    <row r="432" spans="1:58" s="934" customFormat="1" ht="12.75">
      <c r="A432" s="69" t="s">
        <v>398</v>
      </c>
      <c r="B432" s="245">
        <f>B433</f>
        <v>9645000</v>
      </c>
      <c r="C432" s="245">
        <f>C433</f>
        <v>8680700</v>
      </c>
      <c r="D432" s="245">
        <f>D433</f>
        <v>8639611</v>
      </c>
      <c r="E432" s="686">
        <f t="shared" si="59"/>
        <v>89.57606013478487</v>
      </c>
      <c r="F432" s="79">
        <f>D432-'[2]Septembris'!D431</f>
        <v>1993841</v>
      </c>
      <c r="G432" s="925"/>
      <c r="H432" s="925"/>
      <c r="I432" s="925"/>
      <c r="J432" s="925"/>
      <c r="K432" s="925"/>
      <c r="L432" s="925"/>
      <c r="M432" s="925"/>
      <c r="N432" s="925"/>
      <c r="O432" s="925"/>
      <c r="P432" s="925"/>
      <c r="Q432" s="925"/>
      <c r="R432" s="925"/>
      <c r="S432" s="925"/>
      <c r="T432" s="925"/>
      <c r="U432" s="925"/>
      <c r="V432" s="925"/>
      <c r="W432" s="925"/>
      <c r="X432" s="925"/>
      <c r="Y432" s="925"/>
      <c r="Z432" s="925"/>
      <c r="AA432" s="925"/>
      <c r="AB432" s="925"/>
      <c r="AC432" s="925"/>
      <c r="AD432" s="925"/>
      <c r="AE432" s="925"/>
      <c r="AF432" s="925"/>
      <c r="AG432" s="925"/>
      <c r="AH432" s="925"/>
      <c r="AI432" s="925"/>
      <c r="AJ432" s="925"/>
      <c r="AK432" s="925"/>
      <c r="AL432" s="925"/>
      <c r="AM432" s="925"/>
      <c r="AN432" s="925"/>
      <c r="AO432" s="925"/>
      <c r="AP432" s="925"/>
      <c r="AQ432" s="925"/>
      <c r="AR432" s="925"/>
      <c r="AS432" s="925"/>
      <c r="AT432" s="925"/>
      <c r="AU432" s="925"/>
      <c r="AV432" s="926"/>
      <c r="AW432" s="926"/>
      <c r="AX432" s="926"/>
      <c r="AY432" s="926"/>
      <c r="AZ432" s="926"/>
      <c r="BA432" s="926"/>
      <c r="BB432" s="926"/>
      <c r="BC432" s="926"/>
      <c r="BD432" s="926"/>
      <c r="BE432" s="926"/>
      <c r="BF432" s="926"/>
    </row>
    <row r="433" spans="1:58" s="925" customFormat="1" ht="12" customHeight="1">
      <c r="A433" s="69" t="s">
        <v>405</v>
      </c>
      <c r="B433" s="245">
        <f>B434+B435</f>
        <v>9645000</v>
      </c>
      <c r="C433" s="245">
        <f>C434+C435</f>
        <v>8680700</v>
      </c>
      <c r="D433" s="245">
        <f>D434+D435</f>
        <v>8639611</v>
      </c>
      <c r="E433" s="686">
        <f t="shared" si="59"/>
        <v>89.57606013478487</v>
      </c>
      <c r="F433" s="79">
        <f>D433-'[2]Septembris'!D432</f>
        <v>1993841</v>
      </c>
      <c r="AV433" s="926"/>
      <c r="AW433" s="926"/>
      <c r="AX433" s="926"/>
      <c r="AY433" s="926"/>
      <c r="AZ433" s="926"/>
      <c r="BA433" s="926"/>
      <c r="BB433" s="926"/>
      <c r="BC433" s="926"/>
      <c r="BD433" s="926"/>
      <c r="BE433" s="926"/>
      <c r="BF433" s="926"/>
    </row>
    <row r="434" spans="1:58" s="925" customFormat="1" ht="12.75">
      <c r="A434" s="69" t="s">
        <v>406</v>
      </c>
      <c r="B434" s="245">
        <v>2295000</v>
      </c>
      <c r="C434" s="245">
        <v>2295000</v>
      </c>
      <c r="D434" s="245">
        <v>2295000</v>
      </c>
      <c r="E434" s="686">
        <f t="shared" si="59"/>
        <v>100</v>
      </c>
      <c r="F434" s="79">
        <f>D434-'[2]Septembris'!D433</f>
        <v>0</v>
      </c>
      <c r="AV434" s="926"/>
      <c r="AW434" s="926"/>
      <c r="AX434" s="926"/>
      <c r="AY434" s="926"/>
      <c r="AZ434" s="926"/>
      <c r="BA434" s="926"/>
      <c r="BB434" s="926"/>
      <c r="BC434" s="926"/>
      <c r="BD434" s="926"/>
      <c r="BE434" s="926"/>
      <c r="BF434" s="926"/>
    </row>
    <row r="435" spans="1:58" s="937" customFormat="1" ht="12.75">
      <c r="A435" s="69" t="s">
        <v>407</v>
      </c>
      <c r="B435" s="245">
        <v>7350000</v>
      </c>
      <c r="C435" s="245">
        <v>6385700</v>
      </c>
      <c r="D435" s="245">
        <v>6344611</v>
      </c>
      <c r="E435" s="686">
        <f t="shared" si="59"/>
        <v>86.3212380952381</v>
      </c>
      <c r="F435" s="79">
        <f>D435-'[2]Septembris'!D434</f>
        <v>1993841</v>
      </c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  <c r="AB435" s="241"/>
      <c r="AC435" s="241"/>
      <c r="AD435" s="241"/>
      <c r="AE435" s="241"/>
      <c r="AF435" s="241"/>
      <c r="AG435" s="241"/>
      <c r="AH435" s="241"/>
      <c r="AI435" s="241"/>
      <c r="AJ435" s="241"/>
      <c r="AK435" s="241"/>
      <c r="AL435" s="241"/>
      <c r="AM435" s="241"/>
      <c r="AN435" s="241"/>
      <c r="AO435" s="241"/>
      <c r="AP435" s="241"/>
      <c r="AQ435" s="241"/>
      <c r="AR435" s="241"/>
      <c r="AS435" s="241"/>
      <c r="AT435" s="241"/>
      <c r="AU435" s="241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</row>
    <row r="436" spans="1:58" s="937" customFormat="1" ht="12.75">
      <c r="A436" s="419" t="s">
        <v>461</v>
      </c>
      <c r="B436" s="79"/>
      <c r="C436" s="79"/>
      <c r="D436" s="79"/>
      <c r="E436" s="79"/>
      <c r="F436" s="79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  <c r="AA436" s="241"/>
      <c r="AB436" s="241"/>
      <c r="AC436" s="241"/>
      <c r="AD436" s="241"/>
      <c r="AE436" s="241"/>
      <c r="AF436" s="241"/>
      <c r="AG436" s="241"/>
      <c r="AH436" s="241"/>
      <c r="AI436" s="241"/>
      <c r="AJ436" s="241"/>
      <c r="AK436" s="241"/>
      <c r="AL436" s="241"/>
      <c r="AM436" s="241"/>
      <c r="AN436" s="241"/>
      <c r="AO436" s="241"/>
      <c r="AP436" s="241"/>
      <c r="AQ436" s="241"/>
      <c r="AR436" s="241"/>
      <c r="AS436" s="241"/>
      <c r="AT436" s="241"/>
      <c r="AU436" s="241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</row>
    <row r="437" spans="1:58" s="934" customFormat="1" ht="12.75">
      <c r="A437" s="69" t="s">
        <v>460</v>
      </c>
      <c r="B437" s="245">
        <f>B438+B439</f>
        <v>8400</v>
      </c>
      <c r="C437" s="245">
        <f>C438+C439</f>
        <v>0</v>
      </c>
      <c r="D437" s="245">
        <f>D438+D439</f>
        <v>0</v>
      </c>
      <c r="E437" s="686">
        <f>D437/B437*100</f>
        <v>0</v>
      </c>
      <c r="F437" s="79">
        <f>D437-'[2]Septembris'!D436</f>
        <v>0</v>
      </c>
      <c r="G437" s="925"/>
      <c r="H437" s="925"/>
      <c r="I437" s="925"/>
      <c r="J437" s="925"/>
      <c r="K437" s="925"/>
      <c r="L437" s="925"/>
      <c r="M437" s="925"/>
      <c r="N437" s="925"/>
      <c r="O437" s="925"/>
      <c r="P437" s="925"/>
      <c r="Q437" s="925"/>
      <c r="R437" s="925"/>
      <c r="S437" s="925"/>
      <c r="T437" s="925"/>
      <c r="U437" s="925"/>
      <c r="V437" s="925"/>
      <c r="W437" s="925"/>
      <c r="X437" s="925"/>
      <c r="Y437" s="925"/>
      <c r="Z437" s="925"/>
      <c r="AA437" s="925"/>
      <c r="AB437" s="925"/>
      <c r="AC437" s="925"/>
      <c r="AD437" s="925"/>
      <c r="AE437" s="925"/>
      <c r="AF437" s="925"/>
      <c r="AG437" s="925"/>
      <c r="AH437" s="925"/>
      <c r="AI437" s="925"/>
      <c r="AJ437" s="925"/>
      <c r="AK437" s="925"/>
      <c r="AL437" s="925"/>
      <c r="AM437" s="925"/>
      <c r="AN437" s="925"/>
      <c r="AO437" s="925"/>
      <c r="AP437" s="925"/>
      <c r="AQ437" s="925"/>
      <c r="AR437" s="925"/>
      <c r="AS437" s="925"/>
      <c r="AT437" s="925"/>
      <c r="AU437" s="925"/>
      <c r="AV437" s="926"/>
      <c r="AW437" s="926"/>
      <c r="AX437" s="926"/>
      <c r="AY437" s="926"/>
      <c r="AZ437" s="926"/>
      <c r="BA437" s="926"/>
      <c r="BB437" s="926"/>
      <c r="BC437" s="926"/>
      <c r="BD437" s="926"/>
      <c r="BE437" s="926"/>
      <c r="BF437" s="926"/>
    </row>
    <row r="438" spans="1:58" s="925" customFormat="1" ht="12.75">
      <c r="A438" s="69" t="s">
        <v>395</v>
      </c>
      <c r="B438" s="245">
        <v>8400</v>
      </c>
      <c r="C438" s="245">
        <v>0</v>
      </c>
      <c r="D438" s="245">
        <v>0</v>
      </c>
      <c r="E438" s="686">
        <f>D438/B438*100</f>
        <v>0</v>
      </c>
      <c r="F438" s="79">
        <f>D438-'[2]Septembris'!D437</f>
        <v>0</v>
      </c>
      <c r="AV438" s="926"/>
      <c r="AW438" s="926"/>
      <c r="AX438" s="926"/>
      <c r="AY438" s="926"/>
      <c r="AZ438" s="926"/>
      <c r="BA438" s="926"/>
      <c r="BB438" s="926"/>
      <c r="BC438" s="926"/>
      <c r="BD438" s="926"/>
      <c r="BE438" s="926"/>
      <c r="BF438" s="926"/>
    </row>
    <row r="439" spans="1:58" s="925" customFormat="1" ht="12.75">
      <c r="A439" s="938" t="s">
        <v>1003</v>
      </c>
      <c r="B439" s="245">
        <v>0</v>
      </c>
      <c r="C439" s="245">
        <v>0</v>
      </c>
      <c r="D439" s="245">
        <v>0</v>
      </c>
      <c r="E439" s="686">
        <v>0</v>
      </c>
      <c r="F439" s="79">
        <f>D439-'[2]Septembris'!D438</f>
        <v>0</v>
      </c>
      <c r="AV439" s="926"/>
      <c r="AW439" s="926"/>
      <c r="AX439" s="926"/>
      <c r="AY439" s="926"/>
      <c r="AZ439" s="926"/>
      <c r="BA439" s="926"/>
      <c r="BB439" s="926"/>
      <c r="BC439" s="926"/>
      <c r="BD439" s="926"/>
      <c r="BE439" s="926"/>
      <c r="BF439" s="926"/>
    </row>
    <row r="440" spans="1:58" s="925" customFormat="1" ht="12.75">
      <c r="A440" s="69" t="s">
        <v>398</v>
      </c>
      <c r="B440" s="245">
        <f>B441</f>
        <v>8400</v>
      </c>
      <c r="C440" s="245">
        <f>C441</f>
        <v>0</v>
      </c>
      <c r="D440" s="245">
        <f>D441</f>
        <v>0</v>
      </c>
      <c r="E440" s="686">
        <f>D440/B440*100</f>
        <v>0</v>
      </c>
      <c r="F440" s="79">
        <f>D440-'[2]Septembris'!D439</f>
        <v>0</v>
      </c>
      <c r="AV440" s="926"/>
      <c r="AW440" s="926"/>
      <c r="AX440" s="926"/>
      <c r="AY440" s="926"/>
      <c r="AZ440" s="926"/>
      <c r="BA440" s="926"/>
      <c r="BB440" s="926"/>
      <c r="BC440" s="926"/>
      <c r="BD440" s="926"/>
      <c r="BE440" s="926"/>
      <c r="BF440" s="926"/>
    </row>
    <row r="441" spans="1:58" s="925" customFormat="1" ht="12.75">
      <c r="A441" s="941" t="s">
        <v>419</v>
      </c>
      <c r="B441" s="245">
        <f>B442+B443</f>
        <v>8400</v>
      </c>
      <c r="C441" s="245">
        <f>C442+C443</f>
        <v>0</v>
      </c>
      <c r="D441" s="245">
        <f>D442+D443</f>
        <v>0</v>
      </c>
      <c r="E441" s="686">
        <f>D441/B441*100</f>
        <v>0</v>
      </c>
      <c r="F441" s="79">
        <f>D441-'[2]Septembris'!D440</f>
        <v>0</v>
      </c>
      <c r="AV441" s="926"/>
      <c r="AW441" s="926"/>
      <c r="AX441" s="926"/>
      <c r="AY441" s="926"/>
      <c r="AZ441" s="926"/>
      <c r="BA441" s="926"/>
      <c r="BB441" s="926"/>
      <c r="BC441" s="926"/>
      <c r="BD441" s="926"/>
      <c r="BE441" s="926"/>
      <c r="BF441" s="926"/>
    </row>
    <row r="442" spans="1:58" s="925" customFormat="1" ht="12.75">
      <c r="A442" s="938" t="s">
        <v>84</v>
      </c>
      <c r="B442" s="245">
        <v>8400</v>
      </c>
      <c r="C442" s="245">
        <v>0</v>
      </c>
      <c r="D442" s="245">
        <v>0</v>
      </c>
      <c r="E442" s="686">
        <f>D442/B442*100</f>
        <v>0</v>
      </c>
      <c r="F442" s="79">
        <f>D442-'[2]Septembris'!D441</f>
        <v>0</v>
      </c>
      <c r="AV442" s="926"/>
      <c r="AW442" s="926"/>
      <c r="AX442" s="926"/>
      <c r="AY442" s="926"/>
      <c r="AZ442" s="926"/>
      <c r="BA442" s="926"/>
      <c r="BB442" s="926"/>
      <c r="BC442" s="926"/>
      <c r="BD442" s="926"/>
      <c r="BE442" s="926"/>
      <c r="BF442" s="926"/>
    </row>
    <row r="443" spans="1:58" s="925" customFormat="1" ht="12.75">
      <c r="A443" s="938" t="s">
        <v>1577</v>
      </c>
      <c r="B443" s="245">
        <v>0</v>
      </c>
      <c r="C443" s="245">
        <v>0</v>
      </c>
      <c r="D443" s="245">
        <v>0</v>
      </c>
      <c r="E443" s="686">
        <v>0</v>
      </c>
      <c r="F443" s="79">
        <f>D443-'[2]Septembris'!D442</f>
        <v>0</v>
      </c>
      <c r="AV443" s="926"/>
      <c r="AW443" s="926"/>
      <c r="AX443" s="926"/>
      <c r="AY443" s="926"/>
      <c r="AZ443" s="926"/>
      <c r="BA443" s="926"/>
      <c r="BB443" s="926"/>
      <c r="BC443" s="926"/>
      <c r="BD443" s="926"/>
      <c r="BE443" s="926"/>
      <c r="BF443" s="926"/>
    </row>
    <row r="444" spans="1:42" s="929" customFormat="1" ht="12.75">
      <c r="A444" s="70" t="s">
        <v>462</v>
      </c>
      <c r="B444" s="79"/>
      <c r="C444" s="79"/>
      <c r="D444" s="79"/>
      <c r="E444" s="422"/>
      <c r="F444" s="79"/>
      <c r="G444" s="567"/>
      <c r="H444" s="567"/>
      <c r="I444" s="567"/>
      <c r="J444" s="567"/>
      <c r="K444" s="567"/>
      <c r="L444" s="567"/>
      <c r="M444" s="567"/>
      <c r="N444" s="567"/>
      <c r="O444" s="567"/>
      <c r="P444" s="567"/>
      <c r="Q444" s="567"/>
      <c r="R444" s="567"/>
      <c r="S444" s="567"/>
      <c r="T444" s="567"/>
      <c r="U444" s="567"/>
      <c r="V444" s="567"/>
      <c r="W444" s="567"/>
      <c r="X444" s="567"/>
      <c r="Y444" s="567"/>
      <c r="Z444" s="567"/>
      <c r="AA444" s="567"/>
      <c r="AB444" s="567"/>
      <c r="AC444" s="567"/>
      <c r="AD444" s="567"/>
      <c r="AE444" s="567"/>
      <c r="AF444" s="567"/>
      <c r="AG444" s="567"/>
      <c r="AH444" s="567"/>
      <c r="AI444" s="567"/>
      <c r="AJ444" s="567"/>
      <c r="AK444" s="567"/>
      <c r="AL444" s="567"/>
      <c r="AM444" s="567"/>
      <c r="AN444" s="567"/>
      <c r="AO444" s="567"/>
      <c r="AP444" s="567"/>
    </row>
    <row r="445" spans="1:42" s="928" customFormat="1" ht="12.75">
      <c r="A445" s="70" t="s">
        <v>431</v>
      </c>
      <c r="B445" s="79"/>
      <c r="C445" s="79"/>
      <c r="D445" s="79"/>
      <c r="E445" s="422"/>
      <c r="F445" s="79"/>
      <c r="G445" s="927"/>
      <c r="H445" s="927"/>
      <c r="I445" s="927"/>
      <c r="J445" s="927"/>
      <c r="K445" s="927"/>
      <c r="L445" s="927"/>
      <c r="M445" s="927"/>
      <c r="N445" s="927"/>
      <c r="O445" s="927"/>
      <c r="P445" s="927"/>
      <c r="Q445" s="927"/>
      <c r="R445" s="927"/>
      <c r="S445" s="927"/>
      <c r="T445" s="927"/>
      <c r="U445" s="927"/>
      <c r="V445" s="927"/>
      <c r="W445" s="927"/>
      <c r="X445" s="927"/>
      <c r="Y445" s="927"/>
      <c r="Z445" s="927"/>
      <c r="AA445" s="927"/>
      <c r="AB445" s="927"/>
      <c r="AC445" s="927"/>
      <c r="AD445" s="927"/>
      <c r="AE445" s="927"/>
      <c r="AF445" s="927"/>
      <c r="AG445" s="927"/>
      <c r="AH445" s="927"/>
      <c r="AI445" s="927"/>
      <c r="AJ445" s="927"/>
      <c r="AK445" s="927"/>
      <c r="AL445" s="927"/>
      <c r="AM445" s="927"/>
      <c r="AN445" s="927"/>
      <c r="AO445" s="927"/>
      <c r="AP445" s="927"/>
    </row>
    <row r="446" spans="1:42" s="932" customFormat="1" ht="12.75">
      <c r="A446" s="69" t="s">
        <v>394</v>
      </c>
      <c r="B446" s="79">
        <f>SUM(B447:B448)</f>
        <v>3105803</v>
      </c>
      <c r="C446" s="79">
        <f>SUM(C447:C448)</f>
        <v>1264269</v>
      </c>
      <c r="D446" s="79">
        <f>SUM(D447:D448)</f>
        <v>786359</v>
      </c>
      <c r="E446" s="422">
        <f aca="true" t="shared" si="60" ref="E446:E451">D446/B446*100</f>
        <v>25.319023775815786</v>
      </c>
      <c r="F446" s="79">
        <f>D446-'[2]Septembris'!D445</f>
        <v>273197</v>
      </c>
      <c r="G446" s="927"/>
      <c r="H446" s="927"/>
      <c r="I446" s="927"/>
      <c r="J446" s="927"/>
      <c r="K446" s="927"/>
      <c r="L446" s="927"/>
      <c r="M446" s="927"/>
      <c r="N446" s="927"/>
      <c r="O446" s="927"/>
      <c r="P446" s="927"/>
      <c r="Q446" s="927"/>
      <c r="R446" s="927"/>
      <c r="S446" s="927"/>
      <c r="T446" s="927"/>
      <c r="U446" s="927"/>
      <c r="V446" s="927"/>
      <c r="W446" s="927"/>
      <c r="X446" s="927"/>
      <c r="Y446" s="927"/>
      <c r="Z446" s="927"/>
      <c r="AA446" s="927"/>
      <c r="AB446" s="927"/>
      <c r="AC446" s="927"/>
      <c r="AD446" s="927"/>
      <c r="AE446" s="927"/>
      <c r="AF446" s="927"/>
      <c r="AG446" s="927"/>
      <c r="AH446" s="927"/>
      <c r="AI446" s="927"/>
      <c r="AJ446" s="927"/>
      <c r="AK446" s="927"/>
      <c r="AL446" s="927"/>
      <c r="AM446" s="927"/>
      <c r="AN446" s="927"/>
      <c r="AO446" s="927"/>
      <c r="AP446" s="927"/>
    </row>
    <row r="447" spans="1:42" s="932" customFormat="1" ht="12.75">
      <c r="A447" s="69" t="s">
        <v>395</v>
      </c>
      <c r="B447" s="79">
        <v>572317</v>
      </c>
      <c r="C447" s="79">
        <v>136737</v>
      </c>
      <c r="D447" s="79">
        <v>136737</v>
      </c>
      <c r="E447" s="422">
        <f t="shared" si="60"/>
        <v>23.891829178584594</v>
      </c>
      <c r="F447" s="79">
        <f>D447-'[2]Septembris'!D446</f>
        <v>83107</v>
      </c>
      <c r="G447" s="927"/>
      <c r="H447" s="927"/>
      <c r="I447" s="927"/>
      <c r="J447" s="927"/>
      <c r="K447" s="927"/>
      <c r="L447" s="927"/>
      <c r="M447" s="927"/>
      <c r="N447" s="927"/>
      <c r="O447" s="927"/>
      <c r="P447" s="927"/>
      <c r="Q447" s="927"/>
      <c r="R447" s="927"/>
      <c r="S447" s="927"/>
      <c r="T447" s="927"/>
      <c r="U447" s="927"/>
      <c r="V447" s="927"/>
      <c r="W447" s="927"/>
      <c r="X447" s="927"/>
      <c r="Y447" s="927"/>
      <c r="Z447" s="927"/>
      <c r="AA447" s="927"/>
      <c r="AB447" s="927"/>
      <c r="AC447" s="927"/>
      <c r="AD447" s="927"/>
      <c r="AE447" s="927"/>
      <c r="AF447" s="927"/>
      <c r="AG447" s="927"/>
      <c r="AH447" s="927"/>
      <c r="AI447" s="927"/>
      <c r="AJ447" s="927"/>
      <c r="AK447" s="927"/>
      <c r="AL447" s="927"/>
      <c r="AM447" s="927"/>
      <c r="AN447" s="927"/>
      <c r="AO447" s="927"/>
      <c r="AP447" s="927"/>
    </row>
    <row r="448" spans="1:42" s="932" customFormat="1" ht="12.75">
      <c r="A448" s="69" t="s">
        <v>397</v>
      </c>
      <c r="B448" s="79">
        <f>1998266+535220</f>
        <v>2533486</v>
      </c>
      <c r="C448" s="79">
        <v>1127532</v>
      </c>
      <c r="D448" s="79">
        <v>649622</v>
      </c>
      <c r="E448" s="422">
        <f t="shared" si="60"/>
        <v>25.64142845075915</v>
      </c>
      <c r="F448" s="79">
        <f>D448-'[2]Septembris'!D447+0.03</f>
        <v>190090.03</v>
      </c>
      <c r="G448" s="927"/>
      <c r="H448" s="927"/>
      <c r="I448" s="927"/>
      <c r="J448" s="927"/>
      <c r="K448" s="927"/>
      <c r="L448" s="927"/>
      <c r="M448" s="927"/>
      <c r="N448" s="927"/>
      <c r="O448" s="927"/>
      <c r="P448" s="927"/>
      <c r="Q448" s="927"/>
      <c r="R448" s="927"/>
      <c r="S448" s="927"/>
      <c r="T448" s="927"/>
      <c r="U448" s="927"/>
      <c r="V448" s="927"/>
      <c r="W448" s="927"/>
      <c r="X448" s="927"/>
      <c r="Y448" s="927"/>
      <c r="Z448" s="927"/>
      <c r="AA448" s="927"/>
      <c r="AB448" s="927"/>
      <c r="AC448" s="927"/>
      <c r="AD448" s="927"/>
      <c r="AE448" s="927"/>
      <c r="AF448" s="927"/>
      <c r="AG448" s="927"/>
      <c r="AH448" s="927"/>
      <c r="AI448" s="927"/>
      <c r="AJ448" s="927"/>
      <c r="AK448" s="927"/>
      <c r="AL448" s="927"/>
      <c r="AM448" s="927"/>
      <c r="AN448" s="927"/>
      <c r="AO448" s="927"/>
      <c r="AP448" s="927"/>
    </row>
    <row r="449" spans="1:42" s="932" customFormat="1" ht="12.75">
      <c r="A449" s="69" t="s">
        <v>398</v>
      </c>
      <c r="B449" s="79">
        <f>B450+B454</f>
        <v>3105803</v>
      </c>
      <c r="C449" s="79">
        <f>C450+C454</f>
        <v>1264269</v>
      </c>
      <c r="D449" s="79">
        <f>D450+D454</f>
        <v>710193</v>
      </c>
      <c r="E449" s="422">
        <f t="shared" si="60"/>
        <v>22.86664672550062</v>
      </c>
      <c r="F449" s="79">
        <f>D449-'[2]Septembris'!D448</f>
        <v>218419</v>
      </c>
      <c r="G449" s="927"/>
      <c r="H449" s="927"/>
      <c r="I449" s="927"/>
      <c r="J449" s="927"/>
      <c r="K449" s="927"/>
      <c r="L449" s="927"/>
      <c r="M449" s="927"/>
      <c r="N449" s="927"/>
      <c r="O449" s="927"/>
      <c r="P449" s="927"/>
      <c r="Q449" s="927"/>
      <c r="R449" s="927"/>
      <c r="S449" s="927"/>
      <c r="T449" s="927"/>
      <c r="U449" s="927"/>
      <c r="V449" s="927"/>
      <c r="W449" s="927"/>
      <c r="X449" s="927"/>
      <c r="Y449" s="927"/>
      <c r="Z449" s="927"/>
      <c r="AA449" s="927"/>
      <c r="AB449" s="927"/>
      <c r="AC449" s="927"/>
      <c r="AD449" s="927"/>
      <c r="AE449" s="927"/>
      <c r="AF449" s="927"/>
      <c r="AG449" s="927"/>
      <c r="AH449" s="927"/>
      <c r="AI449" s="927"/>
      <c r="AJ449" s="927"/>
      <c r="AK449" s="927"/>
      <c r="AL449" s="927"/>
      <c r="AM449" s="927"/>
      <c r="AN449" s="927"/>
      <c r="AO449" s="927"/>
      <c r="AP449" s="927"/>
    </row>
    <row r="450" spans="1:42" s="933" customFormat="1" ht="12.75">
      <c r="A450" s="69" t="s">
        <v>399</v>
      </c>
      <c r="B450" s="79">
        <f>SUM(B451:B452)</f>
        <v>1393432</v>
      </c>
      <c r="C450" s="79">
        <f>SUM(C451:C452)</f>
        <v>1151331</v>
      </c>
      <c r="D450" s="79">
        <f>SUM(D451:D452)</f>
        <v>655627</v>
      </c>
      <c r="E450" s="422">
        <f t="shared" si="60"/>
        <v>47.051237520022504</v>
      </c>
      <c r="F450" s="79">
        <f>D450-'[2]Septembris'!D449</f>
        <v>218419</v>
      </c>
      <c r="G450" s="927"/>
      <c r="H450" s="927"/>
      <c r="I450" s="927"/>
      <c r="J450" s="927"/>
      <c r="K450" s="927"/>
      <c r="L450" s="927"/>
      <c r="M450" s="927"/>
      <c r="N450" s="927"/>
      <c r="O450" s="927"/>
      <c r="P450" s="927"/>
      <c r="Q450" s="927"/>
      <c r="R450" s="927"/>
      <c r="S450" s="927"/>
      <c r="T450" s="927"/>
      <c r="U450" s="927"/>
      <c r="V450" s="927"/>
      <c r="W450" s="927"/>
      <c r="X450" s="927"/>
      <c r="Y450" s="927"/>
      <c r="Z450" s="927"/>
      <c r="AA450" s="927"/>
      <c r="AB450" s="927"/>
      <c r="AC450" s="927"/>
      <c r="AD450" s="927"/>
      <c r="AE450" s="927"/>
      <c r="AF450" s="927"/>
      <c r="AG450" s="927"/>
      <c r="AH450" s="927"/>
      <c r="AI450" s="927"/>
      <c r="AJ450" s="927"/>
      <c r="AK450" s="927"/>
      <c r="AL450" s="927"/>
      <c r="AM450" s="927"/>
      <c r="AN450" s="927"/>
      <c r="AO450" s="927"/>
      <c r="AP450" s="927"/>
    </row>
    <row r="451" spans="1:42" s="933" customFormat="1" ht="12.75">
      <c r="A451" s="69" t="s">
        <v>400</v>
      </c>
      <c r="B451" s="79">
        <f>905426+488006</f>
        <v>1393432</v>
      </c>
      <c r="C451" s="79">
        <v>1151331</v>
      </c>
      <c r="D451" s="79">
        <v>655627</v>
      </c>
      <c r="E451" s="422">
        <f t="shared" si="60"/>
        <v>47.051237520022504</v>
      </c>
      <c r="F451" s="79">
        <f>D451-'[2]Septembris'!D450</f>
        <v>218419</v>
      </c>
      <c r="G451" s="927"/>
      <c r="H451" s="927"/>
      <c r="I451" s="927"/>
      <c r="J451" s="927"/>
      <c r="K451" s="927"/>
      <c r="L451" s="927"/>
      <c r="M451" s="927"/>
      <c r="N451" s="927"/>
      <c r="O451" s="927"/>
      <c r="P451" s="927"/>
      <c r="Q451" s="927"/>
      <c r="R451" s="927"/>
      <c r="S451" s="927"/>
      <c r="T451" s="927"/>
      <c r="U451" s="927"/>
      <c r="V451" s="927"/>
      <c r="W451" s="927"/>
      <c r="X451" s="927"/>
      <c r="Y451" s="927"/>
      <c r="Z451" s="927"/>
      <c r="AA451" s="927"/>
      <c r="AB451" s="927"/>
      <c r="AC451" s="927"/>
      <c r="AD451" s="927"/>
      <c r="AE451" s="927"/>
      <c r="AF451" s="927"/>
      <c r="AG451" s="927"/>
      <c r="AH451" s="927"/>
      <c r="AI451" s="927"/>
      <c r="AJ451" s="927"/>
      <c r="AK451" s="927"/>
      <c r="AL451" s="927"/>
      <c r="AM451" s="927"/>
      <c r="AN451" s="927"/>
      <c r="AO451" s="927"/>
      <c r="AP451" s="927"/>
    </row>
    <row r="452" spans="1:42" s="928" customFormat="1" ht="11.25" customHeight="1" hidden="1">
      <c r="A452" s="69" t="s">
        <v>452</v>
      </c>
      <c r="B452" s="79">
        <v>0</v>
      </c>
      <c r="C452" s="79">
        <f>SUM(C453:C453)</f>
        <v>0</v>
      </c>
      <c r="D452" s="79">
        <f>SUM(D453:D453)</f>
        <v>0</v>
      </c>
      <c r="E452" s="422">
        <v>0</v>
      </c>
      <c r="F452" s="79">
        <f>D452-'[2]Septembris'!D451</f>
        <v>0</v>
      </c>
      <c r="G452" s="927"/>
      <c r="H452" s="927"/>
      <c r="I452" s="927"/>
      <c r="J452" s="927"/>
      <c r="K452" s="927"/>
      <c r="L452" s="927"/>
      <c r="M452" s="927"/>
      <c r="N452" s="927"/>
      <c r="O452" s="927"/>
      <c r="P452" s="927"/>
      <c r="Q452" s="927"/>
      <c r="R452" s="927"/>
      <c r="S452" s="927"/>
      <c r="T452" s="927"/>
      <c r="U452" s="927"/>
      <c r="V452" s="927"/>
      <c r="W452" s="927"/>
      <c r="X452" s="927"/>
      <c r="Y452" s="927"/>
      <c r="Z452" s="927"/>
      <c r="AA452" s="927"/>
      <c r="AB452" s="927"/>
      <c r="AC452" s="927"/>
      <c r="AD452" s="927"/>
      <c r="AE452" s="927"/>
      <c r="AF452" s="927"/>
      <c r="AG452" s="927"/>
      <c r="AH452" s="927"/>
      <c r="AI452" s="927"/>
      <c r="AJ452" s="927"/>
      <c r="AK452" s="927"/>
      <c r="AL452" s="927"/>
      <c r="AM452" s="927"/>
      <c r="AN452" s="927"/>
      <c r="AO452" s="927"/>
      <c r="AP452" s="927"/>
    </row>
    <row r="453" spans="1:42" s="928" customFormat="1" ht="12.75" hidden="1">
      <c r="A453" s="69" t="s">
        <v>403</v>
      </c>
      <c r="B453" s="79">
        <v>0</v>
      </c>
      <c r="C453" s="79">
        <v>0</v>
      </c>
      <c r="D453" s="79">
        <v>0</v>
      </c>
      <c r="E453" s="422">
        <v>0</v>
      </c>
      <c r="F453" s="79">
        <f>D453-'[2]Septembris'!D452</f>
        <v>0</v>
      </c>
      <c r="G453" s="927"/>
      <c r="H453" s="927"/>
      <c r="I453" s="927"/>
      <c r="J453" s="927"/>
      <c r="K453" s="927"/>
      <c r="L453" s="927"/>
      <c r="M453" s="927"/>
      <c r="N453" s="927"/>
      <c r="O453" s="927"/>
      <c r="P453" s="927"/>
      <c r="Q453" s="927"/>
      <c r="R453" s="927"/>
      <c r="S453" s="927"/>
      <c r="T453" s="927"/>
      <c r="U453" s="927"/>
      <c r="V453" s="927"/>
      <c r="W453" s="927"/>
      <c r="X453" s="927"/>
      <c r="Y453" s="927"/>
      <c r="Z453" s="927"/>
      <c r="AA453" s="927"/>
      <c r="AB453" s="927"/>
      <c r="AC453" s="927"/>
      <c r="AD453" s="927"/>
      <c r="AE453" s="927"/>
      <c r="AF453" s="927"/>
      <c r="AG453" s="927"/>
      <c r="AH453" s="927"/>
      <c r="AI453" s="927"/>
      <c r="AJ453" s="927"/>
      <c r="AK453" s="927"/>
      <c r="AL453" s="927"/>
      <c r="AM453" s="927"/>
      <c r="AN453" s="927"/>
      <c r="AO453" s="927"/>
      <c r="AP453" s="927"/>
    </row>
    <row r="454" spans="1:42" s="928" customFormat="1" ht="12.75">
      <c r="A454" s="69" t="s">
        <v>405</v>
      </c>
      <c r="B454" s="79">
        <f>B455+B456</f>
        <v>1712371</v>
      </c>
      <c r="C454" s="79">
        <f>SUM(C455:C455)</f>
        <v>112938</v>
      </c>
      <c r="D454" s="79">
        <f>SUM(D455:D455)</f>
        <v>54566</v>
      </c>
      <c r="E454" s="422">
        <f>D454/B454*100</f>
        <v>3.186575806294314</v>
      </c>
      <c r="F454" s="79">
        <f>D454-'[2]Septembris'!D453</f>
        <v>0</v>
      </c>
      <c r="G454" s="927"/>
      <c r="H454" s="927"/>
      <c r="I454" s="927"/>
      <c r="J454" s="927"/>
      <c r="K454" s="927"/>
      <c r="L454" s="927"/>
      <c r="M454" s="927"/>
      <c r="N454" s="927"/>
      <c r="O454" s="927"/>
      <c r="P454" s="927"/>
      <c r="Q454" s="927"/>
      <c r="R454" s="927"/>
      <c r="S454" s="927"/>
      <c r="T454" s="927"/>
      <c r="U454" s="927"/>
      <c r="V454" s="927"/>
      <c r="W454" s="927"/>
      <c r="X454" s="927"/>
      <c r="Y454" s="927"/>
      <c r="Z454" s="927"/>
      <c r="AA454" s="927"/>
      <c r="AB454" s="927"/>
      <c r="AC454" s="927"/>
      <c r="AD454" s="927"/>
      <c r="AE454" s="927"/>
      <c r="AF454" s="927"/>
      <c r="AG454" s="927"/>
      <c r="AH454" s="927"/>
      <c r="AI454" s="927"/>
      <c r="AJ454" s="927"/>
      <c r="AK454" s="927"/>
      <c r="AL454" s="927"/>
      <c r="AM454" s="927"/>
      <c r="AN454" s="927"/>
      <c r="AO454" s="927"/>
      <c r="AP454" s="927"/>
    </row>
    <row r="455" spans="1:42" s="928" customFormat="1" ht="12" customHeight="1">
      <c r="A455" s="69" t="s">
        <v>406</v>
      </c>
      <c r="B455" s="79">
        <f>1523407+47214</f>
        <v>1570621</v>
      </c>
      <c r="C455" s="79">
        <v>112938</v>
      </c>
      <c r="D455" s="79">
        <v>54566</v>
      </c>
      <c r="E455" s="422">
        <f>D455/B455*100</f>
        <v>3.474167224301725</v>
      </c>
      <c r="F455" s="79">
        <f>D455-'[2]Septembris'!D454</f>
        <v>0</v>
      </c>
      <c r="G455" s="927"/>
      <c r="H455" s="927"/>
      <c r="I455" s="927"/>
      <c r="J455" s="927"/>
      <c r="K455" s="927"/>
      <c r="L455" s="927"/>
      <c r="M455" s="927"/>
      <c r="N455" s="927"/>
      <c r="O455" s="927"/>
      <c r="P455" s="927"/>
      <c r="Q455" s="927"/>
      <c r="R455" s="927"/>
      <c r="S455" s="927"/>
      <c r="T455" s="927"/>
      <c r="U455" s="927"/>
      <c r="V455" s="927"/>
      <c r="W455" s="927"/>
      <c r="X455" s="927"/>
      <c r="Y455" s="927"/>
      <c r="Z455" s="927"/>
      <c r="AA455" s="927"/>
      <c r="AB455" s="927"/>
      <c r="AC455" s="927"/>
      <c r="AD455" s="927"/>
      <c r="AE455" s="927"/>
      <c r="AF455" s="927"/>
      <c r="AG455" s="927"/>
      <c r="AH455" s="927"/>
      <c r="AI455" s="927"/>
      <c r="AJ455" s="927"/>
      <c r="AK455" s="927"/>
      <c r="AL455" s="927"/>
      <c r="AM455" s="927"/>
      <c r="AN455" s="927"/>
      <c r="AO455" s="927"/>
      <c r="AP455" s="927"/>
    </row>
    <row r="456" spans="1:42" s="928" customFormat="1" ht="12.75">
      <c r="A456" s="69" t="s">
        <v>407</v>
      </c>
      <c r="B456" s="79">
        <v>141750</v>
      </c>
      <c r="C456" s="79">
        <v>0</v>
      </c>
      <c r="D456" s="79">
        <v>0</v>
      </c>
      <c r="E456" s="422">
        <f>D456/B456*100</f>
        <v>0</v>
      </c>
      <c r="F456" s="79">
        <f>D456-'[2]Septembris'!D455</f>
        <v>0</v>
      </c>
      <c r="G456" s="927"/>
      <c r="H456" s="927"/>
      <c r="I456" s="927"/>
      <c r="J456" s="927"/>
      <c r="K456" s="927"/>
      <c r="L456" s="927"/>
      <c r="M456" s="927"/>
      <c r="N456" s="927"/>
      <c r="O456" s="927"/>
      <c r="P456" s="927"/>
      <c r="Q456" s="927"/>
      <c r="R456" s="927"/>
      <c r="S456" s="927"/>
      <c r="T456" s="927"/>
      <c r="U456" s="927"/>
      <c r="V456" s="927"/>
      <c r="W456" s="927"/>
      <c r="X456" s="927"/>
      <c r="Y456" s="927"/>
      <c r="Z456" s="927"/>
      <c r="AA456" s="927"/>
      <c r="AB456" s="927"/>
      <c r="AC456" s="927"/>
      <c r="AD456" s="927"/>
      <c r="AE456" s="927"/>
      <c r="AF456" s="927"/>
      <c r="AG456" s="927"/>
      <c r="AH456" s="927"/>
      <c r="AI456" s="927"/>
      <c r="AJ456" s="927"/>
      <c r="AK456" s="927"/>
      <c r="AL456" s="927"/>
      <c r="AM456" s="927"/>
      <c r="AN456" s="927"/>
      <c r="AO456" s="927"/>
      <c r="AP456" s="927"/>
    </row>
    <row r="457" spans="1:47" s="39" customFormat="1" ht="12" customHeight="1">
      <c r="A457" s="70" t="s">
        <v>420</v>
      </c>
      <c r="B457" s="79"/>
      <c r="C457" s="79"/>
      <c r="D457" s="79"/>
      <c r="E457" s="936"/>
      <c r="F457" s="79"/>
      <c r="G457" s="241"/>
      <c r="H457" s="241"/>
      <c r="I457" s="241"/>
      <c r="J457" s="241"/>
      <c r="K457" s="241"/>
      <c r="L457" s="241"/>
      <c r="M457" s="241"/>
      <c r="N457" s="241"/>
      <c r="O457" s="241"/>
      <c r="P457" s="241"/>
      <c r="Q457" s="241"/>
      <c r="R457" s="241"/>
      <c r="S457" s="241"/>
      <c r="T457" s="241"/>
      <c r="U457" s="241"/>
      <c r="V457" s="241"/>
      <c r="W457" s="241"/>
      <c r="X457" s="241"/>
      <c r="Y457" s="241"/>
      <c r="Z457" s="241"/>
      <c r="AA457" s="241"/>
      <c r="AB457" s="241"/>
      <c r="AC457" s="241"/>
      <c r="AD457" s="241"/>
      <c r="AE457" s="241"/>
      <c r="AF457" s="241"/>
      <c r="AG457" s="241"/>
      <c r="AH457" s="241"/>
      <c r="AI457" s="241"/>
      <c r="AJ457" s="241"/>
      <c r="AK457" s="241"/>
      <c r="AL457" s="241"/>
      <c r="AM457" s="241"/>
      <c r="AN457" s="241"/>
      <c r="AO457" s="241"/>
      <c r="AP457" s="241"/>
      <c r="AQ457" s="241"/>
      <c r="AR457" s="241"/>
      <c r="AS457" s="241"/>
      <c r="AT457" s="241"/>
      <c r="AU457" s="241"/>
    </row>
    <row r="458" spans="1:47" s="39" customFormat="1" ht="12" customHeight="1">
      <c r="A458" s="69" t="s">
        <v>460</v>
      </c>
      <c r="B458" s="79">
        <f>B459</f>
        <v>963021</v>
      </c>
      <c r="C458" s="79">
        <f>C459</f>
        <v>244741</v>
      </c>
      <c r="D458" s="79">
        <f>D459</f>
        <v>244741</v>
      </c>
      <c r="E458" s="936">
        <f>D458/B458*100</f>
        <v>25.413879863471305</v>
      </c>
      <c r="F458" s="79">
        <v>192206</v>
      </c>
      <c r="G458" s="241"/>
      <c r="H458" s="241"/>
      <c r="I458" s="241"/>
      <c r="J458" s="241"/>
      <c r="K458" s="241"/>
      <c r="L458" s="241"/>
      <c r="M458" s="241"/>
      <c r="N458" s="241"/>
      <c r="O458" s="241"/>
      <c r="P458" s="241"/>
      <c r="Q458" s="241"/>
      <c r="R458" s="241"/>
      <c r="S458" s="241"/>
      <c r="T458" s="241"/>
      <c r="U458" s="241"/>
      <c r="V458" s="241"/>
      <c r="W458" s="241"/>
      <c r="X458" s="241"/>
      <c r="Y458" s="241"/>
      <c r="Z458" s="241"/>
      <c r="AA458" s="241"/>
      <c r="AB458" s="241"/>
      <c r="AC458" s="241"/>
      <c r="AD458" s="241"/>
      <c r="AE458" s="241"/>
      <c r="AF458" s="241"/>
      <c r="AG458" s="241"/>
      <c r="AH458" s="241"/>
      <c r="AI458" s="241"/>
      <c r="AJ458" s="241"/>
      <c r="AK458" s="241"/>
      <c r="AL458" s="241"/>
      <c r="AM458" s="241"/>
      <c r="AN458" s="241"/>
      <c r="AO458" s="241"/>
      <c r="AP458" s="241"/>
      <c r="AQ458" s="241"/>
      <c r="AR458" s="241"/>
      <c r="AS458" s="241"/>
      <c r="AT458" s="241"/>
      <c r="AU458" s="241"/>
    </row>
    <row r="459" spans="1:47" s="39" customFormat="1" ht="12" customHeight="1">
      <c r="A459" s="69" t="s">
        <v>395</v>
      </c>
      <c r="B459" s="79">
        <v>963021</v>
      </c>
      <c r="C459" s="79">
        <v>244741</v>
      </c>
      <c r="D459" s="79">
        <v>244741</v>
      </c>
      <c r="E459" s="936">
        <f>D459/B459*100</f>
        <v>25.413879863471305</v>
      </c>
      <c r="F459" s="79">
        <v>192206</v>
      </c>
      <c r="G459" s="241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  <c r="R459" s="241"/>
      <c r="S459" s="241"/>
      <c r="T459" s="241"/>
      <c r="U459" s="241"/>
      <c r="V459" s="241"/>
      <c r="W459" s="241"/>
      <c r="X459" s="241"/>
      <c r="Y459" s="241"/>
      <c r="Z459" s="241"/>
      <c r="AA459" s="241"/>
      <c r="AB459" s="241"/>
      <c r="AC459" s="241"/>
      <c r="AD459" s="241"/>
      <c r="AE459" s="241"/>
      <c r="AF459" s="241"/>
      <c r="AG459" s="241"/>
      <c r="AH459" s="241"/>
      <c r="AI459" s="241"/>
      <c r="AJ459" s="241"/>
      <c r="AK459" s="241"/>
      <c r="AL459" s="241"/>
      <c r="AM459" s="241"/>
      <c r="AN459" s="241"/>
      <c r="AO459" s="241"/>
      <c r="AP459" s="241"/>
      <c r="AQ459" s="241"/>
      <c r="AR459" s="241"/>
      <c r="AS459" s="241"/>
      <c r="AT459" s="241"/>
      <c r="AU459" s="241"/>
    </row>
    <row r="460" spans="1:47" s="39" customFormat="1" ht="12" customHeight="1">
      <c r="A460" s="69" t="s">
        <v>398</v>
      </c>
      <c r="B460" s="79">
        <f aca="true" t="shared" si="61" ref="B460:D461">B461</f>
        <v>963021</v>
      </c>
      <c r="C460" s="79">
        <f t="shared" si="61"/>
        <v>244741</v>
      </c>
      <c r="D460" s="79">
        <f t="shared" si="61"/>
        <v>0</v>
      </c>
      <c r="E460" s="936">
        <f>D460/B460*100</f>
        <v>0</v>
      </c>
      <c r="F460" s="79">
        <f>D460-'[2]Septembris'!D459</f>
        <v>0</v>
      </c>
      <c r="G460" s="241"/>
      <c r="H460" s="241"/>
      <c r="I460" s="241"/>
      <c r="J460" s="241"/>
      <c r="K460" s="241"/>
      <c r="L460" s="241"/>
      <c r="M460" s="241"/>
      <c r="N460" s="241"/>
      <c r="O460" s="241"/>
      <c r="P460" s="241"/>
      <c r="Q460" s="241"/>
      <c r="R460" s="241"/>
      <c r="S460" s="241"/>
      <c r="T460" s="241"/>
      <c r="U460" s="241"/>
      <c r="V460" s="241"/>
      <c r="W460" s="241"/>
      <c r="X460" s="241"/>
      <c r="Y460" s="241"/>
      <c r="Z460" s="241"/>
      <c r="AA460" s="241"/>
      <c r="AB460" s="241"/>
      <c r="AC460" s="241"/>
      <c r="AD460" s="241"/>
      <c r="AE460" s="241"/>
      <c r="AF460" s="241"/>
      <c r="AG460" s="241"/>
      <c r="AH460" s="241"/>
      <c r="AI460" s="241"/>
      <c r="AJ460" s="241"/>
      <c r="AK460" s="241"/>
      <c r="AL460" s="241"/>
      <c r="AM460" s="241"/>
      <c r="AN460" s="241"/>
      <c r="AO460" s="241"/>
      <c r="AP460" s="241"/>
      <c r="AQ460" s="241"/>
      <c r="AR460" s="241"/>
      <c r="AS460" s="241"/>
      <c r="AT460" s="241"/>
      <c r="AU460" s="241"/>
    </row>
    <row r="461" spans="1:47" s="39" customFormat="1" ht="12" customHeight="1">
      <c r="A461" s="69" t="s">
        <v>405</v>
      </c>
      <c r="B461" s="79">
        <f t="shared" si="61"/>
        <v>963021</v>
      </c>
      <c r="C461" s="79">
        <f t="shared" si="61"/>
        <v>244741</v>
      </c>
      <c r="D461" s="79">
        <f t="shared" si="61"/>
        <v>0</v>
      </c>
      <c r="E461" s="936">
        <f>D461/B461*100</f>
        <v>0</v>
      </c>
      <c r="F461" s="79">
        <f>D461-'[2]Septembris'!D460</f>
        <v>0</v>
      </c>
      <c r="G461" s="241"/>
      <c r="H461" s="241"/>
      <c r="I461" s="241"/>
      <c r="J461" s="241"/>
      <c r="K461" s="241"/>
      <c r="L461" s="241"/>
      <c r="M461" s="241"/>
      <c r="N461" s="241"/>
      <c r="O461" s="241"/>
      <c r="P461" s="241"/>
      <c r="Q461" s="241"/>
      <c r="R461" s="241"/>
      <c r="S461" s="241"/>
      <c r="T461" s="241"/>
      <c r="U461" s="241"/>
      <c r="V461" s="241"/>
      <c r="W461" s="241"/>
      <c r="X461" s="241"/>
      <c r="Y461" s="241"/>
      <c r="Z461" s="241"/>
      <c r="AA461" s="241"/>
      <c r="AB461" s="241"/>
      <c r="AC461" s="241"/>
      <c r="AD461" s="241"/>
      <c r="AE461" s="241"/>
      <c r="AF461" s="241"/>
      <c r="AG461" s="241"/>
      <c r="AH461" s="241"/>
      <c r="AI461" s="241"/>
      <c r="AJ461" s="241"/>
      <c r="AK461" s="241"/>
      <c r="AL461" s="241"/>
      <c r="AM461" s="241"/>
      <c r="AN461" s="241"/>
      <c r="AO461" s="241"/>
      <c r="AP461" s="241"/>
      <c r="AQ461" s="241"/>
      <c r="AR461" s="241"/>
      <c r="AS461" s="241"/>
      <c r="AT461" s="241"/>
      <c r="AU461" s="241"/>
    </row>
    <row r="462" spans="1:47" s="39" customFormat="1" ht="12" customHeight="1">
      <c r="A462" s="69" t="s">
        <v>407</v>
      </c>
      <c r="B462" s="79">
        <v>963021</v>
      </c>
      <c r="C462" s="79">
        <v>244741</v>
      </c>
      <c r="D462" s="79">
        <v>0</v>
      </c>
      <c r="E462" s="936">
        <f>D462/B462*100</f>
        <v>0</v>
      </c>
      <c r="F462" s="79">
        <f>D462-'[2]Septembris'!D461</f>
        <v>0</v>
      </c>
      <c r="G462" s="241"/>
      <c r="H462" s="241"/>
      <c r="I462" s="241"/>
      <c r="J462" s="241"/>
      <c r="K462" s="241"/>
      <c r="L462" s="241"/>
      <c r="M462" s="241"/>
      <c r="N462" s="241"/>
      <c r="O462" s="241"/>
      <c r="P462" s="241"/>
      <c r="Q462" s="241"/>
      <c r="R462" s="241"/>
      <c r="S462" s="241"/>
      <c r="T462" s="241"/>
      <c r="U462" s="241"/>
      <c r="V462" s="241"/>
      <c r="W462" s="241"/>
      <c r="X462" s="241"/>
      <c r="Y462" s="241"/>
      <c r="Z462" s="241"/>
      <c r="AA462" s="241"/>
      <c r="AB462" s="241"/>
      <c r="AC462" s="241"/>
      <c r="AD462" s="241"/>
      <c r="AE462" s="241"/>
      <c r="AF462" s="241"/>
      <c r="AG462" s="241"/>
      <c r="AH462" s="241"/>
      <c r="AI462" s="241"/>
      <c r="AJ462" s="241"/>
      <c r="AK462" s="241"/>
      <c r="AL462" s="241"/>
      <c r="AM462" s="241"/>
      <c r="AN462" s="241"/>
      <c r="AO462" s="241"/>
      <c r="AP462" s="241"/>
      <c r="AQ462" s="241"/>
      <c r="AR462" s="241"/>
      <c r="AS462" s="241"/>
      <c r="AT462" s="241"/>
      <c r="AU462" s="241"/>
    </row>
    <row r="463" spans="1:47" s="39" customFormat="1" ht="12" customHeight="1">
      <c r="A463" s="70" t="s">
        <v>423</v>
      </c>
      <c r="B463" s="79"/>
      <c r="C463" s="79"/>
      <c r="D463" s="79"/>
      <c r="E463" s="936"/>
      <c r="F463" s="79"/>
      <c r="G463" s="241"/>
      <c r="H463" s="241"/>
      <c r="I463" s="241"/>
      <c r="J463" s="241"/>
      <c r="K463" s="241"/>
      <c r="L463" s="241"/>
      <c r="M463" s="241"/>
      <c r="N463" s="241"/>
      <c r="O463" s="241"/>
      <c r="P463" s="241"/>
      <c r="Q463" s="241"/>
      <c r="R463" s="241"/>
      <c r="S463" s="241"/>
      <c r="T463" s="241"/>
      <c r="U463" s="241"/>
      <c r="V463" s="241"/>
      <c r="W463" s="241"/>
      <c r="X463" s="241"/>
      <c r="Y463" s="241"/>
      <c r="Z463" s="241"/>
      <c r="AA463" s="241"/>
      <c r="AB463" s="241"/>
      <c r="AC463" s="241"/>
      <c r="AD463" s="241"/>
      <c r="AE463" s="241"/>
      <c r="AF463" s="241"/>
      <c r="AG463" s="241"/>
      <c r="AH463" s="241"/>
      <c r="AI463" s="241"/>
      <c r="AJ463" s="241"/>
      <c r="AK463" s="241"/>
      <c r="AL463" s="241"/>
      <c r="AM463" s="241"/>
      <c r="AN463" s="241"/>
      <c r="AO463" s="241"/>
      <c r="AP463" s="241"/>
      <c r="AQ463" s="241"/>
      <c r="AR463" s="241"/>
      <c r="AS463" s="241"/>
      <c r="AT463" s="241"/>
      <c r="AU463" s="241"/>
    </row>
    <row r="464" spans="1:47" s="39" customFormat="1" ht="12" customHeight="1">
      <c r="A464" s="69" t="s">
        <v>460</v>
      </c>
      <c r="B464" s="79">
        <f>B465</f>
        <v>7406434</v>
      </c>
      <c r="C464" s="79">
        <f>C465</f>
        <v>458685</v>
      </c>
      <c r="D464" s="79">
        <f>D465</f>
        <v>458685</v>
      </c>
      <c r="E464" s="936">
        <f aca="true" t="shared" si="62" ref="E464:E470">D464/B464*100</f>
        <v>6.1930613301894</v>
      </c>
      <c r="F464" s="79">
        <f>D464-'[2]Septembris'!D463</f>
        <v>458685</v>
      </c>
      <c r="G464" s="241"/>
      <c r="H464" s="241"/>
      <c r="I464" s="241"/>
      <c r="J464" s="241"/>
      <c r="K464" s="241"/>
      <c r="L464" s="241"/>
      <c r="M464" s="241"/>
      <c r="N464" s="241"/>
      <c r="O464" s="241"/>
      <c r="P464" s="241"/>
      <c r="Q464" s="241"/>
      <c r="R464" s="241"/>
      <c r="S464" s="241"/>
      <c r="T464" s="241"/>
      <c r="U464" s="241"/>
      <c r="V464" s="241"/>
      <c r="W464" s="241"/>
      <c r="X464" s="241"/>
      <c r="Y464" s="241"/>
      <c r="Z464" s="241"/>
      <c r="AA464" s="241"/>
      <c r="AB464" s="241"/>
      <c r="AC464" s="241"/>
      <c r="AD464" s="241"/>
      <c r="AE464" s="241"/>
      <c r="AF464" s="241"/>
      <c r="AG464" s="241"/>
      <c r="AH464" s="241"/>
      <c r="AI464" s="241"/>
      <c r="AJ464" s="241"/>
      <c r="AK464" s="241"/>
      <c r="AL464" s="241"/>
      <c r="AM464" s="241"/>
      <c r="AN464" s="241"/>
      <c r="AO464" s="241"/>
      <c r="AP464" s="241"/>
      <c r="AQ464" s="241"/>
      <c r="AR464" s="241"/>
      <c r="AS464" s="241"/>
      <c r="AT464" s="241"/>
      <c r="AU464" s="241"/>
    </row>
    <row r="465" spans="1:47" s="39" customFormat="1" ht="12" customHeight="1">
      <c r="A465" s="69" t="s">
        <v>395</v>
      </c>
      <c r="B465" s="79">
        <v>7406434</v>
      </c>
      <c r="C465" s="79">
        <v>458685</v>
      </c>
      <c r="D465" s="79">
        <v>458685</v>
      </c>
      <c r="E465" s="936">
        <f t="shared" si="62"/>
        <v>6.1930613301894</v>
      </c>
      <c r="F465" s="79">
        <f>D465-'[2]Septembris'!D464</f>
        <v>458685</v>
      </c>
      <c r="G465" s="241"/>
      <c r="H465" s="241"/>
      <c r="I465" s="241"/>
      <c r="J465" s="241"/>
      <c r="K465" s="241"/>
      <c r="L465" s="241"/>
      <c r="M465" s="241"/>
      <c r="N465" s="241"/>
      <c r="O465" s="241"/>
      <c r="P465" s="241"/>
      <c r="Q465" s="241"/>
      <c r="R465" s="241"/>
      <c r="S465" s="241"/>
      <c r="T465" s="241"/>
      <c r="U465" s="241"/>
      <c r="V465" s="241"/>
      <c r="W465" s="241"/>
      <c r="X465" s="241"/>
      <c r="Y465" s="241"/>
      <c r="Z465" s="241"/>
      <c r="AA465" s="241"/>
      <c r="AB465" s="241"/>
      <c r="AC465" s="241"/>
      <c r="AD465" s="241"/>
      <c r="AE465" s="241"/>
      <c r="AF465" s="241"/>
      <c r="AG465" s="241"/>
      <c r="AH465" s="241"/>
      <c r="AI465" s="241"/>
      <c r="AJ465" s="241"/>
      <c r="AK465" s="241"/>
      <c r="AL465" s="241"/>
      <c r="AM465" s="241"/>
      <c r="AN465" s="241"/>
      <c r="AO465" s="241"/>
      <c r="AP465" s="241"/>
      <c r="AQ465" s="241"/>
      <c r="AR465" s="241"/>
      <c r="AS465" s="241"/>
      <c r="AT465" s="241"/>
      <c r="AU465" s="241"/>
    </row>
    <row r="466" spans="1:47" s="39" customFormat="1" ht="12" customHeight="1">
      <c r="A466" s="69" t="s">
        <v>463</v>
      </c>
      <c r="B466" s="79">
        <f>B467</f>
        <v>7406434</v>
      </c>
      <c r="C466" s="79">
        <f>C467</f>
        <v>458685</v>
      </c>
      <c r="D466" s="79">
        <f>D467</f>
        <v>11153.45</v>
      </c>
      <c r="E466" s="936">
        <f t="shared" si="62"/>
        <v>0.150591364211171</v>
      </c>
      <c r="F466" s="79">
        <f>D466-'[2]Septembris'!D465</f>
        <v>11153.45</v>
      </c>
      <c r="G466" s="241"/>
      <c r="H466" s="241"/>
      <c r="I466" s="241"/>
      <c r="J466" s="241"/>
      <c r="K466" s="241"/>
      <c r="L466" s="241"/>
      <c r="M466" s="241"/>
      <c r="N466" s="241"/>
      <c r="O466" s="241"/>
      <c r="P466" s="241"/>
      <c r="Q466" s="241"/>
      <c r="R466" s="241"/>
      <c r="S466" s="241"/>
      <c r="T466" s="241"/>
      <c r="U466" s="241"/>
      <c r="V466" s="241"/>
      <c r="W466" s="241"/>
      <c r="X466" s="241"/>
      <c r="Y466" s="241"/>
      <c r="Z466" s="241"/>
      <c r="AA466" s="241"/>
      <c r="AB466" s="241"/>
      <c r="AC466" s="241"/>
      <c r="AD466" s="241"/>
      <c r="AE466" s="241"/>
      <c r="AF466" s="241"/>
      <c r="AG466" s="241"/>
      <c r="AH466" s="241"/>
      <c r="AI466" s="241"/>
      <c r="AJ466" s="241"/>
      <c r="AK466" s="241"/>
      <c r="AL466" s="241"/>
      <c r="AM466" s="241"/>
      <c r="AN466" s="241"/>
      <c r="AO466" s="241"/>
      <c r="AP466" s="241"/>
      <c r="AQ466" s="241"/>
      <c r="AR466" s="241"/>
      <c r="AS466" s="241"/>
      <c r="AT466" s="241"/>
      <c r="AU466" s="241"/>
    </row>
    <row r="467" spans="1:47" s="39" customFormat="1" ht="12" customHeight="1">
      <c r="A467" s="938" t="s">
        <v>419</v>
      </c>
      <c r="B467" s="79">
        <f>B468+B469</f>
        <v>7406434</v>
      </c>
      <c r="C467" s="79">
        <f>C468+C469</f>
        <v>458685</v>
      </c>
      <c r="D467" s="79">
        <f>D468+D469</f>
        <v>11153.45</v>
      </c>
      <c r="E467" s="936">
        <f t="shared" si="62"/>
        <v>0.150591364211171</v>
      </c>
      <c r="F467" s="79">
        <f>D467-'[2]Septembris'!D466</f>
        <v>11153.45</v>
      </c>
      <c r="G467" s="241"/>
      <c r="H467" s="241"/>
      <c r="I467" s="241"/>
      <c r="J467" s="241"/>
      <c r="K467" s="241"/>
      <c r="L467" s="241"/>
      <c r="M467" s="241"/>
      <c r="N467" s="241"/>
      <c r="O467" s="241"/>
      <c r="P467" s="241"/>
      <c r="Q467" s="241"/>
      <c r="R467" s="241"/>
      <c r="S467" s="241"/>
      <c r="T467" s="241"/>
      <c r="U467" s="241"/>
      <c r="V467" s="241"/>
      <c r="W467" s="241"/>
      <c r="X467" s="241"/>
      <c r="Y467" s="241"/>
      <c r="Z467" s="241"/>
      <c r="AA467" s="241"/>
      <c r="AB467" s="241"/>
      <c r="AC467" s="241"/>
      <c r="AD467" s="241"/>
      <c r="AE467" s="241"/>
      <c r="AF467" s="241"/>
      <c r="AG467" s="241"/>
      <c r="AH467" s="241"/>
      <c r="AI467" s="241"/>
      <c r="AJ467" s="241"/>
      <c r="AK467" s="241"/>
      <c r="AL467" s="241"/>
      <c r="AM467" s="241"/>
      <c r="AN467" s="241"/>
      <c r="AO467" s="241"/>
      <c r="AP467" s="241"/>
      <c r="AQ467" s="241"/>
      <c r="AR467" s="241"/>
      <c r="AS467" s="241"/>
      <c r="AT467" s="241"/>
      <c r="AU467" s="241"/>
    </row>
    <row r="468" spans="1:47" s="39" customFormat="1" ht="12" customHeight="1">
      <c r="A468" s="69" t="s">
        <v>400</v>
      </c>
      <c r="B468" s="79">
        <v>3938455</v>
      </c>
      <c r="C468" s="79">
        <v>0</v>
      </c>
      <c r="D468" s="79">
        <v>0</v>
      </c>
      <c r="E468" s="936">
        <f t="shared" si="62"/>
        <v>0</v>
      </c>
      <c r="F468" s="79">
        <f>D468-'[2]Septembris'!D467</f>
        <v>0</v>
      </c>
      <c r="G468" s="241"/>
      <c r="H468" s="241"/>
      <c r="I468" s="241"/>
      <c r="J468" s="241"/>
      <c r="K468" s="241"/>
      <c r="L468" s="241"/>
      <c r="M468" s="241"/>
      <c r="N468" s="241"/>
      <c r="O468" s="241"/>
      <c r="P468" s="241"/>
      <c r="Q468" s="241"/>
      <c r="R468" s="241"/>
      <c r="S468" s="241"/>
      <c r="T468" s="241"/>
      <c r="U468" s="241"/>
      <c r="V468" s="241"/>
      <c r="W468" s="241"/>
      <c r="X468" s="241"/>
      <c r="Y468" s="241"/>
      <c r="Z468" s="241"/>
      <c r="AA468" s="241"/>
      <c r="AB468" s="241"/>
      <c r="AC468" s="241"/>
      <c r="AD468" s="241"/>
      <c r="AE468" s="241"/>
      <c r="AF468" s="241"/>
      <c r="AG468" s="241"/>
      <c r="AH468" s="241"/>
      <c r="AI468" s="241"/>
      <c r="AJ468" s="241"/>
      <c r="AK468" s="241"/>
      <c r="AL468" s="241"/>
      <c r="AM468" s="241"/>
      <c r="AN468" s="241"/>
      <c r="AO468" s="241"/>
      <c r="AP468" s="241"/>
      <c r="AQ468" s="241"/>
      <c r="AR468" s="241"/>
      <c r="AS468" s="241"/>
      <c r="AT468" s="241"/>
      <c r="AU468" s="241"/>
    </row>
    <row r="469" spans="1:47" s="39" customFormat="1" ht="12" customHeight="1">
      <c r="A469" s="938" t="s">
        <v>464</v>
      </c>
      <c r="B469" s="79">
        <v>3467979</v>
      </c>
      <c r="C469" s="79">
        <f>C470+C471</f>
        <v>458685</v>
      </c>
      <c r="D469" s="79">
        <f>D470+D471</f>
        <v>11153.45</v>
      </c>
      <c r="E469" s="936">
        <f t="shared" si="62"/>
        <v>0.32161238577280893</v>
      </c>
      <c r="F469" s="79">
        <f>D469-'[2]Septembris'!D468</f>
        <v>11153.45</v>
      </c>
      <c r="G469" s="241"/>
      <c r="H469" s="241"/>
      <c r="I469" s="241"/>
      <c r="J469" s="241"/>
      <c r="K469" s="241"/>
      <c r="L469" s="241"/>
      <c r="M469" s="241"/>
      <c r="N469" s="241"/>
      <c r="O469" s="241"/>
      <c r="P469" s="241"/>
      <c r="Q469" s="241"/>
      <c r="R469" s="241"/>
      <c r="S469" s="241"/>
      <c r="T469" s="241"/>
      <c r="U469" s="241"/>
      <c r="V469" s="241"/>
      <c r="W469" s="241"/>
      <c r="X469" s="241"/>
      <c r="Y469" s="241"/>
      <c r="Z469" s="241"/>
      <c r="AA469" s="241"/>
      <c r="AB469" s="241"/>
      <c r="AC469" s="241"/>
      <c r="AD469" s="241"/>
      <c r="AE469" s="241"/>
      <c r="AF469" s="241"/>
      <c r="AG469" s="241"/>
      <c r="AH469" s="241"/>
      <c r="AI469" s="241"/>
      <c r="AJ469" s="241"/>
      <c r="AK469" s="241"/>
      <c r="AL469" s="241"/>
      <c r="AM469" s="241"/>
      <c r="AN469" s="241"/>
      <c r="AO469" s="241"/>
      <c r="AP469" s="241"/>
      <c r="AQ469" s="241"/>
      <c r="AR469" s="241"/>
      <c r="AS469" s="241"/>
      <c r="AT469" s="241"/>
      <c r="AU469" s="241"/>
    </row>
    <row r="470" spans="1:47" s="39" customFormat="1" ht="12" customHeight="1">
      <c r="A470" s="944" t="s">
        <v>414</v>
      </c>
      <c r="B470" s="79">
        <v>2342255</v>
      </c>
      <c r="C470" s="79">
        <v>44634</v>
      </c>
      <c r="D470" s="79">
        <v>11153.45</v>
      </c>
      <c r="E470" s="936">
        <f t="shared" si="62"/>
        <v>0.4761842754098081</v>
      </c>
      <c r="F470" s="79">
        <f>D470-'[2]Septembris'!D469</f>
        <v>11153.45</v>
      </c>
      <c r="G470" s="241"/>
      <c r="H470" s="241"/>
      <c r="I470" s="241"/>
      <c r="J470" s="241"/>
      <c r="K470" s="241"/>
      <c r="L470" s="241"/>
      <c r="M470" s="241"/>
      <c r="N470" s="241"/>
      <c r="O470" s="241"/>
      <c r="P470" s="241"/>
      <c r="Q470" s="241"/>
      <c r="R470" s="241"/>
      <c r="S470" s="241"/>
      <c r="T470" s="241"/>
      <c r="U470" s="241"/>
      <c r="V470" s="241"/>
      <c r="W470" s="241"/>
      <c r="X470" s="241"/>
      <c r="Y470" s="241"/>
      <c r="Z470" s="241"/>
      <c r="AA470" s="241"/>
      <c r="AB470" s="241"/>
      <c r="AC470" s="241"/>
      <c r="AD470" s="241"/>
      <c r="AE470" s="241"/>
      <c r="AF470" s="241"/>
      <c r="AG470" s="241"/>
      <c r="AH470" s="241"/>
      <c r="AI470" s="241"/>
      <c r="AJ470" s="241"/>
      <c r="AK470" s="241"/>
      <c r="AL470" s="241"/>
      <c r="AM470" s="241"/>
      <c r="AN470" s="241"/>
      <c r="AO470" s="241"/>
      <c r="AP470" s="241"/>
      <c r="AQ470" s="241"/>
      <c r="AR470" s="241"/>
      <c r="AS470" s="241"/>
      <c r="AT470" s="241"/>
      <c r="AU470" s="241"/>
    </row>
    <row r="471" spans="1:47" s="39" customFormat="1" ht="12" customHeight="1">
      <c r="A471" s="944" t="s">
        <v>19</v>
      </c>
      <c r="B471" s="79">
        <f>3467979-B470</f>
        <v>1125724</v>
      </c>
      <c r="C471" s="79">
        <v>414051</v>
      </c>
      <c r="D471" s="79">
        <v>0</v>
      </c>
      <c r="E471" s="936">
        <v>0</v>
      </c>
      <c r="F471" s="79">
        <f>D471-'[2]Septembris'!D470</f>
        <v>0</v>
      </c>
      <c r="G471" s="241"/>
      <c r="H471" s="241"/>
      <c r="I471" s="241"/>
      <c r="J471" s="241"/>
      <c r="K471" s="241"/>
      <c r="L471" s="241"/>
      <c r="M471" s="241"/>
      <c r="N471" s="241"/>
      <c r="O471" s="241"/>
      <c r="P471" s="241"/>
      <c r="Q471" s="241"/>
      <c r="R471" s="241"/>
      <c r="S471" s="241"/>
      <c r="T471" s="241"/>
      <c r="U471" s="241"/>
      <c r="V471" s="241"/>
      <c r="W471" s="241"/>
      <c r="X471" s="241"/>
      <c r="Y471" s="241"/>
      <c r="Z471" s="241"/>
      <c r="AA471" s="241"/>
      <c r="AB471" s="241"/>
      <c r="AC471" s="241"/>
      <c r="AD471" s="241"/>
      <c r="AE471" s="241"/>
      <c r="AF471" s="241"/>
      <c r="AG471" s="241"/>
      <c r="AH471" s="241"/>
      <c r="AI471" s="241"/>
      <c r="AJ471" s="241"/>
      <c r="AK471" s="241"/>
      <c r="AL471" s="241"/>
      <c r="AM471" s="241"/>
      <c r="AN471" s="241"/>
      <c r="AO471" s="241"/>
      <c r="AP471" s="241"/>
      <c r="AQ471" s="241"/>
      <c r="AR471" s="241"/>
      <c r="AS471" s="241"/>
      <c r="AT471" s="241"/>
      <c r="AU471" s="241"/>
    </row>
    <row r="472" spans="1:47" s="39" customFormat="1" ht="12" customHeight="1">
      <c r="A472" s="70" t="s">
        <v>465</v>
      </c>
      <c r="B472" s="79"/>
      <c r="C472" s="79"/>
      <c r="D472" s="79"/>
      <c r="E472" s="936"/>
      <c r="F472" s="79"/>
      <c r="G472" s="241"/>
      <c r="H472" s="241"/>
      <c r="I472" s="241"/>
      <c r="J472" s="241"/>
      <c r="K472" s="241"/>
      <c r="L472" s="241"/>
      <c r="M472" s="241"/>
      <c r="N472" s="241"/>
      <c r="O472" s="241"/>
      <c r="P472" s="241"/>
      <c r="Q472" s="241"/>
      <c r="R472" s="241"/>
      <c r="S472" s="241"/>
      <c r="T472" s="241"/>
      <c r="U472" s="241"/>
      <c r="V472" s="241"/>
      <c r="W472" s="241"/>
      <c r="X472" s="241"/>
      <c r="Y472" s="241"/>
      <c r="Z472" s="241"/>
      <c r="AA472" s="241"/>
      <c r="AB472" s="241"/>
      <c r="AC472" s="241"/>
      <c r="AD472" s="241"/>
      <c r="AE472" s="241"/>
      <c r="AF472" s="241"/>
      <c r="AG472" s="241"/>
      <c r="AH472" s="241"/>
      <c r="AI472" s="241"/>
      <c r="AJ472" s="241"/>
      <c r="AK472" s="241"/>
      <c r="AL472" s="241"/>
      <c r="AM472" s="241"/>
      <c r="AN472" s="241"/>
      <c r="AO472" s="241"/>
      <c r="AP472" s="241"/>
      <c r="AQ472" s="241"/>
      <c r="AR472" s="241"/>
      <c r="AS472" s="241"/>
      <c r="AT472" s="241"/>
      <c r="AU472" s="241"/>
    </row>
    <row r="473" spans="1:47" s="39" customFormat="1" ht="12" customHeight="1">
      <c r="A473" s="69" t="s">
        <v>460</v>
      </c>
      <c r="B473" s="79">
        <f>B474</f>
        <v>102106</v>
      </c>
      <c r="C473" s="79">
        <f>C474</f>
        <v>68322</v>
      </c>
      <c r="D473" s="79">
        <f>D474</f>
        <v>68322</v>
      </c>
      <c r="E473" s="936">
        <f>D473/B473*100</f>
        <v>66.91281609307974</v>
      </c>
      <c r="F473" s="79">
        <v>16229</v>
      </c>
      <c r="G473" s="241"/>
      <c r="H473" s="241"/>
      <c r="I473" s="241"/>
      <c r="J473" s="241"/>
      <c r="K473" s="241"/>
      <c r="L473" s="241"/>
      <c r="M473" s="241"/>
      <c r="N473" s="241"/>
      <c r="O473" s="241"/>
      <c r="P473" s="241"/>
      <c r="Q473" s="241"/>
      <c r="R473" s="241"/>
      <c r="S473" s="241"/>
      <c r="T473" s="241"/>
      <c r="U473" s="241"/>
      <c r="V473" s="241"/>
      <c r="W473" s="241"/>
      <c r="X473" s="241"/>
      <c r="Y473" s="241"/>
      <c r="Z473" s="241"/>
      <c r="AA473" s="241"/>
      <c r="AB473" s="241"/>
      <c r="AC473" s="241"/>
      <c r="AD473" s="241"/>
      <c r="AE473" s="241"/>
      <c r="AF473" s="241"/>
      <c r="AG473" s="241"/>
      <c r="AH473" s="241"/>
      <c r="AI473" s="241"/>
      <c r="AJ473" s="241"/>
      <c r="AK473" s="241"/>
      <c r="AL473" s="241"/>
      <c r="AM473" s="241"/>
      <c r="AN473" s="241"/>
      <c r="AO473" s="241"/>
      <c r="AP473" s="241"/>
      <c r="AQ473" s="241"/>
      <c r="AR473" s="241"/>
      <c r="AS473" s="241"/>
      <c r="AT473" s="241"/>
      <c r="AU473" s="241"/>
    </row>
    <row r="474" spans="1:47" s="39" customFormat="1" ht="12" customHeight="1">
      <c r="A474" s="69" t="s">
        <v>395</v>
      </c>
      <c r="B474" s="79">
        <v>102106</v>
      </c>
      <c r="C474" s="79">
        <v>68322</v>
      </c>
      <c r="D474" s="79">
        <v>68322</v>
      </c>
      <c r="E474" s="936">
        <f>D474/B474*100</f>
        <v>66.91281609307974</v>
      </c>
      <c r="F474" s="79">
        <v>16229</v>
      </c>
      <c r="G474" s="241"/>
      <c r="H474" s="241"/>
      <c r="I474" s="241"/>
      <c r="J474" s="241"/>
      <c r="K474" s="241"/>
      <c r="L474" s="241"/>
      <c r="M474" s="241"/>
      <c r="N474" s="241"/>
      <c r="O474" s="241"/>
      <c r="P474" s="241"/>
      <c r="Q474" s="241"/>
      <c r="R474" s="241"/>
      <c r="S474" s="241"/>
      <c r="T474" s="241"/>
      <c r="U474" s="241"/>
      <c r="V474" s="241"/>
      <c r="W474" s="241"/>
      <c r="X474" s="241"/>
      <c r="Y474" s="241"/>
      <c r="Z474" s="241"/>
      <c r="AA474" s="241"/>
      <c r="AB474" s="241"/>
      <c r="AC474" s="241"/>
      <c r="AD474" s="241"/>
      <c r="AE474" s="241"/>
      <c r="AF474" s="241"/>
      <c r="AG474" s="241"/>
      <c r="AH474" s="241"/>
      <c r="AI474" s="241"/>
      <c r="AJ474" s="241"/>
      <c r="AK474" s="241"/>
      <c r="AL474" s="241"/>
      <c r="AM474" s="241"/>
      <c r="AN474" s="241"/>
      <c r="AO474" s="241"/>
      <c r="AP474" s="241"/>
      <c r="AQ474" s="241"/>
      <c r="AR474" s="241"/>
      <c r="AS474" s="241"/>
      <c r="AT474" s="241"/>
      <c r="AU474" s="241"/>
    </row>
    <row r="475" spans="1:47" s="39" customFormat="1" ht="12" customHeight="1">
      <c r="A475" s="69" t="s">
        <v>398</v>
      </c>
      <c r="B475" s="79">
        <f aca="true" t="shared" si="63" ref="B475:D476">B476</f>
        <v>102106</v>
      </c>
      <c r="C475" s="79">
        <f t="shared" si="63"/>
        <v>68322</v>
      </c>
      <c r="D475" s="79">
        <f t="shared" si="63"/>
        <v>22431</v>
      </c>
      <c r="E475" s="936">
        <f>D475/B475*100</f>
        <v>21.96834662017903</v>
      </c>
      <c r="F475" s="79">
        <v>1654</v>
      </c>
      <c r="G475" s="241"/>
      <c r="H475" s="241"/>
      <c r="I475" s="241"/>
      <c r="J475" s="241"/>
      <c r="K475" s="241"/>
      <c r="L475" s="241"/>
      <c r="M475" s="241"/>
      <c r="N475" s="241"/>
      <c r="O475" s="241"/>
      <c r="P475" s="241"/>
      <c r="Q475" s="241"/>
      <c r="R475" s="241"/>
      <c r="S475" s="241"/>
      <c r="T475" s="241"/>
      <c r="U475" s="241"/>
      <c r="V475" s="241"/>
      <c r="W475" s="241"/>
      <c r="X475" s="241"/>
      <c r="Y475" s="241"/>
      <c r="Z475" s="241"/>
      <c r="AA475" s="241"/>
      <c r="AB475" s="241"/>
      <c r="AC475" s="241"/>
      <c r="AD475" s="241"/>
      <c r="AE475" s="241"/>
      <c r="AF475" s="241"/>
      <c r="AG475" s="241"/>
      <c r="AH475" s="241"/>
      <c r="AI475" s="241"/>
      <c r="AJ475" s="241"/>
      <c r="AK475" s="241"/>
      <c r="AL475" s="241"/>
      <c r="AM475" s="241"/>
      <c r="AN475" s="241"/>
      <c r="AO475" s="241"/>
      <c r="AP475" s="241"/>
      <c r="AQ475" s="241"/>
      <c r="AR475" s="241"/>
      <c r="AS475" s="241"/>
      <c r="AT475" s="241"/>
      <c r="AU475" s="241"/>
    </row>
    <row r="476" spans="1:47" s="39" customFormat="1" ht="12" customHeight="1">
      <c r="A476" s="941" t="s">
        <v>419</v>
      </c>
      <c r="B476" s="79">
        <f t="shared" si="63"/>
        <v>102106</v>
      </c>
      <c r="C476" s="79">
        <f t="shared" si="63"/>
        <v>68322</v>
      </c>
      <c r="D476" s="79">
        <f t="shared" si="63"/>
        <v>22431</v>
      </c>
      <c r="E476" s="936">
        <f>D476/B476*100</f>
        <v>21.96834662017903</v>
      </c>
      <c r="F476" s="79">
        <v>1654</v>
      </c>
      <c r="G476" s="241"/>
      <c r="H476" s="241"/>
      <c r="I476" s="241"/>
      <c r="J476" s="241"/>
      <c r="K476" s="241"/>
      <c r="L476" s="241"/>
      <c r="M476" s="241"/>
      <c r="N476" s="241"/>
      <c r="O476" s="241"/>
      <c r="P476" s="241"/>
      <c r="Q476" s="241"/>
      <c r="R476" s="241"/>
      <c r="S476" s="241"/>
      <c r="T476" s="241"/>
      <c r="U476" s="241"/>
      <c r="V476" s="241"/>
      <c r="W476" s="241"/>
      <c r="X476" s="241"/>
      <c r="Y476" s="241"/>
      <c r="Z476" s="241"/>
      <c r="AA476" s="241"/>
      <c r="AB476" s="241"/>
      <c r="AC476" s="241"/>
      <c r="AD476" s="241"/>
      <c r="AE476" s="241"/>
      <c r="AF476" s="241"/>
      <c r="AG476" s="241"/>
      <c r="AH476" s="241"/>
      <c r="AI476" s="241"/>
      <c r="AJ476" s="241"/>
      <c r="AK476" s="241"/>
      <c r="AL476" s="241"/>
      <c r="AM476" s="241"/>
      <c r="AN476" s="241"/>
      <c r="AO476" s="241"/>
      <c r="AP476" s="241"/>
      <c r="AQ476" s="241"/>
      <c r="AR476" s="241"/>
      <c r="AS476" s="241"/>
      <c r="AT476" s="241"/>
      <c r="AU476" s="241"/>
    </row>
    <row r="477" spans="1:47" s="39" customFormat="1" ht="12" customHeight="1">
      <c r="A477" s="69" t="s">
        <v>400</v>
      </c>
      <c r="B477" s="79">
        <v>102106</v>
      </c>
      <c r="C477" s="79">
        <v>68322</v>
      </c>
      <c r="D477" s="79">
        <v>22431</v>
      </c>
      <c r="E477" s="936">
        <f>D477/B477*100</f>
        <v>21.96834662017903</v>
      </c>
      <c r="F477" s="79">
        <f>1654</f>
        <v>1654</v>
      </c>
      <c r="G477" s="241"/>
      <c r="H477" s="241"/>
      <c r="I477" s="241"/>
      <c r="J477" s="241"/>
      <c r="K477" s="241"/>
      <c r="L477" s="241"/>
      <c r="M477" s="241"/>
      <c r="N477" s="241"/>
      <c r="O477" s="241"/>
      <c r="P477" s="241"/>
      <c r="Q477" s="241"/>
      <c r="R477" s="241"/>
      <c r="S477" s="241"/>
      <c r="T477" s="241"/>
      <c r="U477" s="241"/>
      <c r="V477" s="241"/>
      <c r="W477" s="241"/>
      <c r="X477" s="241"/>
      <c r="Y477" s="241"/>
      <c r="Z477" s="241"/>
      <c r="AA477" s="241"/>
      <c r="AB477" s="241"/>
      <c r="AC477" s="241"/>
      <c r="AD477" s="241"/>
      <c r="AE477" s="241"/>
      <c r="AF477" s="241"/>
      <c r="AG477" s="241"/>
      <c r="AH477" s="241"/>
      <c r="AI477" s="241"/>
      <c r="AJ477" s="241"/>
      <c r="AK477" s="241"/>
      <c r="AL477" s="241"/>
      <c r="AM477" s="241"/>
      <c r="AN477" s="241"/>
      <c r="AO477" s="241"/>
      <c r="AP477" s="241"/>
      <c r="AQ477" s="241"/>
      <c r="AR477" s="241"/>
      <c r="AS477" s="241"/>
      <c r="AT477" s="241"/>
      <c r="AU477" s="241"/>
    </row>
    <row r="478" spans="1:42" s="928" customFormat="1" ht="25.5">
      <c r="A478" s="419" t="s">
        <v>435</v>
      </c>
      <c r="B478" s="23"/>
      <c r="C478" s="23"/>
      <c r="D478" s="23"/>
      <c r="E478" s="898"/>
      <c r="F478" s="79"/>
      <c r="G478" s="927"/>
      <c r="H478" s="927"/>
      <c r="I478" s="927"/>
      <c r="J478" s="927"/>
      <c r="K478" s="927"/>
      <c r="L478" s="927"/>
      <c r="M478" s="927"/>
      <c r="N478" s="927"/>
      <c r="O478" s="927"/>
      <c r="P478" s="927"/>
      <c r="Q478" s="927"/>
      <c r="R478" s="927"/>
      <c r="S478" s="927"/>
      <c r="T478" s="927"/>
      <c r="U478" s="927"/>
      <c r="V478" s="927"/>
      <c r="W478" s="927"/>
      <c r="X478" s="927"/>
      <c r="Y478" s="927"/>
      <c r="Z478" s="927"/>
      <c r="AA478" s="927"/>
      <c r="AB478" s="927"/>
      <c r="AC478" s="927"/>
      <c r="AD478" s="927"/>
      <c r="AE478" s="927"/>
      <c r="AF478" s="927"/>
      <c r="AG478" s="927"/>
      <c r="AH478" s="927"/>
      <c r="AI478" s="927"/>
      <c r="AJ478" s="927"/>
      <c r="AK478" s="927"/>
      <c r="AL478" s="927"/>
      <c r="AM478" s="927"/>
      <c r="AN478" s="927"/>
      <c r="AO478" s="927"/>
      <c r="AP478" s="927"/>
    </row>
    <row r="479" spans="1:42" s="932" customFormat="1" ht="12.75">
      <c r="A479" s="69" t="s">
        <v>394</v>
      </c>
      <c r="B479" s="79">
        <v>0</v>
      </c>
      <c r="C479" s="79">
        <f>SUM(C480)</f>
        <v>61168</v>
      </c>
      <c r="D479" s="79">
        <f>SUM(D480)</f>
        <v>61168</v>
      </c>
      <c r="E479" s="422">
        <v>0</v>
      </c>
      <c r="F479" s="79">
        <v>34349</v>
      </c>
      <c r="G479" s="927"/>
      <c r="H479" s="927"/>
      <c r="I479" s="927"/>
      <c r="J479" s="927"/>
      <c r="K479" s="927"/>
      <c r="L479" s="927"/>
      <c r="M479" s="927"/>
      <c r="N479" s="927"/>
      <c r="O479" s="927"/>
      <c r="P479" s="927"/>
      <c r="Q479" s="927"/>
      <c r="R479" s="927"/>
      <c r="S479" s="927"/>
      <c r="T479" s="927"/>
      <c r="U479" s="927"/>
      <c r="V479" s="927"/>
      <c r="W479" s="927"/>
      <c r="X479" s="927"/>
      <c r="Y479" s="927"/>
      <c r="Z479" s="927"/>
      <c r="AA479" s="927"/>
      <c r="AB479" s="927"/>
      <c r="AC479" s="927"/>
      <c r="AD479" s="927"/>
      <c r="AE479" s="927"/>
      <c r="AF479" s="927"/>
      <c r="AG479" s="927"/>
      <c r="AH479" s="927"/>
      <c r="AI479" s="927"/>
      <c r="AJ479" s="927"/>
      <c r="AK479" s="927"/>
      <c r="AL479" s="927"/>
      <c r="AM479" s="927"/>
      <c r="AN479" s="927"/>
      <c r="AO479" s="927"/>
      <c r="AP479" s="927"/>
    </row>
    <row r="480" spans="1:42" s="932" customFormat="1" ht="12.75">
      <c r="A480" s="69" t="s">
        <v>395</v>
      </c>
      <c r="B480" s="79">
        <v>0</v>
      </c>
      <c r="C480" s="79">
        <v>61168</v>
      </c>
      <c r="D480" s="79">
        <v>61168</v>
      </c>
      <c r="E480" s="422">
        <v>0</v>
      </c>
      <c r="F480" s="79">
        <v>34349</v>
      </c>
      <c r="G480" s="927"/>
      <c r="H480" s="927"/>
      <c r="I480" s="927"/>
      <c r="J480" s="927"/>
      <c r="K480" s="927"/>
      <c r="L480" s="927"/>
      <c r="M480" s="927"/>
      <c r="N480" s="927"/>
      <c r="O480" s="927"/>
      <c r="P480" s="927"/>
      <c r="Q480" s="927"/>
      <c r="R480" s="927"/>
      <c r="S480" s="927"/>
      <c r="T480" s="927"/>
      <c r="U480" s="927"/>
      <c r="V480" s="927"/>
      <c r="W480" s="927"/>
      <c r="X480" s="927"/>
      <c r="Y480" s="927"/>
      <c r="Z480" s="927"/>
      <c r="AA480" s="927"/>
      <c r="AB480" s="927"/>
      <c r="AC480" s="927"/>
      <c r="AD480" s="927"/>
      <c r="AE480" s="927"/>
      <c r="AF480" s="927"/>
      <c r="AG480" s="927"/>
      <c r="AH480" s="927"/>
      <c r="AI480" s="927"/>
      <c r="AJ480" s="927"/>
      <c r="AK480" s="927"/>
      <c r="AL480" s="927"/>
      <c r="AM480" s="927"/>
      <c r="AN480" s="927"/>
      <c r="AO480" s="927"/>
      <c r="AP480" s="927"/>
    </row>
    <row r="481" spans="1:42" s="932" customFormat="1" ht="12.75">
      <c r="A481" s="69" t="s">
        <v>398</v>
      </c>
      <c r="B481" s="79">
        <f>SUM(B482)</f>
        <v>0</v>
      </c>
      <c r="C481" s="79">
        <f>SUM(C482)</f>
        <v>61168</v>
      </c>
      <c r="D481" s="79">
        <f>SUM(D482)</f>
        <v>0</v>
      </c>
      <c r="E481" s="422">
        <v>0</v>
      </c>
      <c r="F481" s="79">
        <f>D481-'[2]Septembris'!D480</f>
        <v>0</v>
      </c>
      <c r="G481" s="927"/>
      <c r="H481" s="927"/>
      <c r="I481" s="927"/>
      <c r="J481" s="927"/>
      <c r="K481" s="927"/>
      <c r="L481" s="927"/>
      <c r="M481" s="927"/>
      <c r="N481" s="927"/>
      <c r="O481" s="927"/>
      <c r="P481" s="927"/>
      <c r="Q481" s="927"/>
      <c r="R481" s="927"/>
      <c r="S481" s="927"/>
      <c r="T481" s="927"/>
      <c r="U481" s="927"/>
      <c r="V481" s="927"/>
      <c r="W481" s="927"/>
      <c r="X481" s="927"/>
      <c r="Y481" s="927"/>
      <c r="Z481" s="927"/>
      <c r="AA481" s="927"/>
      <c r="AB481" s="927"/>
      <c r="AC481" s="927"/>
      <c r="AD481" s="927"/>
      <c r="AE481" s="927"/>
      <c r="AF481" s="927"/>
      <c r="AG481" s="927"/>
      <c r="AH481" s="927"/>
      <c r="AI481" s="927"/>
      <c r="AJ481" s="927"/>
      <c r="AK481" s="927"/>
      <c r="AL481" s="927"/>
      <c r="AM481" s="927"/>
      <c r="AN481" s="927"/>
      <c r="AO481" s="927"/>
      <c r="AP481" s="927"/>
    </row>
    <row r="482" spans="1:42" s="928" customFormat="1" ht="12.75">
      <c r="A482" s="69" t="s">
        <v>405</v>
      </c>
      <c r="B482" s="79">
        <v>0</v>
      </c>
      <c r="C482" s="79">
        <f>SUM(C483)</f>
        <v>61168</v>
      </c>
      <c r="D482" s="79">
        <f>SUM(D483)</f>
        <v>0</v>
      </c>
      <c r="E482" s="422">
        <v>0</v>
      </c>
      <c r="F482" s="79">
        <f>D482-'[2]Septembris'!D481</f>
        <v>0</v>
      </c>
      <c r="G482" s="927"/>
      <c r="H482" s="927"/>
      <c r="I482" s="927"/>
      <c r="J482" s="927"/>
      <c r="K482" s="927"/>
      <c r="L482" s="927"/>
      <c r="M482" s="927"/>
      <c r="N482" s="927"/>
      <c r="O482" s="927"/>
      <c r="P482" s="927"/>
      <c r="Q482" s="927"/>
      <c r="R482" s="927"/>
      <c r="S482" s="927"/>
      <c r="T482" s="927"/>
      <c r="U482" s="927"/>
      <c r="V482" s="927"/>
      <c r="W482" s="927"/>
      <c r="X482" s="927"/>
      <c r="Y482" s="927"/>
      <c r="Z482" s="927"/>
      <c r="AA482" s="927"/>
      <c r="AB482" s="927"/>
      <c r="AC482" s="927"/>
      <c r="AD482" s="927"/>
      <c r="AE482" s="927"/>
      <c r="AF482" s="927"/>
      <c r="AG482" s="927"/>
      <c r="AH482" s="927"/>
      <c r="AI482" s="927"/>
      <c r="AJ482" s="927"/>
      <c r="AK482" s="927"/>
      <c r="AL482" s="927"/>
      <c r="AM482" s="927"/>
      <c r="AN482" s="927"/>
      <c r="AO482" s="927"/>
      <c r="AP482" s="927"/>
    </row>
    <row r="483" spans="1:42" s="928" customFormat="1" ht="12.75">
      <c r="A483" s="69" t="s">
        <v>407</v>
      </c>
      <c r="B483" s="79">
        <v>0</v>
      </c>
      <c r="C483" s="79">
        <v>61168</v>
      </c>
      <c r="D483" s="79">
        <v>0</v>
      </c>
      <c r="E483" s="422">
        <v>0</v>
      </c>
      <c r="F483" s="79">
        <f>D483-'[2]Septembris'!D482</f>
        <v>0</v>
      </c>
      <c r="G483" s="927"/>
      <c r="H483" s="927"/>
      <c r="I483" s="927"/>
      <c r="J483" s="927"/>
      <c r="K483" s="927"/>
      <c r="L483" s="927"/>
      <c r="M483" s="927"/>
      <c r="N483" s="927"/>
      <c r="O483" s="927"/>
      <c r="P483" s="927"/>
      <c r="Q483" s="927"/>
      <c r="R483" s="927"/>
      <c r="S483" s="927"/>
      <c r="T483" s="927"/>
      <c r="U483" s="927"/>
      <c r="V483" s="927"/>
      <c r="W483" s="927"/>
      <c r="X483" s="927"/>
      <c r="Y483" s="927"/>
      <c r="Z483" s="927"/>
      <c r="AA483" s="927"/>
      <c r="AB483" s="927"/>
      <c r="AC483" s="927"/>
      <c r="AD483" s="927"/>
      <c r="AE483" s="927"/>
      <c r="AF483" s="927"/>
      <c r="AG483" s="927"/>
      <c r="AH483" s="927"/>
      <c r="AI483" s="927"/>
      <c r="AJ483" s="927"/>
      <c r="AK483" s="927"/>
      <c r="AL483" s="927"/>
      <c r="AM483" s="927"/>
      <c r="AN483" s="927"/>
      <c r="AO483" s="927"/>
      <c r="AP483" s="927"/>
    </row>
    <row r="484" spans="1:42" s="929" customFormat="1" ht="12.75">
      <c r="A484" s="70" t="s">
        <v>466</v>
      </c>
      <c r="B484" s="79"/>
      <c r="C484" s="79"/>
      <c r="D484" s="79"/>
      <c r="E484" s="422"/>
      <c r="F484" s="79"/>
      <c r="G484" s="567"/>
      <c r="H484" s="567"/>
      <c r="I484" s="567"/>
      <c r="J484" s="567"/>
      <c r="K484" s="567"/>
      <c r="L484" s="567"/>
      <c r="M484" s="567"/>
      <c r="N484" s="567"/>
      <c r="O484" s="567"/>
      <c r="P484" s="567"/>
      <c r="Q484" s="567"/>
      <c r="R484" s="567"/>
      <c r="S484" s="567"/>
      <c r="T484" s="567"/>
      <c r="U484" s="567"/>
      <c r="V484" s="567"/>
      <c r="W484" s="567"/>
      <c r="X484" s="567"/>
      <c r="Y484" s="567"/>
      <c r="Z484" s="567"/>
      <c r="AA484" s="567"/>
      <c r="AB484" s="567"/>
      <c r="AC484" s="567"/>
      <c r="AD484" s="567"/>
      <c r="AE484" s="567"/>
      <c r="AF484" s="567"/>
      <c r="AG484" s="567"/>
      <c r="AH484" s="567"/>
      <c r="AI484" s="567"/>
      <c r="AJ484" s="567"/>
      <c r="AK484" s="567"/>
      <c r="AL484" s="567"/>
      <c r="AM484" s="567"/>
      <c r="AN484" s="567"/>
      <c r="AO484" s="567"/>
      <c r="AP484" s="567"/>
    </row>
    <row r="485" spans="1:42" s="928" customFormat="1" ht="12.75">
      <c r="A485" s="70" t="s">
        <v>431</v>
      </c>
      <c r="B485" s="79"/>
      <c r="C485" s="79"/>
      <c r="D485" s="79"/>
      <c r="E485" s="422"/>
      <c r="F485" s="79"/>
      <c r="G485" s="927"/>
      <c r="H485" s="927"/>
      <c r="I485" s="927"/>
      <c r="J485" s="927"/>
      <c r="K485" s="927"/>
      <c r="L485" s="927"/>
      <c r="M485" s="927"/>
      <c r="N485" s="927"/>
      <c r="O485" s="927"/>
      <c r="P485" s="927"/>
      <c r="Q485" s="927"/>
      <c r="R485" s="927"/>
      <c r="S485" s="927"/>
      <c r="T485" s="927"/>
      <c r="U485" s="927"/>
      <c r="V485" s="927"/>
      <c r="W485" s="927"/>
      <c r="X485" s="927"/>
      <c r="Y485" s="927"/>
      <c r="Z485" s="927"/>
      <c r="AA485" s="927"/>
      <c r="AB485" s="927"/>
      <c r="AC485" s="927"/>
      <c r="AD485" s="927"/>
      <c r="AE485" s="927"/>
      <c r="AF485" s="927"/>
      <c r="AG485" s="927"/>
      <c r="AH485" s="927"/>
      <c r="AI485" s="927"/>
      <c r="AJ485" s="927"/>
      <c r="AK485" s="927"/>
      <c r="AL485" s="927"/>
      <c r="AM485" s="927"/>
      <c r="AN485" s="927"/>
      <c r="AO485" s="927"/>
      <c r="AP485" s="927"/>
    </row>
    <row r="486" spans="1:42" s="932" customFormat="1" ht="12.75">
      <c r="A486" s="69" t="s">
        <v>394</v>
      </c>
      <c r="B486" s="79">
        <f>SUM(B487:B488)</f>
        <v>2054392</v>
      </c>
      <c r="C486" s="79">
        <f>SUM(C487:C488)</f>
        <v>1583459</v>
      </c>
      <c r="D486" s="79">
        <f>SUM(D487:D488)</f>
        <v>271850</v>
      </c>
      <c r="E486" s="422">
        <f aca="true" t="shared" si="64" ref="E486:E493">D486/B486*100</f>
        <v>13.232625516454503</v>
      </c>
      <c r="F486" s="79">
        <f>D486-'[2]Septembris'!D485</f>
        <v>100084</v>
      </c>
      <c r="G486" s="927"/>
      <c r="H486" s="927"/>
      <c r="I486" s="927"/>
      <c r="J486" s="927"/>
      <c r="K486" s="927"/>
      <c r="L486" s="927"/>
      <c r="M486" s="927"/>
      <c r="N486" s="927"/>
      <c r="O486" s="927"/>
      <c r="P486" s="927"/>
      <c r="Q486" s="927"/>
      <c r="R486" s="927"/>
      <c r="S486" s="927"/>
      <c r="T486" s="927"/>
      <c r="U486" s="927"/>
      <c r="V486" s="927"/>
      <c r="W486" s="927"/>
      <c r="X486" s="927"/>
      <c r="Y486" s="927"/>
      <c r="Z486" s="927"/>
      <c r="AA486" s="927"/>
      <c r="AB486" s="927"/>
      <c r="AC486" s="927"/>
      <c r="AD486" s="927"/>
      <c r="AE486" s="927"/>
      <c r="AF486" s="927"/>
      <c r="AG486" s="927"/>
      <c r="AH486" s="927"/>
      <c r="AI486" s="927"/>
      <c r="AJ486" s="927"/>
      <c r="AK486" s="927"/>
      <c r="AL486" s="927"/>
      <c r="AM486" s="927"/>
      <c r="AN486" s="927"/>
      <c r="AO486" s="927"/>
      <c r="AP486" s="927"/>
    </row>
    <row r="487" spans="1:42" s="932" customFormat="1" ht="12.75">
      <c r="A487" s="69" t="s">
        <v>395</v>
      </c>
      <c r="B487" s="79">
        <v>345874</v>
      </c>
      <c r="C487" s="79">
        <v>238478</v>
      </c>
      <c r="D487" s="79">
        <v>238478</v>
      </c>
      <c r="E487" s="422">
        <f t="shared" si="64"/>
        <v>68.94938619265976</v>
      </c>
      <c r="F487" s="79">
        <f>D487-'[2]Septembris'!D486</f>
        <v>100084</v>
      </c>
      <c r="G487" s="927"/>
      <c r="H487" s="927"/>
      <c r="I487" s="927"/>
      <c r="J487" s="927"/>
      <c r="K487" s="927"/>
      <c r="L487" s="927"/>
      <c r="M487" s="927"/>
      <c r="N487" s="927"/>
      <c r="O487" s="927"/>
      <c r="P487" s="927"/>
      <c r="Q487" s="927"/>
      <c r="R487" s="927"/>
      <c r="S487" s="927"/>
      <c r="T487" s="927"/>
      <c r="U487" s="927"/>
      <c r="V487" s="927"/>
      <c r="W487" s="927"/>
      <c r="X487" s="927"/>
      <c r="Y487" s="927"/>
      <c r="Z487" s="927"/>
      <c r="AA487" s="927"/>
      <c r="AB487" s="927"/>
      <c r="AC487" s="927"/>
      <c r="AD487" s="927"/>
      <c r="AE487" s="927"/>
      <c r="AF487" s="927"/>
      <c r="AG487" s="927"/>
      <c r="AH487" s="927"/>
      <c r="AI487" s="927"/>
      <c r="AJ487" s="927"/>
      <c r="AK487" s="927"/>
      <c r="AL487" s="927"/>
      <c r="AM487" s="927"/>
      <c r="AN487" s="927"/>
      <c r="AO487" s="927"/>
      <c r="AP487" s="927"/>
    </row>
    <row r="488" spans="1:42" s="932" customFormat="1" ht="12.75">
      <c r="A488" s="69" t="s">
        <v>397</v>
      </c>
      <c r="B488" s="79">
        <v>1708518</v>
      </c>
      <c r="C488" s="79">
        <v>1344981</v>
      </c>
      <c r="D488" s="79">
        <v>33372</v>
      </c>
      <c r="E488" s="422">
        <f t="shared" si="64"/>
        <v>1.953271782913613</v>
      </c>
      <c r="F488" s="79">
        <f>D488-'[2]Septembris'!D487</f>
        <v>0</v>
      </c>
      <c r="G488" s="927"/>
      <c r="H488" s="927"/>
      <c r="I488" s="927"/>
      <c r="J488" s="927"/>
      <c r="K488" s="927"/>
      <c r="L488" s="927"/>
      <c r="M488" s="927"/>
      <c r="N488" s="927"/>
      <c r="O488" s="927"/>
      <c r="P488" s="927"/>
      <c r="Q488" s="927"/>
      <c r="R488" s="927"/>
      <c r="S488" s="927"/>
      <c r="T488" s="927"/>
      <c r="U488" s="927"/>
      <c r="V488" s="927"/>
      <c r="W488" s="927"/>
      <c r="X488" s="927"/>
      <c r="Y488" s="927"/>
      <c r="Z488" s="927"/>
      <c r="AA488" s="927"/>
      <c r="AB488" s="927"/>
      <c r="AC488" s="927"/>
      <c r="AD488" s="927"/>
      <c r="AE488" s="927"/>
      <c r="AF488" s="927"/>
      <c r="AG488" s="927"/>
      <c r="AH488" s="927"/>
      <c r="AI488" s="927"/>
      <c r="AJ488" s="927"/>
      <c r="AK488" s="927"/>
      <c r="AL488" s="927"/>
      <c r="AM488" s="927"/>
      <c r="AN488" s="927"/>
      <c r="AO488" s="927"/>
      <c r="AP488" s="927"/>
    </row>
    <row r="489" spans="1:42" s="932" customFormat="1" ht="12.75">
      <c r="A489" s="69" t="s">
        <v>398</v>
      </c>
      <c r="B489" s="79">
        <f>B490+B492</f>
        <v>2054392</v>
      </c>
      <c r="C489" s="79">
        <f>C490+C492</f>
        <v>1583459</v>
      </c>
      <c r="D489" s="79">
        <f>D490+D492</f>
        <v>36581</v>
      </c>
      <c r="E489" s="422">
        <f t="shared" si="64"/>
        <v>1.7806241457326548</v>
      </c>
      <c r="F489" s="79">
        <f>D489-'[2]Septembris'!D488</f>
        <v>2853</v>
      </c>
      <c r="G489" s="927"/>
      <c r="H489" s="927"/>
      <c r="I489" s="927"/>
      <c r="J489" s="927"/>
      <c r="K489" s="927"/>
      <c r="L489" s="927"/>
      <c r="M489" s="927"/>
      <c r="N489" s="927"/>
      <c r="O489" s="927"/>
      <c r="P489" s="927"/>
      <c r="Q489" s="927"/>
      <c r="R489" s="927"/>
      <c r="S489" s="927"/>
      <c r="T489" s="927"/>
      <c r="U489" s="927"/>
      <c r="V489" s="927"/>
      <c r="W489" s="927"/>
      <c r="X489" s="927"/>
      <c r="Y489" s="927"/>
      <c r="Z489" s="927"/>
      <c r="AA489" s="927"/>
      <c r="AB489" s="927"/>
      <c r="AC489" s="927"/>
      <c r="AD489" s="927"/>
      <c r="AE489" s="927"/>
      <c r="AF489" s="927"/>
      <c r="AG489" s="927"/>
      <c r="AH489" s="927"/>
      <c r="AI489" s="927"/>
      <c r="AJ489" s="927"/>
      <c r="AK489" s="927"/>
      <c r="AL489" s="927"/>
      <c r="AM489" s="927"/>
      <c r="AN489" s="927"/>
      <c r="AO489" s="927"/>
      <c r="AP489" s="927"/>
    </row>
    <row r="490" spans="1:42" s="933" customFormat="1" ht="12.75">
      <c r="A490" s="69" t="s">
        <v>399</v>
      </c>
      <c r="B490" s="79">
        <f>SUM(B491)</f>
        <v>1006399</v>
      </c>
      <c r="C490" s="79">
        <f>SUM(C491)</f>
        <v>939669</v>
      </c>
      <c r="D490" s="79">
        <f>SUM(D491)</f>
        <v>18166</v>
      </c>
      <c r="E490" s="422">
        <f t="shared" si="64"/>
        <v>1.8050494883242132</v>
      </c>
      <c r="F490" s="79">
        <f>D490-'[2]Septembris'!D489</f>
        <v>2853</v>
      </c>
      <c r="G490" s="927"/>
      <c r="H490" s="927"/>
      <c r="I490" s="927"/>
      <c r="J490" s="927"/>
      <c r="K490" s="927"/>
      <c r="L490" s="927"/>
      <c r="M490" s="927"/>
      <c r="N490" s="927"/>
      <c r="O490" s="927"/>
      <c r="P490" s="927"/>
      <c r="Q490" s="927"/>
      <c r="R490" s="927"/>
      <c r="S490" s="927"/>
      <c r="T490" s="927"/>
      <c r="U490" s="927"/>
      <c r="V490" s="927"/>
      <c r="W490" s="927"/>
      <c r="X490" s="927"/>
      <c r="Y490" s="927"/>
      <c r="Z490" s="927"/>
      <c r="AA490" s="927"/>
      <c r="AB490" s="927"/>
      <c r="AC490" s="927"/>
      <c r="AD490" s="927"/>
      <c r="AE490" s="927"/>
      <c r="AF490" s="927"/>
      <c r="AG490" s="927"/>
      <c r="AH490" s="927"/>
      <c r="AI490" s="927"/>
      <c r="AJ490" s="927"/>
      <c r="AK490" s="927"/>
      <c r="AL490" s="927"/>
      <c r="AM490" s="927"/>
      <c r="AN490" s="927"/>
      <c r="AO490" s="927"/>
      <c r="AP490" s="927"/>
    </row>
    <row r="491" spans="1:42" s="933" customFormat="1" ht="12.75">
      <c r="A491" s="69" t="s">
        <v>400</v>
      </c>
      <c r="B491" s="79">
        <v>1006399</v>
      </c>
      <c r="C491" s="79">
        <v>939669</v>
      </c>
      <c r="D491" s="79">
        <v>18166</v>
      </c>
      <c r="E491" s="422">
        <f t="shared" si="64"/>
        <v>1.8050494883242132</v>
      </c>
      <c r="F491" s="79">
        <f>D491-'[2]Septembris'!D490</f>
        <v>2853</v>
      </c>
      <c r="G491" s="927"/>
      <c r="H491" s="927"/>
      <c r="I491" s="927"/>
      <c r="J491" s="927"/>
      <c r="K491" s="927"/>
      <c r="L491" s="927"/>
      <c r="M491" s="927"/>
      <c r="N491" s="927"/>
      <c r="O491" s="927"/>
      <c r="P491" s="927"/>
      <c r="Q491" s="927"/>
      <c r="R491" s="927"/>
      <c r="S491" s="927"/>
      <c r="T491" s="927"/>
      <c r="U491" s="927"/>
      <c r="V491" s="927"/>
      <c r="W491" s="927"/>
      <c r="X491" s="927"/>
      <c r="Y491" s="927"/>
      <c r="Z491" s="927"/>
      <c r="AA491" s="927"/>
      <c r="AB491" s="927"/>
      <c r="AC491" s="927"/>
      <c r="AD491" s="927"/>
      <c r="AE491" s="927"/>
      <c r="AF491" s="927"/>
      <c r="AG491" s="927"/>
      <c r="AH491" s="927"/>
      <c r="AI491" s="927"/>
      <c r="AJ491" s="927"/>
      <c r="AK491" s="927"/>
      <c r="AL491" s="927"/>
      <c r="AM491" s="927"/>
      <c r="AN491" s="927"/>
      <c r="AO491" s="927"/>
      <c r="AP491" s="927"/>
    </row>
    <row r="492" spans="1:42" s="928" customFormat="1" ht="12.75">
      <c r="A492" s="69" t="s">
        <v>405</v>
      </c>
      <c r="B492" s="79">
        <f>SUM(B493)</f>
        <v>1047993</v>
      </c>
      <c r="C492" s="79">
        <f>SUM(C493)</f>
        <v>643790</v>
      </c>
      <c r="D492" s="79">
        <f>SUM(D493)</f>
        <v>18415</v>
      </c>
      <c r="E492" s="422">
        <f t="shared" si="64"/>
        <v>1.7571682253602838</v>
      </c>
      <c r="F492" s="79">
        <f>D492-'[2]Septembris'!D491</f>
        <v>0</v>
      </c>
      <c r="G492" s="927"/>
      <c r="H492" s="927"/>
      <c r="I492" s="927"/>
      <c r="J492" s="927"/>
      <c r="K492" s="927"/>
      <c r="L492" s="927"/>
      <c r="M492" s="927"/>
      <c r="N492" s="927"/>
      <c r="O492" s="927"/>
      <c r="P492" s="927"/>
      <c r="Q492" s="927"/>
      <c r="R492" s="927"/>
      <c r="S492" s="927"/>
      <c r="T492" s="927"/>
      <c r="U492" s="927"/>
      <c r="V492" s="927"/>
      <c r="W492" s="927"/>
      <c r="X492" s="927"/>
      <c r="Y492" s="927"/>
      <c r="Z492" s="927"/>
      <c r="AA492" s="927"/>
      <c r="AB492" s="927"/>
      <c r="AC492" s="927"/>
      <c r="AD492" s="927"/>
      <c r="AE492" s="927"/>
      <c r="AF492" s="927"/>
      <c r="AG492" s="927"/>
      <c r="AH492" s="927"/>
      <c r="AI492" s="927"/>
      <c r="AJ492" s="927"/>
      <c r="AK492" s="927"/>
      <c r="AL492" s="927"/>
      <c r="AM492" s="927"/>
      <c r="AN492" s="927"/>
      <c r="AO492" s="927"/>
      <c r="AP492" s="927"/>
    </row>
    <row r="493" spans="1:42" s="928" customFormat="1" ht="12.75">
      <c r="A493" s="69" t="s">
        <v>406</v>
      </c>
      <c r="B493" s="79">
        <v>1047993</v>
      </c>
      <c r="C493" s="79">
        <v>643790</v>
      </c>
      <c r="D493" s="79">
        <v>18415</v>
      </c>
      <c r="E493" s="422">
        <f t="shared" si="64"/>
        <v>1.7571682253602838</v>
      </c>
      <c r="F493" s="79">
        <f>D493-'[2]Septembris'!D492</f>
        <v>0</v>
      </c>
      <c r="G493" s="927"/>
      <c r="H493" s="927"/>
      <c r="I493" s="927"/>
      <c r="J493" s="927"/>
      <c r="K493" s="927"/>
      <c r="L493" s="927"/>
      <c r="M493" s="927"/>
      <c r="N493" s="927"/>
      <c r="O493" s="927"/>
      <c r="P493" s="927"/>
      <c r="Q493" s="927"/>
      <c r="R493" s="927"/>
      <c r="S493" s="927"/>
      <c r="T493" s="927"/>
      <c r="U493" s="927"/>
      <c r="V493" s="927"/>
      <c r="W493" s="927"/>
      <c r="X493" s="927"/>
      <c r="Y493" s="927"/>
      <c r="Z493" s="927"/>
      <c r="AA493" s="927"/>
      <c r="AB493" s="927"/>
      <c r="AC493" s="927"/>
      <c r="AD493" s="927"/>
      <c r="AE493" s="927"/>
      <c r="AF493" s="927"/>
      <c r="AG493" s="927"/>
      <c r="AH493" s="927"/>
      <c r="AI493" s="927"/>
      <c r="AJ493" s="927"/>
      <c r="AK493" s="927"/>
      <c r="AL493" s="927"/>
      <c r="AM493" s="927"/>
      <c r="AN493" s="927"/>
      <c r="AO493" s="927"/>
      <c r="AP493" s="927"/>
    </row>
    <row r="494" spans="1:42" s="928" customFormat="1" ht="25.5">
      <c r="A494" s="419" t="s">
        <v>435</v>
      </c>
      <c r="B494" s="23"/>
      <c r="C494" s="23"/>
      <c r="D494" s="23"/>
      <c r="E494" s="898"/>
      <c r="F494" s="79"/>
      <c r="G494" s="927"/>
      <c r="H494" s="927"/>
      <c r="I494" s="927"/>
      <c r="J494" s="927"/>
      <c r="K494" s="927"/>
      <c r="L494" s="927"/>
      <c r="M494" s="927"/>
      <c r="N494" s="927"/>
      <c r="O494" s="927"/>
      <c r="P494" s="927"/>
      <c r="Q494" s="927"/>
      <c r="R494" s="927"/>
      <c r="S494" s="927"/>
      <c r="T494" s="927"/>
      <c r="U494" s="927"/>
      <c r="V494" s="927"/>
      <c r="W494" s="927"/>
      <c r="X494" s="927"/>
      <c r="Y494" s="927"/>
      <c r="Z494" s="927"/>
      <c r="AA494" s="927"/>
      <c r="AB494" s="927"/>
      <c r="AC494" s="927"/>
      <c r="AD494" s="927"/>
      <c r="AE494" s="927"/>
      <c r="AF494" s="927"/>
      <c r="AG494" s="927"/>
      <c r="AH494" s="927"/>
      <c r="AI494" s="927"/>
      <c r="AJ494" s="927"/>
      <c r="AK494" s="927"/>
      <c r="AL494" s="927"/>
      <c r="AM494" s="927"/>
      <c r="AN494" s="927"/>
      <c r="AO494" s="927"/>
      <c r="AP494" s="927"/>
    </row>
    <row r="495" spans="1:42" s="932" customFormat="1" ht="12.75">
      <c r="A495" s="69" t="s">
        <v>394</v>
      </c>
      <c r="B495" s="79">
        <f>SUM(B496)</f>
        <v>280000</v>
      </c>
      <c r="C495" s="79">
        <f>SUM(C496)</f>
        <v>216300</v>
      </c>
      <c r="D495" s="79">
        <f>SUM(D496)</f>
        <v>216300</v>
      </c>
      <c r="E495" s="422">
        <f>D495/B495*100</f>
        <v>77.25</v>
      </c>
      <c r="F495" s="79">
        <f>D495-'[2]Septembris'!D494</f>
        <v>0</v>
      </c>
      <c r="G495" s="927"/>
      <c r="H495" s="927"/>
      <c r="I495" s="927"/>
      <c r="J495" s="927"/>
      <c r="K495" s="927"/>
      <c r="L495" s="927"/>
      <c r="M495" s="927"/>
      <c r="N495" s="927"/>
      <c r="O495" s="927"/>
      <c r="P495" s="927"/>
      <c r="Q495" s="927"/>
      <c r="R495" s="927"/>
      <c r="S495" s="927"/>
      <c r="T495" s="927"/>
      <c r="U495" s="927"/>
      <c r="V495" s="927"/>
      <c r="W495" s="927"/>
      <c r="X495" s="927"/>
      <c r="Y495" s="927"/>
      <c r="Z495" s="927"/>
      <c r="AA495" s="927"/>
      <c r="AB495" s="927"/>
      <c r="AC495" s="927"/>
      <c r="AD495" s="927"/>
      <c r="AE495" s="927"/>
      <c r="AF495" s="927"/>
      <c r="AG495" s="927"/>
      <c r="AH495" s="927"/>
      <c r="AI495" s="927"/>
      <c r="AJ495" s="927"/>
      <c r="AK495" s="927"/>
      <c r="AL495" s="927"/>
      <c r="AM495" s="927"/>
      <c r="AN495" s="927"/>
      <c r="AO495" s="927"/>
      <c r="AP495" s="927"/>
    </row>
    <row r="496" spans="1:42" s="932" customFormat="1" ht="12.75">
      <c r="A496" s="69" t="s">
        <v>395</v>
      </c>
      <c r="B496" s="79">
        <v>280000</v>
      </c>
      <c r="C496" s="79">
        <v>216300</v>
      </c>
      <c r="D496" s="79">
        <v>216300</v>
      </c>
      <c r="E496" s="422">
        <f>D496/B496*100</f>
        <v>77.25</v>
      </c>
      <c r="F496" s="79">
        <f>D496-'[2]Septembris'!D495</f>
        <v>0</v>
      </c>
      <c r="G496" s="927"/>
      <c r="H496" s="927"/>
      <c r="I496" s="927"/>
      <c r="J496" s="927"/>
      <c r="K496" s="927"/>
      <c r="L496" s="927"/>
      <c r="M496" s="927"/>
      <c r="N496" s="927"/>
      <c r="O496" s="927"/>
      <c r="P496" s="927"/>
      <c r="Q496" s="927"/>
      <c r="R496" s="927"/>
      <c r="S496" s="927"/>
      <c r="T496" s="927"/>
      <c r="U496" s="927"/>
      <c r="V496" s="927"/>
      <c r="W496" s="927"/>
      <c r="X496" s="927"/>
      <c r="Y496" s="927"/>
      <c r="Z496" s="927"/>
      <c r="AA496" s="927"/>
      <c r="AB496" s="927"/>
      <c r="AC496" s="927"/>
      <c r="AD496" s="927"/>
      <c r="AE496" s="927"/>
      <c r="AF496" s="927"/>
      <c r="AG496" s="927"/>
      <c r="AH496" s="927"/>
      <c r="AI496" s="927"/>
      <c r="AJ496" s="927"/>
      <c r="AK496" s="927"/>
      <c r="AL496" s="927"/>
      <c r="AM496" s="927"/>
      <c r="AN496" s="927"/>
      <c r="AO496" s="927"/>
      <c r="AP496" s="927"/>
    </row>
    <row r="497" spans="1:42" s="932" customFormat="1" ht="12.75">
      <c r="A497" s="69" t="s">
        <v>398</v>
      </c>
      <c r="B497" s="79">
        <f aca="true" t="shared" si="65" ref="B497:D498">SUM(B498)</f>
        <v>280000</v>
      </c>
      <c r="C497" s="79">
        <f t="shared" si="65"/>
        <v>216300</v>
      </c>
      <c r="D497" s="79">
        <f t="shared" si="65"/>
        <v>204049</v>
      </c>
      <c r="E497" s="422">
        <f>D497/B497*100</f>
        <v>72.87464285714286</v>
      </c>
      <c r="F497" s="79">
        <f>D497-'[2]Septembris'!D496</f>
        <v>14400</v>
      </c>
      <c r="G497" s="927"/>
      <c r="H497" s="927"/>
      <c r="I497" s="927"/>
      <c r="J497" s="927"/>
      <c r="K497" s="927"/>
      <c r="L497" s="927"/>
      <c r="M497" s="927"/>
      <c r="N497" s="927"/>
      <c r="O497" s="927"/>
      <c r="P497" s="927"/>
      <c r="Q497" s="927"/>
      <c r="R497" s="927"/>
      <c r="S497" s="927"/>
      <c r="T497" s="927"/>
      <c r="U497" s="927"/>
      <c r="V497" s="927"/>
      <c r="W497" s="927"/>
      <c r="X497" s="927"/>
      <c r="Y497" s="927"/>
      <c r="Z497" s="927"/>
      <c r="AA497" s="927"/>
      <c r="AB497" s="927"/>
      <c r="AC497" s="927"/>
      <c r="AD497" s="927"/>
      <c r="AE497" s="927"/>
      <c r="AF497" s="927"/>
      <c r="AG497" s="927"/>
      <c r="AH497" s="927"/>
      <c r="AI497" s="927"/>
      <c r="AJ497" s="927"/>
      <c r="AK497" s="927"/>
      <c r="AL497" s="927"/>
      <c r="AM497" s="927"/>
      <c r="AN497" s="927"/>
      <c r="AO497" s="927"/>
      <c r="AP497" s="927"/>
    </row>
    <row r="498" spans="1:42" s="928" customFormat="1" ht="12.75">
      <c r="A498" s="69" t="s">
        <v>405</v>
      </c>
      <c r="B498" s="79">
        <f t="shared" si="65"/>
        <v>280000</v>
      </c>
      <c r="C498" s="79">
        <f t="shared" si="65"/>
        <v>216300</v>
      </c>
      <c r="D498" s="79">
        <f t="shared" si="65"/>
        <v>204049</v>
      </c>
      <c r="E498" s="422">
        <f>D498/B498*100</f>
        <v>72.87464285714286</v>
      </c>
      <c r="F498" s="79">
        <f>D498-'[2]Septembris'!D497</f>
        <v>14400</v>
      </c>
      <c r="G498" s="927"/>
      <c r="H498" s="927"/>
      <c r="I498" s="927"/>
      <c r="J498" s="927"/>
      <c r="K498" s="927"/>
      <c r="L498" s="927"/>
      <c r="M498" s="927"/>
      <c r="N498" s="927"/>
      <c r="O498" s="927"/>
      <c r="P498" s="927"/>
      <c r="Q498" s="927"/>
      <c r="R498" s="927"/>
      <c r="S498" s="927"/>
      <c r="T498" s="927"/>
      <c r="U498" s="927"/>
      <c r="V498" s="927"/>
      <c r="W498" s="927"/>
      <c r="X498" s="927"/>
      <c r="Y498" s="927"/>
      <c r="Z498" s="927"/>
      <c r="AA498" s="927"/>
      <c r="AB498" s="927"/>
      <c r="AC498" s="927"/>
      <c r="AD498" s="927"/>
      <c r="AE498" s="927"/>
      <c r="AF498" s="927"/>
      <c r="AG498" s="927"/>
      <c r="AH498" s="927"/>
      <c r="AI498" s="927"/>
      <c r="AJ498" s="927"/>
      <c r="AK498" s="927"/>
      <c r="AL498" s="927"/>
      <c r="AM498" s="927"/>
      <c r="AN498" s="927"/>
      <c r="AO498" s="927"/>
      <c r="AP498" s="927"/>
    </row>
    <row r="499" spans="1:42" s="928" customFormat="1" ht="12.75">
      <c r="A499" s="69" t="s">
        <v>407</v>
      </c>
      <c r="B499" s="79">
        <v>280000</v>
      </c>
      <c r="C499" s="79">
        <v>216300</v>
      </c>
      <c r="D499" s="79">
        <v>204049</v>
      </c>
      <c r="E499" s="422">
        <f>D499/B499*100</f>
        <v>72.87464285714286</v>
      </c>
      <c r="F499" s="79">
        <f>D499-'[2]Septembris'!D498</f>
        <v>14400</v>
      </c>
      <c r="G499" s="927"/>
      <c r="H499" s="927"/>
      <c r="I499" s="927"/>
      <c r="J499" s="927"/>
      <c r="K499" s="927"/>
      <c r="L499" s="927"/>
      <c r="M499" s="927"/>
      <c r="N499" s="927"/>
      <c r="O499" s="927"/>
      <c r="P499" s="927"/>
      <c r="Q499" s="927"/>
      <c r="R499" s="927"/>
      <c r="S499" s="927"/>
      <c r="T499" s="927"/>
      <c r="U499" s="927"/>
      <c r="V499" s="927"/>
      <c r="W499" s="927"/>
      <c r="X499" s="927"/>
      <c r="Y499" s="927"/>
      <c r="Z499" s="927"/>
      <c r="AA499" s="927"/>
      <c r="AB499" s="927"/>
      <c r="AC499" s="927"/>
      <c r="AD499" s="927"/>
      <c r="AE499" s="927"/>
      <c r="AF499" s="927"/>
      <c r="AG499" s="927"/>
      <c r="AH499" s="927"/>
      <c r="AI499" s="927"/>
      <c r="AJ499" s="927"/>
      <c r="AK499" s="927"/>
      <c r="AL499" s="927"/>
      <c r="AM499" s="927"/>
      <c r="AN499" s="927"/>
      <c r="AO499" s="927"/>
      <c r="AP499" s="927"/>
    </row>
    <row r="500" spans="1:6" ht="12.75">
      <c r="A500" s="70" t="s">
        <v>467</v>
      </c>
      <c r="B500" s="420"/>
      <c r="C500" s="420"/>
      <c r="D500" s="420"/>
      <c r="E500" s="946"/>
      <c r="F500" s="79"/>
    </row>
    <row r="501" spans="1:42" s="886" customFormat="1" ht="12.75">
      <c r="A501" s="70" t="s">
        <v>431</v>
      </c>
      <c r="B501" s="79"/>
      <c r="C501" s="79"/>
      <c r="D501" s="79"/>
      <c r="E501" s="422"/>
      <c r="F501" s="79"/>
      <c r="G501" s="567"/>
      <c r="H501" s="567"/>
      <c r="I501" s="567"/>
      <c r="J501" s="567"/>
      <c r="K501" s="567"/>
      <c r="L501" s="567"/>
      <c r="M501" s="567"/>
      <c r="N501" s="567"/>
      <c r="O501" s="567"/>
      <c r="P501" s="567"/>
      <c r="Q501" s="567"/>
      <c r="R501" s="567"/>
      <c r="S501" s="567"/>
      <c r="T501" s="567"/>
      <c r="U501" s="567"/>
      <c r="V501" s="567"/>
      <c r="W501" s="567"/>
      <c r="X501" s="567"/>
      <c r="Y501" s="567"/>
      <c r="Z501" s="567"/>
      <c r="AA501" s="567"/>
      <c r="AB501" s="567"/>
      <c r="AC501" s="567"/>
      <c r="AD501" s="567"/>
      <c r="AE501" s="567"/>
      <c r="AF501" s="567"/>
      <c r="AG501" s="567"/>
      <c r="AH501" s="567"/>
      <c r="AI501" s="567"/>
      <c r="AJ501" s="567"/>
      <c r="AK501" s="567"/>
      <c r="AL501" s="567"/>
      <c r="AM501" s="567"/>
      <c r="AN501" s="567"/>
      <c r="AO501" s="567"/>
      <c r="AP501" s="567"/>
    </row>
    <row r="502" spans="1:42" s="929" customFormat="1" ht="12.75">
      <c r="A502" s="66" t="s">
        <v>394</v>
      </c>
      <c r="B502" s="79">
        <f>SUM(B503:B504)</f>
        <v>1356023</v>
      </c>
      <c r="C502" s="79">
        <f>SUM(C503:C504)</f>
        <v>1420088</v>
      </c>
      <c r="D502" s="79">
        <f>SUM(D503:D504)</f>
        <v>179972</v>
      </c>
      <c r="E502" s="422">
        <f aca="true" t="shared" si="66" ref="E502:E509">D502/B502*100</f>
        <v>13.272046270601603</v>
      </c>
      <c r="F502" s="79">
        <f>D502-'[2]Septembris'!D501</f>
        <v>-240475</v>
      </c>
      <c r="G502" s="567"/>
      <c r="H502" s="567"/>
      <c r="I502" s="567"/>
      <c r="J502" s="567"/>
      <c r="K502" s="567"/>
      <c r="L502" s="567"/>
      <c r="M502" s="567"/>
      <c r="N502" s="567"/>
      <c r="O502" s="567"/>
      <c r="P502" s="567"/>
      <c r="Q502" s="567"/>
      <c r="R502" s="567"/>
      <c r="S502" s="567"/>
      <c r="T502" s="567"/>
      <c r="U502" s="567"/>
      <c r="V502" s="567"/>
      <c r="W502" s="567"/>
      <c r="X502" s="567"/>
      <c r="Y502" s="567"/>
      <c r="Z502" s="567"/>
      <c r="AA502" s="567"/>
      <c r="AB502" s="567"/>
      <c r="AC502" s="567"/>
      <c r="AD502" s="567"/>
      <c r="AE502" s="567"/>
      <c r="AF502" s="567"/>
      <c r="AG502" s="567"/>
      <c r="AH502" s="567"/>
      <c r="AI502" s="567"/>
      <c r="AJ502" s="567"/>
      <c r="AK502" s="567"/>
      <c r="AL502" s="567"/>
      <c r="AM502" s="567"/>
      <c r="AN502" s="567"/>
      <c r="AO502" s="567"/>
      <c r="AP502" s="567"/>
    </row>
    <row r="503" spans="1:42" s="929" customFormat="1" ht="12.75">
      <c r="A503" s="66" t="s">
        <v>395</v>
      </c>
      <c r="B503" s="79">
        <v>150000</v>
      </c>
      <c r="C503" s="79">
        <v>140000</v>
      </c>
      <c r="D503" s="79">
        <v>140000</v>
      </c>
      <c r="E503" s="422">
        <f t="shared" si="66"/>
        <v>93.33333333333333</v>
      </c>
      <c r="F503" s="79">
        <f>D503-'[2]Septembris'!D502</f>
        <v>-240649</v>
      </c>
      <c r="G503" s="567"/>
      <c r="H503" s="567"/>
      <c r="I503" s="567"/>
      <c r="J503" s="567"/>
      <c r="K503" s="567"/>
      <c r="L503" s="567"/>
      <c r="M503" s="567"/>
      <c r="N503" s="567"/>
      <c r="O503" s="567"/>
      <c r="P503" s="567"/>
      <c r="Q503" s="567"/>
      <c r="R503" s="567"/>
      <c r="S503" s="567"/>
      <c r="T503" s="567"/>
      <c r="U503" s="567"/>
      <c r="V503" s="567"/>
      <c r="W503" s="567"/>
      <c r="X503" s="567"/>
      <c r="Y503" s="567"/>
      <c r="Z503" s="567"/>
      <c r="AA503" s="567"/>
      <c r="AB503" s="567"/>
      <c r="AC503" s="567"/>
      <c r="AD503" s="567"/>
      <c r="AE503" s="567"/>
      <c r="AF503" s="567"/>
      <c r="AG503" s="567"/>
      <c r="AH503" s="567"/>
      <c r="AI503" s="567"/>
      <c r="AJ503" s="567"/>
      <c r="AK503" s="567"/>
      <c r="AL503" s="567"/>
      <c r="AM503" s="567"/>
      <c r="AN503" s="567"/>
      <c r="AO503" s="567"/>
      <c r="AP503" s="567"/>
    </row>
    <row r="504" spans="1:42" s="929" customFormat="1" ht="12.75">
      <c r="A504" s="66" t="s">
        <v>397</v>
      </c>
      <c r="B504" s="79">
        <v>1206023</v>
      </c>
      <c r="C504" s="79">
        <v>1280088</v>
      </c>
      <c r="D504" s="79">
        <v>39972</v>
      </c>
      <c r="E504" s="422">
        <f t="shared" si="66"/>
        <v>3.314364651420412</v>
      </c>
      <c r="F504" s="79">
        <f>D504-'[2]Septembris'!D503</f>
        <v>174</v>
      </c>
      <c r="G504" s="567"/>
      <c r="H504" s="567"/>
      <c r="I504" s="567"/>
      <c r="J504" s="567"/>
      <c r="K504" s="567"/>
      <c r="L504" s="567"/>
      <c r="M504" s="567"/>
      <c r="N504" s="567"/>
      <c r="O504" s="567"/>
      <c r="P504" s="567"/>
      <c r="Q504" s="567"/>
      <c r="R504" s="567"/>
      <c r="S504" s="567"/>
      <c r="T504" s="567"/>
      <c r="U504" s="567"/>
      <c r="V504" s="567"/>
      <c r="W504" s="567"/>
      <c r="X504" s="567"/>
      <c r="Y504" s="567"/>
      <c r="Z504" s="567"/>
      <c r="AA504" s="567"/>
      <c r="AB504" s="567"/>
      <c r="AC504" s="567"/>
      <c r="AD504" s="567"/>
      <c r="AE504" s="567"/>
      <c r="AF504" s="567"/>
      <c r="AG504" s="567"/>
      <c r="AH504" s="567"/>
      <c r="AI504" s="567"/>
      <c r="AJ504" s="567"/>
      <c r="AK504" s="567"/>
      <c r="AL504" s="567"/>
      <c r="AM504" s="567"/>
      <c r="AN504" s="567"/>
      <c r="AO504" s="567"/>
      <c r="AP504" s="567"/>
    </row>
    <row r="505" spans="1:42" s="929" customFormat="1" ht="12.75">
      <c r="A505" s="66" t="s">
        <v>398</v>
      </c>
      <c r="B505" s="79">
        <f>B506+B511</f>
        <v>1356023</v>
      </c>
      <c r="C505" s="79">
        <f>C506+C511</f>
        <v>1420088</v>
      </c>
      <c r="D505" s="79">
        <f>D506+D511</f>
        <v>188784</v>
      </c>
      <c r="E505" s="422">
        <f t="shared" si="66"/>
        <v>13.921887755591166</v>
      </c>
      <c r="F505" s="79">
        <f>D505-'[2]Septembris'!D504</f>
        <v>8000</v>
      </c>
      <c r="G505" s="567"/>
      <c r="H505" s="567"/>
      <c r="I505" s="567"/>
      <c r="J505" s="567"/>
      <c r="K505" s="567"/>
      <c r="L505" s="567"/>
      <c r="M505" s="567"/>
      <c r="N505" s="567"/>
      <c r="O505" s="567"/>
      <c r="P505" s="567"/>
      <c r="Q505" s="567"/>
      <c r="R505" s="567"/>
      <c r="S505" s="567"/>
      <c r="T505" s="567"/>
      <c r="U505" s="567"/>
      <c r="V505" s="567"/>
      <c r="W505" s="567"/>
      <c r="X505" s="567"/>
      <c r="Y505" s="567"/>
      <c r="Z505" s="567"/>
      <c r="AA505" s="567"/>
      <c r="AB505" s="567"/>
      <c r="AC505" s="567"/>
      <c r="AD505" s="567"/>
      <c r="AE505" s="567"/>
      <c r="AF505" s="567"/>
      <c r="AG505" s="567"/>
      <c r="AH505" s="567"/>
      <c r="AI505" s="567"/>
      <c r="AJ505" s="567"/>
      <c r="AK505" s="567"/>
      <c r="AL505" s="567"/>
      <c r="AM505" s="567"/>
      <c r="AN505" s="567"/>
      <c r="AO505" s="567"/>
      <c r="AP505" s="567"/>
    </row>
    <row r="506" spans="1:42" s="930" customFormat="1" ht="12.75">
      <c r="A506" s="66" t="s">
        <v>399</v>
      </c>
      <c r="B506" s="79">
        <f>SUM(B507:B508)</f>
        <v>716438</v>
      </c>
      <c r="C506" s="79">
        <f>SUM(C507:C508)</f>
        <v>780503</v>
      </c>
      <c r="D506" s="79">
        <f>SUM(D507:D508)</f>
        <v>188784</v>
      </c>
      <c r="E506" s="422">
        <f t="shared" si="66"/>
        <v>26.350361091957712</v>
      </c>
      <c r="F506" s="79">
        <f>D506-'[2]Septembris'!D505</f>
        <v>8000</v>
      </c>
      <c r="G506" s="567"/>
      <c r="H506" s="567"/>
      <c r="I506" s="567"/>
      <c r="J506" s="567"/>
      <c r="K506" s="567"/>
      <c r="L506" s="567"/>
      <c r="M506" s="567"/>
      <c r="N506" s="567"/>
      <c r="O506" s="567"/>
      <c r="P506" s="567"/>
      <c r="Q506" s="567"/>
      <c r="R506" s="567"/>
      <c r="S506" s="567"/>
      <c r="T506" s="567"/>
      <c r="U506" s="567"/>
      <c r="V506" s="567"/>
      <c r="W506" s="567"/>
      <c r="X506" s="567"/>
      <c r="Y506" s="567"/>
      <c r="Z506" s="567"/>
      <c r="AA506" s="567"/>
      <c r="AB506" s="567"/>
      <c r="AC506" s="567"/>
      <c r="AD506" s="567"/>
      <c r="AE506" s="567"/>
      <c r="AF506" s="567"/>
      <c r="AG506" s="567"/>
      <c r="AH506" s="567"/>
      <c r="AI506" s="567"/>
      <c r="AJ506" s="567"/>
      <c r="AK506" s="567"/>
      <c r="AL506" s="567"/>
      <c r="AM506" s="567"/>
      <c r="AN506" s="567"/>
      <c r="AO506" s="567"/>
      <c r="AP506" s="567"/>
    </row>
    <row r="507" spans="1:42" s="930" customFormat="1" ht="12.75">
      <c r="A507" s="66" t="s">
        <v>400</v>
      </c>
      <c r="B507" s="79">
        <v>566438</v>
      </c>
      <c r="C507" s="79">
        <v>640503</v>
      </c>
      <c r="D507" s="79">
        <v>62381</v>
      </c>
      <c r="E507" s="422">
        <f t="shared" si="66"/>
        <v>11.012855775918988</v>
      </c>
      <c r="F507" s="79">
        <f>D507-'[2]Septembris'!D506</f>
        <v>0</v>
      </c>
      <c r="G507" s="567"/>
      <c r="H507" s="567"/>
      <c r="I507" s="567"/>
      <c r="J507" s="567"/>
      <c r="K507" s="567"/>
      <c r="L507" s="567"/>
      <c r="M507" s="567"/>
      <c r="N507" s="567"/>
      <c r="O507" s="567"/>
      <c r="P507" s="567"/>
      <c r="Q507" s="567"/>
      <c r="R507" s="567"/>
      <c r="S507" s="567"/>
      <c r="T507" s="567"/>
      <c r="U507" s="567"/>
      <c r="V507" s="567"/>
      <c r="W507" s="567"/>
      <c r="X507" s="567"/>
      <c r="Y507" s="567"/>
      <c r="Z507" s="567"/>
      <c r="AA507" s="567"/>
      <c r="AB507" s="567"/>
      <c r="AC507" s="567"/>
      <c r="AD507" s="567"/>
      <c r="AE507" s="567"/>
      <c r="AF507" s="567"/>
      <c r="AG507" s="567"/>
      <c r="AH507" s="567"/>
      <c r="AI507" s="567"/>
      <c r="AJ507" s="567"/>
      <c r="AK507" s="567"/>
      <c r="AL507" s="567"/>
      <c r="AM507" s="567"/>
      <c r="AN507" s="567"/>
      <c r="AO507" s="567"/>
      <c r="AP507" s="567"/>
    </row>
    <row r="508" spans="1:42" s="886" customFormat="1" ht="12.75">
      <c r="A508" s="66" t="s">
        <v>401</v>
      </c>
      <c r="B508" s="79">
        <f>B509+B510</f>
        <v>150000</v>
      </c>
      <c r="C508" s="79">
        <f>C509+C510</f>
        <v>140000</v>
      </c>
      <c r="D508" s="79">
        <f>D509+D510</f>
        <v>126403</v>
      </c>
      <c r="E508" s="422">
        <f t="shared" si="66"/>
        <v>84.26866666666668</v>
      </c>
      <c r="F508" s="79">
        <f>D508-'[2]Septembris'!D507</f>
        <v>8000</v>
      </c>
      <c r="G508" s="567"/>
      <c r="H508" s="567"/>
      <c r="I508" s="567"/>
      <c r="J508" s="567"/>
      <c r="K508" s="567"/>
      <c r="L508" s="567"/>
      <c r="M508" s="567"/>
      <c r="N508" s="567"/>
      <c r="O508" s="567"/>
      <c r="P508" s="567"/>
      <c r="Q508" s="567"/>
      <c r="R508" s="567"/>
      <c r="S508" s="567"/>
      <c r="T508" s="567"/>
      <c r="U508" s="567"/>
      <c r="V508" s="567"/>
      <c r="W508" s="567"/>
      <c r="X508" s="567"/>
      <c r="Y508" s="567"/>
      <c r="Z508" s="567"/>
      <c r="AA508" s="567"/>
      <c r="AB508" s="567"/>
      <c r="AC508" s="567"/>
      <c r="AD508" s="567"/>
      <c r="AE508" s="567"/>
      <c r="AF508" s="567"/>
      <c r="AG508" s="567"/>
      <c r="AH508" s="567"/>
      <c r="AI508" s="567"/>
      <c r="AJ508" s="567"/>
      <c r="AK508" s="567"/>
      <c r="AL508" s="567"/>
      <c r="AM508" s="567"/>
      <c r="AN508" s="567"/>
      <c r="AO508" s="567"/>
      <c r="AP508" s="567"/>
    </row>
    <row r="509" spans="1:42" s="928" customFormat="1" ht="12.75">
      <c r="A509" s="66" t="s">
        <v>402</v>
      </c>
      <c r="B509" s="79">
        <v>150000</v>
      </c>
      <c r="C509" s="79">
        <v>140000</v>
      </c>
      <c r="D509" s="79">
        <v>126403</v>
      </c>
      <c r="E509" s="422">
        <f t="shared" si="66"/>
        <v>84.26866666666668</v>
      </c>
      <c r="F509" s="79">
        <f>D509-'[2]Septembris'!D508</f>
        <v>8000</v>
      </c>
      <c r="G509" s="927"/>
      <c r="H509" s="927"/>
      <c r="I509" s="927"/>
      <c r="J509" s="927"/>
      <c r="K509" s="927"/>
      <c r="L509" s="927"/>
      <c r="M509" s="927"/>
      <c r="N509" s="927"/>
      <c r="O509" s="927"/>
      <c r="P509" s="927"/>
      <c r="Q509" s="927"/>
      <c r="R509" s="927"/>
      <c r="S509" s="927"/>
      <c r="T509" s="927"/>
      <c r="U509" s="927"/>
      <c r="V509" s="927"/>
      <c r="W509" s="927"/>
      <c r="X509" s="927"/>
      <c r="Y509" s="927"/>
      <c r="Z509" s="927"/>
      <c r="AA509" s="927"/>
      <c r="AB509" s="927"/>
      <c r="AC509" s="927"/>
      <c r="AD509" s="927"/>
      <c r="AE509" s="927"/>
      <c r="AF509" s="927"/>
      <c r="AG509" s="927"/>
      <c r="AH509" s="927"/>
      <c r="AI509" s="927"/>
      <c r="AJ509" s="927"/>
      <c r="AK509" s="927"/>
      <c r="AL509" s="927"/>
      <c r="AM509" s="927"/>
      <c r="AN509" s="927"/>
      <c r="AO509" s="927"/>
      <c r="AP509" s="927"/>
    </row>
    <row r="510" spans="1:42" s="886" customFormat="1" ht="12.75">
      <c r="A510" s="66" t="s">
        <v>403</v>
      </c>
      <c r="B510" s="79">
        <v>0</v>
      </c>
      <c r="C510" s="79">
        <v>0</v>
      </c>
      <c r="D510" s="79">
        <v>0</v>
      </c>
      <c r="E510" s="422">
        <v>0</v>
      </c>
      <c r="F510" s="79">
        <f>D510-'[2]Septembris'!D509</f>
        <v>0</v>
      </c>
      <c r="G510" s="567"/>
      <c r="H510" s="567"/>
      <c r="I510" s="567"/>
      <c r="J510" s="567"/>
      <c r="K510" s="567"/>
      <c r="L510" s="567"/>
      <c r="M510" s="567"/>
      <c r="N510" s="567"/>
      <c r="O510" s="567"/>
      <c r="P510" s="567"/>
      <c r="Q510" s="567"/>
      <c r="R510" s="567"/>
      <c r="S510" s="567"/>
      <c r="T510" s="567"/>
      <c r="U510" s="567"/>
      <c r="V510" s="567"/>
      <c r="W510" s="567"/>
      <c r="X510" s="567"/>
      <c r="Y510" s="567"/>
      <c r="Z510" s="567"/>
      <c r="AA510" s="567"/>
      <c r="AB510" s="567"/>
      <c r="AC510" s="567"/>
      <c r="AD510" s="567"/>
      <c r="AE510" s="567"/>
      <c r="AF510" s="567"/>
      <c r="AG510" s="567"/>
      <c r="AH510" s="567"/>
      <c r="AI510" s="567"/>
      <c r="AJ510" s="567"/>
      <c r="AK510" s="567"/>
      <c r="AL510" s="567"/>
      <c r="AM510" s="567"/>
      <c r="AN510" s="567"/>
      <c r="AO510" s="567"/>
      <c r="AP510" s="567"/>
    </row>
    <row r="511" spans="1:42" s="886" customFormat="1" ht="12.75">
      <c r="A511" s="66" t="s">
        <v>405</v>
      </c>
      <c r="B511" s="79">
        <f>SUM(B512:B512)</f>
        <v>639585</v>
      </c>
      <c r="C511" s="79">
        <f>SUM(C512:C512)</f>
        <v>639585</v>
      </c>
      <c r="D511" s="79">
        <f>SUM(D512:D512)</f>
        <v>0</v>
      </c>
      <c r="E511" s="422">
        <f>D511/B511*100</f>
        <v>0</v>
      </c>
      <c r="F511" s="79">
        <f>D511-'[2]Septembris'!D510</f>
        <v>0</v>
      </c>
      <c r="G511" s="567"/>
      <c r="H511" s="567"/>
      <c r="I511" s="567"/>
      <c r="J511" s="567"/>
      <c r="K511" s="567"/>
      <c r="L511" s="567"/>
      <c r="M511" s="567"/>
      <c r="N511" s="567"/>
      <c r="O511" s="567"/>
      <c r="P511" s="567"/>
      <c r="Q511" s="567"/>
      <c r="R511" s="567"/>
      <c r="S511" s="567"/>
      <c r="T511" s="567"/>
      <c r="U511" s="567"/>
      <c r="V511" s="567"/>
      <c r="W511" s="567"/>
      <c r="X511" s="567"/>
      <c r="Y511" s="567"/>
      <c r="Z511" s="567"/>
      <c r="AA511" s="567"/>
      <c r="AB511" s="567"/>
      <c r="AC511" s="567"/>
      <c r="AD511" s="567"/>
      <c r="AE511" s="567"/>
      <c r="AF511" s="567"/>
      <c r="AG511" s="567"/>
      <c r="AH511" s="567"/>
      <c r="AI511" s="567"/>
      <c r="AJ511" s="567"/>
      <c r="AK511" s="567"/>
      <c r="AL511" s="567"/>
      <c r="AM511" s="567"/>
      <c r="AN511" s="567"/>
      <c r="AO511" s="567"/>
      <c r="AP511" s="567"/>
    </row>
    <row r="512" spans="1:42" s="886" customFormat="1" ht="12.75">
      <c r="A512" s="66" t="s">
        <v>406</v>
      </c>
      <c r="B512" s="79">
        <v>639585</v>
      </c>
      <c r="C512" s="79">
        <v>639585</v>
      </c>
      <c r="D512" s="79">
        <v>0</v>
      </c>
      <c r="E512" s="422">
        <f>D512/B512*100</f>
        <v>0</v>
      </c>
      <c r="F512" s="79">
        <f>D512-'[2]Septembris'!D511</f>
        <v>0</v>
      </c>
      <c r="G512" s="567"/>
      <c r="H512" s="567"/>
      <c r="I512" s="567"/>
      <c r="J512" s="567"/>
      <c r="K512" s="567"/>
      <c r="L512" s="567"/>
      <c r="M512" s="567"/>
      <c r="N512" s="567"/>
      <c r="O512" s="567"/>
      <c r="P512" s="567"/>
      <c r="Q512" s="567"/>
      <c r="R512" s="567"/>
      <c r="S512" s="567"/>
      <c r="T512" s="567"/>
      <c r="U512" s="567"/>
      <c r="V512" s="567"/>
      <c r="W512" s="567"/>
      <c r="X512" s="567"/>
      <c r="Y512" s="567"/>
      <c r="Z512" s="567"/>
      <c r="AA512" s="567"/>
      <c r="AB512" s="567"/>
      <c r="AC512" s="567"/>
      <c r="AD512" s="567"/>
      <c r="AE512" s="567"/>
      <c r="AF512" s="567"/>
      <c r="AG512" s="567"/>
      <c r="AH512" s="567"/>
      <c r="AI512" s="567"/>
      <c r="AJ512" s="567"/>
      <c r="AK512" s="567"/>
      <c r="AL512" s="567"/>
      <c r="AM512" s="567"/>
      <c r="AN512" s="567"/>
      <c r="AO512" s="567"/>
      <c r="AP512" s="567"/>
    </row>
    <row r="513" spans="1:42" s="928" customFormat="1" ht="12.75">
      <c r="A513" s="69" t="s">
        <v>408</v>
      </c>
      <c r="B513" s="79">
        <f>B502-B505</f>
        <v>0</v>
      </c>
      <c r="C513" s="79">
        <f>C502-C505</f>
        <v>0</v>
      </c>
      <c r="D513" s="79">
        <f>D502-D505</f>
        <v>-8812</v>
      </c>
      <c r="E513" s="422" t="s">
        <v>587</v>
      </c>
      <c r="F513" s="79">
        <f>D513-'[2]Septembris'!D512</f>
        <v>-248475</v>
      </c>
      <c r="G513" s="927"/>
      <c r="H513" s="927"/>
      <c r="I513" s="927"/>
      <c r="J513" s="927"/>
      <c r="K513" s="927"/>
      <c r="L513" s="927"/>
      <c r="M513" s="927"/>
      <c r="N513" s="927"/>
      <c r="O513" s="927"/>
      <c r="P513" s="927"/>
      <c r="Q513" s="927"/>
      <c r="R513" s="927"/>
      <c r="S513" s="927"/>
      <c r="T513" s="927"/>
      <c r="U513" s="927"/>
      <c r="V513" s="927"/>
      <c r="W513" s="927"/>
      <c r="X513" s="927"/>
      <c r="Y513" s="927"/>
      <c r="Z513" s="927"/>
      <c r="AA513" s="927"/>
      <c r="AB513" s="927"/>
      <c r="AC513" s="927"/>
      <c r="AD513" s="927"/>
      <c r="AE513" s="927"/>
      <c r="AF513" s="927"/>
      <c r="AG513" s="927"/>
      <c r="AH513" s="927"/>
      <c r="AI513" s="927"/>
      <c r="AJ513" s="927"/>
      <c r="AK513" s="927"/>
      <c r="AL513" s="927"/>
      <c r="AM513" s="927"/>
      <c r="AN513" s="927"/>
      <c r="AO513" s="927"/>
      <c r="AP513" s="927"/>
    </row>
    <row r="514" spans="1:42" s="928" customFormat="1" ht="24.75" customHeight="1">
      <c r="A514" s="253" t="s">
        <v>409</v>
      </c>
      <c r="B514" s="79">
        <f>-B513</f>
        <v>0</v>
      </c>
      <c r="C514" s="79">
        <f>-C513</f>
        <v>0</v>
      </c>
      <c r="D514" s="79">
        <v>0</v>
      </c>
      <c r="E514" s="422" t="s">
        <v>587</v>
      </c>
      <c r="F514" s="79">
        <f>D514-'[2]Septembris'!D513</f>
        <v>0</v>
      </c>
      <c r="G514" s="927"/>
      <c r="H514" s="927"/>
      <c r="I514" s="927"/>
      <c r="J514" s="927"/>
      <c r="K514" s="927"/>
      <c r="L514" s="927"/>
      <c r="M514" s="927"/>
      <c r="N514" s="927"/>
      <c r="O514" s="927"/>
      <c r="P514" s="927"/>
      <c r="Q514" s="927"/>
      <c r="R514" s="927"/>
      <c r="S514" s="927"/>
      <c r="T514" s="927"/>
      <c r="U514" s="927"/>
      <c r="V514" s="927"/>
      <c r="W514" s="927"/>
      <c r="X514" s="927"/>
      <c r="Y514" s="927"/>
      <c r="Z514" s="927"/>
      <c r="AA514" s="927"/>
      <c r="AB514" s="927"/>
      <c r="AC514" s="927"/>
      <c r="AD514" s="927"/>
      <c r="AE514" s="927"/>
      <c r="AF514" s="927"/>
      <c r="AG514" s="927"/>
      <c r="AH514" s="927"/>
      <c r="AI514" s="927"/>
      <c r="AJ514" s="927"/>
      <c r="AK514" s="927"/>
      <c r="AL514" s="927"/>
      <c r="AM514" s="927"/>
      <c r="AN514" s="927"/>
      <c r="AO514" s="927"/>
      <c r="AP514" s="927"/>
    </row>
    <row r="515" spans="1:42" s="928" customFormat="1" ht="12.75">
      <c r="A515" s="70" t="s">
        <v>413</v>
      </c>
      <c r="B515" s="23"/>
      <c r="C515" s="23"/>
      <c r="D515" s="23"/>
      <c r="E515" s="898"/>
      <c r="F515" s="79"/>
      <c r="G515" s="927"/>
      <c r="H515" s="927"/>
      <c r="I515" s="927"/>
      <c r="J515" s="927"/>
      <c r="K515" s="927"/>
      <c r="L515" s="927"/>
      <c r="M515" s="927"/>
      <c r="N515" s="927"/>
      <c r="O515" s="927"/>
      <c r="P515" s="927"/>
      <c r="Q515" s="927"/>
      <c r="R515" s="927"/>
      <c r="S515" s="927"/>
      <c r="T515" s="927"/>
      <c r="U515" s="927"/>
      <c r="V515" s="927"/>
      <c r="W515" s="927"/>
      <c r="X515" s="927"/>
      <c r="Y515" s="927"/>
      <c r="Z515" s="927"/>
      <c r="AA515" s="927"/>
      <c r="AB515" s="927"/>
      <c r="AC515" s="927"/>
      <c r="AD515" s="927"/>
      <c r="AE515" s="927"/>
      <c r="AF515" s="927"/>
      <c r="AG515" s="927"/>
      <c r="AH515" s="927"/>
      <c r="AI515" s="927"/>
      <c r="AJ515" s="927"/>
      <c r="AK515" s="927"/>
      <c r="AL515" s="927"/>
      <c r="AM515" s="927"/>
      <c r="AN515" s="927"/>
      <c r="AO515" s="927"/>
      <c r="AP515" s="927"/>
    </row>
    <row r="516" spans="1:42" s="932" customFormat="1" ht="12.75">
      <c r="A516" s="69" t="s">
        <v>394</v>
      </c>
      <c r="B516" s="79">
        <f>SUM(B517:B519)</f>
        <v>15607007</v>
      </c>
      <c r="C516" s="79">
        <f>SUM(C517:C519)</f>
        <v>14768428</v>
      </c>
      <c r="D516" s="79">
        <f>SUM(D517:D519)</f>
        <v>10999663</v>
      </c>
      <c r="E516" s="422">
        <f>D516/B516*100</f>
        <v>70.4790034373663</v>
      </c>
      <c r="F516" s="79">
        <f>D516-'[2]Septembris'!D515</f>
        <v>-1062171</v>
      </c>
      <c r="G516" s="927"/>
      <c r="H516" s="927"/>
      <c r="I516" s="927"/>
      <c r="J516" s="927"/>
      <c r="K516" s="927"/>
      <c r="L516" s="927"/>
      <c r="M516" s="927"/>
      <c r="N516" s="927"/>
      <c r="O516" s="927"/>
      <c r="P516" s="927"/>
      <c r="Q516" s="927"/>
      <c r="R516" s="927"/>
      <c r="S516" s="927"/>
      <c r="T516" s="927"/>
      <c r="U516" s="927"/>
      <c r="V516" s="927"/>
      <c r="W516" s="927"/>
      <c r="X516" s="927"/>
      <c r="Y516" s="927"/>
      <c r="Z516" s="927"/>
      <c r="AA516" s="927"/>
      <c r="AB516" s="927"/>
      <c r="AC516" s="927"/>
      <c r="AD516" s="927"/>
      <c r="AE516" s="927"/>
      <c r="AF516" s="927"/>
      <c r="AG516" s="927"/>
      <c r="AH516" s="927"/>
      <c r="AI516" s="927"/>
      <c r="AJ516" s="927"/>
      <c r="AK516" s="927"/>
      <c r="AL516" s="927"/>
      <c r="AM516" s="927"/>
      <c r="AN516" s="927"/>
      <c r="AO516" s="927"/>
      <c r="AP516" s="927"/>
    </row>
    <row r="517" spans="1:42" s="932" customFormat="1" ht="12.75">
      <c r="A517" s="69" t="s">
        <v>468</v>
      </c>
      <c r="B517" s="79">
        <v>1571499</v>
      </c>
      <c r="C517" s="79">
        <v>1287072</v>
      </c>
      <c r="D517" s="79">
        <v>1287072</v>
      </c>
      <c r="E517" s="422">
        <f>D517/B517*100</f>
        <v>81.90091116825401</v>
      </c>
      <c r="F517" s="79">
        <f>D517-'[2]Septembris'!D516</f>
        <v>-2047235</v>
      </c>
      <c r="G517" s="927"/>
      <c r="H517" s="927"/>
      <c r="I517" s="927"/>
      <c r="J517" s="927"/>
      <c r="K517" s="927"/>
      <c r="L517" s="927"/>
      <c r="M517" s="927"/>
      <c r="N517" s="927"/>
      <c r="O517" s="927"/>
      <c r="P517" s="927"/>
      <c r="Q517" s="927"/>
      <c r="R517" s="927"/>
      <c r="S517" s="927"/>
      <c r="T517" s="927"/>
      <c r="U517" s="927"/>
      <c r="V517" s="927"/>
      <c r="W517" s="927"/>
      <c r="X517" s="927"/>
      <c r="Y517" s="927"/>
      <c r="Z517" s="927"/>
      <c r="AA517" s="927"/>
      <c r="AB517" s="927"/>
      <c r="AC517" s="927"/>
      <c r="AD517" s="927"/>
      <c r="AE517" s="927"/>
      <c r="AF517" s="927"/>
      <c r="AG517" s="927"/>
      <c r="AH517" s="927"/>
      <c r="AI517" s="927"/>
      <c r="AJ517" s="927"/>
      <c r="AK517" s="927"/>
      <c r="AL517" s="927"/>
      <c r="AM517" s="927"/>
      <c r="AN517" s="927"/>
      <c r="AO517" s="927"/>
      <c r="AP517" s="927"/>
    </row>
    <row r="518" spans="1:47" s="39" customFormat="1" ht="12" customHeight="1">
      <c r="A518" s="938" t="s">
        <v>441</v>
      </c>
      <c r="B518" s="79">
        <v>279528</v>
      </c>
      <c r="C518" s="79">
        <v>253355</v>
      </c>
      <c r="D518" s="79">
        <v>0</v>
      </c>
      <c r="E518" s="422">
        <f>D518/B518*100</f>
        <v>0</v>
      </c>
      <c r="F518" s="79">
        <f>D518-'[2]Septembris'!D517</f>
        <v>0</v>
      </c>
      <c r="G518" s="241"/>
      <c r="H518" s="241"/>
      <c r="I518" s="241"/>
      <c r="J518" s="241"/>
      <c r="K518" s="241"/>
      <c r="L518" s="241"/>
      <c r="M518" s="241"/>
      <c r="N518" s="241"/>
      <c r="O518" s="241"/>
      <c r="P518" s="241"/>
      <c r="Q518" s="241"/>
      <c r="R518" s="241"/>
      <c r="S518" s="241"/>
      <c r="T518" s="241"/>
      <c r="U518" s="241"/>
      <c r="V518" s="241"/>
      <c r="W518" s="241"/>
      <c r="X518" s="241"/>
      <c r="Y518" s="241"/>
      <c r="Z518" s="241"/>
      <c r="AA518" s="241"/>
      <c r="AB518" s="241"/>
      <c r="AC518" s="241"/>
      <c r="AD518" s="241"/>
      <c r="AE518" s="241"/>
      <c r="AF518" s="241"/>
      <c r="AG518" s="241"/>
      <c r="AH518" s="241"/>
      <c r="AI518" s="241"/>
      <c r="AJ518" s="241"/>
      <c r="AK518" s="241"/>
      <c r="AL518" s="241"/>
      <c r="AM518" s="241"/>
      <c r="AN518" s="241"/>
      <c r="AO518" s="241"/>
      <c r="AP518" s="241"/>
      <c r="AQ518" s="241"/>
      <c r="AR518" s="241"/>
      <c r="AS518" s="241"/>
      <c r="AT518" s="241"/>
      <c r="AU518" s="241"/>
    </row>
    <row r="519" spans="1:42" s="932" customFormat="1" ht="12.75">
      <c r="A519" s="69" t="s">
        <v>469</v>
      </c>
      <c r="B519" s="79">
        <v>13755980</v>
      </c>
      <c r="C519" s="79">
        <v>13228001</v>
      </c>
      <c r="D519" s="79">
        <v>9712591</v>
      </c>
      <c r="E519" s="422">
        <f>D519/B519*100</f>
        <v>70.60631812491731</v>
      </c>
      <c r="F519" s="79">
        <f>D519-'[2]Septembris'!D518</f>
        <v>985064</v>
      </c>
      <c r="G519" s="927"/>
      <c r="H519" s="927"/>
      <c r="I519" s="927"/>
      <c r="J519" s="927"/>
      <c r="K519" s="927"/>
      <c r="L519" s="927"/>
      <c r="M519" s="927"/>
      <c r="N519" s="927"/>
      <c r="O519" s="927"/>
      <c r="P519" s="927"/>
      <c r="Q519" s="927"/>
      <c r="R519" s="927"/>
      <c r="S519" s="927"/>
      <c r="T519" s="927"/>
      <c r="U519" s="927"/>
      <c r="V519" s="927"/>
      <c r="W519" s="927"/>
      <c r="X519" s="927"/>
      <c r="Y519" s="927"/>
      <c r="Z519" s="927"/>
      <c r="AA519" s="927"/>
      <c r="AB519" s="927"/>
      <c r="AC519" s="927"/>
      <c r="AD519" s="927"/>
      <c r="AE519" s="927"/>
      <c r="AF519" s="927"/>
      <c r="AG519" s="927"/>
      <c r="AH519" s="927"/>
      <c r="AI519" s="927"/>
      <c r="AJ519" s="927"/>
      <c r="AK519" s="927"/>
      <c r="AL519" s="927"/>
      <c r="AM519" s="927"/>
      <c r="AN519" s="927"/>
      <c r="AO519" s="927"/>
      <c r="AP519" s="927"/>
    </row>
    <row r="520" spans="1:42" s="932" customFormat="1" ht="12.75">
      <c r="A520" s="69" t="s">
        <v>398</v>
      </c>
      <c r="B520" s="79">
        <f>B521+B523</f>
        <v>18493400</v>
      </c>
      <c r="C520" s="79">
        <f>C521+C523</f>
        <v>18068601</v>
      </c>
      <c r="D520" s="79">
        <f>D521+D523</f>
        <v>8795421</v>
      </c>
      <c r="E520" s="422">
        <f>SUM(E521)</f>
        <v>24.664542909547254</v>
      </c>
      <c r="F520" s="79">
        <f>D520-'[2]Septembris'!D519</f>
        <v>1273471</v>
      </c>
      <c r="G520" s="927"/>
      <c r="H520" s="927"/>
      <c r="I520" s="927"/>
      <c r="J520" s="927"/>
      <c r="K520" s="927"/>
      <c r="L520" s="927"/>
      <c r="M520" s="927"/>
      <c r="N520" s="927"/>
      <c r="O520" s="927"/>
      <c r="P520" s="927"/>
      <c r="Q520" s="927"/>
      <c r="R520" s="927"/>
      <c r="S520" s="927"/>
      <c r="T520" s="927"/>
      <c r="U520" s="927"/>
      <c r="V520" s="927"/>
      <c r="W520" s="927"/>
      <c r="X520" s="927"/>
      <c r="Y520" s="927"/>
      <c r="Z520" s="927"/>
      <c r="AA520" s="927"/>
      <c r="AB520" s="927"/>
      <c r="AC520" s="927"/>
      <c r="AD520" s="927"/>
      <c r="AE520" s="927"/>
      <c r="AF520" s="927"/>
      <c r="AG520" s="927"/>
      <c r="AH520" s="927"/>
      <c r="AI520" s="927"/>
      <c r="AJ520" s="927"/>
      <c r="AK520" s="927"/>
      <c r="AL520" s="927"/>
      <c r="AM520" s="927"/>
      <c r="AN520" s="927"/>
      <c r="AO520" s="927"/>
      <c r="AP520" s="927"/>
    </row>
    <row r="521" spans="1:42" s="933" customFormat="1" ht="12.75">
      <c r="A521" s="941" t="s">
        <v>399</v>
      </c>
      <c r="B521" s="79">
        <f>SUM(B522)</f>
        <v>2817648</v>
      </c>
      <c r="C521" s="79">
        <f>SUM(C522)</f>
        <v>2794021</v>
      </c>
      <c r="D521" s="79">
        <f>SUM(D522)</f>
        <v>694960</v>
      </c>
      <c r="E521" s="422">
        <f>SUM(E522)</f>
        <v>24.664542909547254</v>
      </c>
      <c r="F521" s="79">
        <f>D521-'[2]Septembris'!D520</f>
        <v>0</v>
      </c>
      <c r="G521" s="927"/>
      <c r="H521" s="927"/>
      <c r="I521" s="927"/>
      <c r="J521" s="927"/>
      <c r="K521" s="927"/>
      <c r="L521" s="927"/>
      <c r="M521" s="927"/>
      <c r="N521" s="927"/>
      <c r="O521" s="927"/>
      <c r="P521" s="927"/>
      <c r="Q521" s="927"/>
      <c r="R521" s="927"/>
      <c r="S521" s="927"/>
      <c r="T521" s="927"/>
      <c r="U521" s="927"/>
      <c r="V521" s="927"/>
      <c r="W521" s="927"/>
      <c r="X521" s="927"/>
      <c r="Y521" s="927"/>
      <c r="Z521" s="927"/>
      <c r="AA521" s="927"/>
      <c r="AB521" s="927"/>
      <c r="AC521" s="927"/>
      <c r="AD521" s="927"/>
      <c r="AE521" s="927"/>
      <c r="AF521" s="927"/>
      <c r="AG521" s="927"/>
      <c r="AH521" s="927"/>
      <c r="AI521" s="927"/>
      <c r="AJ521" s="927"/>
      <c r="AK521" s="927"/>
      <c r="AL521" s="927"/>
      <c r="AM521" s="927"/>
      <c r="AN521" s="927"/>
      <c r="AO521" s="927"/>
      <c r="AP521" s="927"/>
    </row>
    <row r="522" spans="1:42" s="933" customFormat="1" ht="12.75">
      <c r="A522" s="941" t="s">
        <v>400</v>
      </c>
      <c r="B522" s="79">
        <v>2817648</v>
      </c>
      <c r="C522" s="79">
        <v>2794021</v>
      </c>
      <c r="D522" s="79">
        <v>694960</v>
      </c>
      <c r="E522" s="422">
        <f>D522/B522*100</f>
        <v>24.664542909547254</v>
      </c>
      <c r="F522" s="79">
        <f>D522-'[2]Septembris'!D521</f>
        <v>0</v>
      </c>
      <c r="G522" s="927"/>
      <c r="H522" s="927"/>
      <c r="I522" s="927"/>
      <c r="J522" s="927"/>
      <c r="K522" s="927"/>
      <c r="L522" s="927"/>
      <c r="M522" s="927"/>
      <c r="N522" s="927"/>
      <c r="O522" s="927"/>
      <c r="P522" s="927"/>
      <c r="Q522" s="927"/>
      <c r="R522" s="927"/>
      <c r="S522" s="927"/>
      <c r="T522" s="927"/>
      <c r="U522" s="927"/>
      <c r="V522" s="927"/>
      <c r="W522" s="927"/>
      <c r="X522" s="927"/>
      <c r="Y522" s="927"/>
      <c r="Z522" s="927"/>
      <c r="AA522" s="927"/>
      <c r="AB522" s="927"/>
      <c r="AC522" s="927"/>
      <c r="AD522" s="927"/>
      <c r="AE522" s="927"/>
      <c r="AF522" s="927"/>
      <c r="AG522" s="927"/>
      <c r="AH522" s="927"/>
      <c r="AI522" s="927"/>
      <c r="AJ522" s="927"/>
      <c r="AK522" s="927"/>
      <c r="AL522" s="927"/>
      <c r="AM522" s="927"/>
      <c r="AN522" s="927"/>
      <c r="AO522" s="927"/>
      <c r="AP522" s="927"/>
    </row>
    <row r="523" spans="1:42" s="928" customFormat="1" ht="11.25" customHeight="1">
      <c r="A523" s="941" t="s">
        <v>405</v>
      </c>
      <c r="B523" s="79">
        <f>SUM(B524)</f>
        <v>15675752</v>
      </c>
      <c r="C523" s="79">
        <f>SUM(C524)</f>
        <v>15274580</v>
      </c>
      <c r="D523" s="79">
        <f>SUM(D524)</f>
        <v>8100461</v>
      </c>
      <c r="E523" s="422">
        <f>SUM(E524)</f>
        <v>51.67510305087756</v>
      </c>
      <c r="F523" s="79">
        <f>D523-'[2]Septembris'!D522</f>
        <v>1273471</v>
      </c>
      <c r="G523" s="927"/>
      <c r="H523" s="927"/>
      <c r="I523" s="927"/>
      <c r="J523" s="927"/>
      <c r="K523" s="927"/>
      <c r="L523" s="927"/>
      <c r="M523" s="927"/>
      <c r="N523" s="927"/>
      <c r="O523" s="927"/>
      <c r="P523" s="927"/>
      <c r="Q523" s="927"/>
      <c r="R523" s="927"/>
      <c r="S523" s="927"/>
      <c r="T523" s="927"/>
      <c r="U523" s="927"/>
      <c r="V523" s="927"/>
      <c r="W523" s="927"/>
      <c r="X523" s="927"/>
      <c r="Y523" s="927"/>
      <c r="Z523" s="927"/>
      <c r="AA523" s="927"/>
      <c r="AB523" s="927"/>
      <c r="AC523" s="927"/>
      <c r="AD523" s="927"/>
      <c r="AE523" s="927"/>
      <c r="AF523" s="927"/>
      <c r="AG523" s="927"/>
      <c r="AH523" s="927"/>
      <c r="AI523" s="927"/>
      <c r="AJ523" s="927"/>
      <c r="AK523" s="927"/>
      <c r="AL523" s="927"/>
      <c r="AM523" s="927"/>
      <c r="AN523" s="927"/>
      <c r="AO523" s="927"/>
      <c r="AP523" s="927"/>
    </row>
    <row r="524" spans="1:42" s="928" customFormat="1" ht="12.75">
      <c r="A524" s="941" t="s">
        <v>407</v>
      </c>
      <c r="B524" s="79">
        <v>15675752</v>
      </c>
      <c r="C524" s="79">
        <v>15274580</v>
      </c>
      <c r="D524" s="79">
        <v>8100461</v>
      </c>
      <c r="E524" s="422">
        <f>D524/B524*100</f>
        <v>51.67510305087756</v>
      </c>
      <c r="F524" s="79">
        <f>D524-'[2]Septembris'!D523</f>
        <v>1273471</v>
      </c>
      <c r="G524" s="927"/>
      <c r="H524" s="927"/>
      <c r="I524" s="927"/>
      <c r="J524" s="927"/>
      <c r="K524" s="927"/>
      <c r="L524" s="927"/>
      <c r="M524" s="927"/>
      <c r="N524" s="927"/>
      <c r="O524" s="927"/>
      <c r="P524" s="927"/>
      <c r="Q524" s="927"/>
      <c r="R524" s="927"/>
      <c r="S524" s="927"/>
      <c r="T524" s="927"/>
      <c r="U524" s="927"/>
      <c r="V524" s="927"/>
      <c r="W524" s="927"/>
      <c r="X524" s="927"/>
      <c r="Y524" s="927"/>
      <c r="Z524" s="927"/>
      <c r="AA524" s="927"/>
      <c r="AB524" s="927"/>
      <c r="AC524" s="927"/>
      <c r="AD524" s="927"/>
      <c r="AE524" s="927"/>
      <c r="AF524" s="927"/>
      <c r="AG524" s="927"/>
      <c r="AH524" s="927"/>
      <c r="AI524" s="927"/>
      <c r="AJ524" s="927"/>
      <c r="AK524" s="927"/>
      <c r="AL524" s="927"/>
      <c r="AM524" s="927"/>
      <c r="AN524" s="927"/>
      <c r="AO524" s="927"/>
      <c r="AP524" s="927"/>
    </row>
    <row r="525" spans="1:42" s="928" customFormat="1" ht="12.75">
      <c r="A525" s="69" t="s">
        <v>408</v>
      </c>
      <c r="B525" s="79">
        <f>B516-B520</f>
        <v>-2886393</v>
      </c>
      <c r="C525" s="79">
        <f>C516-C520</f>
        <v>-3300173</v>
      </c>
      <c r="D525" s="79">
        <f>D516-D520</f>
        <v>2204242</v>
      </c>
      <c r="E525" s="422" t="s">
        <v>587</v>
      </c>
      <c r="F525" s="79">
        <f>D525-'[2]Septembris'!D524</f>
        <v>-2335642</v>
      </c>
      <c r="G525" s="927"/>
      <c r="H525" s="927"/>
      <c r="I525" s="927"/>
      <c r="J525" s="927"/>
      <c r="K525" s="927"/>
      <c r="L525" s="927"/>
      <c r="M525" s="927"/>
      <c r="N525" s="927"/>
      <c r="O525" s="927"/>
      <c r="P525" s="927"/>
      <c r="Q525" s="927"/>
      <c r="R525" s="927"/>
      <c r="S525" s="927"/>
      <c r="T525" s="927"/>
      <c r="U525" s="927"/>
      <c r="V525" s="927"/>
      <c r="W525" s="927"/>
      <c r="X525" s="927"/>
      <c r="Y525" s="927"/>
      <c r="Z525" s="927"/>
      <c r="AA525" s="927"/>
      <c r="AB525" s="927"/>
      <c r="AC525" s="927"/>
      <c r="AD525" s="927"/>
      <c r="AE525" s="927"/>
      <c r="AF525" s="927"/>
      <c r="AG525" s="927"/>
      <c r="AH525" s="927"/>
      <c r="AI525" s="927"/>
      <c r="AJ525" s="927"/>
      <c r="AK525" s="927"/>
      <c r="AL525" s="927"/>
      <c r="AM525" s="927"/>
      <c r="AN525" s="927"/>
      <c r="AO525" s="927"/>
      <c r="AP525" s="927"/>
    </row>
    <row r="526" spans="1:47" s="39" customFormat="1" ht="38.25" customHeight="1">
      <c r="A526" s="253" t="s">
        <v>35</v>
      </c>
      <c r="B526" s="79">
        <v>8233</v>
      </c>
      <c r="C526" s="79">
        <v>0</v>
      </c>
      <c r="D526" s="79">
        <v>0</v>
      </c>
      <c r="E526" s="936" t="s">
        <v>587</v>
      </c>
      <c r="F526" s="79">
        <f>D526-'[2]Septembris'!D525</f>
        <v>0</v>
      </c>
      <c r="G526" s="241"/>
      <c r="H526" s="241"/>
      <c r="I526" s="241"/>
      <c r="J526" s="241"/>
      <c r="K526" s="241"/>
      <c r="L526" s="241"/>
      <c r="M526" s="241"/>
      <c r="N526" s="241"/>
      <c r="O526" s="241"/>
      <c r="P526" s="241"/>
      <c r="Q526" s="241"/>
      <c r="R526" s="241"/>
      <c r="S526" s="241"/>
      <c r="T526" s="241"/>
      <c r="U526" s="241"/>
      <c r="V526" s="241"/>
      <c r="W526" s="241"/>
      <c r="X526" s="241"/>
      <c r="Y526" s="241"/>
      <c r="Z526" s="241"/>
      <c r="AA526" s="241"/>
      <c r="AB526" s="241"/>
      <c r="AC526" s="241"/>
      <c r="AD526" s="241"/>
      <c r="AE526" s="241"/>
      <c r="AF526" s="241"/>
      <c r="AG526" s="241"/>
      <c r="AH526" s="241"/>
      <c r="AI526" s="241"/>
      <c r="AJ526" s="241"/>
      <c r="AK526" s="241"/>
      <c r="AL526" s="241"/>
      <c r="AM526" s="241"/>
      <c r="AN526" s="241"/>
      <c r="AO526" s="241"/>
      <c r="AP526" s="241"/>
      <c r="AQ526" s="241"/>
      <c r="AR526" s="241"/>
      <c r="AS526" s="241"/>
      <c r="AT526" s="241"/>
      <c r="AU526" s="241"/>
    </row>
    <row r="527" spans="1:42" s="928" customFormat="1" ht="25.5">
      <c r="A527" s="253" t="s">
        <v>409</v>
      </c>
      <c r="B527" s="79">
        <f>-B525-B526</f>
        <v>2878160</v>
      </c>
      <c r="C527" s="79">
        <f>-C525-C526</f>
        <v>3300173</v>
      </c>
      <c r="D527" s="79">
        <v>0</v>
      </c>
      <c r="E527" s="422" t="s">
        <v>587</v>
      </c>
      <c r="F527" s="79">
        <f>D527-'[2]Septembris'!D526</f>
        <v>0</v>
      </c>
      <c r="G527" s="927"/>
      <c r="H527" s="927"/>
      <c r="I527" s="927"/>
      <c r="J527" s="927"/>
      <c r="K527" s="927"/>
      <c r="L527" s="927"/>
      <c r="M527" s="927"/>
      <c r="N527" s="927"/>
      <c r="O527" s="927"/>
      <c r="P527" s="927"/>
      <c r="Q527" s="927"/>
      <c r="R527" s="927"/>
      <c r="S527" s="927"/>
      <c r="T527" s="927"/>
      <c r="U527" s="927"/>
      <c r="V527" s="927"/>
      <c r="W527" s="927"/>
      <c r="X527" s="927"/>
      <c r="Y527" s="927"/>
      <c r="Z527" s="927"/>
      <c r="AA527" s="927"/>
      <c r="AB527" s="927"/>
      <c r="AC527" s="927"/>
      <c r="AD527" s="927"/>
      <c r="AE527" s="927"/>
      <c r="AF527" s="927"/>
      <c r="AG527" s="927"/>
      <c r="AH527" s="927"/>
      <c r="AI527" s="927"/>
      <c r="AJ527" s="927"/>
      <c r="AK527" s="927"/>
      <c r="AL527" s="927"/>
      <c r="AM527" s="927"/>
      <c r="AN527" s="927"/>
      <c r="AO527" s="927"/>
      <c r="AP527" s="927"/>
    </row>
    <row r="528" spans="1:42" s="928" customFormat="1" ht="25.5">
      <c r="A528" s="419" t="s">
        <v>435</v>
      </c>
      <c r="B528" s="23"/>
      <c r="C528" s="23"/>
      <c r="D528" s="23"/>
      <c r="E528" s="898"/>
      <c r="F528" s="79"/>
      <c r="G528" s="927"/>
      <c r="H528" s="927"/>
      <c r="I528" s="927"/>
      <c r="J528" s="927"/>
      <c r="K528" s="927"/>
      <c r="L528" s="927"/>
      <c r="M528" s="927"/>
      <c r="N528" s="927"/>
      <c r="O528" s="927"/>
      <c r="P528" s="927"/>
      <c r="Q528" s="927"/>
      <c r="R528" s="927"/>
      <c r="S528" s="927"/>
      <c r="T528" s="927"/>
      <c r="U528" s="927"/>
      <c r="V528" s="927"/>
      <c r="W528" s="927"/>
      <c r="X528" s="927"/>
      <c r="Y528" s="927"/>
      <c r="Z528" s="927"/>
      <c r="AA528" s="927"/>
      <c r="AB528" s="927"/>
      <c r="AC528" s="927"/>
      <c r="AD528" s="927"/>
      <c r="AE528" s="927"/>
      <c r="AF528" s="927"/>
      <c r="AG528" s="927"/>
      <c r="AH528" s="927"/>
      <c r="AI528" s="927"/>
      <c r="AJ528" s="927"/>
      <c r="AK528" s="927"/>
      <c r="AL528" s="927"/>
      <c r="AM528" s="927"/>
      <c r="AN528" s="927"/>
      <c r="AO528" s="927"/>
      <c r="AP528" s="927"/>
    </row>
    <row r="529" spans="1:42" s="932" customFormat="1" ht="12.75">
      <c r="A529" s="69" t="s">
        <v>394</v>
      </c>
      <c r="B529" s="79">
        <f>SUM(B530)</f>
        <v>1532200</v>
      </c>
      <c r="C529" s="79">
        <f>SUM(C530:C531)</f>
        <v>1330534</v>
      </c>
      <c r="D529" s="79">
        <f>SUM(D530:D531)</f>
        <v>1543880</v>
      </c>
      <c r="E529" s="422">
        <f>D529/B529*100</f>
        <v>100.76230257146585</v>
      </c>
      <c r="F529" s="79">
        <f>D529-'[2]Septembris'!D528</f>
        <v>534879</v>
      </c>
      <c r="G529" s="927"/>
      <c r="H529" s="927"/>
      <c r="I529" s="927"/>
      <c r="J529" s="927"/>
      <c r="K529" s="927"/>
      <c r="L529" s="927"/>
      <c r="M529" s="927"/>
      <c r="N529" s="927"/>
      <c r="O529" s="927"/>
      <c r="P529" s="927"/>
      <c r="Q529" s="927"/>
      <c r="R529" s="927"/>
      <c r="S529" s="927"/>
      <c r="T529" s="927"/>
      <c r="U529" s="927"/>
      <c r="V529" s="927"/>
      <c r="W529" s="927"/>
      <c r="X529" s="927"/>
      <c r="Y529" s="927"/>
      <c r="Z529" s="927"/>
      <c r="AA529" s="927"/>
      <c r="AB529" s="927"/>
      <c r="AC529" s="927"/>
      <c r="AD529" s="927"/>
      <c r="AE529" s="927"/>
      <c r="AF529" s="927"/>
      <c r="AG529" s="927"/>
      <c r="AH529" s="927"/>
      <c r="AI529" s="927"/>
      <c r="AJ529" s="927"/>
      <c r="AK529" s="927"/>
      <c r="AL529" s="927"/>
      <c r="AM529" s="927"/>
      <c r="AN529" s="927"/>
      <c r="AO529" s="927"/>
      <c r="AP529" s="927"/>
    </row>
    <row r="530" spans="1:42" s="932" customFormat="1" ht="12.75">
      <c r="A530" s="69" t="s">
        <v>395</v>
      </c>
      <c r="B530" s="79">
        <v>1532200</v>
      </c>
      <c r="C530" s="79">
        <v>1330534</v>
      </c>
      <c r="D530" s="79">
        <v>1330534</v>
      </c>
      <c r="E530" s="422">
        <f>D530/B530*100</f>
        <v>86.83814123482574</v>
      </c>
      <c r="F530" s="79">
        <f>D530-'[2]Septembris'!D529</f>
        <v>321533</v>
      </c>
      <c r="G530" s="927"/>
      <c r="H530" s="927"/>
      <c r="I530" s="927"/>
      <c r="J530" s="927"/>
      <c r="K530" s="927"/>
      <c r="L530" s="927"/>
      <c r="M530" s="927"/>
      <c r="N530" s="927"/>
      <c r="O530" s="927"/>
      <c r="P530" s="927"/>
      <c r="Q530" s="927"/>
      <c r="R530" s="927"/>
      <c r="S530" s="927"/>
      <c r="T530" s="927"/>
      <c r="U530" s="927"/>
      <c r="V530" s="927"/>
      <c r="W530" s="927"/>
      <c r="X530" s="927"/>
      <c r="Y530" s="927"/>
      <c r="Z530" s="927"/>
      <c r="AA530" s="927"/>
      <c r="AB530" s="927"/>
      <c r="AC530" s="927"/>
      <c r="AD530" s="927"/>
      <c r="AE530" s="927"/>
      <c r="AF530" s="927"/>
      <c r="AG530" s="927"/>
      <c r="AH530" s="927"/>
      <c r="AI530" s="927"/>
      <c r="AJ530" s="927"/>
      <c r="AK530" s="927"/>
      <c r="AL530" s="927"/>
      <c r="AM530" s="927"/>
      <c r="AN530" s="927"/>
      <c r="AO530" s="927"/>
      <c r="AP530" s="927"/>
    </row>
    <row r="531" spans="1:42" s="932" customFormat="1" ht="12.75">
      <c r="A531" s="938" t="s">
        <v>451</v>
      </c>
      <c r="B531" s="79"/>
      <c r="C531" s="79">
        <v>0</v>
      </c>
      <c r="D531" s="79">
        <v>213346</v>
      </c>
      <c r="E531" s="422">
        <v>0</v>
      </c>
      <c r="F531" s="79">
        <f>D531</f>
        <v>213346</v>
      </c>
      <c r="G531" s="927"/>
      <c r="H531" s="927"/>
      <c r="I531" s="927"/>
      <c r="J531" s="927"/>
      <c r="K531" s="927"/>
      <c r="L531" s="927"/>
      <c r="M531" s="927"/>
      <c r="N531" s="927"/>
      <c r="O531" s="927"/>
      <c r="P531" s="927"/>
      <c r="Q531" s="927"/>
      <c r="R531" s="927"/>
      <c r="S531" s="927"/>
      <c r="T531" s="927"/>
      <c r="U531" s="927"/>
      <c r="V531" s="927"/>
      <c r="W531" s="927"/>
      <c r="X531" s="927"/>
      <c r="Y531" s="927"/>
      <c r="Z531" s="927"/>
      <c r="AA531" s="927"/>
      <c r="AB531" s="927"/>
      <c r="AC531" s="927"/>
      <c r="AD531" s="927"/>
      <c r="AE531" s="927"/>
      <c r="AF531" s="927"/>
      <c r="AG531" s="927"/>
      <c r="AH531" s="927"/>
      <c r="AI531" s="927"/>
      <c r="AJ531" s="927"/>
      <c r="AK531" s="927"/>
      <c r="AL531" s="927"/>
      <c r="AM531" s="927"/>
      <c r="AN531" s="927"/>
      <c r="AO531" s="927"/>
      <c r="AP531" s="927"/>
    </row>
    <row r="532" spans="1:42" s="932" customFormat="1" ht="12.75">
      <c r="A532" s="69" t="s">
        <v>398</v>
      </c>
      <c r="B532" s="79">
        <f aca="true" t="shared" si="67" ref="B532:D533">SUM(B533)</f>
        <v>1532200</v>
      </c>
      <c r="C532" s="79">
        <f t="shared" si="67"/>
        <v>1330534</v>
      </c>
      <c r="D532" s="79">
        <f t="shared" si="67"/>
        <v>670828</v>
      </c>
      <c r="E532" s="422">
        <f>D532/B532*100</f>
        <v>43.7820127920637</v>
      </c>
      <c r="F532" s="79">
        <f>D532-'[2]Septembris'!D530</f>
        <v>372956.6</v>
      </c>
      <c r="G532" s="927"/>
      <c r="H532" s="927"/>
      <c r="I532" s="927"/>
      <c r="J532" s="927"/>
      <c r="K532" s="927"/>
      <c r="L532" s="927"/>
      <c r="M532" s="927"/>
      <c r="N532" s="927"/>
      <c r="O532" s="927"/>
      <c r="P532" s="927"/>
      <c r="Q532" s="927"/>
      <c r="R532" s="927"/>
      <c r="S532" s="927"/>
      <c r="T532" s="927"/>
      <c r="U532" s="927"/>
      <c r="V532" s="927"/>
      <c r="W532" s="927"/>
      <c r="X532" s="927"/>
      <c r="Y532" s="927"/>
      <c r="Z532" s="927"/>
      <c r="AA532" s="927"/>
      <c r="AB532" s="927"/>
      <c r="AC532" s="927"/>
      <c r="AD532" s="927"/>
      <c r="AE532" s="927"/>
      <c r="AF532" s="927"/>
      <c r="AG532" s="927"/>
      <c r="AH532" s="927"/>
      <c r="AI532" s="927"/>
      <c r="AJ532" s="927"/>
      <c r="AK532" s="927"/>
      <c r="AL532" s="927"/>
      <c r="AM532" s="927"/>
      <c r="AN532" s="927"/>
      <c r="AO532" s="927"/>
      <c r="AP532" s="927"/>
    </row>
    <row r="533" spans="1:42" s="928" customFormat="1" ht="12.75">
      <c r="A533" s="69" t="s">
        <v>405</v>
      </c>
      <c r="B533" s="79">
        <f t="shared" si="67"/>
        <v>1532200</v>
      </c>
      <c r="C533" s="79">
        <f t="shared" si="67"/>
        <v>1330534</v>
      </c>
      <c r="D533" s="79">
        <f t="shared" si="67"/>
        <v>670828</v>
      </c>
      <c r="E533" s="422">
        <f>D533/B533*100</f>
        <v>43.7820127920637</v>
      </c>
      <c r="F533" s="79">
        <f>D533-'[2]Septembris'!D531</f>
        <v>372956.6</v>
      </c>
      <c r="G533" s="927"/>
      <c r="H533" s="927"/>
      <c r="I533" s="927"/>
      <c r="J533" s="927"/>
      <c r="K533" s="927"/>
      <c r="L533" s="927"/>
      <c r="M533" s="927"/>
      <c r="N533" s="927"/>
      <c r="O533" s="927"/>
      <c r="P533" s="927"/>
      <c r="Q533" s="927"/>
      <c r="R533" s="927"/>
      <c r="S533" s="927"/>
      <c r="T533" s="927"/>
      <c r="U533" s="927"/>
      <c r="V533" s="927"/>
      <c r="W533" s="927"/>
      <c r="X533" s="927"/>
      <c r="Y533" s="927"/>
      <c r="Z533" s="927"/>
      <c r="AA533" s="927"/>
      <c r="AB533" s="927"/>
      <c r="AC533" s="927"/>
      <c r="AD533" s="927"/>
      <c r="AE533" s="927"/>
      <c r="AF533" s="927"/>
      <c r="AG533" s="927"/>
      <c r="AH533" s="927"/>
      <c r="AI533" s="927"/>
      <c r="AJ533" s="927"/>
      <c r="AK533" s="927"/>
      <c r="AL533" s="927"/>
      <c r="AM533" s="927"/>
      <c r="AN533" s="927"/>
      <c r="AO533" s="927"/>
      <c r="AP533" s="927"/>
    </row>
    <row r="534" spans="1:42" s="928" customFormat="1" ht="12.75">
      <c r="A534" s="69" t="s">
        <v>407</v>
      </c>
      <c r="B534" s="79">
        <v>1532200</v>
      </c>
      <c r="C534" s="79">
        <v>1330534</v>
      </c>
      <c r="D534" s="79">
        <v>670828</v>
      </c>
      <c r="E534" s="422">
        <f>D534/B534*100</f>
        <v>43.7820127920637</v>
      </c>
      <c r="F534" s="79">
        <f>D534-'[2]Septembris'!D532</f>
        <v>372956.6</v>
      </c>
      <c r="G534" s="927"/>
      <c r="H534" s="927"/>
      <c r="I534" s="927"/>
      <c r="J534" s="927"/>
      <c r="K534" s="927"/>
      <c r="L534" s="927"/>
      <c r="M534" s="927"/>
      <c r="N534" s="927"/>
      <c r="O534" s="927"/>
      <c r="P534" s="927"/>
      <c r="Q534" s="927"/>
      <c r="R534" s="927"/>
      <c r="S534" s="927"/>
      <c r="T534" s="927"/>
      <c r="U534" s="927"/>
      <c r="V534" s="927"/>
      <c r="W534" s="927"/>
      <c r="X534" s="927"/>
      <c r="Y534" s="927"/>
      <c r="Z534" s="927"/>
      <c r="AA534" s="927"/>
      <c r="AB534" s="927"/>
      <c r="AC534" s="927"/>
      <c r="AD534" s="927"/>
      <c r="AE534" s="927"/>
      <c r="AF534" s="927"/>
      <c r="AG534" s="927"/>
      <c r="AH534" s="927"/>
      <c r="AI534" s="927"/>
      <c r="AJ534" s="927"/>
      <c r="AK534" s="927"/>
      <c r="AL534" s="927"/>
      <c r="AM534" s="927"/>
      <c r="AN534" s="927"/>
      <c r="AO534" s="927"/>
      <c r="AP534" s="927"/>
    </row>
    <row r="535" spans="1:42" s="928" customFormat="1" ht="12.75">
      <c r="A535" s="419" t="s">
        <v>418</v>
      </c>
      <c r="B535" s="23"/>
      <c r="C535" s="23"/>
      <c r="D535" s="23"/>
      <c r="E535" s="898"/>
      <c r="F535" s="79"/>
      <c r="G535" s="927"/>
      <c r="H535" s="927"/>
      <c r="I535" s="927"/>
      <c r="J535" s="927"/>
      <c r="K535" s="927"/>
      <c r="L535" s="927"/>
      <c r="M535" s="927"/>
      <c r="N535" s="927"/>
      <c r="O535" s="927"/>
      <c r="P535" s="927"/>
      <c r="Q535" s="927"/>
      <c r="R535" s="927"/>
      <c r="S535" s="927"/>
      <c r="T535" s="927"/>
      <c r="U535" s="927"/>
      <c r="V535" s="927"/>
      <c r="W535" s="927"/>
      <c r="X535" s="927"/>
      <c r="Y535" s="927"/>
      <c r="Z535" s="927"/>
      <c r="AA535" s="927"/>
      <c r="AB535" s="927"/>
      <c r="AC535" s="927"/>
      <c r="AD535" s="927"/>
      <c r="AE535" s="927"/>
      <c r="AF535" s="927"/>
      <c r="AG535" s="927"/>
      <c r="AH535" s="927"/>
      <c r="AI535" s="927"/>
      <c r="AJ535" s="927"/>
      <c r="AK535" s="927"/>
      <c r="AL535" s="927"/>
      <c r="AM535" s="927"/>
      <c r="AN535" s="927"/>
      <c r="AO535" s="927"/>
      <c r="AP535" s="927"/>
    </row>
    <row r="536" spans="1:42" s="932" customFormat="1" ht="12.75">
      <c r="A536" s="69" t="s">
        <v>394</v>
      </c>
      <c r="B536" s="79">
        <v>0</v>
      </c>
      <c r="C536" s="79">
        <f>C538+C537</f>
        <v>0</v>
      </c>
      <c r="D536" s="79">
        <f>D538+D537</f>
        <v>0</v>
      </c>
      <c r="E536" s="422">
        <v>0</v>
      </c>
      <c r="F536" s="79">
        <f>D536-'[2]Septembris'!D534</f>
        <v>0</v>
      </c>
      <c r="G536" s="927"/>
      <c r="H536" s="927"/>
      <c r="I536" s="927"/>
      <c r="J536" s="927"/>
      <c r="K536" s="927"/>
      <c r="L536" s="927"/>
      <c r="M536" s="927"/>
      <c r="N536" s="927"/>
      <c r="O536" s="927"/>
      <c r="P536" s="927"/>
      <c r="Q536" s="927"/>
      <c r="R536" s="927"/>
      <c r="S536" s="927"/>
      <c r="T536" s="927"/>
      <c r="U536" s="927"/>
      <c r="V536" s="927"/>
      <c r="W536" s="927"/>
      <c r="X536" s="927"/>
      <c r="Y536" s="927"/>
      <c r="Z536" s="927"/>
      <c r="AA536" s="927"/>
      <c r="AB536" s="927"/>
      <c r="AC536" s="927"/>
      <c r="AD536" s="927"/>
      <c r="AE536" s="927"/>
      <c r="AF536" s="927"/>
      <c r="AG536" s="927"/>
      <c r="AH536" s="927"/>
      <c r="AI536" s="927"/>
      <c r="AJ536" s="927"/>
      <c r="AK536" s="927"/>
      <c r="AL536" s="927"/>
      <c r="AM536" s="927"/>
      <c r="AN536" s="927"/>
      <c r="AO536" s="927"/>
      <c r="AP536" s="927"/>
    </row>
    <row r="537" spans="1:42" s="932" customFormat="1" ht="12.75">
      <c r="A537" s="938" t="s">
        <v>470</v>
      </c>
      <c r="B537" s="79">
        <v>0</v>
      </c>
      <c r="C537" s="79">
        <v>0</v>
      </c>
      <c r="D537" s="79">
        <v>0</v>
      </c>
      <c r="E537" s="422">
        <v>0</v>
      </c>
      <c r="F537" s="79">
        <f>D537-'[2]Septembris'!D535</f>
        <v>0</v>
      </c>
      <c r="G537" s="927"/>
      <c r="H537" s="927"/>
      <c r="I537" s="927"/>
      <c r="J537" s="927"/>
      <c r="K537" s="927"/>
      <c r="L537" s="927"/>
      <c r="M537" s="927"/>
      <c r="N537" s="927"/>
      <c r="O537" s="927"/>
      <c r="P537" s="927"/>
      <c r="Q537" s="927"/>
      <c r="R537" s="927"/>
      <c r="S537" s="927"/>
      <c r="T537" s="927"/>
      <c r="U537" s="927"/>
      <c r="V537" s="927"/>
      <c r="W537" s="927"/>
      <c r="X537" s="927"/>
      <c r="Y537" s="927"/>
      <c r="Z537" s="927"/>
      <c r="AA537" s="927"/>
      <c r="AB537" s="927"/>
      <c r="AC537" s="927"/>
      <c r="AD537" s="927"/>
      <c r="AE537" s="927"/>
      <c r="AF537" s="927"/>
      <c r="AG537" s="927"/>
      <c r="AH537" s="927"/>
      <c r="AI537" s="927"/>
      <c r="AJ537" s="927"/>
      <c r="AK537" s="927"/>
      <c r="AL537" s="927"/>
      <c r="AM537" s="927"/>
      <c r="AN537" s="927"/>
      <c r="AO537" s="927"/>
      <c r="AP537" s="927"/>
    </row>
    <row r="538" spans="1:42" s="932" customFormat="1" ht="12.75">
      <c r="A538" s="69" t="s">
        <v>397</v>
      </c>
      <c r="B538" s="79">
        <v>0</v>
      </c>
      <c r="C538" s="79">
        <v>0</v>
      </c>
      <c r="D538" s="79">
        <v>0</v>
      </c>
      <c r="E538" s="422">
        <v>0</v>
      </c>
      <c r="F538" s="79">
        <f>D538-'[2]Septembris'!D536</f>
        <v>0</v>
      </c>
      <c r="G538" s="927"/>
      <c r="H538" s="927"/>
      <c r="I538" s="927"/>
      <c r="J538" s="927"/>
      <c r="K538" s="927"/>
      <c r="L538" s="927"/>
      <c r="M538" s="927"/>
      <c r="N538" s="927"/>
      <c r="O538" s="927"/>
      <c r="P538" s="927"/>
      <c r="Q538" s="927"/>
      <c r="R538" s="927"/>
      <c r="S538" s="927"/>
      <c r="T538" s="927"/>
      <c r="U538" s="927"/>
      <c r="V538" s="927"/>
      <c r="W538" s="927"/>
      <c r="X538" s="927"/>
      <c r="Y538" s="927"/>
      <c r="Z538" s="927"/>
      <c r="AA538" s="927"/>
      <c r="AB538" s="927"/>
      <c r="AC538" s="927"/>
      <c r="AD538" s="927"/>
      <c r="AE538" s="927"/>
      <c r="AF538" s="927"/>
      <c r="AG538" s="927"/>
      <c r="AH538" s="927"/>
      <c r="AI538" s="927"/>
      <c r="AJ538" s="927"/>
      <c r="AK538" s="927"/>
      <c r="AL538" s="927"/>
      <c r="AM538" s="927"/>
      <c r="AN538" s="927"/>
      <c r="AO538" s="927"/>
      <c r="AP538" s="927"/>
    </row>
    <row r="539" spans="1:42" s="932" customFormat="1" ht="12.75">
      <c r="A539" s="69" t="s">
        <v>398</v>
      </c>
      <c r="B539" s="79">
        <v>0</v>
      </c>
      <c r="C539" s="79">
        <f>SUM(C542+C540)</f>
        <v>0</v>
      </c>
      <c r="D539" s="79">
        <f>SUM(D542+D540)</f>
        <v>0</v>
      </c>
      <c r="E539" s="422">
        <v>0</v>
      </c>
      <c r="F539" s="79">
        <f>D539-'[2]Septembris'!D537</f>
        <v>0</v>
      </c>
      <c r="G539" s="927"/>
      <c r="H539" s="927"/>
      <c r="I539" s="927"/>
      <c r="J539" s="927"/>
      <c r="K539" s="927"/>
      <c r="L539" s="927"/>
      <c r="M539" s="927"/>
      <c r="N539" s="927"/>
      <c r="O539" s="927"/>
      <c r="P539" s="927"/>
      <c r="Q539" s="927"/>
      <c r="R539" s="927"/>
      <c r="S539" s="927"/>
      <c r="T539" s="927"/>
      <c r="U539" s="927"/>
      <c r="V539" s="927"/>
      <c r="W539" s="927"/>
      <c r="X539" s="927"/>
      <c r="Y539" s="927"/>
      <c r="Z539" s="927"/>
      <c r="AA539" s="927"/>
      <c r="AB539" s="927"/>
      <c r="AC539" s="927"/>
      <c r="AD539" s="927"/>
      <c r="AE539" s="927"/>
      <c r="AF539" s="927"/>
      <c r="AG539" s="927"/>
      <c r="AH539" s="927"/>
      <c r="AI539" s="927"/>
      <c r="AJ539" s="927"/>
      <c r="AK539" s="927"/>
      <c r="AL539" s="927"/>
      <c r="AM539" s="927"/>
      <c r="AN539" s="927"/>
      <c r="AO539" s="927"/>
      <c r="AP539" s="927"/>
    </row>
    <row r="540" spans="1:47" s="39" customFormat="1" ht="12" customHeight="1">
      <c r="A540" s="941" t="s">
        <v>934</v>
      </c>
      <c r="B540" s="79">
        <f>B541</f>
        <v>0</v>
      </c>
      <c r="C540" s="79">
        <f>C541</f>
        <v>0</v>
      </c>
      <c r="D540" s="79">
        <f>D541</f>
        <v>0</v>
      </c>
      <c r="E540" s="422">
        <v>0</v>
      </c>
      <c r="F540" s="79">
        <f>D540-'[2]Septembris'!D538</f>
        <v>0</v>
      </c>
      <c r="G540" s="241"/>
      <c r="H540" s="241"/>
      <c r="I540" s="241"/>
      <c r="J540" s="241"/>
      <c r="K540" s="241"/>
      <c r="L540" s="241"/>
      <c r="M540" s="241"/>
      <c r="N540" s="241"/>
      <c r="O540" s="241"/>
      <c r="P540" s="241"/>
      <c r="Q540" s="241"/>
      <c r="R540" s="241"/>
      <c r="S540" s="241"/>
      <c r="T540" s="241"/>
      <c r="U540" s="241"/>
      <c r="V540" s="241"/>
      <c r="W540" s="241"/>
      <c r="X540" s="241"/>
      <c r="Y540" s="241"/>
      <c r="Z540" s="241"/>
      <c r="AA540" s="241"/>
      <c r="AB540" s="241"/>
      <c r="AC540" s="241"/>
      <c r="AD540" s="241"/>
      <c r="AE540" s="241"/>
      <c r="AF540" s="241"/>
      <c r="AG540" s="241"/>
      <c r="AH540" s="241"/>
      <c r="AI540" s="241"/>
      <c r="AJ540" s="241"/>
      <c r="AK540" s="241"/>
      <c r="AL540" s="241"/>
      <c r="AM540" s="241"/>
      <c r="AN540" s="241"/>
      <c r="AO540" s="241"/>
      <c r="AP540" s="241"/>
      <c r="AQ540" s="241"/>
      <c r="AR540" s="241"/>
      <c r="AS540" s="241"/>
      <c r="AT540" s="241"/>
      <c r="AU540" s="241"/>
    </row>
    <row r="541" spans="1:47" s="39" customFormat="1" ht="12" customHeight="1">
      <c r="A541" s="938" t="s">
        <v>959</v>
      </c>
      <c r="B541" s="79">
        <v>0</v>
      </c>
      <c r="C541" s="79">
        <v>0</v>
      </c>
      <c r="D541" s="79">
        <v>0</v>
      </c>
      <c r="E541" s="422">
        <v>0</v>
      </c>
      <c r="F541" s="79">
        <f>D541-'[2]Septembris'!D539</f>
        <v>0</v>
      </c>
      <c r="G541" s="241"/>
      <c r="H541" s="241"/>
      <c r="I541" s="241"/>
      <c r="J541" s="241"/>
      <c r="K541" s="241"/>
      <c r="L541" s="241"/>
      <c r="M541" s="241"/>
      <c r="N541" s="241"/>
      <c r="O541" s="241"/>
      <c r="P541" s="241"/>
      <c r="Q541" s="241"/>
      <c r="R541" s="241"/>
      <c r="S541" s="241"/>
      <c r="T541" s="241"/>
      <c r="U541" s="241"/>
      <c r="V541" s="241"/>
      <c r="W541" s="241"/>
      <c r="X541" s="241"/>
      <c r="Y541" s="241"/>
      <c r="Z541" s="241"/>
      <c r="AA541" s="241"/>
      <c r="AB541" s="241"/>
      <c r="AC541" s="241"/>
      <c r="AD541" s="241"/>
      <c r="AE541" s="241"/>
      <c r="AF541" s="241"/>
      <c r="AG541" s="241"/>
      <c r="AH541" s="241"/>
      <c r="AI541" s="241"/>
      <c r="AJ541" s="241"/>
      <c r="AK541" s="241"/>
      <c r="AL541" s="241"/>
      <c r="AM541" s="241"/>
      <c r="AN541" s="241"/>
      <c r="AO541" s="241"/>
      <c r="AP541" s="241"/>
      <c r="AQ541" s="241"/>
      <c r="AR541" s="241"/>
      <c r="AS541" s="241"/>
      <c r="AT541" s="241"/>
      <c r="AU541" s="241"/>
    </row>
    <row r="542" spans="1:42" s="928" customFormat="1" ht="12.75">
      <c r="A542" s="69" t="s">
        <v>405</v>
      </c>
      <c r="B542" s="79">
        <v>0</v>
      </c>
      <c r="C542" s="79">
        <f>SUM(C543:C543)</f>
        <v>0</v>
      </c>
      <c r="D542" s="79">
        <f>SUM(D543:D543)</f>
        <v>0</v>
      </c>
      <c r="E542" s="422">
        <v>0</v>
      </c>
      <c r="F542" s="79">
        <f>D542-'[2]Septembris'!D540</f>
        <v>0</v>
      </c>
      <c r="G542" s="927"/>
      <c r="H542" s="927"/>
      <c r="I542" s="927"/>
      <c r="J542" s="927"/>
      <c r="K542" s="927"/>
      <c r="L542" s="927"/>
      <c r="M542" s="927"/>
      <c r="N542" s="927"/>
      <c r="O542" s="927"/>
      <c r="P542" s="927"/>
      <c r="Q542" s="927"/>
      <c r="R542" s="927"/>
      <c r="S542" s="927"/>
      <c r="T542" s="927"/>
      <c r="U542" s="927"/>
      <c r="V542" s="927"/>
      <c r="W542" s="927"/>
      <c r="X542" s="927"/>
      <c r="Y542" s="927"/>
      <c r="Z542" s="927"/>
      <c r="AA542" s="927"/>
      <c r="AB542" s="927"/>
      <c r="AC542" s="927"/>
      <c r="AD542" s="927"/>
      <c r="AE542" s="927"/>
      <c r="AF542" s="927"/>
      <c r="AG542" s="927"/>
      <c r="AH542" s="927"/>
      <c r="AI542" s="927"/>
      <c r="AJ542" s="927"/>
      <c r="AK542" s="927"/>
      <c r="AL542" s="927"/>
      <c r="AM542" s="927"/>
      <c r="AN542" s="927"/>
      <c r="AO542" s="927"/>
      <c r="AP542" s="927"/>
    </row>
    <row r="543" spans="1:42" s="928" customFormat="1" ht="12.75">
      <c r="A543" s="69" t="s">
        <v>407</v>
      </c>
      <c r="B543" s="79">
        <v>0</v>
      </c>
      <c r="C543" s="79">
        <v>0</v>
      </c>
      <c r="D543" s="79">
        <v>0</v>
      </c>
      <c r="E543" s="422">
        <v>0</v>
      </c>
      <c r="F543" s="79">
        <f>D543-'[2]Septembris'!D541</f>
        <v>0</v>
      </c>
      <c r="G543" s="927"/>
      <c r="H543" s="927"/>
      <c r="I543" s="927"/>
      <c r="J543" s="927"/>
      <c r="K543" s="927"/>
      <c r="L543" s="927"/>
      <c r="M543" s="927"/>
      <c r="N543" s="927"/>
      <c r="O543" s="927"/>
      <c r="P543" s="927"/>
      <c r="Q543" s="927"/>
      <c r="R543" s="927"/>
      <c r="S543" s="927"/>
      <c r="T543" s="927"/>
      <c r="U543" s="927"/>
      <c r="V543" s="927"/>
      <c r="W543" s="927"/>
      <c r="X543" s="927"/>
      <c r="Y543" s="927"/>
      <c r="Z543" s="927"/>
      <c r="AA543" s="927"/>
      <c r="AB543" s="927"/>
      <c r="AC543" s="927"/>
      <c r="AD543" s="927"/>
      <c r="AE543" s="927"/>
      <c r="AF543" s="927"/>
      <c r="AG543" s="927"/>
      <c r="AH543" s="927"/>
      <c r="AI543" s="927"/>
      <c r="AJ543" s="927"/>
      <c r="AK543" s="927"/>
      <c r="AL543" s="927"/>
      <c r="AM543" s="927"/>
      <c r="AN543" s="927"/>
      <c r="AO543" s="927"/>
      <c r="AP543" s="927"/>
    </row>
    <row r="544" spans="1:42" s="928" customFormat="1" ht="12.75">
      <c r="A544" s="69" t="s">
        <v>408</v>
      </c>
      <c r="B544" s="79">
        <f>B536-B539</f>
        <v>0</v>
      </c>
      <c r="C544" s="79">
        <f>C536-C539</f>
        <v>0</v>
      </c>
      <c r="D544" s="79">
        <f>D536-D539</f>
        <v>0</v>
      </c>
      <c r="E544" s="422" t="s">
        <v>587</v>
      </c>
      <c r="F544" s="79">
        <f>D544-'[2]Septembris'!D542</f>
        <v>0</v>
      </c>
      <c r="G544" s="927"/>
      <c r="H544" s="927"/>
      <c r="I544" s="927"/>
      <c r="J544" s="927"/>
      <c r="K544" s="927"/>
      <c r="L544" s="927"/>
      <c r="M544" s="927"/>
      <c r="N544" s="927"/>
      <c r="O544" s="927"/>
      <c r="P544" s="927"/>
      <c r="Q544" s="927"/>
      <c r="R544" s="927"/>
      <c r="S544" s="927"/>
      <c r="T544" s="927"/>
      <c r="U544" s="927"/>
      <c r="V544" s="927"/>
      <c r="W544" s="927"/>
      <c r="X544" s="927"/>
      <c r="Y544" s="927"/>
      <c r="Z544" s="927"/>
      <c r="AA544" s="927"/>
      <c r="AB544" s="927"/>
      <c r="AC544" s="927"/>
      <c r="AD544" s="927"/>
      <c r="AE544" s="927"/>
      <c r="AF544" s="927"/>
      <c r="AG544" s="927"/>
      <c r="AH544" s="927"/>
      <c r="AI544" s="927"/>
      <c r="AJ544" s="927"/>
      <c r="AK544" s="927"/>
      <c r="AL544" s="927"/>
      <c r="AM544" s="927"/>
      <c r="AN544" s="927"/>
      <c r="AO544" s="927"/>
      <c r="AP544" s="927"/>
    </row>
    <row r="545" spans="1:42" s="928" customFormat="1" ht="24.75" customHeight="1">
      <c r="A545" s="253" t="s">
        <v>409</v>
      </c>
      <c r="B545" s="79">
        <f>-B544</f>
        <v>0</v>
      </c>
      <c r="C545" s="79">
        <f>-C544</f>
        <v>0</v>
      </c>
      <c r="D545" s="79">
        <f>-D544</f>
        <v>0</v>
      </c>
      <c r="E545" s="422" t="s">
        <v>587</v>
      </c>
      <c r="F545" s="79">
        <f>D545-'[2]Septembris'!D543</f>
        <v>0</v>
      </c>
      <c r="G545" s="927"/>
      <c r="H545" s="927"/>
      <c r="I545" s="927"/>
      <c r="J545" s="927"/>
      <c r="K545" s="927"/>
      <c r="L545" s="927"/>
      <c r="M545" s="927"/>
      <c r="N545" s="927"/>
      <c r="O545" s="927"/>
      <c r="P545" s="927"/>
      <c r="Q545" s="927"/>
      <c r="R545" s="927"/>
      <c r="S545" s="927"/>
      <c r="T545" s="927"/>
      <c r="U545" s="927"/>
      <c r="V545" s="927"/>
      <c r="W545" s="927"/>
      <c r="X545" s="927"/>
      <c r="Y545" s="927"/>
      <c r="Z545" s="927"/>
      <c r="AA545" s="927"/>
      <c r="AB545" s="927"/>
      <c r="AC545" s="927"/>
      <c r="AD545" s="927"/>
      <c r="AE545" s="927"/>
      <c r="AF545" s="927"/>
      <c r="AG545" s="927"/>
      <c r="AH545" s="927"/>
      <c r="AI545" s="927"/>
      <c r="AJ545" s="927"/>
      <c r="AK545" s="927"/>
      <c r="AL545" s="927"/>
      <c r="AM545" s="927"/>
      <c r="AN545" s="927"/>
      <c r="AO545" s="927"/>
      <c r="AP545" s="927"/>
    </row>
    <row r="546" spans="1:47" s="39" customFormat="1" ht="12.75" customHeight="1">
      <c r="A546" s="419" t="s">
        <v>420</v>
      </c>
      <c r="B546" s="79"/>
      <c r="C546" s="79"/>
      <c r="D546" s="79"/>
      <c r="E546" s="936"/>
      <c r="F546" s="79"/>
      <c r="G546" s="241"/>
      <c r="H546" s="241"/>
      <c r="I546" s="241"/>
      <c r="J546" s="241"/>
      <c r="K546" s="241"/>
      <c r="L546" s="241"/>
      <c r="M546" s="241"/>
      <c r="N546" s="241"/>
      <c r="O546" s="241"/>
      <c r="P546" s="241"/>
      <c r="Q546" s="241"/>
      <c r="R546" s="241"/>
      <c r="S546" s="241"/>
      <c r="T546" s="241"/>
      <c r="U546" s="241"/>
      <c r="V546" s="241"/>
      <c r="W546" s="241"/>
      <c r="X546" s="241"/>
      <c r="Y546" s="241"/>
      <c r="Z546" s="241"/>
      <c r="AA546" s="241"/>
      <c r="AB546" s="241"/>
      <c r="AC546" s="241"/>
      <c r="AD546" s="241"/>
      <c r="AE546" s="241"/>
      <c r="AF546" s="241"/>
      <c r="AG546" s="241"/>
      <c r="AH546" s="241"/>
      <c r="AI546" s="241"/>
      <c r="AJ546" s="241"/>
      <c r="AK546" s="241"/>
      <c r="AL546" s="241"/>
      <c r="AM546" s="241"/>
      <c r="AN546" s="241"/>
      <c r="AO546" s="241"/>
      <c r="AP546" s="241"/>
      <c r="AQ546" s="241"/>
      <c r="AR546" s="241"/>
      <c r="AS546" s="241"/>
      <c r="AT546" s="241"/>
      <c r="AU546" s="241"/>
    </row>
    <row r="547" spans="1:47" s="39" customFormat="1" ht="12.75" customHeight="1">
      <c r="A547" s="69" t="s">
        <v>394</v>
      </c>
      <c r="B547" s="79">
        <f>B548</f>
        <v>85057</v>
      </c>
      <c r="C547" s="79">
        <f>C548</f>
        <v>7800</v>
      </c>
      <c r="D547" s="79">
        <f>D548</f>
        <v>7800</v>
      </c>
      <c r="E547" s="936">
        <f>D547/B547*100</f>
        <v>9.170321078805978</v>
      </c>
      <c r="F547" s="79">
        <f>D547-'[2]Septembris'!D545</f>
        <v>7800</v>
      </c>
      <c r="G547" s="241"/>
      <c r="H547" s="241"/>
      <c r="I547" s="241"/>
      <c r="J547" s="241"/>
      <c r="K547" s="241"/>
      <c r="L547" s="241"/>
      <c r="M547" s="241"/>
      <c r="N547" s="241"/>
      <c r="O547" s="241"/>
      <c r="P547" s="241"/>
      <c r="Q547" s="241"/>
      <c r="R547" s="241"/>
      <c r="S547" s="241"/>
      <c r="T547" s="241"/>
      <c r="U547" s="241"/>
      <c r="V547" s="241"/>
      <c r="W547" s="241"/>
      <c r="X547" s="241"/>
      <c r="Y547" s="241"/>
      <c r="Z547" s="241"/>
      <c r="AA547" s="241"/>
      <c r="AB547" s="241"/>
      <c r="AC547" s="241"/>
      <c r="AD547" s="241"/>
      <c r="AE547" s="241"/>
      <c r="AF547" s="241"/>
      <c r="AG547" s="241"/>
      <c r="AH547" s="241"/>
      <c r="AI547" s="241"/>
      <c r="AJ547" s="241"/>
      <c r="AK547" s="241"/>
      <c r="AL547" s="241"/>
      <c r="AM547" s="241"/>
      <c r="AN547" s="241"/>
      <c r="AO547" s="241"/>
      <c r="AP547" s="241"/>
      <c r="AQ547" s="241"/>
      <c r="AR547" s="241"/>
      <c r="AS547" s="241"/>
      <c r="AT547" s="241"/>
      <c r="AU547" s="241"/>
    </row>
    <row r="548" spans="1:47" s="39" customFormat="1" ht="12" customHeight="1">
      <c r="A548" s="69" t="s">
        <v>395</v>
      </c>
      <c r="B548" s="79">
        <v>85057</v>
      </c>
      <c r="C548" s="79">
        <v>7800</v>
      </c>
      <c r="D548" s="79">
        <v>7800</v>
      </c>
      <c r="E548" s="936">
        <f>D548/B548*100</f>
        <v>9.170321078805978</v>
      </c>
      <c r="F548" s="79">
        <f>D548-'[2]Septembris'!D546</f>
        <v>7800</v>
      </c>
      <c r="G548" s="241"/>
      <c r="H548" s="241"/>
      <c r="I548" s="241"/>
      <c r="J548" s="241"/>
      <c r="K548" s="241"/>
      <c r="L548" s="241"/>
      <c r="M548" s="241"/>
      <c r="N548" s="241"/>
      <c r="O548" s="241"/>
      <c r="P548" s="241"/>
      <c r="Q548" s="241"/>
      <c r="R548" s="241"/>
      <c r="S548" s="241"/>
      <c r="T548" s="241"/>
      <c r="U548" s="241"/>
      <c r="V548" s="241"/>
      <c r="W548" s="241"/>
      <c r="X548" s="241"/>
      <c r="Y548" s="241"/>
      <c r="Z548" s="241"/>
      <c r="AA548" s="241"/>
      <c r="AB548" s="241"/>
      <c r="AC548" s="241"/>
      <c r="AD548" s="241"/>
      <c r="AE548" s="241"/>
      <c r="AF548" s="241"/>
      <c r="AG548" s="241"/>
      <c r="AH548" s="241"/>
      <c r="AI548" s="241"/>
      <c r="AJ548" s="241"/>
      <c r="AK548" s="241"/>
      <c r="AL548" s="241"/>
      <c r="AM548" s="241"/>
      <c r="AN548" s="241"/>
      <c r="AO548" s="241"/>
      <c r="AP548" s="241"/>
      <c r="AQ548" s="241"/>
      <c r="AR548" s="241"/>
      <c r="AS548" s="241"/>
      <c r="AT548" s="241"/>
      <c r="AU548" s="241"/>
    </row>
    <row r="549" spans="1:47" s="39" customFormat="1" ht="12" customHeight="1">
      <c r="A549" s="69" t="s">
        <v>398</v>
      </c>
      <c r="B549" s="79">
        <f aca="true" t="shared" si="68" ref="B549:D550">B550</f>
        <v>85057</v>
      </c>
      <c r="C549" s="79">
        <f t="shared" si="68"/>
        <v>7800</v>
      </c>
      <c r="D549" s="79">
        <f t="shared" si="68"/>
        <v>0</v>
      </c>
      <c r="E549" s="936">
        <f>D549/B549*100</f>
        <v>0</v>
      </c>
      <c r="F549" s="79">
        <f>D549-'[2]Septembris'!D547</f>
        <v>0</v>
      </c>
      <c r="G549" s="241"/>
      <c r="H549" s="241"/>
      <c r="I549" s="241"/>
      <c r="J549" s="241"/>
      <c r="K549" s="241"/>
      <c r="L549" s="241"/>
      <c r="M549" s="241"/>
      <c r="N549" s="241"/>
      <c r="O549" s="241"/>
      <c r="P549" s="241"/>
      <c r="Q549" s="241"/>
      <c r="R549" s="241"/>
      <c r="S549" s="241"/>
      <c r="T549" s="241"/>
      <c r="U549" s="241"/>
      <c r="V549" s="241"/>
      <c r="W549" s="241"/>
      <c r="X549" s="241"/>
      <c r="Y549" s="241"/>
      <c r="Z549" s="241"/>
      <c r="AA549" s="241"/>
      <c r="AB549" s="241"/>
      <c r="AC549" s="241"/>
      <c r="AD549" s="241"/>
      <c r="AE549" s="241"/>
      <c r="AF549" s="241"/>
      <c r="AG549" s="241"/>
      <c r="AH549" s="241"/>
      <c r="AI549" s="241"/>
      <c r="AJ549" s="241"/>
      <c r="AK549" s="241"/>
      <c r="AL549" s="241"/>
      <c r="AM549" s="241"/>
      <c r="AN549" s="241"/>
      <c r="AO549" s="241"/>
      <c r="AP549" s="241"/>
      <c r="AQ549" s="241"/>
      <c r="AR549" s="241"/>
      <c r="AS549" s="241"/>
      <c r="AT549" s="241"/>
      <c r="AU549" s="241"/>
    </row>
    <row r="550" spans="1:47" s="39" customFormat="1" ht="12" customHeight="1">
      <c r="A550" s="69" t="s">
        <v>405</v>
      </c>
      <c r="B550" s="79">
        <f t="shared" si="68"/>
        <v>85057</v>
      </c>
      <c r="C550" s="79">
        <f t="shared" si="68"/>
        <v>7800</v>
      </c>
      <c r="D550" s="79">
        <f t="shared" si="68"/>
        <v>0</v>
      </c>
      <c r="E550" s="936">
        <f>D550/B550*100</f>
        <v>0</v>
      </c>
      <c r="F550" s="79">
        <f>D550-'[2]Septembris'!D548</f>
        <v>0</v>
      </c>
      <c r="G550" s="241"/>
      <c r="H550" s="241"/>
      <c r="I550" s="241"/>
      <c r="J550" s="241"/>
      <c r="K550" s="241"/>
      <c r="L550" s="241"/>
      <c r="M550" s="241"/>
      <c r="N550" s="241"/>
      <c r="O550" s="241"/>
      <c r="P550" s="241"/>
      <c r="Q550" s="241"/>
      <c r="R550" s="241"/>
      <c r="S550" s="241"/>
      <c r="T550" s="241"/>
      <c r="U550" s="241"/>
      <c r="V550" s="241"/>
      <c r="W550" s="241"/>
      <c r="X550" s="241"/>
      <c r="Y550" s="241"/>
      <c r="Z550" s="241"/>
      <c r="AA550" s="241"/>
      <c r="AB550" s="241"/>
      <c r="AC550" s="241"/>
      <c r="AD550" s="241"/>
      <c r="AE550" s="241"/>
      <c r="AF550" s="241"/>
      <c r="AG550" s="241"/>
      <c r="AH550" s="241"/>
      <c r="AI550" s="241"/>
      <c r="AJ550" s="241"/>
      <c r="AK550" s="241"/>
      <c r="AL550" s="241"/>
      <c r="AM550" s="241"/>
      <c r="AN550" s="241"/>
      <c r="AO550" s="241"/>
      <c r="AP550" s="241"/>
      <c r="AQ550" s="241"/>
      <c r="AR550" s="241"/>
      <c r="AS550" s="241"/>
      <c r="AT550" s="241"/>
      <c r="AU550" s="241"/>
    </row>
    <row r="551" spans="1:47" s="39" customFormat="1" ht="12" customHeight="1">
      <c r="A551" s="69" t="s">
        <v>407</v>
      </c>
      <c r="B551" s="79">
        <v>85057</v>
      </c>
      <c r="C551" s="79">
        <v>7800</v>
      </c>
      <c r="D551" s="79">
        <v>0</v>
      </c>
      <c r="E551" s="936">
        <f>D551/B551*100</f>
        <v>0</v>
      </c>
      <c r="F551" s="79">
        <f>D551-'[2]Septembris'!D549</f>
        <v>0</v>
      </c>
      <c r="G551" s="241"/>
      <c r="H551" s="241"/>
      <c r="I551" s="241"/>
      <c r="J551" s="241"/>
      <c r="K551" s="241"/>
      <c r="L551" s="241"/>
      <c r="M551" s="241"/>
      <c r="N551" s="241"/>
      <c r="O551" s="241"/>
      <c r="P551" s="241"/>
      <c r="Q551" s="241"/>
      <c r="R551" s="241"/>
      <c r="S551" s="241"/>
      <c r="T551" s="241"/>
      <c r="U551" s="241"/>
      <c r="V551" s="241"/>
      <c r="W551" s="241"/>
      <c r="X551" s="241"/>
      <c r="Y551" s="241"/>
      <c r="Z551" s="241"/>
      <c r="AA551" s="241"/>
      <c r="AB551" s="241"/>
      <c r="AC551" s="241"/>
      <c r="AD551" s="241"/>
      <c r="AE551" s="241"/>
      <c r="AF551" s="241"/>
      <c r="AG551" s="241"/>
      <c r="AH551" s="241"/>
      <c r="AI551" s="241"/>
      <c r="AJ551" s="241"/>
      <c r="AK551" s="241"/>
      <c r="AL551" s="241"/>
      <c r="AM551" s="241"/>
      <c r="AN551" s="241"/>
      <c r="AO551" s="241"/>
      <c r="AP551" s="241"/>
      <c r="AQ551" s="241"/>
      <c r="AR551" s="241"/>
      <c r="AS551" s="241"/>
      <c r="AT551" s="241"/>
      <c r="AU551" s="241"/>
    </row>
    <row r="552" spans="1:6" ht="12.75">
      <c r="A552" s="684" t="s">
        <v>471</v>
      </c>
      <c r="B552" s="23"/>
      <c r="C552" s="23"/>
      <c r="D552" s="23"/>
      <c r="E552" s="898"/>
      <c r="F552" s="79"/>
    </row>
    <row r="553" spans="1:42" s="928" customFormat="1" ht="12.75">
      <c r="A553" s="70" t="s">
        <v>431</v>
      </c>
      <c r="B553" s="79"/>
      <c r="C553" s="79"/>
      <c r="D553" s="79"/>
      <c r="E553" s="422"/>
      <c r="F553" s="79"/>
      <c r="G553" s="927"/>
      <c r="H553" s="927"/>
      <c r="I553" s="927"/>
      <c r="J553" s="927"/>
      <c r="K553" s="927"/>
      <c r="L553" s="927"/>
      <c r="M553" s="927"/>
      <c r="N553" s="927"/>
      <c r="O553" s="927"/>
      <c r="P553" s="927"/>
      <c r="Q553" s="927"/>
      <c r="R553" s="927"/>
      <c r="S553" s="927"/>
      <c r="T553" s="927"/>
      <c r="U553" s="927"/>
      <c r="V553" s="927"/>
      <c r="W553" s="927"/>
      <c r="X553" s="927"/>
      <c r="Y553" s="927"/>
      <c r="Z553" s="927"/>
      <c r="AA553" s="927"/>
      <c r="AB553" s="927"/>
      <c r="AC553" s="927"/>
      <c r="AD553" s="927"/>
      <c r="AE553" s="927"/>
      <c r="AF553" s="927"/>
      <c r="AG553" s="927"/>
      <c r="AH553" s="927"/>
      <c r="AI553" s="927"/>
      <c r="AJ553" s="927"/>
      <c r="AK553" s="927"/>
      <c r="AL553" s="927"/>
      <c r="AM553" s="927"/>
      <c r="AN553" s="927"/>
      <c r="AO553" s="927"/>
      <c r="AP553" s="927"/>
    </row>
    <row r="554" spans="1:42" s="932" customFormat="1" ht="12.75">
      <c r="A554" s="69" t="s">
        <v>394</v>
      </c>
      <c r="B554" s="79">
        <f>SUM(B555:B556)</f>
        <v>153872</v>
      </c>
      <c r="C554" s="79">
        <f>SUM(C555:C556)</f>
        <v>140509</v>
      </c>
      <c r="D554" s="79">
        <f>SUM(D555:D556)</f>
        <v>15509</v>
      </c>
      <c r="E554" s="422">
        <f aca="true" t="shared" si="69" ref="E554:E561">D554/B554*100</f>
        <v>10.079156701674119</v>
      </c>
      <c r="F554" s="79">
        <f>D554-'[2]Septembris'!D552</f>
        <v>0</v>
      </c>
      <c r="G554" s="927"/>
      <c r="H554" s="927"/>
      <c r="I554" s="927"/>
      <c r="J554" s="927"/>
      <c r="K554" s="927"/>
      <c r="L554" s="927"/>
      <c r="M554" s="927"/>
      <c r="N554" s="927"/>
      <c r="O554" s="927"/>
      <c r="P554" s="927"/>
      <c r="Q554" s="927"/>
      <c r="R554" s="927"/>
      <c r="S554" s="927"/>
      <c r="T554" s="927"/>
      <c r="U554" s="927"/>
      <c r="V554" s="927"/>
      <c r="W554" s="927"/>
      <c r="X554" s="927"/>
      <c r="Y554" s="927"/>
      <c r="Z554" s="927"/>
      <c r="AA554" s="927"/>
      <c r="AB554" s="927"/>
      <c r="AC554" s="927"/>
      <c r="AD554" s="927"/>
      <c r="AE554" s="927"/>
      <c r="AF554" s="927"/>
      <c r="AG554" s="927"/>
      <c r="AH554" s="927"/>
      <c r="AI554" s="927"/>
      <c r="AJ554" s="927"/>
      <c r="AK554" s="927"/>
      <c r="AL554" s="927"/>
      <c r="AM554" s="927"/>
      <c r="AN554" s="927"/>
      <c r="AO554" s="927"/>
      <c r="AP554" s="927"/>
    </row>
    <row r="555" spans="1:42" s="932" customFormat="1" ht="12.75">
      <c r="A555" s="69" t="s">
        <v>395</v>
      </c>
      <c r="B555" s="79">
        <v>15509</v>
      </c>
      <c r="C555" s="79">
        <v>15509</v>
      </c>
      <c r="D555" s="79">
        <v>15509</v>
      </c>
      <c r="E555" s="422">
        <f t="shared" si="69"/>
        <v>100</v>
      </c>
      <c r="F555" s="79">
        <f>D555-'[2]Septembris'!D553</f>
        <v>0</v>
      </c>
      <c r="G555" s="927"/>
      <c r="H555" s="927"/>
      <c r="I555" s="927"/>
      <c r="J555" s="927"/>
      <c r="K555" s="927"/>
      <c r="L555" s="927"/>
      <c r="M555" s="927"/>
      <c r="N555" s="927"/>
      <c r="O555" s="927"/>
      <c r="P555" s="927"/>
      <c r="Q555" s="927"/>
      <c r="R555" s="927"/>
      <c r="S555" s="927"/>
      <c r="T555" s="927"/>
      <c r="U555" s="927"/>
      <c r="V555" s="927"/>
      <c r="W555" s="927"/>
      <c r="X555" s="927"/>
      <c r="Y555" s="927"/>
      <c r="Z555" s="927"/>
      <c r="AA555" s="927"/>
      <c r="AB555" s="927"/>
      <c r="AC555" s="927"/>
      <c r="AD555" s="927"/>
      <c r="AE555" s="927"/>
      <c r="AF555" s="927"/>
      <c r="AG555" s="927"/>
      <c r="AH555" s="927"/>
      <c r="AI555" s="927"/>
      <c r="AJ555" s="927"/>
      <c r="AK555" s="927"/>
      <c r="AL555" s="927"/>
      <c r="AM555" s="927"/>
      <c r="AN555" s="927"/>
      <c r="AO555" s="927"/>
      <c r="AP555" s="927"/>
    </row>
    <row r="556" spans="1:42" s="932" customFormat="1" ht="12.75">
      <c r="A556" s="69" t="s">
        <v>397</v>
      </c>
      <c r="B556" s="79">
        <v>138363</v>
      </c>
      <c r="C556" s="79">
        <v>125000</v>
      </c>
      <c r="D556" s="79">
        <v>0</v>
      </c>
      <c r="E556" s="422">
        <f t="shared" si="69"/>
        <v>0</v>
      </c>
      <c r="F556" s="79">
        <f>D556-'[2]Septembris'!D554</f>
        <v>0</v>
      </c>
      <c r="G556" s="927"/>
      <c r="H556" s="927"/>
      <c r="I556" s="927"/>
      <c r="J556" s="927"/>
      <c r="K556" s="927"/>
      <c r="L556" s="927"/>
      <c r="M556" s="927"/>
      <c r="N556" s="927"/>
      <c r="O556" s="927"/>
      <c r="P556" s="927"/>
      <c r="Q556" s="927"/>
      <c r="R556" s="927"/>
      <c r="S556" s="927"/>
      <c r="T556" s="927"/>
      <c r="U556" s="927"/>
      <c r="V556" s="927"/>
      <c r="W556" s="927"/>
      <c r="X556" s="927"/>
      <c r="Y556" s="927"/>
      <c r="Z556" s="927"/>
      <c r="AA556" s="927"/>
      <c r="AB556" s="927"/>
      <c r="AC556" s="927"/>
      <c r="AD556" s="927"/>
      <c r="AE556" s="927"/>
      <c r="AF556" s="927"/>
      <c r="AG556" s="927"/>
      <c r="AH556" s="927"/>
      <c r="AI556" s="927"/>
      <c r="AJ556" s="927"/>
      <c r="AK556" s="927"/>
      <c r="AL556" s="927"/>
      <c r="AM556" s="927"/>
      <c r="AN556" s="927"/>
      <c r="AO556" s="927"/>
      <c r="AP556" s="927"/>
    </row>
    <row r="557" spans="1:42" s="932" customFormat="1" ht="12.75">
      <c r="A557" s="69" t="s">
        <v>398</v>
      </c>
      <c r="B557" s="79">
        <f>B558+B560</f>
        <v>153872</v>
      </c>
      <c r="C557" s="79">
        <f>C558+C560</f>
        <v>140509</v>
      </c>
      <c r="D557" s="79">
        <f>D558+D560</f>
        <v>135</v>
      </c>
      <c r="E557" s="422">
        <f t="shared" si="69"/>
        <v>0.08773526047624</v>
      </c>
      <c r="F557" s="79">
        <f>D557-'[2]Septembris'!D555</f>
        <v>135</v>
      </c>
      <c r="G557" s="927"/>
      <c r="H557" s="927"/>
      <c r="I557" s="927"/>
      <c r="J557" s="927"/>
      <c r="K557" s="927"/>
      <c r="L557" s="927"/>
      <c r="M557" s="927"/>
      <c r="N557" s="927"/>
      <c r="O557" s="927"/>
      <c r="P557" s="927"/>
      <c r="Q557" s="927"/>
      <c r="R557" s="927"/>
      <c r="S557" s="927"/>
      <c r="T557" s="927"/>
      <c r="U557" s="927"/>
      <c r="V557" s="927"/>
      <c r="W557" s="927"/>
      <c r="X557" s="927"/>
      <c r="Y557" s="927"/>
      <c r="Z557" s="927"/>
      <c r="AA557" s="927"/>
      <c r="AB557" s="927"/>
      <c r="AC557" s="927"/>
      <c r="AD557" s="927"/>
      <c r="AE557" s="927"/>
      <c r="AF557" s="927"/>
      <c r="AG557" s="927"/>
      <c r="AH557" s="927"/>
      <c r="AI557" s="927"/>
      <c r="AJ557" s="927"/>
      <c r="AK557" s="927"/>
      <c r="AL557" s="927"/>
      <c r="AM557" s="927"/>
      <c r="AN557" s="927"/>
      <c r="AO557" s="927"/>
      <c r="AP557" s="927"/>
    </row>
    <row r="558" spans="1:42" s="933" customFormat="1" ht="12.75">
      <c r="A558" s="69" t="s">
        <v>399</v>
      </c>
      <c r="B558" s="79">
        <f>SUM(B559)</f>
        <v>151389</v>
      </c>
      <c r="C558" s="79">
        <f>SUM(C559)</f>
        <v>138026</v>
      </c>
      <c r="D558" s="79">
        <f>SUM(D559)</f>
        <v>0</v>
      </c>
      <c r="E558" s="422">
        <f t="shared" si="69"/>
        <v>0</v>
      </c>
      <c r="F558" s="79">
        <f>D558-'[2]Septembris'!D556</f>
        <v>0</v>
      </c>
      <c r="G558" s="927"/>
      <c r="H558" s="927"/>
      <c r="I558" s="927"/>
      <c r="J558" s="927"/>
      <c r="K558" s="927"/>
      <c r="L558" s="927"/>
      <c r="M558" s="927"/>
      <c r="N558" s="927"/>
      <c r="O558" s="927"/>
      <c r="P558" s="927"/>
      <c r="Q558" s="927"/>
      <c r="R558" s="927"/>
      <c r="S558" s="927"/>
      <c r="T558" s="927"/>
      <c r="U558" s="927"/>
      <c r="V558" s="927"/>
      <c r="W558" s="927"/>
      <c r="X558" s="927"/>
      <c r="Y558" s="927"/>
      <c r="Z558" s="927"/>
      <c r="AA558" s="927"/>
      <c r="AB558" s="927"/>
      <c r="AC558" s="927"/>
      <c r="AD558" s="927"/>
      <c r="AE558" s="927"/>
      <c r="AF558" s="927"/>
      <c r="AG558" s="927"/>
      <c r="AH558" s="927"/>
      <c r="AI558" s="927"/>
      <c r="AJ558" s="927"/>
      <c r="AK558" s="927"/>
      <c r="AL558" s="927"/>
      <c r="AM558" s="927"/>
      <c r="AN558" s="927"/>
      <c r="AO558" s="927"/>
      <c r="AP558" s="927"/>
    </row>
    <row r="559" spans="1:42" s="886" customFormat="1" ht="12.75">
      <c r="A559" s="66" t="s">
        <v>433</v>
      </c>
      <c r="B559" s="79">
        <v>151389</v>
      </c>
      <c r="C559" s="79">
        <v>138026</v>
      </c>
      <c r="D559" s="79">
        <v>0</v>
      </c>
      <c r="E559" s="422">
        <f t="shared" si="69"/>
        <v>0</v>
      </c>
      <c r="F559" s="79">
        <f>D559-'[2]Septembris'!D557</f>
        <v>0</v>
      </c>
      <c r="G559" s="567"/>
      <c r="H559" s="567"/>
      <c r="I559" s="567"/>
      <c r="J559" s="567"/>
      <c r="K559" s="567"/>
      <c r="L559" s="567"/>
      <c r="M559" s="567"/>
      <c r="N559" s="567"/>
      <c r="O559" s="567"/>
      <c r="P559" s="567"/>
      <c r="Q559" s="567"/>
      <c r="R559" s="567"/>
      <c r="S559" s="567"/>
      <c r="T559" s="567"/>
      <c r="U559" s="567"/>
      <c r="V559" s="567"/>
      <c r="W559" s="567"/>
      <c r="X559" s="567"/>
      <c r="Y559" s="567"/>
      <c r="Z559" s="567"/>
      <c r="AA559" s="567"/>
      <c r="AB559" s="567"/>
      <c r="AC559" s="567"/>
      <c r="AD559" s="567"/>
      <c r="AE559" s="567"/>
      <c r="AF559" s="567"/>
      <c r="AG559" s="567"/>
      <c r="AH559" s="567"/>
      <c r="AI559" s="567"/>
      <c r="AJ559" s="567"/>
      <c r="AK559" s="567"/>
      <c r="AL559" s="567"/>
      <c r="AM559" s="567"/>
      <c r="AN559" s="567"/>
      <c r="AO559" s="567"/>
      <c r="AP559" s="567"/>
    </row>
    <row r="560" spans="1:42" s="928" customFormat="1" ht="12.75">
      <c r="A560" s="66" t="s">
        <v>405</v>
      </c>
      <c r="B560" s="79">
        <f>B561</f>
        <v>2483</v>
      </c>
      <c r="C560" s="79">
        <f>C561</f>
        <v>2483</v>
      </c>
      <c r="D560" s="79">
        <f>D561</f>
        <v>135</v>
      </c>
      <c r="E560" s="422">
        <f t="shared" si="69"/>
        <v>5.436971405557793</v>
      </c>
      <c r="F560" s="79">
        <f>D560-'[2]Septembris'!D558</f>
        <v>135</v>
      </c>
      <c r="G560" s="927"/>
      <c r="H560" s="927"/>
      <c r="I560" s="927"/>
      <c r="J560" s="927"/>
      <c r="K560" s="927"/>
      <c r="L560" s="927"/>
      <c r="M560" s="927"/>
      <c r="N560" s="927"/>
      <c r="O560" s="927"/>
      <c r="P560" s="927"/>
      <c r="Q560" s="927"/>
      <c r="R560" s="927"/>
      <c r="S560" s="927"/>
      <c r="T560" s="927"/>
      <c r="U560" s="927"/>
      <c r="V560" s="927"/>
      <c r="W560" s="927"/>
      <c r="X560" s="927"/>
      <c r="Y560" s="927"/>
      <c r="Z560" s="927"/>
      <c r="AA560" s="927"/>
      <c r="AB560" s="927"/>
      <c r="AC560" s="927"/>
      <c r="AD560" s="927"/>
      <c r="AE560" s="927"/>
      <c r="AF560" s="927"/>
      <c r="AG560" s="927"/>
      <c r="AH560" s="927"/>
      <c r="AI560" s="927"/>
      <c r="AJ560" s="927"/>
      <c r="AK560" s="927"/>
      <c r="AL560" s="927"/>
      <c r="AM560" s="927"/>
      <c r="AN560" s="927"/>
      <c r="AO560" s="927"/>
      <c r="AP560" s="927"/>
    </row>
    <row r="561" spans="1:42" s="886" customFormat="1" ht="12.75">
      <c r="A561" s="66" t="s">
        <v>406</v>
      </c>
      <c r="B561" s="79">
        <v>2483</v>
      </c>
      <c r="C561" s="79">
        <v>2483</v>
      </c>
      <c r="D561" s="79">
        <v>135</v>
      </c>
      <c r="E561" s="422">
        <f t="shared" si="69"/>
        <v>5.436971405557793</v>
      </c>
      <c r="F561" s="79">
        <f>D561-'[2]Septembris'!D559</f>
        <v>135</v>
      </c>
      <c r="G561" s="567"/>
      <c r="H561" s="567"/>
      <c r="I561" s="567"/>
      <c r="J561" s="567"/>
      <c r="K561" s="567"/>
      <c r="L561" s="567"/>
      <c r="M561" s="567"/>
      <c r="N561" s="567"/>
      <c r="O561" s="567"/>
      <c r="P561" s="567"/>
      <c r="Q561" s="567"/>
      <c r="R561" s="567"/>
      <c r="S561" s="567"/>
      <c r="T561" s="567"/>
      <c r="U561" s="567"/>
      <c r="V561" s="567"/>
      <c r="W561" s="567"/>
      <c r="X561" s="567"/>
      <c r="Y561" s="567"/>
      <c r="Z561" s="567"/>
      <c r="AA561" s="567"/>
      <c r="AB561" s="567"/>
      <c r="AC561" s="567"/>
      <c r="AD561" s="567"/>
      <c r="AE561" s="567"/>
      <c r="AF561" s="567"/>
      <c r="AG561" s="567"/>
      <c r="AH561" s="567"/>
      <c r="AI561" s="567"/>
      <c r="AJ561" s="567"/>
      <c r="AK561" s="567"/>
      <c r="AL561" s="567"/>
      <c r="AM561" s="567"/>
      <c r="AN561" s="567"/>
      <c r="AO561" s="567"/>
      <c r="AP561" s="567"/>
    </row>
    <row r="562" spans="1:42" s="928" customFormat="1" ht="25.5">
      <c r="A562" s="419" t="s">
        <v>435</v>
      </c>
      <c r="B562" s="23"/>
      <c r="C562" s="23"/>
      <c r="D562" s="23"/>
      <c r="E562" s="898"/>
      <c r="F562" s="79"/>
      <c r="G562" s="927"/>
      <c r="H562" s="927"/>
      <c r="I562" s="927"/>
      <c r="J562" s="927"/>
      <c r="K562" s="927"/>
      <c r="L562" s="927"/>
      <c r="M562" s="927"/>
      <c r="N562" s="927"/>
      <c r="O562" s="927"/>
      <c r="P562" s="927"/>
      <c r="Q562" s="927"/>
      <c r="R562" s="927"/>
      <c r="S562" s="927"/>
      <c r="T562" s="927"/>
      <c r="U562" s="927"/>
      <c r="V562" s="927"/>
      <c r="W562" s="927"/>
      <c r="X562" s="927"/>
      <c r="Y562" s="927"/>
      <c r="Z562" s="927"/>
      <c r="AA562" s="927"/>
      <c r="AB562" s="927"/>
      <c r="AC562" s="927"/>
      <c r="AD562" s="927"/>
      <c r="AE562" s="927"/>
      <c r="AF562" s="927"/>
      <c r="AG562" s="927"/>
      <c r="AH562" s="927"/>
      <c r="AI562" s="927"/>
      <c r="AJ562" s="927"/>
      <c r="AK562" s="927"/>
      <c r="AL562" s="927"/>
      <c r="AM562" s="927"/>
      <c r="AN562" s="927"/>
      <c r="AO562" s="927"/>
      <c r="AP562" s="927"/>
    </row>
    <row r="563" spans="1:42" s="932" customFormat="1" ht="12.75">
      <c r="A563" s="69" t="s">
        <v>394</v>
      </c>
      <c r="B563" s="79">
        <f>SUM(B564)</f>
        <v>620000</v>
      </c>
      <c r="C563" s="79">
        <f>SUM(C564)</f>
        <v>292430</v>
      </c>
      <c r="D563" s="79">
        <f>SUM(D564)</f>
        <v>292430</v>
      </c>
      <c r="E563" s="422">
        <f>D563/B563*100</f>
        <v>47.16612903225806</v>
      </c>
      <c r="F563" s="79">
        <f>D563-'[2]Septembris'!D561</f>
        <v>283330</v>
      </c>
      <c r="G563" s="927"/>
      <c r="H563" s="927"/>
      <c r="I563" s="927"/>
      <c r="J563" s="927"/>
      <c r="K563" s="927"/>
      <c r="L563" s="927"/>
      <c r="M563" s="927"/>
      <c r="N563" s="927"/>
      <c r="O563" s="927"/>
      <c r="P563" s="927"/>
      <c r="Q563" s="927"/>
      <c r="R563" s="927"/>
      <c r="S563" s="927"/>
      <c r="T563" s="927"/>
      <c r="U563" s="927"/>
      <c r="V563" s="927"/>
      <c r="W563" s="927"/>
      <c r="X563" s="927"/>
      <c r="Y563" s="927"/>
      <c r="Z563" s="927"/>
      <c r="AA563" s="927"/>
      <c r="AB563" s="927"/>
      <c r="AC563" s="927"/>
      <c r="AD563" s="927"/>
      <c r="AE563" s="927"/>
      <c r="AF563" s="927"/>
      <c r="AG563" s="927"/>
      <c r="AH563" s="927"/>
      <c r="AI563" s="927"/>
      <c r="AJ563" s="927"/>
      <c r="AK563" s="927"/>
      <c r="AL563" s="927"/>
      <c r="AM563" s="927"/>
      <c r="AN563" s="927"/>
      <c r="AO563" s="927"/>
      <c r="AP563" s="927"/>
    </row>
    <row r="564" spans="1:42" s="932" customFormat="1" ht="12.75">
      <c r="A564" s="69" t="s">
        <v>395</v>
      </c>
      <c r="B564" s="79">
        <v>620000</v>
      </c>
      <c r="C564" s="79">
        <v>292430</v>
      </c>
      <c r="D564" s="79">
        <v>292430</v>
      </c>
      <c r="E564" s="422">
        <f>D564/B564*100</f>
        <v>47.16612903225806</v>
      </c>
      <c r="F564" s="79">
        <f>D564-'[2]Septembris'!D562</f>
        <v>283330</v>
      </c>
      <c r="G564" s="927"/>
      <c r="H564" s="927"/>
      <c r="I564" s="927"/>
      <c r="J564" s="927"/>
      <c r="K564" s="927"/>
      <c r="L564" s="927"/>
      <c r="M564" s="927"/>
      <c r="N564" s="927"/>
      <c r="O564" s="927"/>
      <c r="P564" s="927"/>
      <c r="Q564" s="927"/>
      <c r="R564" s="927"/>
      <c r="S564" s="927"/>
      <c r="T564" s="927"/>
      <c r="U564" s="927"/>
      <c r="V564" s="927"/>
      <c r="W564" s="927"/>
      <c r="X564" s="927"/>
      <c r="Y564" s="927"/>
      <c r="Z564" s="927"/>
      <c r="AA564" s="927"/>
      <c r="AB564" s="927"/>
      <c r="AC564" s="927"/>
      <c r="AD564" s="927"/>
      <c r="AE564" s="927"/>
      <c r="AF564" s="927"/>
      <c r="AG564" s="927"/>
      <c r="AH564" s="927"/>
      <c r="AI564" s="927"/>
      <c r="AJ564" s="927"/>
      <c r="AK564" s="927"/>
      <c r="AL564" s="927"/>
      <c r="AM564" s="927"/>
      <c r="AN564" s="927"/>
      <c r="AO564" s="927"/>
      <c r="AP564" s="927"/>
    </row>
    <row r="565" spans="1:42" s="932" customFormat="1" ht="12.75">
      <c r="A565" s="69" t="s">
        <v>398</v>
      </c>
      <c r="B565" s="79">
        <f aca="true" t="shared" si="70" ref="B565:D566">SUM(B566)</f>
        <v>620000</v>
      </c>
      <c r="C565" s="79">
        <f t="shared" si="70"/>
        <v>292430</v>
      </c>
      <c r="D565" s="79">
        <f t="shared" si="70"/>
        <v>146209</v>
      </c>
      <c r="E565" s="422">
        <f>D565/B565*100</f>
        <v>23.58209677419355</v>
      </c>
      <c r="F565" s="79">
        <f>D565-'[2]Septembris'!D563</f>
        <v>140209.12</v>
      </c>
      <c r="G565" s="927"/>
      <c r="H565" s="927"/>
      <c r="I565" s="927"/>
      <c r="J565" s="927"/>
      <c r="K565" s="927"/>
      <c r="L565" s="927"/>
      <c r="M565" s="927"/>
      <c r="N565" s="927"/>
      <c r="O565" s="927"/>
      <c r="P565" s="927"/>
      <c r="Q565" s="927"/>
      <c r="R565" s="927"/>
      <c r="S565" s="927"/>
      <c r="T565" s="927"/>
      <c r="U565" s="927"/>
      <c r="V565" s="927"/>
      <c r="W565" s="927"/>
      <c r="X565" s="927"/>
      <c r="Y565" s="927"/>
      <c r="Z565" s="927"/>
      <c r="AA565" s="927"/>
      <c r="AB565" s="927"/>
      <c r="AC565" s="927"/>
      <c r="AD565" s="927"/>
      <c r="AE565" s="927"/>
      <c r="AF565" s="927"/>
      <c r="AG565" s="927"/>
      <c r="AH565" s="927"/>
      <c r="AI565" s="927"/>
      <c r="AJ565" s="927"/>
      <c r="AK565" s="927"/>
      <c r="AL565" s="927"/>
      <c r="AM565" s="927"/>
      <c r="AN565" s="927"/>
      <c r="AO565" s="927"/>
      <c r="AP565" s="927"/>
    </row>
    <row r="566" spans="1:42" s="928" customFormat="1" ht="12.75">
      <c r="A566" s="69" t="s">
        <v>405</v>
      </c>
      <c r="B566" s="79">
        <f t="shared" si="70"/>
        <v>620000</v>
      </c>
      <c r="C566" s="79">
        <f t="shared" si="70"/>
        <v>292430</v>
      </c>
      <c r="D566" s="79">
        <f t="shared" si="70"/>
        <v>146209</v>
      </c>
      <c r="E566" s="422">
        <f>D566/B566*100</f>
        <v>23.58209677419355</v>
      </c>
      <c r="F566" s="79">
        <f>D566-'[2]Septembris'!D564</f>
        <v>140209.12</v>
      </c>
      <c r="G566" s="927"/>
      <c r="H566" s="927"/>
      <c r="I566" s="927"/>
      <c r="J566" s="927"/>
      <c r="K566" s="927"/>
      <c r="L566" s="927"/>
      <c r="M566" s="927"/>
      <c r="N566" s="927"/>
      <c r="O566" s="927"/>
      <c r="P566" s="927"/>
      <c r="Q566" s="927"/>
      <c r="R566" s="927"/>
      <c r="S566" s="927"/>
      <c r="T566" s="927"/>
      <c r="U566" s="927"/>
      <c r="V566" s="927"/>
      <c r="W566" s="927"/>
      <c r="X566" s="927"/>
      <c r="Y566" s="927"/>
      <c r="Z566" s="927"/>
      <c r="AA566" s="927"/>
      <c r="AB566" s="927"/>
      <c r="AC566" s="927"/>
      <c r="AD566" s="927"/>
      <c r="AE566" s="927"/>
      <c r="AF566" s="927"/>
      <c r="AG566" s="927"/>
      <c r="AH566" s="927"/>
      <c r="AI566" s="927"/>
      <c r="AJ566" s="927"/>
      <c r="AK566" s="927"/>
      <c r="AL566" s="927"/>
      <c r="AM566" s="927"/>
      <c r="AN566" s="927"/>
      <c r="AO566" s="927"/>
      <c r="AP566" s="927"/>
    </row>
    <row r="567" spans="1:42" s="928" customFormat="1" ht="12.75">
      <c r="A567" s="69" t="s">
        <v>407</v>
      </c>
      <c r="B567" s="79">
        <v>620000</v>
      </c>
      <c r="C567" s="79">
        <v>292430</v>
      </c>
      <c r="D567" s="79">
        <v>146209</v>
      </c>
      <c r="E567" s="422">
        <f>D567/B567*100</f>
        <v>23.58209677419355</v>
      </c>
      <c r="F567" s="79">
        <f>D567-'[2]Septembris'!D565</f>
        <v>140209.12</v>
      </c>
      <c r="G567" s="927"/>
      <c r="H567" s="927"/>
      <c r="I567" s="927"/>
      <c r="J567" s="927"/>
      <c r="K567" s="927"/>
      <c r="L567" s="927"/>
      <c r="M567" s="927"/>
      <c r="N567" s="927"/>
      <c r="O567" s="927"/>
      <c r="P567" s="927"/>
      <c r="Q567" s="927"/>
      <c r="R567" s="927"/>
      <c r="S567" s="927"/>
      <c r="T567" s="927"/>
      <c r="U567" s="927"/>
      <c r="V567" s="927"/>
      <c r="W567" s="927"/>
      <c r="X567" s="927"/>
      <c r="Y567" s="927"/>
      <c r="Z567" s="927"/>
      <c r="AA567" s="927"/>
      <c r="AB567" s="927"/>
      <c r="AC567" s="927"/>
      <c r="AD567" s="927"/>
      <c r="AE567" s="927"/>
      <c r="AF567" s="927"/>
      <c r="AG567" s="927"/>
      <c r="AH567" s="927"/>
      <c r="AI567" s="927"/>
      <c r="AJ567" s="927"/>
      <c r="AK567" s="927"/>
      <c r="AL567" s="927"/>
      <c r="AM567" s="927"/>
      <c r="AN567" s="927"/>
      <c r="AO567" s="927"/>
      <c r="AP567" s="927"/>
    </row>
    <row r="568" spans="1:6" ht="12.75">
      <c r="A568" s="684" t="s">
        <v>472</v>
      </c>
      <c r="B568" s="23"/>
      <c r="C568" s="23"/>
      <c r="D568" s="23"/>
      <c r="E568" s="898"/>
      <c r="F568" s="79"/>
    </row>
    <row r="569" spans="1:42" s="928" customFormat="1" ht="12.75">
      <c r="A569" s="70" t="s">
        <v>431</v>
      </c>
      <c r="B569" s="79"/>
      <c r="C569" s="79"/>
      <c r="D569" s="79"/>
      <c r="E569" s="422"/>
      <c r="F569" s="79"/>
      <c r="G569" s="927"/>
      <c r="H569" s="927"/>
      <c r="I569" s="927"/>
      <c r="J569" s="927"/>
      <c r="K569" s="927"/>
      <c r="L569" s="927"/>
      <c r="M569" s="927"/>
      <c r="N569" s="927"/>
      <c r="O569" s="927"/>
      <c r="P569" s="927"/>
      <c r="Q569" s="927"/>
      <c r="R569" s="927"/>
      <c r="S569" s="927"/>
      <c r="T569" s="927"/>
      <c r="U569" s="927"/>
      <c r="V569" s="927"/>
      <c r="W569" s="927"/>
      <c r="X569" s="927"/>
      <c r="Y569" s="927"/>
      <c r="Z569" s="927"/>
      <c r="AA569" s="927"/>
      <c r="AB569" s="927"/>
      <c r="AC569" s="927"/>
      <c r="AD569" s="927"/>
      <c r="AE569" s="927"/>
      <c r="AF569" s="927"/>
      <c r="AG569" s="927"/>
      <c r="AH569" s="927"/>
      <c r="AI569" s="927"/>
      <c r="AJ569" s="927"/>
      <c r="AK569" s="927"/>
      <c r="AL569" s="927"/>
      <c r="AM569" s="927"/>
      <c r="AN569" s="927"/>
      <c r="AO569" s="927"/>
      <c r="AP569" s="927"/>
    </row>
    <row r="570" spans="1:42" s="932" customFormat="1" ht="12.75">
      <c r="A570" s="69" t="s">
        <v>394</v>
      </c>
      <c r="B570" s="79">
        <f>B571+B573+B572</f>
        <v>316539</v>
      </c>
      <c r="C570" s="79">
        <f>C571+C573+C572</f>
        <v>213975</v>
      </c>
      <c r="D570" s="79">
        <f>D571+D573+D572</f>
        <v>47883</v>
      </c>
      <c r="E570" s="422">
        <f aca="true" t="shared" si="71" ref="E570:E575">D570/B570*100</f>
        <v>15.12704595642243</v>
      </c>
      <c r="F570" s="79">
        <f>D570-'[2]Septembris'!D568</f>
        <v>47883</v>
      </c>
      <c r="G570" s="927"/>
      <c r="H570" s="927"/>
      <c r="I570" s="927"/>
      <c r="J570" s="927"/>
      <c r="K570" s="927"/>
      <c r="L570" s="927"/>
      <c r="M570" s="927"/>
      <c r="N570" s="927"/>
      <c r="O570" s="927"/>
      <c r="P570" s="927"/>
      <c r="Q570" s="927"/>
      <c r="R570" s="927"/>
      <c r="S570" s="927"/>
      <c r="T570" s="927"/>
      <c r="U570" s="927"/>
      <c r="V570" s="927"/>
      <c r="W570" s="927"/>
      <c r="X570" s="927"/>
      <c r="Y570" s="927"/>
      <c r="Z570" s="927"/>
      <c r="AA570" s="927"/>
      <c r="AB570" s="927"/>
      <c r="AC570" s="927"/>
      <c r="AD570" s="927"/>
      <c r="AE570" s="927"/>
      <c r="AF570" s="927"/>
      <c r="AG570" s="927"/>
      <c r="AH570" s="927"/>
      <c r="AI570" s="927"/>
      <c r="AJ570" s="927"/>
      <c r="AK570" s="927"/>
      <c r="AL570" s="927"/>
      <c r="AM570" s="927"/>
      <c r="AN570" s="927"/>
      <c r="AO570" s="927"/>
      <c r="AP570" s="927"/>
    </row>
    <row r="571" spans="1:42" s="932" customFormat="1" ht="12.75">
      <c r="A571" s="69" t="s">
        <v>395</v>
      </c>
      <c r="B571" s="79">
        <v>68012</v>
      </c>
      <c r="C571" s="79">
        <v>41564</v>
      </c>
      <c r="D571" s="79">
        <v>41564</v>
      </c>
      <c r="E571" s="422">
        <f t="shared" si="71"/>
        <v>61.11274480973946</v>
      </c>
      <c r="F571" s="79">
        <f>D571-'[2]Septembris'!D569</f>
        <v>41564</v>
      </c>
      <c r="G571" s="927"/>
      <c r="H571" s="927"/>
      <c r="I571" s="927"/>
      <c r="J571" s="927"/>
      <c r="K571" s="927"/>
      <c r="L571" s="927"/>
      <c r="M571" s="927"/>
      <c r="N571" s="927"/>
      <c r="O571" s="927"/>
      <c r="P571" s="927"/>
      <c r="Q571" s="927"/>
      <c r="R571" s="927"/>
      <c r="S571" s="927"/>
      <c r="T571" s="927"/>
      <c r="U571" s="927"/>
      <c r="V571" s="927"/>
      <c r="W571" s="927"/>
      <c r="X571" s="927"/>
      <c r="Y571" s="927"/>
      <c r="Z571" s="927"/>
      <c r="AA571" s="927"/>
      <c r="AB571" s="927"/>
      <c r="AC571" s="927"/>
      <c r="AD571" s="927"/>
      <c r="AE571" s="927"/>
      <c r="AF571" s="927"/>
      <c r="AG571" s="927"/>
      <c r="AH571" s="927"/>
      <c r="AI571" s="927"/>
      <c r="AJ571" s="927"/>
      <c r="AK571" s="927"/>
      <c r="AL571" s="927"/>
      <c r="AM571" s="927"/>
      <c r="AN571" s="927"/>
      <c r="AO571" s="927"/>
      <c r="AP571" s="927"/>
    </row>
    <row r="572" spans="1:42" s="932" customFormat="1" ht="12.75">
      <c r="A572" s="69" t="s">
        <v>396</v>
      </c>
      <c r="B572" s="79">
        <v>21693</v>
      </c>
      <c r="C572" s="79">
        <v>21693</v>
      </c>
      <c r="D572" s="79">
        <v>0</v>
      </c>
      <c r="E572" s="422">
        <f t="shared" si="71"/>
        <v>0</v>
      </c>
      <c r="F572" s="79">
        <f>D572-'[2]Septembris'!D570</f>
        <v>0</v>
      </c>
      <c r="G572" s="927"/>
      <c r="H572" s="927"/>
      <c r="I572" s="927"/>
      <c r="J572" s="927"/>
      <c r="K572" s="927"/>
      <c r="L572" s="927"/>
      <c r="M572" s="927"/>
      <c r="N572" s="927"/>
      <c r="O572" s="927"/>
      <c r="P572" s="927"/>
      <c r="Q572" s="927"/>
      <c r="R572" s="927"/>
      <c r="S572" s="927"/>
      <c r="T572" s="927"/>
      <c r="U572" s="927"/>
      <c r="V572" s="927"/>
      <c r="W572" s="927"/>
      <c r="X572" s="927"/>
      <c r="Y572" s="927"/>
      <c r="Z572" s="927"/>
      <c r="AA572" s="927"/>
      <c r="AB572" s="927"/>
      <c r="AC572" s="927"/>
      <c r="AD572" s="927"/>
      <c r="AE572" s="927"/>
      <c r="AF572" s="927"/>
      <c r="AG572" s="927"/>
      <c r="AH572" s="927"/>
      <c r="AI572" s="927"/>
      <c r="AJ572" s="927"/>
      <c r="AK572" s="927"/>
      <c r="AL572" s="927"/>
      <c r="AM572" s="927"/>
      <c r="AN572" s="927"/>
      <c r="AO572" s="927"/>
      <c r="AP572" s="927"/>
    </row>
    <row r="573" spans="1:42" s="932" customFormat="1" ht="12.75">
      <c r="A573" s="69" t="s">
        <v>397</v>
      </c>
      <c r="B573" s="79">
        <v>226834</v>
      </c>
      <c r="C573" s="79">
        <v>150718</v>
      </c>
      <c r="D573" s="79">
        <v>6319</v>
      </c>
      <c r="E573" s="422">
        <f t="shared" si="71"/>
        <v>2.7857375878395656</v>
      </c>
      <c r="F573" s="79">
        <f>D573-'[2]Septembris'!D571</f>
        <v>6319</v>
      </c>
      <c r="G573" s="927"/>
      <c r="H573" s="927"/>
      <c r="I573" s="927"/>
      <c r="J573" s="927"/>
      <c r="K573" s="927"/>
      <c r="L573" s="927"/>
      <c r="M573" s="927"/>
      <c r="N573" s="927"/>
      <c r="O573" s="927"/>
      <c r="P573" s="927"/>
      <c r="Q573" s="927"/>
      <c r="R573" s="927"/>
      <c r="S573" s="927"/>
      <c r="T573" s="927"/>
      <c r="U573" s="927"/>
      <c r="V573" s="927"/>
      <c r="W573" s="927"/>
      <c r="X573" s="927"/>
      <c r="Y573" s="927"/>
      <c r="Z573" s="927"/>
      <c r="AA573" s="927"/>
      <c r="AB573" s="927"/>
      <c r="AC573" s="927"/>
      <c r="AD573" s="927"/>
      <c r="AE573" s="927"/>
      <c r="AF573" s="927"/>
      <c r="AG573" s="927"/>
      <c r="AH573" s="927"/>
      <c r="AI573" s="927"/>
      <c r="AJ573" s="927"/>
      <c r="AK573" s="927"/>
      <c r="AL573" s="927"/>
      <c r="AM573" s="927"/>
      <c r="AN573" s="927"/>
      <c r="AO573" s="927"/>
      <c r="AP573" s="927"/>
    </row>
    <row r="574" spans="1:42" s="932" customFormat="1" ht="12.75">
      <c r="A574" s="69" t="s">
        <v>398</v>
      </c>
      <c r="B574" s="79">
        <f>B575+B577</f>
        <v>316539</v>
      </c>
      <c r="C574" s="79">
        <f>C575+C577</f>
        <v>213975</v>
      </c>
      <c r="D574" s="79">
        <f>D575+D577</f>
        <v>21653</v>
      </c>
      <c r="E574" s="422">
        <f t="shared" si="71"/>
        <v>6.84054729433024</v>
      </c>
      <c r="F574" s="79">
        <f>D574-'[2]Septembris'!D572</f>
        <v>21653</v>
      </c>
      <c r="G574" s="927"/>
      <c r="H574" s="927"/>
      <c r="I574" s="927"/>
      <c r="J574" s="927"/>
      <c r="K574" s="927"/>
      <c r="L574" s="927"/>
      <c r="M574" s="927"/>
      <c r="N574" s="927"/>
      <c r="O574" s="927"/>
      <c r="P574" s="927"/>
      <c r="Q574" s="927"/>
      <c r="R574" s="927"/>
      <c r="S574" s="927"/>
      <c r="T574" s="927"/>
      <c r="U574" s="927"/>
      <c r="V574" s="927"/>
      <c r="W574" s="927"/>
      <c r="X574" s="927"/>
      <c r="Y574" s="927"/>
      <c r="Z574" s="927"/>
      <c r="AA574" s="927"/>
      <c r="AB574" s="927"/>
      <c r="AC574" s="927"/>
      <c r="AD574" s="927"/>
      <c r="AE574" s="927"/>
      <c r="AF574" s="927"/>
      <c r="AG574" s="927"/>
      <c r="AH574" s="927"/>
      <c r="AI574" s="927"/>
      <c r="AJ574" s="927"/>
      <c r="AK574" s="927"/>
      <c r="AL574" s="927"/>
      <c r="AM574" s="927"/>
      <c r="AN574" s="927"/>
      <c r="AO574" s="927"/>
      <c r="AP574" s="927"/>
    </row>
    <row r="575" spans="1:42" s="933" customFormat="1" ht="12.75">
      <c r="A575" s="69" t="s">
        <v>399</v>
      </c>
      <c r="B575" s="79">
        <f>SUM(B576)</f>
        <v>239714</v>
      </c>
      <c r="C575" s="79">
        <f>SUM(C576)</f>
        <v>150317</v>
      </c>
      <c r="D575" s="79">
        <f>SUM(D576)</f>
        <v>21653</v>
      </c>
      <c r="E575" s="422">
        <f t="shared" si="71"/>
        <v>9.032847476576253</v>
      </c>
      <c r="F575" s="79">
        <f>D575-'[2]Septembris'!D573</f>
        <v>21653</v>
      </c>
      <c r="G575" s="927"/>
      <c r="H575" s="927"/>
      <c r="I575" s="927"/>
      <c r="J575" s="927"/>
      <c r="K575" s="927"/>
      <c r="L575" s="927"/>
      <c r="M575" s="927"/>
      <c r="N575" s="927"/>
      <c r="O575" s="927"/>
      <c r="P575" s="927"/>
      <c r="Q575" s="927"/>
      <c r="R575" s="927"/>
      <c r="S575" s="927"/>
      <c r="T575" s="927"/>
      <c r="U575" s="927"/>
      <c r="V575" s="927"/>
      <c r="W575" s="927"/>
      <c r="X575" s="927"/>
      <c r="Y575" s="927"/>
      <c r="Z575" s="927"/>
      <c r="AA575" s="927"/>
      <c r="AB575" s="927"/>
      <c r="AC575" s="927"/>
      <c r="AD575" s="927"/>
      <c r="AE575" s="927"/>
      <c r="AF575" s="927"/>
      <c r="AG575" s="927"/>
      <c r="AH575" s="927"/>
      <c r="AI575" s="927"/>
      <c r="AJ575" s="927"/>
      <c r="AK575" s="927"/>
      <c r="AL575" s="927"/>
      <c r="AM575" s="927"/>
      <c r="AN575" s="927"/>
      <c r="AO575" s="927"/>
      <c r="AP575" s="927"/>
    </row>
    <row r="576" spans="1:42" s="928" customFormat="1" ht="12.75">
      <c r="A576" s="69" t="s">
        <v>400</v>
      </c>
      <c r="B576" s="79">
        <v>239714</v>
      </c>
      <c r="C576" s="79">
        <v>150317</v>
      </c>
      <c r="D576" s="79">
        <v>21653</v>
      </c>
      <c r="E576" s="422">
        <v>0</v>
      </c>
      <c r="F576" s="79">
        <f>D576-'[2]Septembris'!D574</f>
        <v>21653</v>
      </c>
      <c r="G576" s="927"/>
      <c r="H576" s="927"/>
      <c r="I576" s="927"/>
      <c r="J576" s="927"/>
      <c r="K576" s="927"/>
      <c r="L576" s="927"/>
      <c r="M576" s="927"/>
      <c r="N576" s="927"/>
      <c r="O576" s="927"/>
      <c r="P576" s="927"/>
      <c r="Q576" s="927"/>
      <c r="R576" s="927"/>
      <c r="S576" s="927"/>
      <c r="T576" s="927"/>
      <c r="U576" s="927"/>
      <c r="V576" s="927"/>
      <c r="W576" s="927"/>
      <c r="X576" s="927"/>
      <c r="Y576" s="927"/>
      <c r="Z576" s="927"/>
      <c r="AA576" s="927"/>
      <c r="AB576" s="927"/>
      <c r="AC576" s="927"/>
      <c r="AD576" s="927"/>
      <c r="AE576" s="927"/>
      <c r="AF576" s="927"/>
      <c r="AG576" s="927"/>
      <c r="AH576" s="927"/>
      <c r="AI576" s="927"/>
      <c r="AJ576" s="927"/>
      <c r="AK576" s="927"/>
      <c r="AL576" s="927"/>
      <c r="AM576" s="927"/>
      <c r="AN576" s="927"/>
      <c r="AO576" s="927"/>
      <c r="AP576" s="927"/>
    </row>
    <row r="577" spans="1:42" s="886" customFormat="1" ht="12.75">
      <c r="A577" s="66" t="s">
        <v>405</v>
      </c>
      <c r="B577" s="79">
        <f>SUM(B578)</f>
        <v>76825</v>
      </c>
      <c r="C577" s="79">
        <f>SUM(C578)</f>
        <v>63658</v>
      </c>
      <c r="D577" s="79">
        <f>SUM(D578)</f>
        <v>0</v>
      </c>
      <c r="E577" s="422">
        <f>D577/B577*100</f>
        <v>0</v>
      </c>
      <c r="F577" s="79">
        <f>D577-'[2]Septembris'!D575</f>
        <v>0</v>
      </c>
      <c r="G577" s="567"/>
      <c r="H577" s="567"/>
      <c r="I577" s="567"/>
      <c r="J577" s="567"/>
      <c r="K577" s="567"/>
      <c r="L577" s="567"/>
      <c r="M577" s="567"/>
      <c r="N577" s="567"/>
      <c r="O577" s="567"/>
      <c r="P577" s="567"/>
      <c r="Q577" s="567"/>
      <c r="R577" s="567"/>
      <c r="S577" s="567"/>
      <c r="T577" s="567"/>
      <c r="U577" s="567"/>
      <c r="V577" s="567"/>
      <c r="W577" s="567"/>
      <c r="X577" s="567"/>
      <c r="Y577" s="567"/>
      <c r="Z577" s="567"/>
      <c r="AA577" s="567"/>
      <c r="AB577" s="567"/>
      <c r="AC577" s="567"/>
      <c r="AD577" s="567"/>
      <c r="AE577" s="567"/>
      <c r="AF577" s="567"/>
      <c r="AG577" s="567"/>
      <c r="AH577" s="567"/>
      <c r="AI577" s="567"/>
      <c r="AJ577" s="567"/>
      <c r="AK577" s="567"/>
      <c r="AL577" s="567"/>
      <c r="AM577" s="567"/>
      <c r="AN577" s="567"/>
      <c r="AO577" s="567"/>
      <c r="AP577" s="567"/>
    </row>
    <row r="578" spans="1:42" s="886" customFormat="1" ht="12.75">
      <c r="A578" s="66" t="s">
        <v>406</v>
      </c>
      <c r="B578" s="79">
        <v>76825</v>
      </c>
      <c r="C578" s="79">
        <v>63658</v>
      </c>
      <c r="D578" s="79">
        <v>0</v>
      </c>
      <c r="E578" s="422">
        <f>D578/B578*100</f>
        <v>0</v>
      </c>
      <c r="F578" s="79">
        <f>D578-'[2]Septembris'!D576</f>
        <v>0</v>
      </c>
      <c r="G578" s="567"/>
      <c r="H578" s="567"/>
      <c r="I578" s="567"/>
      <c r="J578" s="567"/>
      <c r="K578" s="567"/>
      <c r="L578" s="567"/>
      <c r="M578" s="567"/>
      <c r="N578" s="567"/>
      <c r="O578" s="567"/>
      <c r="P578" s="567"/>
      <c r="Q578" s="567"/>
      <c r="R578" s="567"/>
      <c r="S578" s="567"/>
      <c r="T578" s="567"/>
      <c r="U578" s="567"/>
      <c r="V578" s="567"/>
      <c r="W578" s="567"/>
      <c r="X578" s="567"/>
      <c r="Y578" s="567"/>
      <c r="Z578" s="567"/>
      <c r="AA578" s="567"/>
      <c r="AB578" s="567"/>
      <c r="AC578" s="567"/>
      <c r="AD578" s="567"/>
      <c r="AE578" s="567"/>
      <c r="AF578" s="567"/>
      <c r="AG578" s="567"/>
      <c r="AH578" s="567"/>
      <c r="AI578" s="567"/>
      <c r="AJ578" s="567"/>
      <c r="AK578" s="567"/>
      <c r="AL578" s="567"/>
      <c r="AM578" s="567"/>
      <c r="AN578" s="567"/>
      <c r="AO578" s="567"/>
      <c r="AP578" s="567"/>
    </row>
    <row r="579" spans="1:6" ht="12.75">
      <c r="A579" s="684" t="s">
        <v>473</v>
      </c>
      <c r="B579" s="23"/>
      <c r="C579" s="23"/>
      <c r="D579" s="23"/>
      <c r="E579" s="898"/>
      <c r="F579" s="79"/>
    </row>
    <row r="580" spans="1:42" s="928" customFormat="1" ht="12.75">
      <c r="A580" s="70" t="s">
        <v>431</v>
      </c>
      <c r="B580" s="79"/>
      <c r="C580" s="79"/>
      <c r="D580" s="79"/>
      <c r="E580" s="422"/>
      <c r="F580" s="79"/>
      <c r="G580" s="927"/>
      <c r="H580" s="927"/>
      <c r="I580" s="927"/>
      <c r="J580" s="927"/>
      <c r="K580" s="927"/>
      <c r="L580" s="927"/>
      <c r="M580" s="927"/>
      <c r="N580" s="927"/>
      <c r="O580" s="927"/>
      <c r="P580" s="927"/>
      <c r="Q580" s="927"/>
      <c r="R580" s="927"/>
      <c r="S580" s="927"/>
      <c r="T580" s="927"/>
      <c r="U580" s="927"/>
      <c r="V580" s="927"/>
      <c r="W580" s="927"/>
      <c r="X580" s="927"/>
      <c r="Y580" s="927"/>
      <c r="Z580" s="927"/>
      <c r="AA580" s="927"/>
      <c r="AB580" s="927"/>
      <c r="AC580" s="927"/>
      <c r="AD580" s="927"/>
      <c r="AE580" s="927"/>
      <c r="AF580" s="927"/>
      <c r="AG580" s="927"/>
      <c r="AH580" s="927"/>
      <c r="AI580" s="927"/>
      <c r="AJ580" s="927"/>
      <c r="AK580" s="927"/>
      <c r="AL580" s="927"/>
      <c r="AM580" s="927"/>
      <c r="AN580" s="927"/>
      <c r="AO580" s="927"/>
      <c r="AP580" s="927"/>
    </row>
    <row r="581" spans="1:42" s="932" customFormat="1" ht="12.75">
      <c r="A581" s="69" t="s">
        <v>394</v>
      </c>
      <c r="B581" s="79">
        <f>B582</f>
        <v>374395</v>
      </c>
      <c r="C581" s="79">
        <f>C582</f>
        <v>0</v>
      </c>
      <c r="D581" s="79">
        <f>D582</f>
        <v>0</v>
      </c>
      <c r="E581" s="422">
        <f>D581/B581*100</f>
        <v>0</v>
      </c>
      <c r="F581" s="79">
        <f>D581-'[2]Septembris'!D579</f>
        <v>0</v>
      </c>
      <c r="G581" s="927"/>
      <c r="H581" s="927"/>
      <c r="I581" s="927"/>
      <c r="J581" s="927"/>
      <c r="K581" s="927"/>
      <c r="L581" s="927"/>
      <c r="M581" s="927"/>
      <c r="N581" s="927"/>
      <c r="O581" s="927"/>
      <c r="P581" s="927"/>
      <c r="Q581" s="927"/>
      <c r="R581" s="927"/>
      <c r="S581" s="927"/>
      <c r="T581" s="927"/>
      <c r="U581" s="927"/>
      <c r="V581" s="927"/>
      <c r="W581" s="927"/>
      <c r="X581" s="927"/>
      <c r="Y581" s="927"/>
      <c r="Z581" s="927"/>
      <c r="AA581" s="927"/>
      <c r="AB581" s="927"/>
      <c r="AC581" s="927"/>
      <c r="AD581" s="927"/>
      <c r="AE581" s="927"/>
      <c r="AF581" s="927"/>
      <c r="AG581" s="927"/>
      <c r="AH581" s="927"/>
      <c r="AI581" s="927"/>
      <c r="AJ581" s="927"/>
      <c r="AK581" s="927"/>
      <c r="AL581" s="927"/>
      <c r="AM581" s="927"/>
      <c r="AN581" s="927"/>
      <c r="AO581" s="927"/>
      <c r="AP581" s="927"/>
    </row>
    <row r="582" spans="1:42" s="932" customFormat="1" ht="12.75">
      <c r="A582" s="69" t="s">
        <v>397</v>
      </c>
      <c r="B582" s="79">
        <v>374395</v>
      </c>
      <c r="C582" s="79">
        <v>0</v>
      </c>
      <c r="D582" s="79">
        <v>0</v>
      </c>
      <c r="E582" s="422">
        <f>D582/B582*100</f>
        <v>0</v>
      </c>
      <c r="F582" s="79">
        <f>D582-'[2]Septembris'!D580</f>
        <v>0</v>
      </c>
      <c r="G582" s="927"/>
      <c r="H582" s="927"/>
      <c r="I582" s="927"/>
      <c r="J582" s="927"/>
      <c r="K582" s="927"/>
      <c r="L582" s="927"/>
      <c r="M582" s="927"/>
      <c r="N582" s="927"/>
      <c r="O582" s="927"/>
      <c r="P582" s="927"/>
      <c r="Q582" s="927"/>
      <c r="R582" s="927"/>
      <c r="S582" s="927"/>
      <c r="T582" s="927"/>
      <c r="U582" s="927"/>
      <c r="V582" s="927"/>
      <c r="W582" s="927"/>
      <c r="X582" s="927"/>
      <c r="Y582" s="927"/>
      <c r="Z582" s="927"/>
      <c r="AA582" s="927"/>
      <c r="AB582" s="927"/>
      <c r="AC582" s="927"/>
      <c r="AD582" s="927"/>
      <c r="AE582" s="927"/>
      <c r="AF582" s="927"/>
      <c r="AG582" s="927"/>
      <c r="AH582" s="927"/>
      <c r="AI582" s="927"/>
      <c r="AJ582" s="927"/>
      <c r="AK582" s="927"/>
      <c r="AL582" s="927"/>
      <c r="AM582" s="927"/>
      <c r="AN582" s="927"/>
      <c r="AO582" s="927"/>
      <c r="AP582" s="927"/>
    </row>
    <row r="583" spans="1:42" s="932" customFormat="1" ht="12.75">
      <c r="A583" s="69" t="s">
        <v>398</v>
      </c>
      <c r="B583" s="79">
        <f>B584+B586</f>
        <v>374395</v>
      </c>
      <c r="C583" s="79">
        <f>C584+C586</f>
        <v>0</v>
      </c>
      <c r="D583" s="79">
        <f>D584+D586</f>
        <v>0</v>
      </c>
      <c r="E583" s="422">
        <f>D583/B583*100</f>
        <v>0</v>
      </c>
      <c r="F583" s="79">
        <f>D583-'[2]Septembris'!D581</f>
        <v>0</v>
      </c>
      <c r="G583" s="927"/>
      <c r="H583" s="927"/>
      <c r="I583" s="927"/>
      <c r="J583" s="927"/>
      <c r="K583" s="927"/>
      <c r="L583" s="927"/>
      <c r="M583" s="927"/>
      <c r="N583" s="927"/>
      <c r="O583" s="927"/>
      <c r="P583" s="927"/>
      <c r="Q583" s="927"/>
      <c r="R583" s="927"/>
      <c r="S583" s="927"/>
      <c r="T583" s="927"/>
      <c r="U583" s="927"/>
      <c r="V583" s="927"/>
      <c r="W583" s="927"/>
      <c r="X583" s="927"/>
      <c r="Y583" s="927"/>
      <c r="Z583" s="927"/>
      <c r="AA583" s="927"/>
      <c r="AB583" s="927"/>
      <c r="AC583" s="927"/>
      <c r="AD583" s="927"/>
      <c r="AE583" s="927"/>
      <c r="AF583" s="927"/>
      <c r="AG583" s="927"/>
      <c r="AH583" s="927"/>
      <c r="AI583" s="927"/>
      <c r="AJ583" s="927"/>
      <c r="AK583" s="927"/>
      <c r="AL583" s="927"/>
      <c r="AM583" s="927"/>
      <c r="AN583" s="927"/>
      <c r="AO583" s="927"/>
      <c r="AP583" s="927"/>
    </row>
    <row r="584" spans="1:42" s="933" customFormat="1" ht="12.75">
      <c r="A584" s="69" t="s">
        <v>399</v>
      </c>
      <c r="B584" s="79">
        <f>SUM(B585)</f>
        <v>321195</v>
      </c>
      <c r="C584" s="79">
        <f>SUM(C585)</f>
        <v>0</v>
      </c>
      <c r="D584" s="79">
        <f>SUM(D585)</f>
        <v>0</v>
      </c>
      <c r="E584" s="422">
        <f>D584/B584*100</f>
        <v>0</v>
      </c>
      <c r="F584" s="79">
        <f>D584-'[2]Septembris'!D582</f>
        <v>0</v>
      </c>
      <c r="G584" s="927"/>
      <c r="H584" s="927"/>
      <c r="I584" s="927"/>
      <c r="J584" s="927"/>
      <c r="K584" s="927"/>
      <c r="L584" s="927"/>
      <c r="M584" s="927"/>
      <c r="N584" s="927"/>
      <c r="O584" s="927"/>
      <c r="P584" s="927"/>
      <c r="Q584" s="927"/>
      <c r="R584" s="927"/>
      <c r="S584" s="927"/>
      <c r="T584" s="927"/>
      <c r="U584" s="927"/>
      <c r="V584" s="927"/>
      <c r="W584" s="927"/>
      <c r="X584" s="927"/>
      <c r="Y584" s="927"/>
      <c r="Z584" s="927"/>
      <c r="AA584" s="927"/>
      <c r="AB584" s="927"/>
      <c r="AC584" s="927"/>
      <c r="AD584" s="927"/>
      <c r="AE584" s="927"/>
      <c r="AF584" s="927"/>
      <c r="AG584" s="927"/>
      <c r="AH584" s="927"/>
      <c r="AI584" s="927"/>
      <c r="AJ584" s="927"/>
      <c r="AK584" s="927"/>
      <c r="AL584" s="927"/>
      <c r="AM584" s="927"/>
      <c r="AN584" s="927"/>
      <c r="AO584" s="927"/>
      <c r="AP584" s="927"/>
    </row>
    <row r="585" spans="1:42" s="928" customFormat="1" ht="12.75">
      <c r="A585" s="69" t="s">
        <v>400</v>
      </c>
      <c r="B585" s="79">
        <v>321195</v>
      </c>
      <c r="C585" s="79">
        <v>0</v>
      </c>
      <c r="D585" s="79">
        <v>0</v>
      </c>
      <c r="E585" s="422">
        <v>0</v>
      </c>
      <c r="F585" s="79">
        <f>D585-'[2]Septembris'!D583</f>
        <v>0</v>
      </c>
      <c r="G585" s="927"/>
      <c r="H585" s="927"/>
      <c r="I585" s="927"/>
      <c r="J585" s="927"/>
      <c r="K585" s="927"/>
      <c r="L585" s="927"/>
      <c r="M585" s="927"/>
      <c r="N585" s="927"/>
      <c r="O585" s="927"/>
      <c r="P585" s="927"/>
      <c r="Q585" s="927"/>
      <c r="R585" s="927"/>
      <c r="S585" s="927"/>
      <c r="T585" s="927"/>
      <c r="U585" s="927"/>
      <c r="V585" s="927"/>
      <c r="W585" s="927"/>
      <c r="X585" s="927"/>
      <c r="Y585" s="927"/>
      <c r="Z585" s="927"/>
      <c r="AA585" s="927"/>
      <c r="AB585" s="927"/>
      <c r="AC585" s="927"/>
      <c r="AD585" s="927"/>
      <c r="AE585" s="927"/>
      <c r="AF585" s="927"/>
      <c r="AG585" s="927"/>
      <c r="AH585" s="927"/>
      <c r="AI585" s="927"/>
      <c r="AJ585" s="927"/>
      <c r="AK585" s="927"/>
      <c r="AL585" s="927"/>
      <c r="AM585" s="927"/>
      <c r="AN585" s="927"/>
      <c r="AO585" s="927"/>
      <c r="AP585" s="927"/>
    </row>
    <row r="586" spans="1:42" s="886" customFormat="1" ht="12.75">
      <c r="A586" s="66" t="s">
        <v>405</v>
      </c>
      <c r="B586" s="79">
        <f>SUM(B587)</f>
        <v>53200</v>
      </c>
      <c r="C586" s="79">
        <f>SUM(C587)</f>
        <v>0</v>
      </c>
      <c r="D586" s="79">
        <f>SUM(D587)</f>
        <v>0</v>
      </c>
      <c r="E586" s="422">
        <f>D586/B586*100</f>
        <v>0</v>
      </c>
      <c r="F586" s="79">
        <f>D586-'[2]Septembris'!D584</f>
        <v>0</v>
      </c>
      <c r="G586" s="567"/>
      <c r="H586" s="567"/>
      <c r="I586" s="567"/>
      <c r="J586" s="567"/>
      <c r="K586" s="567"/>
      <c r="L586" s="567"/>
      <c r="M586" s="567"/>
      <c r="N586" s="567"/>
      <c r="O586" s="567"/>
      <c r="P586" s="567"/>
      <c r="Q586" s="567"/>
      <c r="R586" s="567"/>
      <c r="S586" s="567"/>
      <c r="T586" s="567"/>
      <c r="U586" s="567"/>
      <c r="V586" s="567"/>
      <c r="W586" s="567"/>
      <c r="X586" s="567"/>
      <c r="Y586" s="567"/>
      <c r="Z586" s="567"/>
      <c r="AA586" s="567"/>
      <c r="AB586" s="567"/>
      <c r="AC586" s="567"/>
      <c r="AD586" s="567"/>
      <c r="AE586" s="567"/>
      <c r="AF586" s="567"/>
      <c r="AG586" s="567"/>
      <c r="AH586" s="567"/>
      <c r="AI586" s="567"/>
      <c r="AJ586" s="567"/>
      <c r="AK586" s="567"/>
      <c r="AL586" s="567"/>
      <c r="AM586" s="567"/>
      <c r="AN586" s="567"/>
      <c r="AO586" s="567"/>
      <c r="AP586" s="567"/>
    </row>
    <row r="587" spans="1:42" s="886" customFormat="1" ht="12.75">
      <c r="A587" s="66" t="s">
        <v>406</v>
      </c>
      <c r="B587" s="79">
        <v>53200</v>
      </c>
      <c r="C587" s="79">
        <v>0</v>
      </c>
      <c r="D587" s="79">
        <v>0</v>
      </c>
      <c r="E587" s="422">
        <f>D587/B587*100</f>
        <v>0</v>
      </c>
      <c r="F587" s="79">
        <f>D587-'[2]Septembris'!D585</f>
        <v>0</v>
      </c>
      <c r="G587" s="567"/>
      <c r="H587" s="567"/>
      <c r="I587" s="567"/>
      <c r="J587" s="567"/>
      <c r="K587" s="567"/>
      <c r="L587" s="567"/>
      <c r="M587" s="567"/>
      <c r="N587" s="567"/>
      <c r="O587" s="567"/>
      <c r="P587" s="567"/>
      <c r="Q587" s="567"/>
      <c r="R587" s="567"/>
      <c r="S587" s="567"/>
      <c r="T587" s="567"/>
      <c r="U587" s="567"/>
      <c r="V587" s="567"/>
      <c r="W587" s="567"/>
      <c r="X587" s="567"/>
      <c r="Y587" s="567"/>
      <c r="Z587" s="567"/>
      <c r="AA587" s="567"/>
      <c r="AB587" s="567"/>
      <c r="AC587" s="567"/>
      <c r="AD587" s="567"/>
      <c r="AE587" s="567"/>
      <c r="AF587" s="567"/>
      <c r="AG587" s="567"/>
      <c r="AH587" s="567"/>
      <c r="AI587" s="567"/>
      <c r="AJ587" s="567"/>
      <c r="AK587" s="567"/>
      <c r="AL587" s="567"/>
      <c r="AM587" s="567"/>
      <c r="AN587" s="567"/>
      <c r="AO587" s="567"/>
      <c r="AP587" s="567"/>
    </row>
    <row r="588" spans="1:6" ht="12.75">
      <c r="A588" s="684" t="s">
        <v>474</v>
      </c>
      <c r="B588" s="23"/>
      <c r="C588" s="23"/>
      <c r="D588" s="23"/>
      <c r="E588" s="898"/>
      <c r="F588" s="79"/>
    </row>
    <row r="589" spans="1:42" s="928" customFormat="1" ht="12.75">
      <c r="A589" s="70" t="s">
        <v>431</v>
      </c>
      <c r="B589" s="79"/>
      <c r="C589" s="79"/>
      <c r="D589" s="79"/>
      <c r="E589" s="422"/>
      <c r="F589" s="79"/>
      <c r="G589" s="927"/>
      <c r="H589" s="927"/>
      <c r="I589" s="927"/>
      <c r="J589" s="927"/>
      <c r="K589" s="927"/>
      <c r="L589" s="927"/>
      <c r="M589" s="927"/>
      <c r="N589" s="927"/>
      <c r="O589" s="927"/>
      <c r="P589" s="927"/>
      <c r="Q589" s="927"/>
      <c r="R589" s="927"/>
      <c r="S589" s="927"/>
      <c r="T589" s="927"/>
      <c r="U589" s="927"/>
      <c r="V589" s="927"/>
      <c r="W589" s="927"/>
      <c r="X589" s="927"/>
      <c r="Y589" s="927"/>
      <c r="Z589" s="927"/>
      <c r="AA589" s="927"/>
      <c r="AB589" s="927"/>
      <c r="AC589" s="927"/>
      <c r="AD589" s="927"/>
      <c r="AE589" s="927"/>
      <c r="AF589" s="927"/>
      <c r="AG589" s="927"/>
      <c r="AH589" s="927"/>
      <c r="AI589" s="927"/>
      <c r="AJ589" s="927"/>
      <c r="AK589" s="927"/>
      <c r="AL589" s="927"/>
      <c r="AM589" s="927"/>
      <c r="AN589" s="927"/>
      <c r="AO589" s="927"/>
      <c r="AP589" s="927"/>
    </row>
    <row r="590" spans="1:42" s="932" customFormat="1" ht="12.75">
      <c r="A590" s="69" t="s">
        <v>394</v>
      </c>
      <c r="B590" s="79">
        <f>SUM(B591:B593)</f>
        <v>2341105</v>
      </c>
      <c r="C590" s="79">
        <f>SUM(C591:C593)</f>
        <v>1807888</v>
      </c>
      <c r="D590" s="79">
        <f>SUM(D591:D593)</f>
        <v>617385</v>
      </c>
      <c r="E590" s="422">
        <f>D590/B590*100</f>
        <v>26.37152114065794</v>
      </c>
      <c r="F590" s="79">
        <f>D590-'[2]Septembris'!D588</f>
        <v>-43358</v>
      </c>
      <c r="G590" s="927"/>
      <c r="H590" s="927"/>
      <c r="I590" s="927"/>
      <c r="J590" s="927"/>
      <c r="K590" s="927"/>
      <c r="L590" s="927"/>
      <c r="M590" s="927"/>
      <c r="N590" s="927"/>
      <c r="O590" s="927"/>
      <c r="P590" s="927"/>
      <c r="Q590" s="927"/>
      <c r="R590" s="927"/>
      <c r="S590" s="927"/>
      <c r="T590" s="927"/>
      <c r="U590" s="927"/>
      <c r="V590" s="927"/>
      <c r="W590" s="927"/>
      <c r="X590" s="927"/>
      <c r="Y590" s="927"/>
      <c r="Z590" s="927"/>
      <c r="AA590" s="927"/>
      <c r="AB590" s="927"/>
      <c r="AC590" s="927"/>
      <c r="AD590" s="927"/>
      <c r="AE590" s="927"/>
      <c r="AF590" s="927"/>
      <c r="AG590" s="927"/>
      <c r="AH590" s="927"/>
      <c r="AI590" s="927"/>
      <c r="AJ590" s="927"/>
      <c r="AK590" s="927"/>
      <c r="AL590" s="927"/>
      <c r="AM590" s="927"/>
      <c r="AN590" s="927"/>
      <c r="AO590" s="927"/>
      <c r="AP590" s="927"/>
    </row>
    <row r="591" spans="1:42" s="932" customFormat="1" ht="12.75">
      <c r="A591" s="69" t="s">
        <v>395</v>
      </c>
      <c r="B591" s="79">
        <v>238914</v>
      </c>
      <c r="C591" s="79">
        <v>189383</v>
      </c>
      <c r="D591" s="79">
        <v>189383</v>
      </c>
      <c r="E591" s="422">
        <v>0</v>
      </c>
      <c r="F591" s="79">
        <f>D591-'[2]Septembris'!D589</f>
        <v>-43358</v>
      </c>
      <c r="G591" s="927"/>
      <c r="H591" s="927"/>
      <c r="I591" s="927"/>
      <c r="J591" s="927"/>
      <c r="K591" s="927"/>
      <c r="L591" s="927"/>
      <c r="M591" s="927"/>
      <c r="N591" s="927"/>
      <c r="O591" s="927"/>
      <c r="P591" s="927"/>
      <c r="Q591" s="927"/>
      <c r="R591" s="927"/>
      <c r="S591" s="927"/>
      <c r="T591" s="927"/>
      <c r="U591" s="927"/>
      <c r="V591" s="927"/>
      <c r="W591" s="927"/>
      <c r="X591" s="927"/>
      <c r="Y591" s="927"/>
      <c r="Z591" s="927"/>
      <c r="AA591" s="927"/>
      <c r="AB591" s="927"/>
      <c r="AC591" s="927"/>
      <c r="AD591" s="927"/>
      <c r="AE591" s="927"/>
      <c r="AF591" s="927"/>
      <c r="AG591" s="927"/>
      <c r="AH591" s="927"/>
      <c r="AI591" s="927"/>
      <c r="AJ591" s="927"/>
      <c r="AK591" s="927"/>
      <c r="AL591" s="927"/>
      <c r="AM591" s="927"/>
      <c r="AN591" s="927"/>
      <c r="AO591" s="927"/>
      <c r="AP591" s="927"/>
    </row>
    <row r="592" spans="1:42" s="932" customFormat="1" ht="12.75">
      <c r="A592" s="938" t="s">
        <v>931</v>
      </c>
      <c r="B592" s="79">
        <v>46845</v>
      </c>
      <c r="C592" s="79">
        <v>0</v>
      </c>
      <c r="D592" s="79">
        <v>0</v>
      </c>
      <c r="E592" s="422">
        <v>0</v>
      </c>
      <c r="F592" s="79">
        <f>D592-'[2]Septembris'!D590</f>
        <v>0</v>
      </c>
      <c r="G592" s="927"/>
      <c r="H592" s="927"/>
      <c r="I592" s="927"/>
      <c r="J592" s="927"/>
      <c r="K592" s="927"/>
      <c r="L592" s="927"/>
      <c r="M592" s="927"/>
      <c r="N592" s="927"/>
      <c r="O592" s="927"/>
      <c r="P592" s="927"/>
      <c r="Q592" s="927"/>
      <c r="R592" s="927"/>
      <c r="S592" s="927"/>
      <c r="T592" s="927"/>
      <c r="U592" s="927"/>
      <c r="V592" s="927"/>
      <c r="W592" s="927"/>
      <c r="X592" s="927"/>
      <c r="Y592" s="927"/>
      <c r="Z592" s="927"/>
      <c r="AA592" s="927"/>
      <c r="AB592" s="927"/>
      <c r="AC592" s="927"/>
      <c r="AD592" s="927"/>
      <c r="AE592" s="927"/>
      <c r="AF592" s="927"/>
      <c r="AG592" s="927"/>
      <c r="AH592" s="927"/>
      <c r="AI592" s="927"/>
      <c r="AJ592" s="927"/>
      <c r="AK592" s="927"/>
      <c r="AL592" s="927"/>
      <c r="AM592" s="927"/>
      <c r="AN592" s="927"/>
      <c r="AO592" s="927"/>
      <c r="AP592" s="927"/>
    </row>
    <row r="593" spans="1:42" s="932" customFormat="1" ht="12.75">
      <c r="A593" s="69" t="s">
        <v>397</v>
      </c>
      <c r="B593" s="79">
        <v>2055346</v>
      </c>
      <c r="C593" s="79">
        <v>1618505</v>
      </c>
      <c r="D593" s="79">
        <v>428002</v>
      </c>
      <c r="E593" s="422">
        <f>D593/B593*100</f>
        <v>20.823841825172014</v>
      </c>
      <c r="F593" s="79">
        <f>D593-'[2]Septembris'!D591</f>
        <v>0</v>
      </c>
      <c r="G593" s="927"/>
      <c r="H593" s="927"/>
      <c r="I593" s="927"/>
      <c r="J593" s="927"/>
      <c r="K593" s="927"/>
      <c r="L593" s="927"/>
      <c r="M593" s="927"/>
      <c r="N593" s="927"/>
      <c r="O593" s="927"/>
      <c r="P593" s="927"/>
      <c r="Q593" s="927"/>
      <c r="R593" s="927"/>
      <c r="S593" s="927"/>
      <c r="T593" s="927"/>
      <c r="U593" s="927"/>
      <c r="V593" s="927"/>
      <c r="W593" s="927"/>
      <c r="X593" s="927"/>
      <c r="Y593" s="927"/>
      <c r="Z593" s="927"/>
      <c r="AA593" s="927"/>
      <c r="AB593" s="927"/>
      <c r="AC593" s="927"/>
      <c r="AD593" s="927"/>
      <c r="AE593" s="927"/>
      <c r="AF593" s="927"/>
      <c r="AG593" s="927"/>
      <c r="AH593" s="927"/>
      <c r="AI593" s="927"/>
      <c r="AJ593" s="927"/>
      <c r="AK593" s="927"/>
      <c r="AL593" s="927"/>
      <c r="AM593" s="927"/>
      <c r="AN593" s="927"/>
      <c r="AO593" s="927"/>
      <c r="AP593" s="927"/>
    </row>
    <row r="594" spans="1:42" s="932" customFormat="1" ht="12.75">
      <c r="A594" s="69" t="s">
        <v>398</v>
      </c>
      <c r="B594" s="79">
        <f>B595+B599</f>
        <v>2341105</v>
      </c>
      <c r="C594" s="79">
        <f>C595+C599</f>
        <v>1807888</v>
      </c>
      <c r="D594" s="79">
        <f>D595+D599</f>
        <v>460337</v>
      </c>
      <c r="E594" s="422">
        <f>D594/B594*100</f>
        <v>19.66323595054472</v>
      </c>
      <c r="F594" s="79">
        <f>D594-'[2]Septembris'!D592</f>
        <v>4844</v>
      </c>
      <c r="G594" s="927"/>
      <c r="H594" s="927"/>
      <c r="I594" s="927"/>
      <c r="J594" s="927"/>
      <c r="K594" s="927"/>
      <c r="L594" s="927"/>
      <c r="M594" s="927"/>
      <c r="N594" s="927"/>
      <c r="O594" s="927"/>
      <c r="P594" s="927"/>
      <c r="Q594" s="927"/>
      <c r="R594" s="927"/>
      <c r="S594" s="927"/>
      <c r="T594" s="927"/>
      <c r="U594" s="927"/>
      <c r="V594" s="927"/>
      <c r="W594" s="927"/>
      <c r="X594" s="927"/>
      <c r="Y594" s="927"/>
      <c r="Z594" s="927"/>
      <c r="AA594" s="927"/>
      <c r="AB594" s="927"/>
      <c r="AC594" s="927"/>
      <c r="AD594" s="927"/>
      <c r="AE594" s="927"/>
      <c r="AF594" s="927"/>
      <c r="AG594" s="927"/>
      <c r="AH594" s="927"/>
      <c r="AI594" s="927"/>
      <c r="AJ594" s="927"/>
      <c r="AK594" s="927"/>
      <c r="AL594" s="927"/>
      <c r="AM594" s="927"/>
      <c r="AN594" s="927"/>
      <c r="AO594" s="927"/>
      <c r="AP594" s="927"/>
    </row>
    <row r="595" spans="1:42" s="933" customFormat="1" ht="12.75">
      <c r="A595" s="69" t="s">
        <v>399</v>
      </c>
      <c r="B595" s="79">
        <f>B596+B597</f>
        <v>1052091</v>
      </c>
      <c r="C595" s="79">
        <f>C596+C597</f>
        <v>696270</v>
      </c>
      <c r="D595" s="79">
        <f>D596+D597</f>
        <v>83892</v>
      </c>
      <c r="E595" s="422">
        <f>D595/B595*100</f>
        <v>7.97383496294522</v>
      </c>
      <c r="F595" s="79">
        <f>D595-'[2]Septembris'!D593</f>
        <v>1730</v>
      </c>
      <c r="G595" s="927"/>
      <c r="H595" s="927"/>
      <c r="I595" s="927"/>
      <c r="J595" s="927"/>
      <c r="K595" s="927"/>
      <c r="L595" s="927"/>
      <c r="M595" s="927"/>
      <c r="N595" s="927"/>
      <c r="O595" s="927"/>
      <c r="P595" s="927"/>
      <c r="Q595" s="927"/>
      <c r="R595" s="927"/>
      <c r="S595" s="927"/>
      <c r="T595" s="927"/>
      <c r="U595" s="927"/>
      <c r="V595" s="927"/>
      <c r="W595" s="927"/>
      <c r="X595" s="927"/>
      <c r="Y595" s="927"/>
      <c r="Z595" s="927"/>
      <c r="AA595" s="927"/>
      <c r="AB595" s="927"/>
      <c r="AC595" s="927"/>
      <c r="AD595" s="927"/>
      <c r="AE595" s="927"/>
      <c r="AF595" s="927"/>
      <c r="AG595" s="927"/>
      <c r="AH595" s="927"/>
      <c r="AI595" s="927"/>
      <c r="AJ595" s="927"/>
      <c r="AK595" s="927"/>
      <c r="AL595" s="927"/>
      <c r="AM595" s="927"/>
      <c r="AN595" s="927"/>
      <c r="AO595" s="927"/>
      <c r="AP595" s="927"/>
    </row>
    <row r="596" spans="1:42" s="933" customFormat="1" ht="12.75">
      <c r="A596" s="69" t="s">
        <v>400</v>
      </c>
      <c r="B596" s="79">
        <v>1048707</v>
      </c>
      <c r="C596" s="79">
        <v>692886</v>
      </c>
      <c r="D596" s="79">
        <v>80509</v>
      </c>
      <c r="E596" s="422">
        <f>D596/B596*100</f>
        <v>7.676977458908923</v>
      </c>
      <c r="F596" s="79">
        <f>D596-'[2]Septembris'!D594</f>
        <v>-663</v>
      </c>
      <c r="G596" s="927"/>
      <c r="H596" s="927"/>
      <c r="I596" s="927"/>
      <c r="J596" s="927"/>
      <c r="K596" s="927"/>
      <c r="L596" s="927"/>
      <c r="M596" s="927"/>
      <c r="N596" s="927"/>
      <c r="O596" s="927"/>
      <c r="P596" s="927"/>
      <c r="Q596" s="927"/>
      <c r="R596" s="927"/>
      <c r="S596" s="927"/>
      <c r="T596" s="927"/>
      <c r="U596" s="927"/>
      <c r="V596" s="927"/>
      <c r="W596" s="927"/>
      <c r="X596" s="927"/>
      <c r="Y596" s="927"/>
      <c r="Z596" s="927"/>
      <c r="AA596" s="927"/>
      <c r="AB596" s="927"/>
      <c r="AC596" s="927"/>
      <c r="AD596" s="927"/>
      <c r="AE596" s="927"/>
      <c r="AF596" s="927"/>
      <c r="AG596" s="927"/>
      <c r="AH596" s="927"/>
      <c r="AI596" s="927"/>
      <c r="AJ596" s="927"/>
      <c r="AK596" s="927"/>
      <c r="AL596" s="927"/>
      <c r="AM596" s="927"/>
      <c r="AN596" s="927"/>
      <c r="AO596" s="927"/>
      <c r="AP596" s="927"/>
    </row>
    <row r="597" spans="1:42" s="928" customFormat="1" ht="12.75">
      <c r="A597" s="69" t="s">
        <v>401</v>
      </c>
      <c r="B597" s="79">
        <f>B598</f>
        <v>3384</v>
      </c>
      <c r="C597" s="79">
        <f>C598</f>
        <v>3384</v>
      </c>
      <c r="D597" s="79">
        <f>D598</f>
        <v>3383</v>
      </c>
      <c r="E597" s="422">
        <v>0</v>
      </c>
      <c r="F597" s="79">
        <f>D597-'[2]Septembris'!D595</f>
        <v>2393</v>
      </c>
      <c r="G597" s="927"/>
      <c r="H597" s="927"/>
      <c r="I597" s="927"/>
      <c r="J597" s="927"/>
      <c r="K597" s="927"/>
      <c r="L597" s="927"/>
      <c r="M597" s="927"/>
      <c r="N597" s="927"/>
      <c r="O597" s="927"/>
      <c r="P597" s="927"/>
      <c r="Q597" s="927"/>
      <c r="R597" s="927"/>
      <c r="S597" s="927"/>
      <c r="T597" s="927"/>
      <c r="U597" s="927"/>
      <c r="V597" s="927"/>
      <c r="W597" s="927"/>
      <c r="X597" s="927"/>
      <c r="Y597" s="927"/>
      <c r="Z597" s="927"/>
      <c r="AA597" s="927"/>
      <c r="AB597" s="927"/>
      <c r="AC597" s="927"/>
      <c r="AD597" s="927"/>
      <c r="AE597" s="927"/>
      <c r="AF597" s="927"/>
      <c r="AG597" s="927"/>
      <c r="AH597" s="927"/>
      <c r="AI597" s="927"/>
      <c r="AJ597" s="927"/>
      <c r="AK597" s="927"/>
      <c r="AL597" s="927"/>
      <c r="AM597" s="927"/>
      <c r="AN597" s="927"/>
      <c r="AO597" s="927"/>
      <c r="AP597" s="927"/>
    </row>
    <row r="598" spans="1:42" s="928" customFormat="1" ht="12.75">
      <c r="A598" s="66" t="s">
        <v>402</v>
      </c>
      <c r="B598" s="79">
        <v>3384</v>
      </c>
      <c r="C598" s="79">
        <v>3384</v>
      </c>
      <c r="D598" s="79">
        <v>3383</v>
      </c>
      <c r="E598" s="422">
        <v>0</v>
      </c>
      <c r="F598" s="79">
        <f>D598-'[2]Septembris'!D596</f>
        <v>2393</v>
      </c>
      <c r="G598" s="927"/>
      <c r="H598" s="927"/>
      <c r="I598" s="927"/>
      <c r="J598" s="927"/>
      <c r="K598" s="927"/>
      <c r="L598" s="927"/>
      <c r="M598" s="927"/>
      <c r="N598" s="927"/>
      <c r="O598" s="927"/>
      <c r="P598" s="927"/>
      <c r="Q598" s="927"/>
      <c r="R598" s="927"/>
      <c r="S598" s="927"/>
      <c r="T598" s="927"/>
      <c r="U598" s="927"/>
      <c r="V598" s="927"/>
      <c r="W598" s="927"/>
      <c r="X598" s="927"/>
      <c r="Y598" s="927"/>
      <c r="Z598" s="927"/>
      <c r="AA598" s="927"/>
      <c r="AB598" s="927"/>
      <c r="AC598" s="927"/>
      <c r="AD598" s="927"/>
      <c r="AE598" s="927"/>
      <c r="AF598" s="927"/>
      <c r="AG598" s="927"/>
      <c r="AH598" s="927"/>
      <c r="AI598" s="927"/>
      <c r="AJ598" s="927"/>
      <c r="AK598" s="927"/>
      <c r="AL598" s="927"/>
      <c r="AM598" s="927"/>
      <c r="AN598" s="927"/>
      <c r="AO598" s="927"/>
      <c r="AP598" s="927"/>
    </row>
    <row r="599" spans="1:42" s="886" customFormat="1" ht="12.75">
      <c r="A599" s="66" t="s">
        <v>405</v>
      </c>
      <c r="B599" s="79">
        <f>SUM(B600)</f>
        <v>1289014</v>
      </c>
      <c r="C599" s="79">
        <f>SUM(C600)</f>
        <v>1111618</v>
      </c>
      <c r="D599" s="79">
        <f>SUM(D600)</f>
        <v>376445</v>
      </c>
      <c r="E599" s="422">
        <f>D599/B599*100</f>
        <v>29.204104842926455</v>
      </c>
      <c r="F599" s="79">
        <f>D599-'[2]Septembris'!D597</f>
        <v>3114</v>
      </c>
      <c r="G599" s="567"/>
      <c r="H599" s="567"/>
      <c r="I599" s="567"/>
      <c r="J599" s="567"/>
      <c r="K599" s="567"/>
      <c r="L599" s="567"/>
      <c r="M599" s="567"/>
      <c r="N599" s="567"/>
      <c r="O599" s="567"/>
      <c r="P599" s="567"/>
      <c r="Q599" s="567"/>
      <c r="R599" s="567"/>
      <c r="S599" s="567"/>
      <c r="T599" s="567"/>
      <c r="U599" s="567"/>
      <c r="V599" s="567"/>
      <c r="W599" s="567"/>
      <c r="X599" s="567"/>
      <c r="Y599" s="567"/>
      <c r="Z599" s="567"/>
      <c r="AA599" s="567"/>
      <c r="AB599" s="567"/>
      <c r="AC599" s="567"/>
      <c r="AD599" s="567"/>
      <c r="AE599" s="567"/>
      <c r="AF599" s="567"/>
      <c r="AG599" s="567"/>
      <c r="AH599" s="567"/>
      <c r="AI599" s="567"/>
      <c r="AJ599" s="567"/>
      <c r="AK599" s="567"/>
      <c r="AL599" s="567"/>
      <c r="AM599" s="567"/>
      <c r="AN599" s="567"/>
      <c r="AO599" s="567"/>
      <c r="AP599" s="567"/>
    </row>
    <row r="600" spans="1:42" s="886" customFormat="1" ht="12.75">
      <c r="A600" s="66" t="s">
        <v>406</v>
      </c>
      <c r="B600" s="79">
        <v>1289014</v>
      </c>
      <c r="C600" s="79">
        <v>1111618</v>
      </c>
      <c r="D600" s="79">
        <v>376445</v>
      </c>
      <c r="E600" s="422">
        <f>D600/B600*100</f>
        <v>29.204104842926455</v>
      </c>
      <c r="F600" s="79">
        <f>D600-'[2]Septembris'!D598</f>
        <v>3114</v>
      </c>
      <c r="G600" s="567"/>
      <c r="H600" s="567"/>
      <c r="I600" s="567"/>
      <c r="J600" s="567"/>
      <c r="K600" s="567"/>
      <c r="L600" s="567"/>
      <c r="M600" s="567"/>
      <c r="N600" s="567"/>
      <c r="O600" s="567"/>
      <c r="P600" s="567"/>
      <c r="Q600" s="567"/>
      <c r="R600" s="567"/>
      <c r="S600" s="567"/>
      <c r="T600" s="567"/>
      <c r="U600" s="567"/>
      <c r="V600" s="567"/>
      <c r="W600" s="567"/>
      <c r="X600" s="567"/>
      <c r="Y600" s="567"/>
      <c r="Z600" s="567"/>
      <c r="AA600" s="567"/>
      <c r="AB600" s="567"/>
      <c r="AC600" s="567"/>
      <c r="AD600" s="567"/>
      <c r="AE600" s="567"/>
      <c r="AF600" s="567"/>
      <c r="AG600" s="567"/>
      <c r="AH600" s="567"/>
      <c r="AI600" s="567"/>
      <c r="AJ600" s="567"/>
      <c r="AK600" s="567"/>
      <c r="AL600" s="567"/>
      <c r="AM600" s="567"/>
      <c r="AN600" s="567"/>
      <c r="AO600" s="567"/>
      <c r="AP600" s="567"/>
    </row>
    <row r="601" spans="1:47" s="39" customFormat="1" ht="25.5" customHeight="1">
      <c r="A601" s="419" t="s">
        <v>475</v>
      </c>
      <c r="B601" s="79"/>
      <c r="C601" s="79"/>
      <c r="D601" s="79"/>
      <c r="E601" s="936"/>
      <c r="F601" s="79"/>
      <c r="G601" s="241"/>
      <c r="H601" s="241"/>
      <c r="I601" s="241"/>
      <c r="J601" s="241"/>
      <c r="K601" s="241"/>
      <c r="L601" s="241"/>
      <c r="M601" s="241"/>
      <c r="N601" s="241"/>
      <c r="O601" s="241"/>
      <c r="P601" s="241"/>
      <c r="Q601" s="241"/>
      <c r="R601" s="241"/>
      <c r="S601" s="241"/>
      <c r="T601" s="241"/>
      <c r="U601" s="241"/>
      <c r="V601" s="241"/>
      <c r="W601" s="241"/>
      <c r="X601" s="241"/>
      <c r="Y601" s="241"/>
      <c r="Z601" s="241"/>
      <c r="AA601" s="241"/>
      <c r="AB601" s="241"/>
      <c r="AC601" s="241"/>
      <c r="AD601" s="241"/>
      <c r="AE601" s="241"/>
      <c r="AF601" s="241"/>
      <c r="AG601" s="241"/>
      <c r="AH601" s="241"/>
      <c r="AI601" s="241"/>
      <c r="AJ601" s="241"/>
      <c r="AK601" s="241"/>
      <c r="AL601" s="241"/>
      <c r="AM601" s="241"/>
      <c r="AN601" s="241"/>
      <c r="AO601" s="241"/>
      <c r="AP601" s="241"/>
      <c r="AQ601" s="241"/>
      <c r="AR601" s="241"/>
      <c r="AS601" s="241"/>
      <c r="AT601" s="241"/>
      <c r="AU601" s="241"/>
    </row>
    <row r="602" spans="1:47" s="39" customFormat="1" ht="12" customHeight="1">
      <c r="A602" s="69" t="s">
        <v>460</v>
      </c>
      <c r="B602" s="79">
        <f>B603</f>
        <v>100000</v>
      </c>
      <c r="C602" s="79">
        <f>C603</f>
        <v>25000</v>
      </c>
      <c r="D602" s="79">
        <f>D603</f>
        <v>25000</v>
      </c>
      <c r="E602" s="936">
        <f>D602/B602*100</f>
        <v>25</v>
      </c>
      <c r="F602" s="79">
        <f>D602-'[2]Septembris'!D600</f>
        <v>25000</v>
      </c>
      <c r="G602" s="241"/>
      <c r="H602" s="241"/>
      <c r="I602" s="241"/>
      <c r="J602" s="241"/>
      <c r="K602" s="241"/>
      <c r="L602" s="241"/>
      <c r="M602" s="241"/>
      <c r="N602" s="241"/>
      <c r="O602" s="241"/>
      <c r="P602" s="241"/>
      <c r="Q602" s="241"/>
      <c r="R602" s="241"/>
      <c r="S602" s="241"/>
      <c r="T602" s="241"/>
      <c r="U602" s="241"/>
      <c r="V602" s="241"/>
      <c r="W602" s="241"/>
      <c r="X602" s="241"/>
      <c r="Y602" s="241"/>
      <c r="Z602" s="241"/>
      <c r="AA602" s="241"/>
      <c r="AB602" s="241"/>
      <c r="AC602" s="241"/>
      <c r="AD602" s="241"/>
      <c r="AE602" s="241"/>
      <c r="AF602" s="241"/>
      <c r="AG602" s="241"/>
      <c r="AH602" s="241"/>
      <c r="AI602" s="241"/>
      <c r="AJ602" s="241"/>
      <c r="AK602" s="241"/>
      <c r="AL602" s="241"/>
      <c r="AM602" s="241"/>
      <c r="AN602" s="241"/>
      <c r="AO602" s="241"/>
      <c r="AP602" s="241"/>
      <c r="AQ602" s="241"/>
      <c r="AR602" s="241"/>
      <c r="AS602" s="241"/>
      <c r="AT602" s="241"/>
      <c r="AU602" s="241"/>
    </row>
    <row r="603" spans="1:47" s="39" customFormat="1" ht="12" customHeight="1">
      <c r="A603" s="69" t="s">
        <v>395</v>
      </c>
      <c r="B603" s="79">
        <v>100000</v>
      </c>
      <c r="C603" s="79">
        <v>25000</v>
      </c>
      <c r="D603" s="79">
        <v>25000</v>
      </c>
      <c r="E603" s="936">
        <f>D603/B603*100</f>
        <v>25</v>
      </c>
      <c r="F603" s="79">
        <f>D603-'[2]Septembris'!D601</f>
        <v>25000</v>
      </c>
      <c r="G603" s="241"/>
      <c r="H603" s="241"/>
      <c r="I603" s="241"/>
      <c r="J603" s="241"/>
      <c r="K603" s="241"/>
      <c r="L603" s="241"/>
      <c r="M603" s="241"/>
      <c r="N603" s="241"/>
      <c r="O603" s="241"/>
      <c r="P603" s="241"/>
      <c r="Q603" s="241"/>
      <c r="R603" s="241"/>
      <c r="S603" s="241"/>
      <c r="T603" s="241"/>
      <c r="U603" s="241"/>
      <c r="V603" s="241"/>
      <c r="W603" s="241"/>
      <c r="X603" s="241"/>
      <c r="Y603" s="241"/>
      <c r="Z603" s="241"/>
      <c r="AA603" s="241"/>
      <c r="AB603" s="241"/>
      <c r="AC603" s="241"/>
      <c r="AD603" s="241"/>
      <c r="AE603" s="241"/>
      <c r="AF603" s="241"/>
      <c r="AG603" s="241"/>
      <c r="AH603" s="241"/>
      <c r="AI603" s="241"/>
      <c r="AJ603" s="241"/>
      <c r="AK603" s="241"/>
      <c r="AL603" s="241"/>
      <c r="AM603" s="241"/>
      <c r="AN603" s="241"/>
      <c r="AO603" s="241"/>
      <c r="AP603" s="241"/>
      <c r="AQ603" s="241"/>
      <c r="AR603" s="241"/>
      <c r="AS603" s="241"/>
      <c r="AT603" s="241"/>
      <c r="AU603" s="241"/>
    </row>
    <row r="604" spans="1:47" s="39" customFormat="1" ht="12" customHeight="1">
      <c r="A604" s="69" t="s">
        <v>398</v>
      </c>
      <c r="B604" s="79">
        <f aca="true" t="shared" si="72" ref="B604:D605">B605</f>
        <v>100000</v>
      </c>
      <c r="C604" s="79">
        <f t="shared" si="72"/>
        <v>25000</v>
      </c>
      <c r="D604" s="79">
        <f t="shared" si="72"/>
        <v>25000</v>
      </c>
      <c r="E604" s="936">
        <f>D604/B604*100</f>
        <v>25</v>
      </c>
      <c r="F604" s="79">
        <f>D604-'[2]Septembris'!D602</f>
        <v>25000</v>
      </c>
      <c r="G604" s="241"/>
      <c r="H604" s="241"/>
      <c r="I604" s="241"/>
      <c r="J604" s="241"/>
      <c r="K604" s="241"/>
      <c r="L604" s="241"/>
      <c r="M604" s="241"/>
      <c r="N604" s="241"/>
      <c r="O604" s="241"/>
      <c r="P604" s="241"/>
      <c r="Q604" s="241"/>
      <c r="R604" s="241"/>
      <c r="S604" s="241"/>
      <c r="T604" s="241"/>
      <c r="U604" s="241"/>
      <c r="V604" s="241"/>
      <c r="W604" s="241"/>
      <c r="X604" s="241"/>
      <c r="Y604" s="241"/>
      <c r="Z604" s="241"/>
      <c r="AA604" s="241"/>
      <c r="AB604" s="241"/>
      <c r="AC604" s="241"/>
      <c r="AD604" s="241"/>
      <c r="AE604" s="241"/>
      <c r="AF604" s="241"/>
      <c r="AG604" s="241"/>
      <c r="AH604" s="241"/>
      <c r="AI604" s="241"/>
      <c r="AJ604" s="241"/>
      <c r="AK604" s="241"/>
      <c r="AL604" s="241"/>
      <c r="AM604" s="241"/>
      <c r="AN604" s="241"/>
      <c r="AO604" s="241"/>
      <c r="AP604" s="241"/>
      <c r="AQ604" s="241"/>
      <c r="AR604" s="241"/>
      <c r="AS604" s="241"/>
      <c r="AT604" s="241"/>
      <c r="AU604" s="241"/>
    </row>
    <row r="605" spans="1:47" s="39" customFormat="1" ht="12" customHeight="1">
      <c r="A605" s="69" t="s">
        <v>405</v>
      </c>
      <c r="B605" s="79">
        <f t="shared" si="72"/>
        <v>100000</v>
      </c>
      <c r="C605" s="79">
        <f t="shared" si="72"/>
        <v>25000</v>
      </c>
      <c r="D605" s="79">
        <f t="shared" si="72"/>
        <v>25000</v>
      </c>
      <c r="E605" s="936">
        <f>D605/B605*100</f>
        <v>25</v>
      </c>
      <c r="F605" s="79">
        <f>D605-'[2]Septembris'!D603</f>
        <v>25000</v>
      </c>
      <c r="G605" s="241"/>
      <c r="H605" s="241"/>
      <c r="I605" s="241"/>
      <c r="J605" s="241"/>
      <c r="K605" s="241"/>
      <c r="L605" s="241"/>
      <c r="M605" s="241"/>
      <c r="N605" s="241"/>
      <c r="O605" s="241"/>
      <c r="P605" s="241"/>
      <c r="Q605" s="241"/>
      <c r="R605" s="241"/>
      <c r="S605" s="241"/>
      <c r="T605" s="241"/>
      <c r="U605" s="241"/>
      <c r="V605" s="241"/>
      <c r="W605" s="241"/>
      <c r="X605" s="241"/>
      <c r="Y605" s="241"/>
      <c r="Z605" s="241"/>
      <c r="AA605" s="241"/>
      <c r="AB605" s="241"/>
      <c r="AC605" s="241"/>
      <c r="AD605" s="241"/>
      <c r="AE605" s="241"/>
      <c r="AF605" s="241"/>
      <c r="AG605" s="241"/>
      <c r="AH605" s="241"/>
      <c r="AI605" s="241"/>
      <c r="AJ605" s="241"/>
      <c r="AK605" s="241"/>
      <c r="AL605" s="241"/>
      <c r="AM605" s="241"/>
      <c r="AN605" s="241"/>
      <c r="AO605" s="241"/>
      <c r="AP605" s="241"/>
      <c r="AQ605" s="241"/>
      <c r="AR605" s="241"/>
      <c r="AS605" s="241"/>
      <c r="AT605" s="241"/>
      <c r="AU605" s="241"/>
    </row>
    <row r="606" spans="1:47" s="39" customFormat="1" ht="12" customHeight="1">
      <c r="A606" s="938" t="s">
        <v>429</v>
      </c>
      <c r="B606" s="79">
        <v>100000</v>
      </c>
      <c r="C606" s="79">
        <v>25000</v>
      </c>
      <c r="D606" s="79">
        <v>25000</v>
      </c>
      <c r="E606" s="936">
        <f>D606/B606*100</f>
        <v>25</v>
      </c>
      <c r="F606" s="79">
        <f>D606-'[2]Septembris'!D604</f>
        <v>25000</v>
      </c>
      <c r="G606" s="241"/>
      <c r="H606" s="241"/>
      <c r="I606" s="241"/>
      <c r="J606" s="241"/>
      <c r="K606" s="241"/>
      <c r="L606" s="241"/>
      <c r="M606" s="241"/>
      <c r="N606" s="241"/>
      <c r="O606" s="241"/>
      <c r="P606" s="241"/>
      <c r="Q606" s="241"/>
      <c r="R606" s="241"/>
      <c r="S606" s="241"/>
      <c r="T606" s="241"/>
      <c r="U606" s="241"/>
      <c r="V606" s="241"/>
      <c r="W606" s="241"/>
      <c r="X606" s="241"/>
      <c r="Y606" s="241"/>
      <c r="Z606" s="241"/>
      <c r="AA606" s="241"/>
      <c r="AB606" s="241"/>
      <c r="AC606" s="241"/>
      <c r="AD606" s="241"/>
      <c r="AE606" s="241"/>
      <c r="AF606" s="241"/>
      <c r="AG606" s="241"/>
      <c r="AH606" s="241"/>
      <c r="AI606" s="241"/>
      <c r="AJ606" s="241"/>
      <c r="AK606" s="241"/>
      <c r="AL606" s="241"/>
      <c r="AM606" s="241"/>
      <c r="AN606" s="241"/>
      <c r="AO606" s="241"/>
      <c r="AP606" s="241"/>
      <c r="AQ606" s="241"/>
      <c r="AR606" s="241"/>
      <c r="AS606" s="241"/>
      <c r="AT606" s="241"/>
      <c r="AU606" s="241"/>
    </row>
    <row r="607" spans="1:6" ht="12.75">
      <c r="A607" s="684" t="s">
        <v>476</v>
      </c>
      <c r="B607" s="23"/>
      <c r="C607" s="23"/>
      <c r="D607" s="23"/>
      <c r="E607" s="898"/>
      <c r="F607" s="79"/>
    </row>
    <row r="608" spans="1:42" s="928" customFormat="1" ht="12.75">
      <c r="A608" s="70" t="s">
        <v>431</v>
      </c>
      <c r="B608" s="79"/>
      <c r="C608" s="79"/>
      <c r="D608" s="79"/>
      <c r="E608" s="422"/>
      <c r="F608" s="79"/>
      <c r="G608" s="927"/>
      <c r="H608" s="927"/>
      <c r="I608" s="927"/>
      <c r="J608" s="927"/>
      <c r="K608" s="927"/>
      <c r="L608" s="927"/>
      <c r="M608" s="927"/>
      <c r="N608" s="927"/>
      <c r="O608" s="927"/>
      <c r="P608" s="927"/>
      <c r="Q608" s="927"/>
      <c r="R608" s="927"/>
      <c r="S608" s="927"/>
      <c r="T608" s="927"/>
      <c r="U608" s="927"/>
      <c r="V608" s="927"/>
      <c r="W608" s="927"/>
      <c r="X608" s="927"/>
      <c r="Y608" s="927"/>
      <c r="Z608" s="927"/>
      <c r="AA608" s="927"/>
      <c r="AB608" s="927"/>
      <c r="AC608" s="927"/>
      <c r="AD608" s="927"/>
      <c r="AE608" s="927"/>
      <c r="AF608" s="927"/>
      <c r="AG608" s="927"/>
      <c r="AH608" s="927"/>
      <c r="AI608" s="927"/>
      <c r="AJ608" s="927"/>
      <c r="AK608" s="927"/>
      <c r="AL608" s="927"/>
      <c r="AM608" s="927"/>
      <c r="AN608" s="927"/>
      <c r="AO608" s="927"/>
      <c r="AP608" s="927"/>
    </row>
    <row r="609" spans="1:42" s="932" customFormat="1" ht="12.75">
      <c r="A609" s="69" t="s">
        <v>394</v>
      </c>
      <c r="B609" s="79">
        <f>SUM(B610:B611)</f>
        <v>34547</v>
      </c>
      <c r="C609" s="79">
        <f>SUM(C610:C611)</f>
        <v>34547</v>
      </c>
      <c r="D609" s="79">
        <f>SUM(D610:D611)</f>
        <v>13616</v>
      </c>
      <c r="E609" s="422">
        <f aca="true" t="shared" si="73" ref="E609:E616">D609/B609*100</f>
        <v>39.41297363012708</v>
      </c>
      <c r="F609" s="79">
        <f>D609-'[2]Septembris'!D607</f>
        <v>0</v>
      </c>
      <c r="G609" s="927"/>
      <c r="H609" s="927"/>
      <c r="I609" s="927"/>
      <c r="J609" s="927"/>
      <c r="K609" s="927"/>
      <c r="L609" s="927"/>
      <c r="M609" s="927"/>
      <c r="N609" s="927"/>
      <c r="O609" s="927"/>
      <c r="P609" s="927"/>
      <c r="Q609" s="927"/>
      <c r="R609" s="927"/>
      <c r="S609" s="927"/>
      <c r="T609" s="927"/>
      <c r="U609" s="927"/>
      <c r="V609" s="927"/>
      <c r="W609" s="927"/>
      <c r="X609" s="927"/>
      <c r="Y609" s="927"/>
      <c r="Z609" s="927"/>
      <c r="AA609" s="927"/>
      <c r="AB609" s="927"/>
      <c r="AC609" s="927"/>
      <c r="AD609" s="927"/>
      <c r="AE609" s="927"/>
      <c r="AF609" s="927"/>
      <c r="AG609" s="927"/>
      <c r="AH609" s="927"/>
      <c r="AI609" s="927"/>
      <c r="AJ609" s="927"/>
      <c r="AK609" s="927"/>
      <c r="AL609" s="927"/>
      <c r="AM609" s="927"/>
      <c r="AN609" s="927"/>
      <c r="AO609" s="927"/>
      <c r="AP609" s="927"/>
    </row>
    <row r="610" spans="1:42" s="932" customFormat="1" ht="12.75">
      <c r="A610" s="69" t="s">
        <v>395</v>
      </c>
      <c r="B610" s="79">
        <v>5453</v>
      </c>
      <c r="C610" s="79">
        <v>5453</v>
      </c>
      <c r="D610" s="79">
        <v>5453</v>
      </c>
      <c r="E610" s="422">
        <f t="shared" si="73"/>
        <v>100</v>
      </c>
      <c r="F610" s="79">
        <f>D610-'[2]Septembris'!D608</f>
        <v>0</v>
      </c>
      <c r="G610" s="927"/>
      <c r="H610" s="927"/>
      <c r="I610" s="927"/>
      <c r="J610" s="927"/>
      <c r="K610" s="927"/>
      <c r="L610" s="927"/>
      <c r="M610" s="927"/>
      <c r="N610" s="927"/>
      <c r="O610" s="927"/>
      <c r="P610" s="927"/>
      <c r="Q610" s="927"/>
      <c r="R610" s="927"/>
      <c r="S610" s="927"/>
      <c r="T610" s="927"/>
      <c r="U610" s="927"/>
      <c r="V610" s="927"/>
      <c r="W610" s="927"/>
      <c r="X610" s="927"/>
      <c r="Y610" s="927"/>
      <c r="Z610" s="927"/>
      <c r="AA610" s="927"/>
      <c r="AB610" s="927"/>
      <c r="AC610" s="927"/>
      <c r="AD610" s="927"/>
      <c r="AE610" s="927"/>
      <c r="AF610" s="927"/>
      <c r="AG610" s="927"/>
      <c r="AH610" s="927"/>
      <c r="AI610" s="927"/>
      <c r="AJ610" s="927"/>
      <c r="AK610" s="927"/>
      <c r="AL610" s="927"/>
      <c r="AM610" s="927"/>
      <c r="AN610" s="927"/>
      <c r="AO610" s="927"/>
      <c r="AP610" s="927"/>
    </row>
    <row r="611" spans="1:42" s="932" customFormat="1" ht="12.75">
      <c r="A611" s="69" t="s">
        <v>397</v>
      </c>
      <c r="B611" s="79">
        <f>20475+8619</f>
        <v>29094</v>
      </c>
      <c r="C611" s="79">
        <v>29094</v>
      </c>
      <c r="D611" s="79">
        <v>8163</v>
      </c>
      <c r="E611" s="422">
        <f t="shared" si="73"/>
        <v>28.057331408537845</v>
      </c>
      <c r="F611" s="79">
        <f>D611-'[2]Septembris'!D609</f>
        <v>0</v>
      </c>
      <c r="G611" s="927"/>
      <c r="H611" s="927"/>
      <c r="I611" s="927"/>
      <c r="J611" s="927"/>
      <c r="K611" s="927"/>
      <c r="L611" s="927"/>
      <c r="M611" s="927"/>
      <c r="N611" s="927"/>
      <c r="O611" s="927"/>
      <c r="P611" s="927"/>
      <c r="Q611" s="927"/>
      <c r="R611" s="927"/>
      <c r="S611" s="927"/>
      <c r="T611" s="927"/>
      <c r="U611" s="927"/>
      <c r="V611" s="927"/>
      <c r="W611" s="927"/>
      <c r="X611" s="927"/>
      <c r="Y611" s="927"/>
      <c r="Z611" s="927"/>
      <c r="AA611" s="927"/>
      <c r="AB611" s="927"/>
      <c r="AC611" s="927"/>
      <c r="AD611" s="927"/>
      <c r="AE611" s="927"/>
      <c r="AF611" s="927"/>
      <c r="AG611" s="927"/>
      <c r="AH611" s="927"/>
      <c r="AI611" s="927"/>
      <c r="AJ611" s="927"/>
      <c r="AK611" s="927"/>
      <c r="AL611" s="927"/>
      <c r="AM611" s="927"/>
      <c r="AN611" s="927"/>
      <c r="AO611" s="927"/>
      <c r="AP611" s="927"/>
    </row>
    <row r="612" spans="1:42" s="932" customFormat="1" ht="12.75">
      <c r="A612" s="69" t="s">
        <v>398</v>
      </c>
      <c r="B612" s="79">
        <f>B613+B615</f>
        <v>34547</v>
      </c>
      <c r="C612" s="79">
        <f>C613+C615</f>
        <v>34547</v>
      </c>
      <c r="D612" s="79">
        <f>D613+D615</f>
        <v>8163</v>
      </c>
      <c r="E612" s="422">
        <f t="shared" si="73"/>
        <v>23.628679769589255</v>
      </c>
      <c r="F612" s="79">
        <f>D612-'[2]Septembris'!D610</f>
        <v>0</v>
      </c>
      <c r="G612" s="927"/>
      <c r="H612" s="927"/>
      <c r="I612" s="927"/>
      <c r="J612" s="927"/>
      <c r="K612" s="927"/>
      <c r="L612" s="927"/>
      <c r="M612" s="927"/>
      <c r="N612" s="927"/>
      <c r="O612" s="927"/>
      <c r="P612" s="927"/>
      <c r="Q612" s="927"/>
      <c r="R612" s="927"/>
      <c r="S612" s="927"/>
      <c r="T612" s="927"/>
      <c r="U612" s="927"/>
      <c r="V612" s="927"/>
      <c r="W612" s="927"/>
      <c r="X612" s="927"/>
      <c r="Y612" s="927"/>
      <c r="Z612" s="927"/>
      <c r="AA612" s="927"/>
      <c r="AB612" s="927"/>
      <c r="AC612" s="927"/>
      <c r="AD612" s="927"/>
      <c r="AE612" s="927"/>
      <c r="AF612" s="927"/>
      <c r="AG612" s="927"/>
      <c r="AH612" s="927"/>
      <c r="AI612" s="927"/>
      <c r="AJ612" s="927"/>
      <c r="AK612" s="927"/>
      <c r="AL612" s="927"/>
      <c r="AM612" s="927"/>
      <c r="AN612" s="927"/>
      <c r="AO612" s="927"/>
      <c r="AP612" s="927"/>
    </row>
    <row r="613" spans="1:42" s="933" customFormat="1" ht="12.75">
      <c r="A613" s="69" t="s">
        <v>399</v>
      </c>
      <c r="B613" s="79">
        <f>SUM(B614)</f>
        <v>25928</v>
      </c>
      <c r="C613" s="79">
        <f>SUM(C614)</f>
        <v>25928</v>
      </c>
      <c r="D613" s="79">
        <f>SUM(D614)</f>
        <v>0</v>
      </c>
      <c r="E613" s="422">
        <f t="shared" si="73"/>
        <v>0</v>
      </c>
      <c r="F613" s="79">
        <f>D613-'[2]Septembris'!D611</f>
        <v>0</v>
      </c>
      <c r="G613" s="927"/>
      <c r="H613" s="927"/>
      <c r="I613" s="927"/>
      <c r="J613" s="927"/>
      <c r="K613" s="927"/>
      <c r="L613" s="927"/>
      <c r="M613" s="927"/>
      <c r="N613" s="927"/>
      <c r="O613" s="927"/>
      <c r="P613" s="927"/>
      <c r="Q613" s="927"/>
      <c r="R613" s="927"/>
      <c r="S613" s="927"/>
      <c r="T613" s="927"/>
      <c r="U613" s="927"/>
      <c r="V613" s="927"/>
      <c r="W613" s="927"/>
      <c r="X613" s="927"/>
      <c r="Y613" s="927"/>
      <c r="Z613" s="927"/>
      <c r="AA613" s="927"/>
      <c r="AB613" s="927"/>
      <c r="AC613" s="927"/>
      <c r="AD613" s="927"/>
      <c r="AE613" s="927"/>
      <c r="AF613" s="927"/>
      <c r="AG613" s="927"/>
      <c r="AH613" s="927"/>
      <c r="AI613" s="927"/>
      <c r="AJ613" s="927"/>
      <c r="AK613" s="927"/>
      <c r="AL613" s="927"/>
      <c r="AM613" s="927"/>
      <c r="AN613" s="927"/>
      <c r="AO613" s="927"/>
      <c r="AP613" s="927"/>
    </row>
    <row r="614" spans="1:42" s="933" customFormat="1" ht="12.75">
      <c r="A614" s="69" t="s">
        <v>400</v>
      </c>
      <c r="B614" s="79">
        <v>25928</v>
      </c>
      <c r="C614" s="79">
        <v>25928</v>
      </c>
      <c r="D614" s="79">
        <v>0</v>
      </c>
      <c r="E614" s="422">
        <f t="shared" si="73"/>
        <v>0</v>
      </c>
      <c r="F614" s="79">
        <f>D614-'[2]Septembris'!D612</f>
        <v>0</v>
      </c>
      <c r="G614" s="927"/>
      <c r="H614" s="927"/>
      <c r="I614" s="927"/>
      <c r="J614" s="927"/>
      <c r="K614" s="927"/>
      <c r="L614" s="927"/>
      <c r="M614" s="927"/>
      <c r="N614" s="927"/>
      <c r="O614" s="927"/>
      <c r="P614" s="927"/>
      <c r="Q614" s="927"/>
      <c r="R614" s="927"/>
      <c r="S614" s="927"/>
      <c r="T614" s="927"/>
      <c r="U614" s="927"/>
      <c r="V614" s="927"/>
      <c r="W614" s="927"/>
      <c r="X614" s="927"/>
      <c r="Y614" s="927"/>
      <c r="Z614" s="927"/>
      <c r="AA614" s="927"/>
      <c r="AB614" s="927"/>
      <c r="AC614" s="927"/>
      <c r="AD614" s="927"/>
      <c r="AE614" s="927"/>
      <c r="AF614" s="927"/>
      <c r="AG614" s="927"/>
      <c r="AH614" s="927"/>
      <c r="AI614" s="927"/>
      <c r="AJ614" s="927"/>
      <c r="AK614" s="927"/>
      <c r="AL614" s="927"/>
      <c r="AM614" s="927"/>
      <c r="AN614" s="927"/>
      <c r="AO614" s="927"/>
      <c r="AP614" s="927"/>
    </row>
    <row r="615" spans="1:42" s="886" customFormat="1" ht="12.75">
      <c r="A615" s="66" t="s">
        <v>405</v>
      </c>
      <c r="B615" s="79">
        <f>SUM(B616)</f>
        <v>8619</v>
      </c>
      <c r="C615" s="79">
        <f>SUM(C616)</f>
        <v>8619</v>
      </c>
      <c r="D615" s="79">
        <f>SUM(D616)</f>
        <v>8163</v>
      </c>
      <c r="E615" s="422">
        <f t="shared" si="73"/>
        <v>94.7093630351549</v>
      </c>
      <c r="F615" s="79">
        <f>D615-'[2]Septembris'!D613</f>
        <v>0</v>
      </c>
      <c r="G615" s="567"/>
      <c r="H615" s="567"/>
      <c r="I615" s="567"/>
      <c r="J615" s="567"/>
      <c r="K615" s="567"/>
      <c r="L615" s="567"/>
      <c r="M615" s="567"/>
      <c r="N615" s="567"/>
      <c r="O615" s="567"/>
      <c r="P615" s="567"/>
      <c r="Q615" s="567"/>
      <c r="R615" s="567"/>
      <c r="S615" s="567"/>
      <c r="T615" s="567"/>
      <c r="U615" s="567"/>
      <c r="V615" s="567"/>
      <c r="W615" s="567"/>
      <c r="X615" s="567"/>
      <c r="Y615" s="567"/>
      <c r="Z615" s="567"/>
      <c r="AA615" s="567"/>
      <c r="AB615" s="567"/>
      <c r="AC615" s="567"/>
      <c r="AD615" s="567"/>
      <c r="AE615" s="567"/>
      <c r="AF615" s="567"/>
      <c r="AG615" s="567"/>
      <c r="AH615" s="567"/>
      <c r="AI615" s="567"/>
      <c r="AJ615" s="567"/>
      <c r="AK615" s="567"/>
      <c r="AL615" s="567"/>
      <c r="AM615" s="567"/>
      <c r="AN615" s="567"/>
      <c r="AO615" s="567"/>
      <c r="AP615" s="567"/>
    </row>
    <row r="616" spans="1:42" s="886" customFormat="1" ht="12.75">
      <c r="A616" s="66" t="s">
        <v>406</v>
      </c>
      <c r="B616" s="79">
        <v>8619</v>
      </c>
      <c r="C616" s="79">
        <v>8619</v>
      </c>
      <c r="D616" s="79">
        <v>8163</v>
      </c>
      <c r="E616" s="422">
        <f t="shared" si="73"/>
        <v>94.7093630351549</v>
      </c>
      <c r="F616" s="79">
        <f>D616-'[2]Septembris'!D614</f>
        <v>0</v>
      </c>
      <c r="G616" s="567"/>
      <c r="H616" s="567"/>
      <c r="I616" s="567"/>
      <c r="J616" s="567"/>
      <c r="K616" s="567"/>
      <c r="L616" s="567"/>
      <c r="M616" s="567"/>
      <c r="N616" s="567"/>
      <c r="O616" s="567"/>
      <c r="P616" s="567"/>
      <c r="Q616" s="567"/>
      <c r="R616" s="567"/>
      <c r="S616" s="567"/>
      <c r="T616" s="567"/>
      <c r="U616" s="567"/>
      <c r="V616" s="567"/>
      <c r="W616" s="567"/>
      <c r="X616" s="567"/>
      <c r="Y616" s="567"/>
      <c r="Z616" s="567"/>
      <c r="AA616" s="567"/>
      <c r="AB616" s="567"/>
      <c r="AC616" s="567"/>
      <c r="AD616" s="567"/>
      <c r="AE616" s="567"/>
      <c r="AF616" s="567"/>
      <c r="AG616" s="567"/>
      <c r="AH616" s="567"/>
      <c r="AI616" s="567"/>
      <c r="AJ616" s="567"/>
      <c r="AK616" s="567"/>
      <c r="AL616" s="567"/>
      <c r="AM616" s="567"/>
      <c r="AN616" s="567"/>
      <c r="AO616" s="567"/>
      <c r="AP616" s="567"/>
    </row>
    <row r="617" spans="1:6" ht="12.75" customHeight="1">
      <c r="A617" s="351" t="s">
        <v>477</v>
      </c>
      <c r="B617" s="23"/>
      <c r="C617" s="23"/>
      <c r="D617" s="23"/>
      <c r="E617" s="898"/>
      <c r="F617" s="79"/>
    </row>
    <row r="618" spans="1:42" s="928" customFormat="1" ht="12.75" customHeight="1">
      <c r="A618" s="70" t="s">
        <v>431</v>
      </c>
      <c r="B618" s="79"/>
      <c r="C618" s="79"/>
      <c r="D618" s="79"/>
      <c r="E618" s="422"/>
      <c r="F618" s="79"/>
      <c r="G618" s="927"/>
      <c r="H618" s="927"/>
      <c r="I618" s="927"/>
      <c r="J618" s="927"/>
      <c r="K618" s="927"/>
      <c r="L618" s="927"/>
      <c r="M618" s="927"/>
      <c r="N618" s="927"/>
      <c r="O618" s="927"/>
      <c r="P618" s="927"/>
      <c r="Q618" s="927"/>
      <c r="R618" s="927"/>
      <c r="S618" s="927"/>
      <c r="T618" s="927"/>
      <c r="U618" s="927"/>
      <c r="V618" s="927"/>
      <c r="W618" s="927"/>
      <c r="X618" s="927"/>
      <c r="Y618" s="927"/>
      <c r="Z618" s="927"/>
      <c r="AA618" s="927"/>
      <c r="AB618" s="927"/>
      <c r="AC618" s="927"/>
      <c r="AD618" s="927"/>
      <c r="AE618" s="927"/>
      <c r="AF618" s="927"/>
      <c r="AG618" s="927"/>
      <c r="AH618" s="927"/>
      <c r="AI618" s="927"/>
      <c r="AJ618" s="927"/>
      <c r="AK618" s="927"/>
      <c r="AL618" s="927"/>
      <c r="AM618" s="927"/>
      <c r="AN618" s="927"/>
      <c r="AO618" s="927"/>
      <c r="AP618" s="927"/>
    </row>
    <row r="619" spans="1:42" s="932" customFormat="1" ht="12.75" customHeight="1">
      <c r="A619" s="69" t="s">
        <v>394</v>
      </c>
      <c r="B619" s="79">
        <f>SUM(B620:B621)</f>
        <v>2785051</v>
      </c>
      <c r="C619" s="79">
        <f>SUM(C620:C621)</f>
        <v>2770116</v>
      </c>
      <c r="D619" s="79">
        <f>SUM(D620:D621)</f>
        <v>1226690</v>
      </c>
      <c r="E619" s="422">
        <f aca="true" t="shared" si="74" ref="E619:E624">D619/B619*100</f>
        <v>44.045512990605914</v>
      </c>
      <c r="F619" s="79">
        <f>D619-'[2]Septembris'!D617</f>
        <v>937640</v>
      </c>
      <c r="G619" s="927"/>
      <c r="H619" s="927"/>
      <c r="I619" s="927"/>
      <c r="J619" s="927"/>
      <c r="K619" s="927"/>
      <c r="L619" s="927"/>
      <c r="M619" s="927"/>
      <c r="N619" s="927"/>
      <c r="O619" s="927"/>
      <c r="P619" s="927"/>
      <c r="Q619" s="927"/>
      <c r="R619" s="927"/>
      <c r="S619" s="927"/>
      <c r="T619" s="927"/>
      <c r="U619" s="927"/>
      <c r="V619" s="927"/>
      <c r="W619" s="927"/>
      <c r="X619" s="927"/>
      <c r="Y619" s="927"/>
      <c r="Z619" s="927"/>
      <c r="AA619" s="927"/>
      <c r="AB619" s="927"/>
      <c r="AC619" s="927"/>
      <c r="AD619" s="927"/>
      <c r="AE619" s="927"/>
      <c r="AF619" s="927"/>
      <c r="AG619" s="927"/>
      <c r="AH619" s="927"/>
      <c r="AI619" s="927"/>
      <c r="AJ619" s="927"/>
      <c r="AK619" s="927"/>
      <c r="AL619" s="927"/>
      <c r="AM619" s="927"/>
      <c r="AN619" s="927"/>
      <c r="AO619" s="927"/>
      <c r="AP619" s="927"/>
    </row>
    <row r="620" spans="1:42" s="932" customFormat="1" ht="12.75" customHeight="1">
      <c r="A620" s="69" t="s">
        <v>395</v>
      </c>
      <c r="B620" s="79">
        <v>725109</v>
      </c>
      <c r="C620" s="79">
        <v>710174</v>
      </c>
      <c r="D620" s="79">
        <v>710174</v>
      </c>
      <c r="E620" s="422">
        <f t="shared" si="74"/>
        <v>97.94030966378848</v>
      </c>
      <c r="F620" s="79">
        <f>D620-'[2]Septembris'!D618</f>
        <v>710174</v>
      </c>
      <c r="G620" s="927"/>
      <c r="H620" s="927"/>
      <c r="I620" s="927"/>
      <c r="J620" s="927"/>
      <c r="K620" s="927"/>
      <c r="L620" s="927"/>
      <c r="M620" s="927"/>
      <c r="N620" s="927"/>
      <c r="O620" s="927"/>
      <c r="P620" s="927"/>
      <c r="Q620" s="927"/>
      <c r="R620" s="927"/>
      <c r="S620" s="927"/>
      <c r="T620" s="927"/>
      <c r="U620" s="927"/>
      <c r="V620" s="927"/>
      <c r="W620" s="927"/>
      <c r="X620" s="927"/>
      <c r="Y620" s="927"/>
      <c r="Z620" s="927"/>
      <c r="AA620" s="927"/>
      <c r="AB620" s="927"/>
      <c r="AC620" s="927"/>
      <c r="AD620" s="927"/>
      <c r="AE620" s="927"/>
      <c r="AF620" s="927"/>
      <c r="AG620" s="927"/>
      <c r="AH620" s="927"/>
      <c r="AI620" s="927"/>
      <c r="AJ620" s="927"/>
      <c r="AK620" s="927"/>
      <c r="AL620" s="927"/>
      <c r="AM620" s="927"/>
      <c r="AN620" s="927"/>
      <c r="AO620" s="927"/>
      <c r="AP620" s="927"/>
    </row>
    <row r="621" spans="1:42" s="932" customFormat="1" ht="12.75" customHeight="1">
      <c r="A621" s="69" t="s">
        <v>397</v>
      </c>
      <c r="B621" s="79">
        <f>1713552+346390</f>
        <v>2059942</v>
      </c>
      <c r="C621" s="79">
        <v>2059942</v>
      </c>
      <c r="D621" s="79">
        <v>516516</v>
      </c>
      <c r="E621" s="422">
        <f t="shared" si="74"/>
        <v>25.074298208396158</v>
      </c>
      <c r="F621" s="79">
        <f>D621-'[2]Septembris'!D619</f>
        <v>227466</v>
      </c>
      <c r="G621" s="927"/>
      <c r="H621" s="927"/>
      <c r="I621" s="927"/>
      <c r="J621" s="927"/>
      <c r="K621" s="927"/>
      <c r="L621" s="927"/>
      <c r="M621" s="927"/>
      <c r="N621" s="927"/>
      <c r="O621" s="927"/>
      <c r="P621" s="927"/>
      <c r="Q621" s="927"/>
      <c r="R621" s="927"/>
      <c r="S621" s="927"/>
      <c r="T621" s="927"/>
      <c r="U621" s="927"/>
      <c r="V621" s="927"/>
      <c r="W621" s="927"/>
      <c r="X621" s="927"/>
      <c r="Y621" s="927"/>
      <c r="Z621" s="927"/>
      <c r="AA621" s="927"/>
      <c r="AB621" s="927"/>
      <c r="AC621" s="927"/>
      <c r="AD621" s="927"/>
      <c r="AE621" s="927"/>
      <c r="AF621" s="927"/>
      <c r="AG621" s="927"/>
      <c r="AH621" s="927"/>
      <c r="AI621" s="927"/>
      <c r="AJ621" s="927"/>
      <c r="AK621" s="927"/>
      <c r="AL621" s="927"/>
      <c r="AM621" s="927"/>
      <c r="AN621" s="927"/>
      <c r="AO621" s="927"/>
      <c r="AP621" s="927"/>
    </row>
    <row r="622" spans="1:42" s="932" customFormat="1" ht="12.75" customHeight="1">
      <c r="A622" s="69" t="s">
        <v>398</v>
      </c>
      <c r="B622" s="79">
        <f>B623</f>
        <v>2785051</v>
      </c>
      <c r="C622" s="79">
        <f>C623</f>
        <v>2770116</v>
      </c>
      <c r="D622" s="79">
        <f>D623</f>
        <v>931935</v>
      </c>
      <c r="E622" s="422">
        <f t="shared" si="74"/>
        <v>33.46204432163002</v>
      </c>
      <c r="F622" s="79">
        <f>D622-'[2]Septembris'!D620</f>
        <v>642885</v>
      </c>
      <c r="G622" s="927"/>
      <c r="H622" s="927"/>
      <c r="I622" s="927"/>
      <c r="J622" s="927"/>
      <c r="K622" s="927"/>
      <c r="L622" s="927"/>
      <c r="M622" s="927"/>
      <c r="N622" s="927"/>
      <c r="O622" s="927"/>
      <c r="P622" s="927"/>
      <c r="Q622" s="927"/>
      <c r="R622" s="927"/>
      <c r="S622" s="927"/>
      <c r="T622" s="927"/>
      <c r="U622" s="927"/>
      <c r="V622" s="927"/>
      <c r="W622" s="927"/>
      <c r="X622" s="927"/>
      <c r="Y622" s="927"/>
      <c r="Z622" s="927"/>
      <c r="AA622" s="927"/>
      <c r="AB622" s="927"/>
      <c r="AC622" s="927"/>
      <c r="AD622" s="927"/>
      <c r="AE622" s="927"/>
      <c r="AF622" s="927"/>
      <c r="AG622" s="927"/>
      <c r="AH622" s="927"/>
      <c r="AI622" s="927"/>
      <c r="AJ622" s="927"/>
      <c r="AK622" s="927"/>
      <c r="AL622" s="927"/>
      <c r="AM622" s="927"/>
      <c r="AN622" s="927"/>
      <c r="AO622" s="927"/>
      <c r="AP622" s="927"/>
    </row>
    <row r="623" spans="1:42" s="933" customFormat="1" ht="12.75" customHeight="1">
      <c r="A623" s="69" t="s">
        <v>399</v>
      </c>
      <c r="B623" s="79">
        <f>SUM(B624)</f>
        <v>2785051</v>
      </c>
      <c r="C623" s="79">
        <f>SUM(C624)</f>
        <v>2770116</v>
      </c>
      <c r="D623" s="79">
        <f>SUM(D624)</f>
        <v>931935</v>
      </c>
      <c r="E623" s="422">
        <f t="shared" si="74"/>
        <v>33.46204432163002</v>
      </c>
      <c r="F623" s="79">
        <f>D623-'[2]Septembris'!D621</f>
        <v>642885</v>
      </c>
      <c r="G623" s="927"/>
      <c r="H623" s="927"/>
      <c r="I623" s="927"/>
      <c r="J623" s="927"/>
      <c r="K623" s="927"/>
      <c r="L623" s="927"/>
      <c r="M623" s="927"/>
      <c r="N623" s="927"/>
      <c r="O623" s="927"/>
      <c r="P623" s="927"/>
      <c r="Q623" s="927"/>
      <c r="R623" s="927"/>
      <c r="S623" s="927"/>
      <c r="T623" s="927"/>
      <c r="U623" s="927"/>
      <c r="V623" s="927"/>
      <c r="W623" s="927"/>
      <c r="X623" s="927"/>
      <c r="Y623" s="927"/>
      <c r="Z623" s="927"/>
      <c r="AA623" s="927"/>
      <c r="AB623" s="927"/>
      <c r="AC623" s="927"/>
      <c r="AD623" s="927"/>
      <c r="AE623" s="927"/>
      <c r="AF623" s="927"/>
      <c r="AG623" s="927"/>
      <c r="AH623" s="927"/>
      <c r="AI623" s="927"/>
      <c r="AJ623" s="927"/>
      <c r="AK623" s="927"/>
      <c r="AL623" s="927"/>
      <c r="AM623" s="927"/>
      <c r="AN623" s="927"/>
      <c r="AO623" s="927"/>
      <c r="AP623" s="927"/>
    </row>
    <row r="624" spans="1:42" s="933" customFormat="1" ht="12.75" customHeight="1">
      <c r="A624" s="69" t="s">
        <v>400</v>
      </c>
      <c r="B624" s="79">
        <f>2438661+346390</f>
        <v>2785051</v>
      </c>
      <c r="C624" s="79">
        <v>2770116</v>
      </c>
      <c r="D624" s="79">
        <v>931935</v>
      </c>
      <c r="E624" s="422">
        <f t="shared" si="74"/>
        <v>33.46204432163002</v>
      </c>
      <c r="F624" s="79">
        <f>D624-'[2]Septembris'!D622</f>
        <v>642885</v>
      </c>
      <c r="G624" s="927"/>
      <c r="H624" s="927"/>
      <c r="I624" s="927"/>
      <c r="J624" s="927"/>
      <c r="K624" s="927"/>
      <c r="L624" s="927"/>
      <c r="M624" s="927"/>
      <c r="N624" s="927"/>
      <c r="O624" s="927"/>
      <c r="P624" s="927"/>
      <c r="Q624" s="927"/>
      <c r="R624" s="927"/>
      <c r="S624" s="927"/>
      <c r="T624" s="927"/>
      <c r="U624" s="927"/>
      <c r="V624" s="927"/>
      <c r="W624" s="927"/>
      <c r="X624" s="927"/>
      <c r="Y624" s="927"/>
      <c r="Z624" s="927"/>
      <c r="AA624" s="927"/>
      <c r="AB624" s="927"/>
      <c r="AC624" s="927"/>
      <c r="AD624" s="927"/>
      <c r="AE624" s="927"/>
      <c r="AF624" s="927"/>
      <c r="AG624" s="927"/>
      <c r="AH624" s="927"/>
      <c r="AI624" s="927"/>
      <c r="AJ624" s="927"/>
      <c r="AK624" s="927"/>
      <c r="AL624" s="927"/>
      <c r="AM624" s="927"/>
      <c r="AN624" s="927"/>
      <c r="AO624" s="927"/>
      <c r="AP624" s="927"/>
    </row>
    <row r="625" spans="1:47" s="39" customFormat="1" ht="12" customHeight="1">
      <c r="A625" s="70" t="s">
        <v>423</v>
      </c>
      <c r="B625" s="79"/>
      <c r="C625" s="79"/>
      <c r="D625" s="79"/>
      <c r="E625" s="936"/>
      <c r="F625" s="79"/>
      <c r="G625" s="241"/>
      <c r="H625" s="241"/>
      <c r="I625" s="241"/>
      <c r="J625" s="241"/>
      <c r="K625" s="241"/>
      <c r="L625" s="241"/>
      <c r="M625" s="241"/>
      <c r="N625" s="241"/>
      <c r="O625" s="241"/>
      <c r="P625" s="241"/>
      <c r="Q625" s="241"/>
      <c r="R625" s="241"/>
      <c r="S625" s="241"/>
      <c r="T625" s="241"/>
      <c r="U625" s="241"/>
      <c r="V625" s="241"/>
      <c r="W625" s="241"/>
      <c r="X625" s="241"/>
      <c r="Y625" s="241"/>
      <c r="Z625" s="241"/>
      <c r="AA625" s="241"/>
      <c r="AB625" s="241"/>
      <c r="AC625" s="241"/>
      <c r="AD625" s="241"/>
      <c r="AE625" s="241"/>
      <c r="AF625" s="241"/>
      <c r="AG625" s="241"/>
      <c r="AH625" s="241"/>
      <c r="AI625" s="241"/>
      <c r="AJ625" s="241"/>
      <c r="AK625" s="241"/>
      <c r="AL625" s="241"/>
      <c r="AM625" s="241"/>
      <c r="AN625" s="241"/>
      <c r="AO625" s="241"/>
      <c r="AP625" s="241"/>
      <c r="AQ625" s="241"/>
      <c r="AR625" s="241"/>
      <c r="AS625" s="241"/>
      <c r="AT625" s="241"/>
      <c r="AU625" s="241"/>
    </row>
    <row r="626" spans="1:47" s="39" customFormat="1" ht="12" customHeight="1">
      <c r="A626" s="69" t="s">
        <v>394</v>
      </c>
      <c r="B626" s="79">
        <f>B627</f>
        <v>1241280</v>
      </c>
      <c r="C626" s="79">
        <f>C627</f>
        <v>0</v>
      </c>
      <c r="D626" s="79">
        <f>D627</f>
        <v>0</v>
      </c>
      <c r="E626" s="936">
        <f>D626/B626*100</f>
        <v>0</v>
      </c>
      <c r="F626" s="79">
        <f>D626-'[2]Septembris'!D624</f>
        <v>0</v>
      </c>
      <c r="G626" s="241"/>
      <c r="H626" s="241"/>
      <c r="I626" s="241"/>
      <c r="J626" s="241"/>
      <c r="K626" s="241"/>
      <c r="L626" s="241"/>
      <c r="M626" s="241"/>
      <c r="N626" s="241"/>
      <c r="O626" s="241"/>
      <c r="P626" s="241"/>
      <c r="Q626" s="241"/>
      <c r="R626" s="241"/>
      <c r="S626" s="241"/>
      <c r="T626" s="241"/>
      <c r="U626" s="241"/>
      <c r="V626" s="241"/>
      <c r="W626" s="241"/>
      <c r="X626" s="241"/>
      <c r="Y626" s="241"/>
      <c r="Z626" s="241"/>
      <c r="AA626" s="241"/>
      <c r="AB626" s="241"/>
      <c r="AC626" s="241"/>
      <c r="AD626" s="241"/>
      <c r="AE626" s="241"/>
      <c r="AF626" s="241"/>
      <c r="AG626" s="241"/>
      <c r="AH626" s="241"/>
      <c r="AI626" s="241"/>
      <c r="AJ626" s="241"/>
      <c r="AK626" s="241"/>
      <c r="AL626" s="241"/>
      <c r="AM626" s="241"/>
      <c r="AN626" s="241"/>
      <c r="AO626" s="241"/>
      <c r="AP626" s="241"/>
      <c r="AQ626" s="241"/>
      <c r="AR626" s="241"/>
      <c r="AS626" s="241"/>
      <c r="AT626" s="241"/>
      <c r="AU626" s="241"/>
    </row>
    <row r="627" spans="1:47" s="39" customFormat="1" ht="12" customHeight="1">
      <c r="A627" s="69" t="s">
        <v>395</v>
      </c>
      <c r="B627" s="79">
        <v>1241280</v>
      </c>
      <c r="C627" s="79">
        <v>0</v>
      </c>
      <c r="D627" s="79">
        <v>0</v>
      </c>
      <c r="E627" s="936">
        <f>D627/B627*100</f>
        <v>0</v>
      </c>
      <c r="F627" s="79">
        <f>D627-'[2]Septembris'!D625</f>
        <v>0</v>
      </c>
      <c r="G627" s="241"/>
      <c r="H627" s="241"/>
      <c r="I627" s="241"/>
      <c r="J627" s="241"/>
      <c r="K627" s="241"/>
      <c r="L627" s="241"/>
      <c r="M627" s="241"/>
      <c r="N627" s="241"/>
      <c r="O627" s="241"/>
      <c r="P627" s="241"/>
      <c r="Q627" s="241"/>
      <c r="R627" s="241"/>
      <c r="S627" s="241"/>
      <c r="T627" s="241"/>
      <c r="U627" s="241"/>
      <c r="V627" s="241"/>
      <c r="W627" s="241"/>
      <c r="X627" s="241"/>
      <c r="Y627" s="241"/>
      <c r="Z627" s="241"/>
      <c r="AA627" s="241"/>
      <c r="AB627" s="241"/>
      <c r="AC627" s="241"/>
      <c r="AD627" s="241"/>
      <c r="AE627" s="241"/>
      <c r="AF627" s="241"/>
      <c r="AG627" s="241"/>
      <c r="AH627" s="241"/>
      <c r="AI627" s="241"/>
      <c r="AJ627" s="241"/>
      <c r="AK627" s="241"/>
      <c r="AL627" s="241"/>
      <c r="AM627" s="241"/>
      <c r="AN627" s="241"/>
      <c r="AO627" s="241"/>
      <c r="AP627" s="241"/>
      <c r="AQ627" s="241"/>
      <c r="AR627" s="241"/>
      <c r="AS627" s="241"/>
      <c r="AT627" s="241"/>
      <c r="AU627" s="241"/>
    </row>
    <row r="628" spans="1:47" s="39" customFormat="1" ht="12" customHeight="1">
      <c r="A628" s="69" t="s">
        <v>398</v>
      </c>
      <c r="B628" s="79">
        <f aca="true" t="shared" si="75" ref="B628:D629">B629</f>
        <v>1241280</v>
      </c>
      <c r="C628" s="79">
        <f t="shared" si="75"/>
        <v>0</v>
      </c>
      <c r="D628" s="79">
        <f t="shared" si="75"/>
        <v>0</v>
      </c>
      <c r="E628" s="936">
        <f>D628/B628*100</f>
        <v>0</v>
      </c>
      <c r="F628" s="79">
        <f>D628-'[2]Septembris'!D626</f>
        <v>0</v>
      </c>
      <c r="G628" s="241"/>
      <c r="H628" s="241"/>
      <c r="I628" s="241"/>
      <c r="J628" s="241"/>
      <c r="K628" s="241"/>
      <c r="L628" s="241"/>
      <c r="M628" s="241"/>
      <c r="N628" s="241"/>
      <c r="O628" s="241"/>
      <c r="P628" s="241"/>
      <c r="Q628" s="241"/>
      <c r="R628" s="241"/>
      <c r="S628" s="241"/>
      <c r="T628" s="241"/>
      <c r="U628" s="241"/>
      <c r="V628" s="241"/>
      <c r="W628" s="241"/>
      <c r="X628" s="241"/>
      <c r="Y628" s="241"/>
      <c r="Z628" s="241"/>
      <c r="AA628" s="241"/>
      <c r="AB628" s="241"/>
      <c r="AC628" s="241"/>
      <c r="AD628" s="241"/>
      <c r="AE628" s="241"/>
      <c r="AF628" s="241"/>
      <c r="AG628" s="241"/>
      <c r="AH628" s="241"/>
      <c r="AI628" s="241"/>
      <c r="AJ628" s="241"/>
      <c r="AK628" s="241"/>
      <c r="AL628" s="241"/>
      <c r="AM628" s="241"/>
      <c r="AN628" s="241"/>
      <c r="AO628" s="241"/>
      <c r="AP628" s="241"/>
      <c r="AQ628" s="241"/>
      <c r="AR628" s="241"/>
      <c r="AS628" s="241"/>
      <c r="AT628" s="241"/>
      <c r="AU628" s="241"/>
    </row>
    <row r="629" spans="1:47" s="39" customFormat="1" ht="12" customHeight="1">
      <c r="A629" s="69" t="s">
        <v>399</v>
      </c>
      <c r="B629" s="79">
        <f t="shared" si="75"/>
        <v>1241280</v>
      </c>
      <c r="C629" s="79">
        <f t="shared" si="75"/>
        <v>0</v>
      </c>
      <c r="D629" s="79">
        <f t="shared" si="75"/>
        <v>0</v>
      </c>
      <c r="E629" s="936">
        <f>D629/B629*100</f>
        <v>0</v>
      </c>
      <c r="F629" s="79">
        <f>D629-'[2]Septembris'!D627</f>
        <v>0</v>
      </c>
      <c r="G629" s="241"/>
      <c r="H629" s="241"/>
      <c r="I629" s="241"/>
      <c r="J629" s="241"/>
      <c r="K629" s="241"/>
      <c r="L629" s="241"/>
      <c r="M629" s="241"/>
      <c r="N629" s="241"/>
      <c r="O629" s="241"/>
      <c r="P629" s="241"/>
      <c r="Q629" s="241"/>
      <c r="R629" s="241"/>
      <c r="S629" s="241"/>
      <c r="T629" s="241"/>
      <c r="U629" s="241"/>
      <c r="V629" s="241"/>
      <c r="W629" s="241"/>
      <c r="X629" s="241"/>
      <c r="Y629" s="241"/>
      <c r="Z629" s="241"/>
      <c r="AA629" s="241"/>
      <c r="AB629" s="241"/>
      <c r="AC629" s="241"/>
      <c r="AD629" s="241"/>
      <c r="AE629" s="241"/>
      <c r="AF629" s="241"/>
      <c r="AG629" s="241"/>
      <c r="AH629" s="241"/>
      <c r="AI629" s="241"/>
      <c r="AJ629" s="241"/>
      <c r="AK629" s="241"/>
      <c r="AL629" s="241"/>
      <c r="AM629" s="241"/>
      <c r="AN629" s="241"/>
      <c r="AO629" s="241"/>
      <c r="AP629" s="241"/>
      <c r="AQ629" s="241"/>
      <c r="AR629" s="241"/>
      <c r="AS629" s="241"/>
      <c r="AT629" s="241"/>
      <c r="AU629" s="241"/>
    </row>
    <row r="630" spans="1:47" s="39" customFormat="1" ht="12" customHeight="1">
      <c r="A630" s="69" t="s">
        <v>400</v>
      </c>
      <c r="B630" s="79">
        <v>1241280</v>
      </c>
      <c r="C630" s="79">
        <v>0</v>
      </c>
      <c r="D630" s="79">
        <v>0</v>
      </c>
      <c r="E630" s="936">
        <f>D630/B630*100</f>
        <v>0</v>
      </c>
      <c r="F630" s="79">
        <f>D630-'[2]Septembris'!D628</f>
        <v>0</v>
      </c>
      <c r="G630" s="241"/>
      <c r="H630" s="241"/>
      <c r="I630" s="241"/>
      <c r="J630" s="241"/>
      <c r="K630" s="241"/>
      <c r="L630" s="241"/>
      <c r="M630" s="241"/>
      <c r="N630" s="241"/>
      <c r="O630" s="241"/>
      <c r="P630" s="241"/>
      <c r="Q630" s="241"/>
      <c r="R630" s="241"/>
      <c r="S630" s="241"/>
      <c r="T630" s="241"/>
      <c r="U630" s="241"/>
      <c r="V630" s="241"/>
      <c r="W630" s="241"/>
      <c r="X630" s="241"/>
      <c r="Y630" s="241"/>
      <c r="Z630" s="241"/>
      <c r="AA630" s="241"/>
      <c r="AB630" s="241"/>
      <c r="AC630" s="241"/>
      <c r="AD630" s="241"/>
      <c r="AE630" s="241"/>
      <c r="AF630" s="241"/>
      <c r="AG630" s="241"/>
      <c r="AH630" s="241"/>
      <c r="AI630" s="241"/>
      <c r="AJ630" s="241"/>
      <c r="AK630" s="241"/>
      <c r="AL630" s="241"/>
      <c r="AM630" s="241"/>
      <c r="AN630" s="241"/>
      <c r="AO630" s="241"/>
      <c r="AP630" s="241"/>
      <c r="AQ630" s="241"/>
      <c r="AR630" s="241"/>
      <c r="AS630" s="241"/>
      <c r="AT630" s="241"/>
      <c r="AU630" s="241"/>
    </row>
    <row r="631" spans="1:6" ht="12.75">
      <c r="A631" s="351" t="s">
        <v>478</v>
      </c>
      <c r="B631" s="23"/>
      <c r="C631" s="23"/>
      <c r="D631" s="23"/>
      <c r="E631" s="898"/>
      <c r="F631" s="79"/>
    </row>
    <row r="632" spans="1:42" s="928" customFormat="1" ht="12.75">
      <c r="A632" s="70" t="s">
        <v>479</v>
      </c>
      <c r="B632" s="23"/>
      <c r="C632" s="23"/>
      <c r="D632" s="23"/>
      <c r="E632" s="898"/>
      <c r="F632" s="79"/>
      <c r="G632" s="927"/>
      <c r="H632" s="927"/>
      <c r="I632" s="927"/>
      <c r="J632" s="927"/>
      <c r="K632" s="927"/>
      <c r="L632" s="927"/>
      <c r="M632" s="927"/>
      <c r="N632" s="927"/>
      <c r="O632" s="927"/>
      <c r="P632" s="927"/>
      <c r="Q632" s="927"/>
      <c r="R632" s="927"/>
      <c r="S632" s="927"/>
      <c r="T632" s="927"/>
      <c r="U632" s="927"/>
      <c r="V632" s="927"/>
      <c r="W632" s="927"/>
      <c r="X632" s="927"/>
      <c r="Y632" s="927"/>
      <c r="Z632" s="927"/>
      <c r="AA632" s="927"/>
      <c r="AB632" s="927"/>
      <c r="AC632" s="927"/>
      <c r="AD632" s="927"/>
      <c r="AE632" s="927"/>
      <c r="AF632" s="927"/>
      <c r="AG632" s="927"/>
      <c r="AH632" s="927"/>
      <c r="AI632" s="927"/>
      <c r="AJ632" s="927"/>
      <c r="AK632" s="927"/>
      <c r="AL632" s="927"/>
      <c r="AM632" s="927"/>
      <c r="AN632" s="927"/>
      <c r="AO632" s="927"/>
      <c r="AP632" s="927"/>
    </row>
    <row r="633" spans="1:42" s="929" customFormat="1" ht="12.75">
      <c r="A633" s="66" t="s">
        <v>394</v>
      </c>
      <c r="B633" s="79">
        <f>B634+B635</f>
        <v>73150</v>
      </c>
      <c r="C633" s="79">
        <f>C634+C635</f>
        <v>73150</v>
      </c>
      <c r="D633" s="79">
        <f>D634+D635</f>
        <v>6650</v>
      </c>
      <c r="E633" s="422">
        <f aca="true" t="shared" si="76" ref="E633:E640">D633/B633*100</f>
        <v>9.090909090909092</v>
      </c>
      <c r="F633" s="79">
        <f>D633-'[2]Septembris'!D631</f>
        <v>0</v>
      </c>
      <c r="G633" s="567"/>
      <c r="H633" s="567"/>
      <c r="I633" s="567"/>
      <c r="J633" s="567"/>
      <c r="K633" s="567"/>
      <c r="L633" s="567"/>
      <c r="M633" s="567"/>
      <c r="N633" s="567"/>
      <c r="O633" s="567"/>
      <c r="P633" s="567"/>
      <c r="Q633" s="567"/>
      <c r="R633" s="567"/>
      <c r="S633" s="567"/>
      <c r="T633" s="567"/>
      <c r="U633" s="567"/>
      <c r="V633" s="567"/>
      <c r="W633" s="567"/>
      <c r="X633" s="567"/>
      <c r="Y633" s="567"/>
      <c r="Z633" s="567"/>
      <c r="AA633" s="567"/>
      <c r="AB633" s="567"/>
      <c r="AC633" s="567"/>
      <c r="AD633" s="567"/>
      <c r="AE633" s="567"/>
      <c r="AF633" s="567"/>
      <c r="AG633" s="567"/>
      <c r="AH633" s="567"/>
      <c r="AI633" s="567"/>
      <c r="AJ633" s="567"/>
      <c r="AK633" s="567"/>
      <c r="AL633" s="567"/>
      <c r="AM633" s="567"/>
      <c r="AN633" s="567"/>
      <c r="AO633" s="567"/>
      <c r="AP633" s="567"/>
    </row>
    <row r="634" spans="1:42" s="929" customFormat="1" ht="12.75">
      <c r="A634" s="66" t="s">
        <v>395</v>
      </c>
      <c r="B634" s="79">
        <v>6650</v>
      </c>
      <c r="C634" s="79">
        <v>6650</v>
      </c>
      <c r="D634" s="79">
        <v>6650</v>
      </c>
      <c r="E634" s="422">
        <f t="shared" si="76"/>
        <v>100</v>
      </c>
      <c r="F634" s="79">
        <f>D634-'[2]Septembris'!D632</f>
        <v>0</v>
      </c>
      <c r="G634" s="567"/>
      <c r="H634" s="567"/>
      <c r="I634" s="567"/>
      <c r="J634" s="567"/>
      <c r="K634" s="567"/>
      <c r="L634" s="567"/>
      <c r="M634" s="567"/>
      <c r="N634" s="567"/>
      <c r="O634" s="567"/>
      <c r="P634" s="567"/>
      <c r="Q634" s="567"/>
      <c r="R634" s="567"/>
      <c r="S634" s="567"/>
      <c r="T634" s="567"/>
      <c r="U634" s="567"/>
      <c r="V634" s="567"/>
      <c r="W634" s="567"/>
      <c r="X634" s="567"/>
      <c r="Y634" s="567"/>
      <c r="Z634" s="567"/>
      <c r="AA634" s="567"/>
      <c r="AB634" s="567"/>
      <c r="AC634" s="567"/>
      <c r="AD634" s="567"/>
      <c r="AE634" s="567"/>
      <c r="AF634" s="567"/>
      <c r="AG634" s="567"/>
      <c r="AH634" s="567"/>
      <c r="AI634" s="567"/>
      <c r="AJ634" s="567"/>
      <c r="AK634" s="567"/>
      <c r="AL634" s="567"/>
      <c r="AM634" s="567"/>
      <c r="AN634" s="567"/>
      <c r="AO634" s="567"/>
      <c r="AP634" s="567"/>
    </row>
    <row r="635" spans="1:42" s="932" customFormat="1" ht="12.75">
      <c r="A635" s="69" t="s">
        <v>397</v>
      </c>
      <c r="B635" s="79">
        <v>66500</v>
      </c>
      <c r="C635" s="79">
        <v>66500</v>
      </c>
      <c r="D635" s="79">
        <v>0</v>
      </c>
      <c r="E635" s="422">
        <f t="shared" si="76"/>
        <v>0</v>
      </c>
      <c r="F635" s="79">
        <f>D635-'[2]Septembris'!D633</f>
        <v>0</v>
      </c>
      <c r="G635" s="927"/>
      <c r="H635" s="927"/>
      <c r="I635" s="927"/>
      <c r="J635" s="927"/>
      <c r="K635" s="927"/>
      <c r="L635" s="927"/>
      <c r="M635" s="927"/>
      <c r="N635" s="927"/>
      <c r="O635" s="927"/>
      <c r="P635" s="927"/>
      <c r="Q635" s="927"/>
      <c r="R635" s="927"/>
      <c r="S635" s="927"/>
      <c r="T635" s="927"/>
      <c r="U635" s="927"/>
      <c r="V635" s="927"/>
      <c r="W635" s="927"/>
      <c r="X635" s="927"/>
      <c r="Y635" s="927"/>
      <c r="Z635" s="927"/>
      <c r="AA635" s="927"/>
      <c r="AB635" s="927"/>
      <c r="AC635" s="927"/>
      <c r="AD635" s="927"/>
      <c r="AE635" s="927"/>
      <c r="AF635" s="927"/>
      <c r="AG635" s="927"/>
      <c r="AH635" s="927"/>
      <c r="AI635" s="927"/>
      <c r="AJ635" s="927"/>
      <c r="AK635" s="927"/>
      <c r="AL635" s="927"/>
      <c r="AM635" s="927"/>
      <c r="AN635" s="927"/>
      <c r="AO635" s="927"/>
      <c r="AP635" s="927"/>
    </row>
    <row r="636" spans="1:42" s="929" customFormat="1" ht="12.75">
      <c r="A636" s="66" t="s">
        <v>398</v>
      </c>
      <c r="B636" s="79">
        <f>B637+B639</f>
        <v>73150</v>
      </c>
      <c r="C636" s="79">
        <f>C637+C639</f>
        <v>73150</v>
      </c>
      <c r="D636" s="79">
        <f>D637+D639</f>
        <v>113</v>
      </c>
      <c r="E636" s="422">
        <f t="shared" si="76"/>
        <v>0.1544771018455229</v>
      </c>
      <c r="F636" s="79">
        <f>D636-'[2]Septembris'!D634</f>
        <v>0</v>
      </c>
      <c r="G636" s="567"/>
      <c r="H636" s="567"/>
      <c r="I636" s="567"/>
      <c r="J636" s="567"/>
      <c r="K636" s="567"/>
      <c r="L636" s="567"/>
      <c r="M636" s="567"/>
      <c r="N636" s="567"/>
      <c r="O636" s="567"/>
      <c r="P636" s="567"/>
      <c r="Q636" s="567"/>
      <c r="R636" s="567"/>
      <c r="S636" s="567"/>
      <c r="T636" s="567"/>
      <c r="U636" s="567"/>
      <c r="V636" s="567"/>
      <c r="W636" s="567"/>
      <c r="X636" s="567"/>
      <c r="Y636" s="567"/>
      <c r="Z636" s="567"/>
      <c r="AA636" s="567"/>
      <c r="AB636" s="567"/>
      <c r="AC636" s="567"/>
      <c r="AD636" s="567"/>
      <c r="AE636" s="567"/>
      <c r="AF636" s="567"/>
      <c r="AG636" s="567"/>
      <c r="AH636" s="567"/>
      <c r="AI636" s="567"/>
      <c r="AJ636" s="567"/>
      <c r="AK636" s="567"/>
      <c r="AL636" s="567"/>
      <c r="AM636" s="567"/>
      <c r="AN636" s="567"/>
      <c r="AO636" s="567"/>
      <c r="AP636" s="567"/>
    </row>
    <row r="637" spans="1:42" s="933" customFormat="1" ht="12.75">
      <c r="A637" s="69" t="s">
        <v>399</v>
      </c>
      <c r="B637" s="79">
        <f>SUM(B638)</f>
        <v>66500</v>
      </c>
      <c r="C637" s="79">
        <f>SUM(C638)</f>
        <v>66500</v>
      </c>
      <c r="D637" s="79">
        <f>SUM(D638)</f>
        <v>0</v>
      </c>
      <c r="E637" s="422">
        <f t="shared" si="76"/>
        <v>0</v>
      </c>
      <c r="F637" s="79">
        <f>D637-'[2]Septembris'!D635</f>
        <v>0</v>
      </c>
      <c r="G637" s="927"/>
      <c r="H637" s="927"/>
      <c r="I637" s="927"/>
      <c r="J637" s="927"/>
      <c r="K637" s="927"/>
      <c r="L637" s="927"/>
      <c r="M637" s="927"/>
      <c r="N637" s="927"/>
      <c r="O637" s="927"/>
      <c r="P637" s="927"/>
      <c r="Q637" s="927"/>
      <c r="R637" s="927"/>
      <c r="S637" s="927"/>
      <c r="T637" s="927"/>
      <c r="U637" s="927"/>
      <c r="V637" s="927"/>
      <c r="W637" s="927"/>
      <c r="X637" s="927"/>
      <c r="Y637" s="927"/>
      <c r="Z637" s="927"/>
      <c r="AA637" s="927"/>
      <c r="AB637" s="927"/>
      <c r="AC637" s="927"/>
      <c r="AD637" s="927"/>
      <c r="AE637" s="927"/>
      <c r="AF637" s="927"/>
      <c r="AG637" s="927"/>
      <c r="AH637" s="927"/>
      <c r="AI637" s="927"/>
      <c r="AJ637" s="927"/>
      <c r="AK637" s="927"/>
      <c r="AL637" s="927"/>
      <c r="AM637" s="927"/>
      <c r="AN637" s="927"/>
      <c r="AO637" s="927"/>
      <c r="AP637" s="927"/>
    </row>
    <row r="638" spans="1:42" s="933" customFormat="1" ht="12.75">
      <c r="A638" s="69" t="s">
        <v>400</v>
      </c>
      <c r="B638" s="79">
        <v>66500</v>
      </c>
      <c r="C638" s="79">
        <v>66500</v>
      </c>
      <c r="D638" s="79">
        <v>0</v>
      </c>
      <c r="E638" s="422">
        <f t="shared" si="76"/>
        <v>0</v>
      </c>
      <c r="F638" s="79">
        <f>D638-'[2]Septembris'!D636</f>
        <v>0</v>
      </c>
      <c r="G638" s="927"/>
      <c r="H638" s="927"/>
      <c r="I638" s="927"/>
      <c r="J638" s="927"/>
      <c r="K638" s="927"/>
      <c r="L638" s="927"/>
      <c r="M638" s="927"/>
      <c r="N638" s="927"/>
      <c r="O638" s="927"/>
      <c r="P638" s="927"/>
      <c r="Q638" s="927"/>
      <c r="R638" s="927"/>
      <c r="S638" s="927"/>
      <c r="T638" s="927"/>
      <c r="U638" s="927"/>
      <c r="V638" s="927"/>
      <c r="W638" s="927"/>
      <c r="X638" s="927"/>
      <c r="Y638" s="927"/>
      <c r="Z638" s="927"/>
      <c r="AA638" s="927"/>
      <c r="AB638" s="927"/>
      <c r="AC638" s="927"/>
      <c r="AD638" s="927"/>
      <c r="AE638" s="927"/>
      <c r="AF638" s="927"/>
      <c r="AG638" s="927"/>
      <c r="AH638" s="927"/>
      <c r="AI638" s="927"/>
      <c r="AJ638" s="927"/>
      <c r="AK638" s="927"/>
      <c r="AL638" s="927"/>
      <c r="AM638" s="927"/>
      <c r="AN638" s="927"/>
      <c r="AO638" s="927"/>
      <c r="AP638" s="927"/>
    </row>
    <row r="639" spans="1:42" s="886" customFormat="1" ht="12.75">
      <c r="A639" s="66" t="s">
        <v>405</v>
      </c>
      <c r="B639" s="79">
        <f>SUM(B640)</f>
        <v>6650</v>
      </c>
      <c r="C639" s="79">
        <f>SUM(C640)</f>
        <v>6650</v>
      </c>
      <c r="D639" s="79">
        <f>SUM(D640)</f>
        <v>113</v>
      </c>
      <c r="E639" s="422">
        <f t="shared" si="76"/>
        <v>1.6992481203007517</v>
      </c>
      <c r="F639" s="79">
        <f>D639-'[2]Septembris'!D637</f>
        <v>0</v>
      </c>
      <c r="G639" s="567"/>
      <c r="H639" s="567"/>
      <c r="I639" s="567"/>
      <c r="J639" s="567"/>
      <c r="K639" s="567"/>
      <c r="L639" s="567"/>
      <c r="M639" s="567"/>
      <c r="N639" s="567"/>
      <c r="O639" s="567"/>
      <c r="P639" s="567"/>
      <c r="Q639" s="567"/>
      <c r="R639" s="567"/>
      <c r="S639" s="567"/>
      <c r="T639" s="567"/>
      <c r="U639" s="567"/>
      <c r="V639" s="567"/>
      <c r="W639" s="567"/>
      <c r="X639" s="567"/>
      <c r="Y639" s="567"/>
      <c r="Z639" s="567"/>
      <c r="AA639" s="567"/>
      <c r="AB639" s="567"/>
      <c r="AC639" s="567"/>
      <c r="AD639" s="567"/>
      <c r="AE639" s="567"/>
      <c r="AF639" s="567"/>
      <c r="AG639" s="567"/>
      <c r="AH639" s="567"/>
      <c r="AI639" s="567"/>
      <c r="AJ639" s="567"/>
      <c r="AK639" s="567"/>
      <c r="AL639" s="567"/>
      <c r="AM639" s="567"/>
      <c r="AN639" s="567"/>
      <c r="AO639" s="567"/>
      <c r="AP639" s="567"/>
    </row>
    <row r="640" spans="1:42" s="886" customFormat="1" ht="12.75">
      <c r="A640" s="66" t="s">
        <v>406</v>
      </c>
      <c r="B640" s="79">
        <v>6650</v>
      </c>
      <c r="C640" s="79">
        <v>6650</v>
      </c>
      <c r="D640" s="79">
        <v>113</v>
      </c>
      <c r="E640" s="422">
        <f t="shared" si="76"/>
        <v>1.6992481203007517</v>
      </c>
      <c r="F640" s="79">
        <f>D640-'[2]Septembris'!D638</f>
        <v>0</v>
      </c>
      <c r="G640" s="567"/>
      <c r="H640" s="567"/>
      <c r="I640" s="567"/>
      <c r="J640" s="567"/>
      <c r="K640" s="567"/>
      <c r="L640" s="567"/>
      <c r="M640" s="567"/>
      <c r="N640" s="567"/>
      <c r="O640" s="567"/>
      <c r="P640" s="567"/>
      <c r="Q640" s="567"/>
      <c r="R640" s="567"/>
      <c r="S640" s="567"/>
      <c r="T640" s="567"/>
      <c r="U640" s="567"/>
      <c r="V640" s="567"/>
      <c r="W640" s="567"/>
      <c r="X640" s="567"/>
      <c r="Y640" s="567"/>
      <c r="Z640" s="567"/>
      <c r="AA640" s="567"/>
      <c r="AB640" s="567"/>
      <c r="AC640" s="567"/>
      <c r="AD640" s="567"/>
      <c r="AE640" s="567"/>
      <c r="AF640" s="567"/>
      <c r="AG640" s="567"/>
      <c r="AH640" s="567"/>
      <c r="AI640" s="567"/>
      <c r="AJ640" s="567"/>
      <c r="AK640" s="567"/>
      <c r="AL640" s="567"/>
      <c r="AM640" s="567"/>
      <c r="AN640" s="567"/>
      <c r="AO640" s="567"/>
      <c r="AP640" s="567"/>
    </row>
    <row r="641" spans="1:42" s="928" customFormat="1" ht="25.5">
      <c r="A641" s="419" t="s">
        <v>435</v>
      </c>
      <c r="B641" s="23"/>
      <c r="C641" s="23"/>
      <c r="D641" s="23"/>
      <c r="E641" s="898"/>
      <c r="F641" s="79"/>
      <c r="G641" s="927"/>
      <c r="H641" s="927"/>
      <c r="I641" s="927"/>
      <c r="J641" s="927"/>
      <c r="K641" s="927"/>
      <c r="L641" s="927"/>
      <c r="M641" s="927"/>
      <c r="N641" s="927"/>
      <c r="O641" s="927"/>
      <c r="P641" s="927"/>
      <c r="Q641" s="927"/>
      <c r="R641" s="927"/>
      <c r="S641" s="927"/>
      <c r="T641" s="927"/>
      <c r="U641" s="927"/>
      <c r="V641" s="927"/>
      <c r="W641" s="927"/>
      <c r="X641" s="927"/>
      <c r="Y641" s="927"/>
      <c r="Z641" s="927"/>
      <c r="AA641" s="927"/>
      <c r="AB641" s="927"/>
      <c r="AC641" s="927"/>
      <c r="AD641" s="927"/>
      <c r="AE641" s="927"/>
      <c r="AF641" s="927"/>
      <c r="AG641" s="927"/>
      <c r="AH641" s="927"/>
      <c r="AI641" s="927"/>
      <c r="AJ641" s="927"/>
      <c r="AK641" s="927"/>
      <c r="AL641" s="927"/>
      <c r="AM641" s="927"/>
      <c r="AN641" s="927"/>
      <c r="AO641" s="927"/>
      <c r="AP641" s="927"/>
    </row>
    <row r="642" spans="1:42" s="929" customFormat="1" ht="12.75">
      <c r="A642" s="66" t="s">
        <v>394</v>
      </c>
      <c r="B642" s="79">
        <f>SUM(B643)</f>
        <v>250000</v>
      </c>
      <c r="C642" s="79">
        <f>SUM(C643)</f>
        <v>166128</v>
      </c>
      <c r="D642" s="79">
        <f>SUM(D643)</f>
        <v>166128</v>
      </c>
      <c r="E642" s="422">
        <f>D642/B642*100</f>
        <v>66.4512</v>
      </c>
      <c r="F642" s="79">
        <f>D642-'[2]Septembris'!D640</f>
        <v>30272</v>
      </c>
      <c r="G642" s="567"/>
      <c r="H642" s="567"/>
      <c r="I642" s="567"/>
      <c r="J642" s="567"/>
      <c r="K642" s="567"/>
      <c r="L642" s="567"/>
      <c r="M642" s="567"/>
      <c r="N642" s="567"/>
      <c r="O642" s="567"/>
      <c r="P642" s="567"/>
      <c r="Q642" s="567"/>
      <c r="R642" s="567"/>
      <c r="S642" s="567"/>
      <c r="T642" s="567"/>
      <c r="U642" s="567"/>
      <c r="V642" s="567"/>
      <c r="W642" s="567"/>
      <c r="X642" s="567"/>
      <c r="Y642" s="567"/>
      <c r="Z642" s="567"/>
      <c r="AA642" s="567"/>
      <c r="AB642" s="567"/>
      <c r="AC642" s="567"/>
      <c r="AD642" s="567"/>
      <c r="AE642" s="567"/>
      <c r="AF642" s="567"/>
      <c r="AG642" s="567"/>
      <c r="AH642" s="567"/>
      <c r="AI642" s="567"/>
      <c r="AJ642" s="567"/>
      <c r="AK642" s="567"/>
      <c r="AL642" s="567"/>
      <c r="AM642" s="567"/>
      <c r="AN642" s="567"/>
      <c r="AO642" s="567"/>
      <c r="AP642" s="567"/>
    </row>
    <row r="643" spans="1:42" s="929" customFormat="1" ht="12.75">
      <c r="A643" s="66" t="s">
        <v>395</v>
      </c>
      <c r="B643" s="79">
        <v>250000</v>
      </c>
      <c r="C643" s="79">
        <v>166128</v>
      </c>
      <c r="D643" s="79">
        <v>166128</v>
      </c>
      <c r="E643" s="422">
        <f>D643/B643*100</f>
        <v>66.4512</v>
      </c>
      <c r="F643" s="79">
        <f>D643-'[2]Septembris'!D641</f>
        <v>30272</v>
      </c>
      <c r="G643" s="567"/>
      <c r="H643" s="567"/>
      <c r="I643" s="567"/>
      <c r="J643" s="567"/>
      <c r="K643" s="567"/>
      <c r="L643" s="567"/>
      <c r="M643" s="567"/>
      <c r="N643" s="567"/>
      <c r="O643" s="567"/>
      <c r="P643" s="567"/>
      <c r="Q643" s="567"/>
      <c r="R643" s="567"/>
      <c r="S643" s="567"/>
      <c r="T643" s="567"/>
      <c r="U643" s="567"/>
      <c r="V643" s="567"/>
      <c r="W643" s="567"/>
      <c r="X643" s="567"/>
      <c r="Y643" s="567"/>
      <c r="Z643" s="567"/>
      <c r="AA643" s="567"/>
      <c r="AB643" s="567"/>
      <c r="AC643" s="567"/>
      <c r="AD643" s="567"/>
      <c r="AE643" s="567"/>
      <c r="AF643" s="567"/>
      <c r="AG643" s="567"/>
      <c r="AH643" s="567"/>
      <c r="AI643" s="567"/>
      <c r="AJ643" s="567"/>
      <c r="AK643" s="567"/>
      <c r="AL643" s="567"/>
      <c r="AM643" s="567"/>
      <c r="AN643" s="567"/>
      <c r="AO643" s="567"/>
      <c r="AP643" s="567"/>
    </row>
    <row r="644" spans="1:42" s="929" customFormat="1" ht="12.75">
      <c r="A644" s="66" t="s">
        <v>398</v>
      </c>
      <c r="B644" s="79">
        <f aca="true" t="shared" si="77" ref="B644:D645">SUM(B645)</f>
        <v>250000</v>
      </c>
      <c r="C644" s="79">
        <f t="shared" si="77"/>
        <v>166128</v>
      </c>
      <c r="D644" s="79">
        <f t="shared" si="77"/>
        <v>136409</v>
      </c>
      <c r="E644" s="422">
        <f>D644/B644*100</f>
        <v>54.5636</v>
      </c>
      <c r="F644" s="79">
        <f>D644-'[2]Septembris'!D642</f>
        <v>10502</v>
      </c>
      <c r="G644" s="567"/>
      <c r="H644" s="567"/>
      <c r="I644" s="567"/>
      <c r="J644" s="567"/>
      <c r="K644" s="567"/>
      <c r="L644" s="567"/>
      <c r="M644" s="567"/>
      <c r="N644" s="567"/>
      <c r="O644" s="567"/>
      <c r="P644" s="567"/>
      <c r="Q644" s="567"/>
      <c r="R644" s="567"/>
      <c r="S644" s="567"/>
      <c r="T644" s="567"/>
      <c r="U644" s="567"/>
      <c r="V644" s="567"/>
      <c r="W644" s="567"/>
      <c r="X644" s="567"/>
      <c r="Y644" s="567"/>
      <c r="Z644" s="567"/>
      <c r="AA644" s="567"/>
      <c r="AB644" s="567"/>
      <c r="AC644" s="567"/>
      <c r="AD644" s="567"/>
      <c r="AE644" s="567"/>
      <c r="AF644" s="567"/>
      <c r="AG644" s="567"/>
      <c r="AH644" s="567"/>
      <c r="AI644" s="567"/>
      <c r="AJ644" s="567"/>
      <c r="AK644" s="567"/>
      <c r="AL644" s="567"/>
      <c r="AM644" s="567"/>
      <c r="AN644" s="567"/>
      <c r="AO644" s="567"/>
      <c r="AP644" s="567"/>
    </row>
    <row r="645" spans="1:42" s="886" customFormat="1" ht="12.75">
      <c r="A645" s="66" t="s">
        <v>405</v>
      </c>
      <c r="B645" s="79">
        <f t="shared" si="77"/>
        <v>250000</v>
      </c>
      <c r="C645" s="79">
        <f t="shared" si="77"/>
        <v>166128</v>
      </c>
      <c r="D645" s="79">
        <f t="shared" si="77"/>
        <v>136409</v>
      </c>
      <c r="E645" s="422">
        <f>D645/B645*100</f>
        <v>54.5636</v>
      </c>
      <c r="F645" s="79">
        <f>D645-'[2]Septembris'!D643</f>
        <v>10502</v>
      </c>
      <c r="G645" s="567"/>
      <c r="H645" s="567"/>
      <c r="I645" s="567"/>
      <c r="J645" s="567"/>
      <c r="K645" s="567"/>
      <c r="L645" s="567"/>
      <c r="M645" s="567"/>
      <c r="N645" s="567"/>
      <c r="O645" s="567"/>
      <c r="P645" s="567"/>
      <c r="Q645" s="567"/>
      <c r="R645" s="567"/>
      <c r="S645" s="567"/>
      <c r="T645" s="567"/>
      <c r="U645" s="567"/>
      <c r="V645" s="567"/>
      <c r="W645" s="567"/>
      <c r="X645" s="567"/>
      <c r="Y645" s="567"/>
      <c r="Z645" s="567"/>
      <c r="AA645" s="567"/>
      <c r="AB645" s="567"/>
      <c r="AC645" s="567"/>
      <c r="AD645" s="567"/>
      <c r="AE645" s="567"/>
      <c r="AF645" s="567"/>
      <c r="AG645" s="567"/>
      <c r="AH645" s="567"/>
      <c r="AI645" s="567"/>
      <c r="AJ645" s="567"/>
      <c r="AK645" s="567"/>
      <c r="AL645" s="567"/>
      <c r="AM645" s="567"/>
      <c r="AN645" s="567"/>
      <c r="AO645" s="567"/>
      <c r="AP645" s="567"/>
    </row>
    <row r="646" spans="1:42" s="886" customFormat="1" ht="12.75">
      <c r="A646" s="66" t="s">
        <v>407</v>
      </c>
      <c r="B646" s="79">
        <v>250000</v>
      </c>
      <c r="C646" s="79">
        <v>166128</v>
      </c>
      <c r="D646" s="79">
        <v>136409</v>
      </c>
      <c r="E646" s="422">
        <f>D646/B646*100</f>
        <v>54.5636</v>
      </c>
      <c r="F646" s="79">
        <f>D646-'[2]Septembris'!D644</f>
        <v>10502</v>
      </c>
      <c r="G646" s="567"/>
      <c r="H646" s="567"/>
      <c r="I646" s="567"/>
      <c r="J646" s="567"/>
      <c r="K646" s="567"/>
      <c r="L646" s="567"/>
      <c r="M646" s="567"/>
      <c r="N646" s="567"/>
      <c r="O646" s="567"/>
      <c r="P646" s="567"/>
      <c r="Q646" s="567"/>
      <c r="R646" s="567"/>
      <c r="S646" s="567"/>
      <c r="T646" s="567"/>
      <c r="U646" s="567"/>
      <c r="V646" s="567"/>
      <c r="W646" s="567"/>
      <c r="X646" s="567"/>
      <c r="Y646" s="567"/>
      <c r="Z646" s="567"/>
      <c r="AA646" s="567"/>
      <c r="AB646" s="567"/>
      <c r="AC646" s="567"/>
      <c r="AD646" s="567"/>
      <c r="AE646" s="567"/>
      <c r="AF646" s="567"/>
      <c r="AG646" s="567"/>
      <c r="AH646" s="567"/>
      <c r="AI646" s="567"/>
      <c r="AJ646" s="567"/>
      <c r="AK646" s="567"/>
      <c r="AL646" s="567"/>
      <c r="AM646" s="567"/>
      <c r="AN646" s="567"/>
      <c r="AO646" s="567"/>
      <c r="AP646" s="567"/>
    </row>
    <row r="647" spans="1:6" ht="12.75">
      <c r="A647" s="684" t="s">
        <v>480</v>
      </c>
      <c r="B647" s="23"/>
      <c r="C647" s="23"/>
      <c r="D647" s="23"/>
      <c r="E647" s="898"/>
      <c r="F647" s="79"/>
    </row>
    <row r="648" spans="1:42" s="928" customFormat="1" ht="12.75">
      <c r="A648" s="70" t="s">
        <v>431</v>
      </c>
      <c r="B648" s="79"/>
      <c r="C648" s="79"/>
      <c r="D648" s="79"/>
      <c r="E648" s="422"/>
      <c r="F648" s="79"/>
      <c r="G648" s="927"/>
      <c r="H648" s="927"/>
      <c r="I648" s="927"/>
      <c r="J648" s="927"/>
      <c r="K648" s="927"/>
      <c r="L648" s="927"/>
      <c r="M648" s="927"/>
      <c r="N648" s="927"/>
      <c r="O648" s="927"/>
      <c r="P648" s="927"/>
      <c r="Q648" s="927"/>
      <c r="R648" s="927"/>
      <c r="S648" s="927"/>
      <c r="T648" s="927"/>
      <c r="U648" s="927"/>
      <c r="V648" s="927"/>
      <c r="W648" s="927"/>
      <c r="X648" s="927"/>
      <c r="Y648" s="927"/>
      <c r="Z648" s="927"/>
      <c r="AA648" s="927"/>
      <c r="AB648" s="927"/>
      <c r="AC648" s="927"/>
      <c r="AD648" s="927"/>
      <c r="AE648" s="927"/>
      <c r="AF648" s="927"/>
      <c r="AG648" s="927"/>
      <c r="AH648" s="927"/>
      <c r="AI648" s="927"/>
      <c r="AJ648" s="927"/>
      <c r="AK648" s="927"/>
      <c r="AL648" s="927"/>
      <c r="AM648" s="927"/>
      <c r="AN648" s="927"/>
      <c r="AO648" s="927"/>
      <c r="AP648" s="927"/>
    </row>
    <row r="649" spans="1:42" s="932" customFormat="1" ht="12" customHeight="1">
      <c r="A649" s="69" t="s">
        <v>394</v>
      </c>
      <c r="B649" s="79">
        <f>B650+B651</f>
        <v>1796407</v>
      </c>
      <c r="C649" s="79">
        <f>C650+C651</f>
        <v>1414434</v>
      </c>
      <c r="D649" s="79">
        <f>D650+D651</f>
        <v>223918</v>
      </c>
      <c r="E649" s="422">
        <v>0</v>
      </c>
      <c r="F649" s="79">
        <f>D649-'[2]Septembris'!D647</f>
        <v>63390</v>
      </c>
      <c r="G649" s="927"/>
      <c r="H649" s="927"/>
      <c r="I649" s="927"/>
      <c r="J649" s="927"/>
      <c r="K649" s="927"/>
      <c r="L649" s="927"/>
      <c r="M649" s="927"/>
      <c r="N649" s="927"/>
      <c r="O649" s="927"/>
      <c r="P649" s="927"/>
      <c r="Q649" s="927"/>
      <c r="R649" s="927"/>
      <c r="S649" s="927"/>
      <c r="T649" s="927"/>
      <c r="U649" s="927"/>
      <c r="V649" s="927"/>
      <c r="W649" s="927"/>
      <c r="X649" s="927"/>
      <c r="Y649" s="927"/>
      <c r="Z649" s="927"/>
      <c r="AA649" s="927"/>
      <c r="AB649" s="927"/>
      <c r="AC649" s="927"/>
      <c r="AD649" s="927"/>
      <c r="AE649" s="927"/>
      <c r="AF649" s="927"/>
      <c r="AG649" s="927"/>
      <c r="AH649" s="927"/>
      <c r="AI649" s="927"/>
      <c r="AJ649" s="927"/>
      <c r="AK649" s="927"/>
      <c r="AL649" s="927"/>
      <c r="AM649" s="927"/>
      <c r="AN649" s="927"/>
      <c r="AO649" s="927"/>
      <c r="AP649" s="927"/>
    </row>
    <row r="650" spans="1:42" s="929" customFormat="1" ht="12.75">
      <c r="A650" s="66" t="s">
        <v>395</v>
      </c>
      <c r="B650" s="79">
        <v>34997</v>
      </c>
      <c r="C650" s="79">
        <v>33080</v>
      </c>
      <c r="D650" s="79">
        <v>33080</v>
      </c>
      <c r="E650" s="422">
        <f>D650/B650*100</f>
        <v>94.5223876332257</v>
      </c>
      <c r="F650" s="79">
        <f>D650-'[2]Septembris'!D648</f>
        <v>2875</v>
      </c>
      <c r="G650" s="567"/>
      <c r="H650" s="567"/>
      <c r="I650" s="567"/>
      <c r="J650" s="567"/>
      <c r="K650" s="567"/>
      <c r="L650" s="567"/>
      <c r="M650" s="567"/>
      <c r="N650" s="567"/>
      <c r="O650" s="567"/>
      <c r="P650" s="567"/>
      <c r="Q650" s="567"/>
      <c r="R650" s="567"/>
      <c r="S650" s="567"/>
      <c r="T650" s="567"/>
      <c r="U650" s="567"/>
      <c r="V650" s="567"/>
      <c r="W650" s="567"/>
      <c r="X650" s="567"/>
      <c r="Y650" s="567"/>
      <c r="Z650" s="567"/>
      <c r="AA650" s="567"/>
      <c r="AB650" s="567"/>
      <c r="AC650" s="567"/>
      <c r="AD650" s="567"/>
      <c r="AE650" s="567"/>
      <c r="AF650" s="567"/>
      <c r="AG650" s="567"/>
      <c r="AH650" s="567"/>
      <c r="AI650" s="567"/>
      <c r="AJ650" s="567"/>
      <c r="AK650" s="567"/>
      <c r="AL650" s="567"/>
      <c r="AM650" s="567"/>
      <c r="AN650" s="567"/>
      <c r="AO650" s="567"/>
      <c r="AP650" s="567"/>
    </row>
    <row r="651" spans="1:42" s="932" customFormat="1" ht="12.75">
      <c r="A651" s="69" t="s">
        <v>397</v>
      </c>
      <c r="B651" s="79">
        <f>1661370+100040</f>
        <v>1761410</v>
      </c>
      <c r="C651" s="79">
        <v>1381354</v>
      </c>
      <c r="D651" s="79">
        <v>190838</v>
      </c>
      <c r="E651" s="422">
        <v>0</v>
      </c>
      <c r="F651" s="79">
        <f>D651-'[2]Septembris'!D649</f>
        <v>60515</v>
      </c>
      <c r="G651" s="927"/>
      <c r="H651" s="927"/>
      <c r="I651" s="927"/>
      <c r="J651" s="927"/>
      <c r="K651" s="927"/>
      <c r="L651" s="927"/>
      <c r="M651" s="927"/>
      <c r="N651" s="927"/>
      <c r="O651" s="927"/>
      <c r="P651" s="927"/>
      <c r="Q651" s="927"/>
      <c r="R651" s="927"/>
      <c r="S651" s="927"/>
      <c r="T651" s="927"/>
      <c r="U651" s="927"/>
      <c r="V651" s="927"/>
      <c r="W651" s="927"/>
      <c r="X651" s="927"/>
      <c r="Y651" s="927"/>
      <c r="Z651" s="927"/>
      <c r="AA651" s="927"/>
      <c r="AB651" s="927"/>
      <c r="AC651" s="927"/>
      <c r="AD651" s="927"/>
      <c r="AE651" s="927"/>
      <c r="AF651" s="927"/>
      <c r="AG651" s="927"/>
      <c r="AH651" s="927"/>
      <c r="AI651" s="927"/>
      <c r="AJ651" s="927"/>
      <c r="AK651" s="927"/>
      <c r="AL651" s="927"/>
      <c r="AM651" s="927"/>
      <c r="AN651" s="927"/>
      <c r="AO651" s="927"/>
      <c r="AP651" s="927"/>
    </row>
    <row r="652" spans="1:42" s="932" customFormat="1" ht="12.75">
      <c r="A652" s="69" t="s">
        <v>398</v>
      </c>
      <c r="B652" s="79">
        <f>SUM(B653)</f>
        <v>1796407</v>
      </c>
      <c r="C652" s="79">
        <f>SUM(C653)</f>
        <v>1414434</v>
      </c>
      <c r="D652" s="79">
        <f>SUM(D653)</f>
        <v>199979</v>
      </c>
      <c r="E652" s="422">
        <v>0</v>
      </c>
      <c r="F652" s="79">
        <f>D652-'[2]Septembris'!D650</f>
        <v>60514</v>
      </c>
      <c r="G652" s="927"/>
      <c r="H652" s="927"/>
      <c r="I652" s="927"/>
      <c r="J652" s="927"/>
      <c r="K652" s="927"/>
      <c r="L652" s="927"/>
      <c r="M652" s="927"/>
      <c r="N652" s="927"/>
      <c r="O652" s="927"/>
      <c r="P652" s="927"/>
      <c r="Q652" s="927"/>
      <c r="R652" s="927"/>
      <c r="S652" s="927"/>
      <c r="T652" s="927"/>
      <c r="U652" s="927"/>
      <c r="V652" s="927"/>
      <c r="W652" s="927"/>
      <c r="X652" s="927"/>
      <c r="Y652" s="927"/>
      <c r="Z652" s="927"/>
      <c r="AA652" s="927"/>
      <c r="AB652" s="927"/>
      <c r="AC652" s="927"/>
      <c r="AD652" s="927"/>
      <c r="AE652" s="927"/>
      <c r="AF652" s="927"/>
      <c r="AG652" s="927"/>
      <c r="AH652" s="927"/>
      <c r="AI652" s="927"/>
      <c r="AJ652" s="927"/>
      <c r="AK652" s="927"/>
      <c r="AL652" s="927"/>
      <c r="AM652" s="927"/>
      <c r="AN652" s="927"/>
      <c r="AO652" s="927"/>
      <c r="AP652" s="927"/>
    </row>
    <row r="653" spans="1:42" s="933" customFormat="1" ht="12.75">
      <c r="A653" s="69" t="s">
        <v>399</v>
      </c>
      <c r="B653" s="79">
        <f>B654+B655</f>
        <v>1796407</v>
      </c>
      <c r="C653" s="79">
        <f>C654+C655</f>
        <v>1414434</v>
      </c>
      <c r="D653" s="79">
        <f>D654+D655</f>
        <v>199979</v>
      </c>
      <c r="E653" s="422">
        <v>0</v>
      </c>
      <c r="F653" s="79">
        <f>D653-'[2]Septembris'!D651</f>
        <v>60514</v>
      </c>
      <c r="G653" s="927"/>
      <c r="H653" s="927"/>
      <c r="I653" s="927"/>
      <c r="J653" s="927"/>
      <c r="K653" s="927"/>
      <c r="L653" s="927"/>
      <c r="M653" s="927"/>
      <c r="N653" s="927"/>
      <c r="O653" s="927"/>
      <c r="P653" s="927"/>
      <c r="Q653" s="927"/>
      <c r="R653" s="927"/>
      <c r="S653" s="927"/>
      <c r="T653" s="927"/>
      <c r="U653" s="927"/>
      <c r="V653" s="927"/>
      <c r="W653" s="927"/>
      <c r="X653" s="927"/>
      <c r="Y653" s="927"/>
      <c r="Z653" s="927"/>
      <c r="AA653" s="927"/>
      <c r="AB653" s="927"/>
      <c r="AC653" s="927"/>
      <c r="AD653" s="927"/>
      <c r="AE653" s="927"/>
      <c r="AF653" s="927"/>
      <c r="AG653" s="927"/>
      <c r="AH653" s="927"/>
      <c r="AI653" s="927"/>
      <c r="AJ653" s="927"/>
      <c r="AK653" s="927"/>
      <c r="AL653" s="927"/>
      <c r="AM653" s="927"/>
      <c r="AN653" s="927"/>
      <c r="AO653" s="927"/>
      <c r="AP653" s="927"/>
    </row>
    <row r="654" spans="1:42" s="933" customFormat="1" ht="12.75">
      <c r="A654" s="69" t="s">
        <v>400</v>
      </c>
      <c r="B654" s="79">
        <v>417637</v>
      </c>
      <c r="C654" s="79">
        <v>347948</v>
      </c>
      <c r="D654" s="79">
        <v>130323</v>
      </c>
      <c r="E654" s="422">
        <v>0</v>
      </c>
      <c r="F654" s="79">
        <f>D654-'[2]Septembris'!D652</f>
        <v>-9142</v>
      </c>
      <c r="G654" s="927"/>
      <c r="H654" s="927"/>
      <c r="I654" s="927"/>
      <c r="J654" s="927"/>
      <c r="K654" s="927"/>
      <c r="L654" s="927"/>
      <c r="M654" s="927"/>
      <c r="N654" s="927"/>
      <c r="O654" s="927"/>
      <c r="P654" s="927"/>
      <c r="Q654" s="927"/>
      <c r="R654" s="927"/>
      <c r="S654" s="927"/>
      <c r="T654" s="927"/>
      <c r="U654" s="927"/>
      <c r="V654" s="927"/>
      <c r="W654" s="927"/>
      <c r="X654" s="927"/>
      <c r="Y654" s="927"/>
      <c r="Z654" s="927"/>
      <c r="AA654" s="927"/>
      <c r="AB654" s="927"/>
      <c r="AC654" s="927"/>
      <c r="AD654" s="927"/>
      <c r="AE654" s="927"/>
      <c r="AF654" s="927"/>
      <c r="AG654" s="927"/>
      <c r="AH654" s="927"/>
      <c r="AI654" s="927"/>
      <c r="AJ654" s="927"/>
      <c r="AK654" s="927"/>
      <c r="AL654" s="927"/>
      <c r="AM654" s="927"/>
      <c r="AN654" s="927"/>
      <c r="AO654" s="927"/>
      <c r="AP654" s="927"/>
    </row>
    <row r="655" spans="1:42" s="928" customFormat="1" ht="12.75">
      <c r="A655" s="69" t="s">
        <v>401</v>
      </c>
      <c r="B655" s="79">
        <f>B656</f>
        <v>1378770</v>
      </c>
      <c r="C655" s="79">
        <f>C656</f>
        <v>1066486</v>
      </c>
      <c r="D655" s="79">
        <f>D656</f>
        <v>69656</v>
      </c>
      <c r="E655" s="422">
        <v>0</v>
      </c>
      <c r="F655" s="79">
        <f>D655-'[2]Septembris'!D653</f>
        <v>69656</v>
      </c>
      <c r="G655" s="927"/>
      <c r="H655" s="927"/>
      <c r="I655" s="927"/>
      <c r="J655" s="927"/>
      <c r="K655" s="927"/>
      <c r="L655" s="927"/>
      <c r="M655" s="927"/>
      <c r="N655" s="927"/>
      <c r="O655" s="927"/>
      <c r="P655" s="927"/>
      <c r="Q655" s="927"/>
      <c r="R655" s="927"/>
      <c r="S655" s="927"/>
      <c r="T655" s="927"/>
      <c r="U655" s="927"/>
      <c r="V655" s="927"/>
      <c r="W655" s="927"/>
      <c r="X655" s="927"/>
      <c r="Y655" s="927"/>
      <c r="Z655" s="927"/>
      <c r="AA655" s="927"/>
      <c r="AB655" s="927"/>
      <c r="AC655" s="927"/>
      <c r="AD655" s="927"/>
      <c r="AE655" s="927"/>
      <c r="AF655" s="927"/>
      <c r="AG655" s="927"/>
      <c r="AH655" s="927"/>
      <c r="AI655" s="927"/>
      <c r="AJ655" s="927"/>
      <c r="AK655" s="927"/>
      <c r="AL655" s="927"/>
      <c r="AM655" s="927"/>
      <c r="AN655" s="927"/>
      <c r="AO655" s="927"/>
      <c r="AP655" s="927"/>
    </row>
    <row r="656" spans="1:42" s="928" customFormat="1" ht="12.75">
      <c r="A656" s="66" t="s">
        <v>402</v>
      </c>
      <c r="B656" s="79">
        <v>1378770</v>
      </c>
      <c r="C656" s="79">
        <v>1066486</v>
      </c>
      <c r="D656" s="79">
        <v>69656</v>
      </c>
      <c r="E656" s="422">
        <v>0</v>
      </c>
      <c r="F656" s="79">
        <f>D656-'[2]Septembris'!D654</f>
        <v>69656</v>
      </c>
      <c r="G656" s="927"/>
      <c r="H656" s="927"/>
      <c r="I656" s="927"/>
      <c r="J656" s="927"/>
      <c r="K656" s="927"/>
      <c r="L656" s="927"/>
      <c r="M656" s="927"/>
      <c r="N656" s="927"/>
      <c r="O656" s="927"/>
      <c r="P656" s="927"/>
      <c r="Q656" s="927"/>
      <c r="R656" s="927"/>
      <c r="S656" s="927"/>
      <c r="T656" s="927"/>
      <c r="U656" s="927"/>
      <c r="V656" s="927"/>
      <c r="W656" s="927"/>
      <c r="X656" s="927"/>
      <c r="Y656" s="927"/>
      <c r="Z656" s="927"/>
      <c r="AA656" s="927"/>
      <c r="AB656" s="927"/>
      <c r="AC656" s="927"/>
      <c r="AD656" s="927"/>
      <c r="AE656" s="927"/>
      <c r="AF656" s="927"/>
      <c r="AG656" s="927"/>
      <c r="AH656" s="927"/>
      <c r="AI656" s="927"/>
      <c r="AJ656" s="927"/>
      <c r="AK656" s="927"/>
      <c r="AL656" s="927"/>
      <c r="AM656" s="927"/>
      <c r="AN656" s="927"/>
      <c r="AO656" s="927"/>
      <c r="AP656" s="927"/>
    </row>
    <row r="657" spans="1:47" s="39" customFormat="1" ht="12" customHeight="1">
      <c r="A657" s="70" t="s">
        <v>420</v>
      </c>
      <c r="B657" s="79"/>
      <c r="C657" s="79"/>
      <c r="D657" s="79"/>
      <c r="E657" s="936"/>
      <c r="F657" s="79"/>
      <c r="G657" s="241"/>
      <c r="H657" s="241"/>
      <c r="I657" s="241"/>
      <c r="J657" s="241"/>
      <c r="K657" s="241"/>
      <c r="L657" s="241"/>
      <c r="M657" s="241"/>
      <c r="N657" s="241"/>
      <c r="O657" s="241"/>
      <c r="P657" s="241"/>
      <c r="Q657" s="241"/>
      <c r="R657" s="241"/>
      <c r="S657" s="241"/>
      <c r="T657" s="241"/>
      <c r="U657" s="241"/>
      <c r="V657" s="241"/>
      <c r="W657" s="241"/>
      <c r="X657" s="241"/>
      <c r="Y657" s="241"/>
      <c r="Z657" s="241"/>
      <c r="AA657" s="241"/>
      <c r="AB657" s="241"/>
      <c r="AC657" s="241"/>
      <c r="AD657" s="241"/>
      <c r="AE657" s="241"/>
      <c r="AF657" s="241"/>
      <c r="AG657" s="241"/>
      <c r="AH657" s="241"/>
      <c r="AI657" s="241"/>
      <c r="AJ657" s="241"/>
      <c r="AK657" s="241"/>
      <c r="AL657" s="241"/>
      <c r="AM657" s="241"/>
      <c r="AN657" s="241"/>
      <c r="AO657" s="241"/>
      <c r="AP657" s="241"/>
      <c r="AQ657" s="241"/>
      <c r="AR657" s="241"/>
      <c r="AS657" s="241"/>
      <c r="AT657" s="241"/>
      <c r="AU657" s="241"/>
    </row>
    <row r="658" spans="1:47" s="39" customFormat="1" ht="12" customHeight="1">
      <c r="A658" s="69" t="s">
        <v>460</v>
      </c>
      <c r="B658" s="79">
        <f>B659</f>
        <v>900000</v>
      </c>
      <c r="C658" s="79">
        <f>C659</f>
        <v>646052</v>
      </c>
      <c r="D658" s="79">
        <f>D659</f>
        <v>646052</v>
      </c>
      <c r="E658" s="936">
        <f aca="true" t="shared" si="78" ref="E658:E663">D658/B658*100</f>
        <v>71.78355555555555</v>
      </c>
      <c r="F658" s="79">
        <f>D658-'[2]Septembris'!D656</f>
        <v>646052</v>
      </c>
      <c r="G658" s="241"/>
      <c r="H658" s="241"/>
      <c r="I658" s="241"/>
      <c r="J658" s="241"/>
      <c r="K658" s="241"/>
      <c r="L658" s="241"/>
      <c r="M658" s="241"/>
      <c r="N658" s="241"/>
      <c r="O658" s="241"/>
      <c r="P658" s="241"/>
      <c r="Q658" s="241"/>
      <c r="R658" s="241"/>
      <c r="S658" s="241"/>
      <c r="T658" s="241"/>
      <c r="U658" s="241"/>
      <c r="V658" s="241"/>
      <c r="W658" s="241"/>
      <c r="X658" s="241"/>
      <c r="Y658" s="241"/>
      <c r="Z658" s="241"/>
      <c r="AA658" s="241"/>
      <c r="AB658" s="241"/>
      <c r="AC658" s="241"/>
      <c r="AD658" s="241"/>
      <c r="AE658" s="241"/>
      <c r="AF658" s="241"/>
      <c r="AG658" s="241"/>
      <c r="AH658" s="241"/>
      <c r="AI658" s="241"/>
      <c r="AJ658" s="241"/>
      <c r="AK658" s="241"/>
      <c r="AL658" s="241"/>
      <c r="AM658" s="241"/>
      <c r="AN658" s="241"/>
      <c r="AO658" s="241"/>
      <c r="AP658" s="241"/>
      <c r="AQ658" s="241"/>
      <c r="AR658" s="241"/>
      <c r="AS658" s="241"/>
      <c r="AT658" s="241"/>
      <c r="AU658" s="241"/>
    </row>
    <row r="659" spans="1:47" s="39" customFormat="1" ht="12" customHeight="1">
      <c r="A659" s="69" t="s">
        <v>395</v>
      </c>
      <c r="B659" s="79">
        <v>900000</v>
      </c>
      <c r="C659" s="79">
        <v>646052</v>
      </c>
      <c r="D659" s="79">
        <v>646052</v>
      </c>
      <c r="E659" s="936">
        <f t="shared" si="78"/>
        <v>71.78355555555555</v>
      </c>
      <c r="F659" s="79">
        <f>D659-'[2]Septembris'!D657</f>
        <v>646052</v>
      </c>
      <c r="G659" s="241"/>
      <c r="H659" s="241"/>
      <c r="I659" s="241"/>
      <c r="J659" s="241"/>
      <c r="K659" s="241"/>
      <c r="L659" s="241"/>
      <c r="M659" s="241"/>
      <c r="N659" s="241"/>
      <c r="O659" s="241"/>
      <c r="P659" s="241"/>
      <c r="Q659" s="241"/>
      <c r="R659" s="241"/>
      <c r="S659" s="241"/>
      <c r="T659" s="241"/>
      <c r="U659" s="241"/>
      <c r="V659" s="241"/>
      <c r="W659" s="241"/>
      <c r="X659" s="241"/>
      <c r="Y659" s="241"/>
      <c r="Z659" s="241"/>
      <c r="AA659" s="241"/>
      <c r="AB659" s="241"/>
      <c r="AC659" s="241"/>
      <c r="AD659" s="241"/>
      <c r="AE659" s="241"/>
      <c r="AF659" s="241"/>
      <c r="AG659" s="241"/>
      <c r="AH659" s="241"/>
      <c r="AI659" s="241"/>
      <c r="AJ659" s="241"/>
      <c r="AK659" s="241"/>
      <c r="AL659" s="241"/>
      <c r="AM659" s="241"/>
      <c r="AN659" s="241"/>
      <c r="AO659" s="241"/>
      <c r="AP659" s="241"/>
      <c r="AQ659" s="241"/>
      <c r="AR659" s="241"/>
      <c r="AS659" s="241"/>
      <c r="AT659" s="241"/>
      <c r="AU659" s="241"/>
    </row>
    <row r="660" spans="1:47" s="39" customFormat="1" ht="12" customHeight="1">
      <c r="A660" s="69" t="s">
        <v>398</v>
      </c>
      <c r="B660" s="79">
        <f aca="true" t="shared" si="79" ref="B660:D662">B661</f>
        <v>900000</v>
      </c>
      <c r="C660" s="79">
        <f t="shared" si="79"/>
        <v>646052</v>
      </c>
      <c r="D660" s="79">
        <f t="shared" si="79"/>
        <v>0</v>
      </c>
      <c r="E660" s="936">
        <f t="shared" si="78"/>
        <v>0</v>
      </c>
      <c r="F660" s="79">
        <f>D660-'[2]Septembris'!D658</f>
        <v>0</v>
      </c>
      <c r="G660" s="241"/>
      <c r="H660" s="241"/>
      <c r="I660" s="241"/>
      <c r="J660" s="241"/>
      <c r="K660" s="241"/>
      <c r="L660" s="241"/>
      <c r="M660" s="241"/>
      <c r="N660" s="241"/>
      <c r="O660" s="241"/>
      <c r="P660" s="241"/>
      <c r="Q660" s="241"/>
      <c r="R660" s="241"/>
      <c r="S660" s="241"/>
      <c r="T660" s="241"/>
      <c r="U660" s="241"/>
      <c r="V660" s="241"/>
      <c r="W660" s="241"/>
      <c r="X660" s="241"/>
      <c r="Y660" s="241"/>
      <c r="Z660" s="241"/>
      <c r="AA660" s="241"/>
      <c r="AB660" s="241"/>
      <c r="AC660" s="241"/>
      <c r="AD660" s="241"/>
      <c r="AE660" s="241"/>
      <c r="AF660" s="241"/>
      <c r="AG660" s="241"/>
      <c r="AH660" s="241"/>
      <c r="AI660" s="241"/>
      <c r="AJ660" s="241"/>
      <c r="AK660" s="241"/>
      <c r="AL660" s="241"/>
      <c r="AM660" s="241"/>
      <c r="AN660" s="241"/>
      <c r="AO660" s="241"/>
      <c r="AP660" s="241"/>
      <c r="AQ660" s="241"/>
      <c r="AR660" s="241"/>
      <c r="AS660" s="241"/>
      <c r="AT660" s="241"/>
      <c r="AU660" s="241"/>
    </row>
    <row r="661" spans="1:47" s="39" customFormat="1" ht="12" customHeight="1">
      <c r="A661" s="69" t="s">
        <v>399</v>
      </c>
      <c r="B661" s="79">
        <f t="shared" si="79"/>
        <v>900000</v>
      </c>
      <c r="C661" s="79">
        <f t="shared" si="79"/>
        <v>646052</v>
      </c>
      <c r="D661" s="79">
        <f t="shared" si="79"/>
        <v>0</v>
      </c>
      <c r="E661" s="936">
        <f t="shared" si="78"/>
        <v>0</v>
      </c>
      <c r="F661" s="79">
        <f>D661-'[2]Septembris'!D659</f>
        <v>0</v>
      </c>
      <c r="G661" s="241"/>
      <c r="H661" s="241"/>
      <c r="I661" s="241"/>
      <c r="J661" s="241"/>
      <c r="K661" s="241"/>
      <c r="L661" s="241"/>
      <c r="M661" s="241"/>
      <c r="N661" s="241"/>
      <c r="O661" s="241"/>
      <c r="P661" s="241"/>
      <c r="Q661" s="241"/>
      <c r="R661" s="241"/>
      <c r="S661" s="241"/>
      <c r="T661" s="241"/>
      <c r="U661" s="241"/>
      <c r="V661" s="241"/>
      <c r="W661" s="241"/>
      <c r="X661" s="241"/>
      <c r="Y661" s="241"/>
      <c r="Z661" s="241"/>
      <c r="AA661" s="241"/>
      <c r="AB661" s="241"/>
      <c r="AC661" s="241"/>
      <c r="AD661" s="241"/>
      <c r="AE661" s="241"/>
      <c r="AF661" s="241"/>
      <c r="AG661" s="241"/>
      <c r="AH661" s="241"/>
      <c r="AI661" s="241"/>
      <c r="AJ661" s="241"/>
      <c r="AK661" s="241"/>
      <c r="AL661" s="241"/>
      <c r="AM661" s="241"/>
      <c r="AN661" s="241"/>
      <c r="AO661" s="241"/>
      <c r="AP661" s="241"/>
      <c r="AQ661" s="241"/>
      <c r="AR661" s="241"/>
      <c r="AS661" s="241"/>
      <c r="AT661" s="241"/>
      <c r="AU661" s="241"/>
    </row>
    <row r="662" spans="1:47" s="39" customFormat="1" ht="12" customHeight="1">
      <c r="A662" s="69" t="s">
        <v>401</v>
      </c>
      <c r="B662" s="79">
        <f t="shared" si="79"/>
        <v>900000</v>
      </c>
      <c r="C662" s="79">
        <f t="shared" si="79"/>
        <v>646052</v>
      </c>
      <c r="D662" s="79">
        <f t="shared" si="79"/>
        <v>0</v>
      </c>
      <c r="E662" s="936">
        <f t="shared" si="78"/>
        <v>0</v>
      </c>
      <c r="F662" s="79">
        <f>D662-'[2]Septembris'!D660</f>
        <v>0</v>
      </c>
      <c r="G662" s="241"/>
      <c r="H662" s="241"/>
      <c r="I662" s="241"/>
      <c r="J662" s="241"/>
      <c r="K662" s="241"/>
      <c r="L662" s="241"/>
      <c r="M662" s="241"/>
      <c r="N662" s="241"/>
      <c r="O662" s="241"/>
      <c r="P662" s="241"/>
      <c r="Q662" s="241"/>
      <c r="R662" s="241"/>
      <c r="S662" s="241"/>
      <c r="T662" s="241"/>
      <c r="U662" s="241"/>
      <c r="V662" s="241"/>
      <c r="W662" s="241"/>
      <c r="X662" s="241"/>
      <c r="Y662" s="241"/>
      <c r="Z662" s="241"/>
      <c r="AA662" s="241"/>
      <c r="AB662" s="241"/>
      <c r="AC662" s="241"/>
      <c r="AD662" s="241"/>
      <c r="AE662" s="241"/>
      <c r="AF662" s="241"/>
      <c r="AG662" s="241"/>
      <c r="AH662" s="241"/>
      <c r="AI662" s="241"/>
      <c r="AJ662" s="241"/>
      <c r="AK662" s="241"/>
      <c r="AL662" s="241"/>
      <c r="AM662" s="241"/>
      <c r="AN662" s="241"/>
      <c r="AO662" s="241"/>
      <c r="AP662" s="241"/>
      <c r="AQ662" s="241"/>
      <c r="AR662" s="241"/>
      <c r="AS662" s="241"/>
      <c r="AT662" s="241"/>
      <c r="AU662" s="241"/>
    </row>
    <row r="663" spans="1:47" s="39" customFormat="1" ht="12" customHeight="1">
      <c r="A663" s="69" t="s">
        <v>422</v>
      </c>
      <c r="B663" s="79">
        <v>900000</v>
      </c>
      <c r="C663" s="79">
        <v>646052</v>
      </c>
      <c r="D663" s="79">
        <v>0</v>
      </c>
      <c r="E663" s="936">
        <f t="shared" si="78"/>
        <v>0</v>
      </c>
      <c r="F663" s="79">
        <f>D663-'[2]Septembris'!D661</f>
        <v>0</v>
      </c>
      <c r="G663" s="241"/>
      <c r="H663" s="241"/>
      <c r="I663" s="241"/>
      <c r="J663" s="241"/>
      <c r="K663" s="241"/>
      <c r="L663" s="241"/>
      <c r="M663" s="241"/>
      <c r="N663" s="241"/>
      <c r="O663" s="241"/>
      <c r="P663" s="241"/>
      <c r="Q663" s="241"/>
      <c r="R663" s="241"/>
      <c r="S663" s="241"/>
      <c r="T663" s="241"/>
      <c r="U663" s="241"/>
      <c r="V663" s="241"/>
      <c r="W663" s="241"/>
      <c r="X663" s="241"/>
      <c r="Y663" s="241"/>
      <c r="Z663" s="241"/>
      <c r="AA663" s="241"/>
      <c r="AB663" s="241"/>
      <c r="AC663" s="241"/>
      <c r="AD663" s="241"/>
      <c r="AE663" s="241"/>
      <c r="AF663" s="241"/>
      <c r="AG663" s="241"/>
      <c r="AH663" s="241"/>
      <c r="AI663" s="241"/>
      <c r="AJ663" s="241"/>
      <c r="AK663" s="241"/>
      <c r="AL663" s="241"/>
      <c r="AM663" s="241"/>
      <c r="AN663" s="241"/>
      <c r="AO663" s="241"/>
      <c r="AP663" s="241"/>
      <c r="AQ663" s="241"/>
      <c r="AR663" s="241"/>
      <c r="AS663" s="241"/>
      <c r="AT663" s="241"/>
      <c r="AU663" s="241"/>
    </row>
    <row r="664" spans="1:47" s="39" customFormat="1" ht="12" customHeight="1">
      <c r="A664" s="70" t="s">
        <v>428</v>
      </c>
      <c r="B664" s="79"/>
      <c r="C664" s="79"/>
      <c r="D664" s="79"/>
      <c r="E664" s="936"/>
      <c r="F664" s="79"/>
      <c r="G664" s="241"/>
      <c r="H664" s="241"/>
      <c r="I664" s="241"/>
      <c r="J664" s="241"/>
      <c r="K664" s="241"/>
      <c r="L664" s="241"/>
      <c r="M664" s="241"/>
      <c r="N664" s="241"/>
      <c r="O664" s="241"/>
      <c r="P664" s="241"/>
      <c r="Q664" s="241"/>
      <c r="R664" s="241"/>
      <c r="S664" s="241"/>
      <c r="T664" s="241"/>
      <c r="U664" s="241"/>
      <c r="V664" s="241"/>
      <c r="W664" s="241"/>
      <c r="X664" s="241"/>
      <c r="Y664" s="241"/>
      <c r="Z664" s="241"/>
      <c r="AA664" s="241"/>
      <c r="AB664" s="241"/>
      <c r="AC664" s="241"/>
      <c r="AD664" s="241"/>
      <c r="AE664" s="241"/>
      <c r="AF664" s="241"/>
      <c r="AG664" s="241"/>
      <c r="AH664" s="241"/>
      <c r="AI664" s="241"/>
      <c r="AJ664" s="241"/>
      <c r="AK664" s="241"/>
      <c r="AL664" s="241"/>
      <c r="AM664" s="241"/>
      <c r="AN664" s="241"/>
      <c r="AO664" s="241"/>
      <c r="AP664" s="241"/>
      <c r="AQ664" s="241"/>
      <c r="AR664" s="241"/>
      <c r="AS664" s="241"/>
      <c r="AT664" s="241"/>
      <c r="AU664" s="241"/>
    </row>
    <row r="665" spans="1:47" s="39" customFormat="1" ht="12" customHeight="1">
      <c r="A665" s="69" t="s">
        <v>460</v>
      </c>
      <c r="B665" s="79">
        <f>B666</f>
        <v>128532</v>
      </c>
      <c r="C665" s="79">
        <f>C666</f>
        <v>128532</v>
      </c>
      <c r="D665" s="79">
        <f>D666</f>
        <v>128532</v>
      </c>
      <c r="E665" s="936">
        <f aca="true" t="shared" si="80" ref="E665:E670">D665/B665*100</f>
        <v>100</v>
      </c>
      <c r="F665" s="79">
        <f>D665-'[2]Septembris'!D663</f>
        <v>128532</v>
      </c>
      <c r="G665" s="241"/>
      <c r="H665" s="241"/>
      <c r="I665" s="241"/>
      <c r="J665" s="241"/>
      <c r="K665" s="241"/>
      <c r="L665" s="241"/>
      <c r="M665" s="241"/>
      <c r="N665" s="241"/>
      <c r="O665" s="241"/>
      <c r="P665" s="241"/>
      <c r="Q665" s="241"/>
      <c r="R665" s="241"/>
      <c r="S665" s="241"/>
      <c r="T665" s="241"/>
      <c r="U665" s="241"/>
      <c r="V665" s="241"/>
      <c r="W665" s="241"/>
      <c r="X665" s="241"/>
      <c r="Y665" s="241"/>
      <c r="Z665" s="241"/>
      <c r="AA665" s="241"/>
      <c r="AB665" s="241"/>
      <c r="AC665" s="241"/>
      <c r="AD665" s="241"/>
      <c r="AE665" s="241"/>
      <c r="AF665" s="241"/>
      <c r="AG665" s="241"/>
      <c r="AH665" s="241"/>
      <c r="AI665" s="241"/>
      <c r="AJ665" s="241"/>
      <c r="AK665" s="241"/>
      <c r="AL665" s="241"/>
      <c r="AM665" s="241"/>
      <c r="AN665" s="241"/>
      <c r="AO665" s="241"/>
      <c r="AP665" s="241"/>
      <c r="AQ665" s="241"/>
      <c r="AR665" s="241"/>
      <c r="AS665" s="241"/>
      <c r="AT665" s="241"/>
      <c r="AU665" s="241"/>
    </row>
    <row r="666" spans="1:47" s="39" customFormat="1" ht="12" customHeight="1">
      <c r="A666" s="69" t="s">
        <v>395</v>
      </c>
      <c r="B666" s="79">
        <v>128532</v>
      </c>
      <c r="C666" s="79">
        <v>128532</v>
      </c>
      <c r="D666" s="79">
        <v>128532</v>
      </c>
      <c r="E666" s="936">
        <f t="shared" si="80"/>
        <v>100</v>
      </c>
      <c r="F666" s="79">
        <f>D666-'[2]Septembris'!D664</f>
        <v>128532</v>
      </c>
      <c r="G666" s="241"/>
      <c r="H666" s="241"/>
      <c r="I666" s="241"/>
      <c r="J666" s="241"/>
      <c r="K666" s="241"/>
      <c r="L666" s="241"/>
      <c r="M666" s="241"/>
      <c r="N666" s="241"/>
      <c r="O666" s="241"/>
      <c r="P666" s="241"/>
      <c r="Q666" s="241"/>
      <c r="R666" s="241"/>
      <c r="S666" s="241"/>
      <c r="T666" s="241"/>
      <c r="U666" s="241"/>
      <c r="V666" s="241"/>
      <c r="W666" s="241"/>
      <c r="X666" s="241"/>
      <c r="Y666" s="241"/>
      <c r="Z666" s="241"/>
      <c r="AA666" s="241"/>
      <c r="AB666" s="241"/>
      <c r="AC666" s="241"/>
      <c r="AD666" s="241"/>
      <c r="AE666" s="241"/>
      <c r="AF666" s="241"/>
      <c r="AG666" s="241"/>
      <c r="AH666" s="241"/>
      <c r="AI666" s="241"/>
      <c r="AJ666" s="241"/>
      <c r="AK666" s="241"/>
      <c r="AL666" s="241"/>
      <c r="AM666" s="241"/>
      <c r="AN666" s="241"/>
      <c r="AO666" s="241"/>
      <c r="AP666" s="241"/>
      <c r="AQ666" s="241"/>
      <c r="AR666" s="241"/>
      <c r="AS666" s="241"/>
      <c r="AT666" s="241"/>
      <c r="AU666" s="241"/>
    </row>
    <row r="667" spans="1:47" s="39" customFormat="1" ht="12" customHeight="1">
      <c r="A667" s="69" t="s">
        <v>398</v>
      </c>
      <c r="B667" s="79">
        <f aca="true" t="shared" si="81" ref="B667:D669">B668</f>
        <v>128532</v>
      </c>
      <c r="C667" s="79">
        <f t="shared" si="81"/>
        <v>128532</v>
      </c>
      <c r="D667" s="79">
        <f t="shared" si="81"/>
        <v>0</v>
      </c>
      <c r="E667" s="936">
        <f t="shared" si="80"/>
        <v>0</v>
      </c>
      <c r="F667" s="79">
        <f>D667-'[2]Septembris'!D665</f>
        <v>0</v>
      </c>
      <c r="G667" s="241"/>
      <c r="H667" s="241"/>
      <c r="I667" s="241"/>
      <c r="J667" s="241"/>
      <c r="K667" s="241"/>
      <c r="L667" s="241"/>
      <c r="M667" s="241"/>
      <c r="N667" s="241"/>
      <c r="O667" s="241"/>
      <c r="P667" s="241"/>
      <c r="Q667" s="241"/>
      <c r="R667" s="241"/>
      <c r="S667" s="241"/>
      <c r="T667" s="241"/>
      <c r="U667" s="241"/>
      <c r="V667" s="241"/>
      <c r="W667" s="241"/>
      <c r="X667" s="241"/>
      <c r="Y667" s="241"/>
      <c r="Z667" s="241"/>
      <c r="AA667" s="241"/>
      <c r="AB667" s="241"/>
      <c r="AC667" s="241"/>
      <c r="AD667" s="241"/>
      <c r="AE667" s="241"/>
      <c r="AF667" s="241"/>
      <c r="AG667" s="241"/>
      <c r="AH667" s="241"/>
      <c r="AI667" s="241"/>
      <c r="AJ667" s="241"/>
      <c r="AK667" s="241"/>
      <c r="AL667" s="241"/>
      <c r="AM667" s="241"/>
      <c r="AN667" s="241"/>
      <c r="AO667" s="241"/>
      <c r="AP667" s="241"/>
      <c r="AQ667" s="241"/>
      <c r="AR667" s="241"/>
      <c r="AS667" s="241"/>
      <c r="AT667" s="241"/>
      <c r="AU667" s="241"/>
    </row>
    <row r="668" spans="1:47" s="39" customFormat="1" ht="12" customHeight="1">
      <c r="A668" s="69" t="s">
        <v>399</v>
      </c>
      <c r="B668" s="79">
        <f t="shared" si="81"/>
        <v>128532</v>
      </c>
      <c r="C668" s="79">
        <f t="shared" si="81"/>
        <v>128532</v>
      </c>
      <c r="D668" s="79">
        <f t="shared" si="81"/>
        <v>0</v>
      </c>
      <c r="E668" s="936">
        <f t="shared" si="80"/>
        <v>0</v>
      </c>
      <c r="F668" s="79">
        <f>D668-'[2]Septembris'!D666</f>
        <v>0</v>
      </c>
      <c r="G668" s="241"/>
      <c r="H668" s="241"/>
      <c r="I668" s="241"/>
      <c r="J668" s="241"/>
      <c r="K668" s="241"/>
      <c r="L668" s="241"/>
      <c r="M668" s="241"/>
      <c r="N668" s="241"/>
      <c r="O668" s="241"/>
      <c r="P668" s="241"/>
      <c r="Q668" s="241"/>
      <c r="R668" s="241"/>
      <c r="S668" s="241"/>
      <c r="T668" s="241"/>
      <c r="U668" s="241"/>
      <c r="V668" s="241"/>
      <c r="W668" s="241"/>
      <c r="X668" s="241"/>
      <c r="Y668" s="241"/>
      <c r="Z668" s="241"/>
      <c r="AA668" s="241"/>
      <c r="AB668" s="241"/>
      <c r="AC668" s="241"/>
      <c r="AD668" s="241"/>
      <c r="AE668" s="241"/>
      <c r="AF668" s="241"/>
      <c r="AG668" s="241"/>
      <c r="AH668" s="241"/>
      <c r="AI668" s="241"/>
      <c r="AJ668" s="241"/>
      <c r="AK668" s="241"/>
      <c r="AL668" s="241"/>
      <c r="AM668" s="241"/>
      <c r="AN668" s="241"/>
      <c r="AO668" s="241"/>
      <c r="AP668" s="241"/>
      <c r="AQ668" s="241"/>
      <c r="AR668" s="241"/>
      <c r="AS668" s="241"/>
      <c r="AT668" s="241"/>
      <c r="AU668" s="241"/>
    </row>
    <row r="669" spans="1:47" s="39" customFormat="1" ht="12" customHeight="1">
      <c r="A669" s="69" t="s">
        <v>401</v>
      </c>
      <c r="B669" s="79">
        <f t="shared" si="81"/>
        <v>128532</v>
      </c>
      <c r="C669" s="79">
        <f t="shared" si="81"/>
        <v>128532</v>
      </c>
      <c r="D669" s="79">
        <f t="shared" si="81"/>
        <v>0</v>
      </c>
      <c r="E669" s="936">
        <f t="shared" si="80"/>
        <v>0</v>
      </c>
      <c r="F669" s="79">
        <f>D669-'[2]Septembris'!D667</f>
        <v>0</v>
      </c>
      <c r="G669" s="241"/>
      <c r="H669" s="241"/>
      <c r="I669" s="241"/>
      <c r="J669" s="241"/>
      <c r="K669" s="241"/>
      <c r="L669" s="241"/>
      <c r="M669" s="241"/>
      <c r="N669" s="241"/>
      <c r="O669" s="241"/>
      <c r="P669" s="241"/>
      <c r="Q669" s="241"/>
      <c r="R669" s="241"/>
      <c r="S669" s="241"/>
      <c r="T669" s="241"/>
      <c r="U669" s="241"/>
      <c r="V669" s="241"/>
      <c r="W669" s="241"/>
      <c r="X669" s="241"/>
      <c r="Y669" s="241"/>
      <c r="Z669" s="241"/>
      <c r="AA669" s="241"/>
      <c r="AB669" s="241"/>
      <c r="AC669" s="241"/>
      <c r="AD669" s="241"/>
      <c r="AE669" s="241"/>
      <c r="AF669" s="241"/>
      <c r="AG669" s="241"/>
      <c r="AH669" s="241"/>
      <c r="AI669" s="241"/>
      <c r="AJ669" s="241"/>
      <c r="AK669" s="241"/>
      <c r="AL669" s="241"/>
      <c r="AM669" s="241"/>
      <c r="AN669" s="241"/>
      <c r="AO669" s="241"/>
      <c r="AP669" s="241"/>
      <c r="AQ669" s="241"/>
      <c r="AR669" s="241"/>
      <c r="AS669" s="241"/>
      <c r="AT669" s="241"/>
      <c r="AU669" s="241"/>
    </row>
    <row r="670" spans="1:47" s="39" customFormat="1" ht="12" customHeight="1">
      <c r="A670" s="945" t="s">
        <v>481</v>
      </c>
      <c r="B670" s="79">
        <v>128532</v>
      </c>
      <c r="C670" s="79">
        <v>128532</v>
      </c>
      <c r="D670" s="79">
        <v>0</v>
      </c>
      <c r="E670" s="936">
        <f t="shared" si="80"/>
        <v>0</v>
      </c>
      <c r="F670" s="79">
        <f>D670-'[2]Septembris'!D668</f>
        <v>0</v>
      </c>
      <c r="G670" s="241"/>
      <c r="H670" s="241"/>
      <c r="I670" s="241"/>
      <c r="J670" s="241"/>
      <c r="K670" s="241"/>
      <c r="L670" s="241"/>
      <c r="M670" s="241"/>
      <c r="N670" s="241"/>
      <c r="O670" s="241"/>
      <c r="P670" s="241"/>
      <c r="Q670" s="241"/>
      <c r="R670" s="241"/>
      <c r="S670" s="241"/>
      <c r="T670" s="241"/>
      <c r="U670" s="241"/>
      <c r="V670" s="241"/>
      <c r="W670" s="241"/>
      <c r="X670" s="241"/>
      <c r="Y670" s="241"/>
      <c r="Z670" s="241"/>
      <c r="AA670" s="241"/>
      <c r="AB670" s="241"/>
      <c r="AC670" s="241"/>
      <c r="AD670" s="241"/>
      <c r="AE670" s="241"/>
      <c r="AF670" s="241"/>
      <c r="AG670" s="241"/>
      <c r="AH670" s="241"/>
      <c r="AI670" s="241"/>
      <c r="AJ670" s="241"/>
      <c r="AK670" s="241"/>
      <c r="AL670" s="241"/>
      <c r="AM670" s="241"/>
      <c r="AN670" s="241"/>
      <c r="AO670" s="241"/>
      <c r="AP670" s="241"/>
      <c r="AQ670" s="241"/>
      <c r="AR670" s="241"/>
      <c r="AS670" s="241"/>
      <c r="AT670" s="241"/>
      <c r="AU670" s="241"/>
    </row>
    <row r="671" spans="1:6" ht="12.75">
      <c r="A671" s="684" t="s">
        <v>482</v>
      </c>
      <c r="B671" s="23"/>
      <c r="C671" s="23"/>
      <c r="D671" s="23"/>
      <c r="E671" s="898"/>
      <c r="F671" s="79"/>
    </row>
    <row r="672" spans="1:42" s="928" customFormat="1" ht="25.5">
      <c r="A672" s="419" t="s">
        <v>435</v>
      </c>
      <c r="B672" s="23"/>
      <c r="C672" s="23"/>
      <c r="D672" s="23"/>
      <c r="E672" s="898"/>
      <c r="F672" s="79"/>
      <c r="G672" s="927"/>
      <c r="H672" s="927"/>
      <c r="I672" s="927"/>
      <c r="J672" s="927"/>
      <c r="K672" s="927"/>
      <c r="L672" s="927"/>
      <c r="M672" s="927"/>
      <c r="N672" s="927"/>
      <c r="O672" s="927"/>
      <c r="P672" s="927"/>
      <c r="Q672" s="927"/>
      <c r="R672" s="927"/>
      <c r="S672" s="927"/>
      <c r="T672" s="927"/>
      <c r="U672" s="927"/>
      <c r="V672" s="927"/>
      <c r="W672" s="927"/>
      <c r="X672" s="927"/>
      <c r="Y672" s="927"/>
      <c r="Z672" s="927"/>
      <c r="AA672" s="927"/>
      <c r="AB672" s="927"/>
      <c r="AC672" s="927"/>
      <c r="AD672" s="927"/>
      <c r="AE672" s="927"/>
      <c r="AF672" s="927"/>
      <c r="AG672" s="927"/>
      <c r="AH672" s="927"/>
      <c r="AI672" s="927"/>
      <c r="AJ672" s="927"/>
      <c r="AK672" s="927"/>
      <c r="AL672" s="927"/>
      <c r="AM672" s="927"/>
      <c r="AN672" s="927"/>
      <c r="AO672" s="927"/>
      <c r="AP672" s="927"/>
    </row>
    <row r="673" spans="1:42" s="929" customFormat="1" ht="12.75">
      <c r="A673" s="66" t="s">
        <v>394</v>
      </c>
      <c r="B673" s="79">
        <f>SUM(B674)</f>
        <v>14458441</v>
      </c>
      <c r="C673" s="79">
        <f>SUM(C674)</f>
        <v>14325430</v>
      </c>
      <c r="D673" s="79">
        <f>SUM(D674)</f>
        <v>14325430</v>
      </c>
      <c r="E673" s="422">
        <f>D673/B673*100</f>
        <v>99.08004604369171</v>
      </c>
      <c r="F673" s="79">
        <f>D673-'[2]Septembris'!D671</f>
        <v>10072831</v>
      </c>
      <c r="G673" s="567"/>
      <c r="H673" s="567"/>
      <c r="I673" s="567"/>
      <c r="J673" s="567"/>
      <c r="K673" s="567"/>
      <c r="L673" s="567"/>
      <c r="M673" s="567"/>
      <c r="N673" s="567"/>
      <c r="O673" s="567"/>
      <c r="P673" s="567"/>
      <c r="Q673" s="567"/>
      <c r="R673" s="567"/>
      <c r="S673" s="567"/>
      <c r="T673" s="567"/>
      <c r="U673" s="567"/>
      <c r="V673" s="567"/>
      <c r="W673" s="567"/>
      <c r="X673" s="567"/>
      <c r="Y673" s="567"/>
      <c r="Z673" s="567"/>
      <c r="AA673" s="567"/>
      <c r="AB673" s="567"/>
      <c r="AC673" s="567"/>
      <c r="AD673" s="567"/>
      <c r="AE673" s="567"/>
      <c r="AF673" s="567"/>
      <c r="AG673" s="567"/>
      <c r="AH673" s="567"/>
      <c r="AI673" s="567"/>
      <c r="AJ673" s="567"/>
      <c r="AK673" s="567"/>
      <c r="AL673" s="567"/>
      <c r="AM673" s="567"/>
      <c r="AN673" s="567"/>
      <c r="AO673" s="567"/>
      <c r="AP673" s="567"/>
    </row>
    <row r="674" spans="1:42" s="929" customFormat="1" ht="12.75">
      <c r="A674" s="66" t="s">
        <v>395</v>
      </c>
      <c r="B674" s="79">
        <v>14458441</v>
      </c>
      <c r="C674" s="79">
        <v>14325430</v>
      </c>
      <c r="D674" s="79">
        <v>14325430</v>
      </c>
      <c r="E674" s="422">
        <f>D674/B674*100</f>
        <v>99.08004604369171</v>
      </c>
      <c r="F674" s="79">
        <f>D674-'[2]Septembris'!D672</f>
        <v>10072831</v>
      </c>
      <c r="G674" s="567"/>
      <c r="H674" s="567"/>
      <c r="I674" s="567"/>
      <c r="J674" s="567"/>
      <c r="K674" s="567"/>
      <c r="L674" s="567"/>
      <c r="M674" s="567"/>
      <c r="N674" s="567"/>
      <c r="O674" s="567"/>
      <c r="P674" s="567"/>
      <c r="Q674" s="567"/>
      <c r="R674" s="567"/>
      <c r="S674" s="567"/>
      <c r="T674" s="567"/>
      <c r="U674" s="567"/>
      <c r="V674" s="567"/>
      <c r="W674" s="567"/>
      <c r="X674" s="567"/>
      <c r="Y674" s="567"/>
      <c r="Z674" s="567"/>
      <c r="AA674" s="567"/>
      <c r="AB674" s="567"/>
      <c r="AC674" s="567"/>
      <c r="AD674" s="567"/>
      <c r="AE674" s="567"/>
      <c r="AF674" s="567"/>
      <c r="AG674" s="567"/>
      <c r="AH674" s="567"/>
      <c r="AI674" s="567"/>
      <c r="AJ674" s="567"/>
      <c r="AK674" s="567"/>
      <c r="AL674" s="567"/>
      <c r="AM674" s="567"/>
      <c r="AN674" s="567"/>
      <c r="AO674" s="567"/>
      <c r="AP674" s="567"/>
    </row>
    <row r="675" spans="1:42" s="929" customFormat="1" ht="12.75">
      <c r="A675" s="66" t="s">
        <v>398</v>
      </c>
      <c r="B675" s="79">
        <f aca="true" t="shared" si="82" ref="B675:D676">SUM(B676)</f>
        <v>14458441</v>
      </c>
      <c r="C675" s="79">
        <f t="shared" si="82"/>
        <v>14325430</v>
      </c>
      <c r="D675" s="79">
        <f t="shared" si="82"/>
        <v>5818561</v>
      </c>
      <c r="E675" s="422">
        <f>D675/B675*100</f>
        <v>40.243349888138006</v>
      </c>
      <c r="F675" s="79">
        <f>D675-'[2]Septembris'!D673</f>
        <v>2408050</v>
      </c>
      <c r="G675" s="567"/>
      <c r="H675" s="567"/>
      <c r="I675" s="567"/>
      <c r="J675" s="567"/>
      <c r="K675" s="567"/>
      <c r="L675" s="567"/>
      <c r="M675" s="567"/>
      <c r="N675" s="567"/>
      <c r="O675" s="567"/>
      <c r="P675" s="567"/>
      <c r="Q675" s="567"/>
      <c r="R675" s="567"/>
      <c r="S675" s="567"/>
      <c r="T675" s="567"/>
      <c r="U675" s="567"/>
      <c r="V675" s="567"/>
      <c r="W675" s="567"/>
      <c r="X675" s="567"/>
      <c r="Y675" s="567"/>
      <c r="Z675" s="567"/>
      <c r="AA675" s="567"/>
      <c r="AB675" s="567"/>
      <c r="AC675" s="567"/>
      <c r="AD675" s="567"/>
      <c r="AE675" s="567"/>
      <c r="AF675" s="567"/>
      <c r="AG675" s="567"/>
      <c r="AH675" s="567"/>
      <c r="AI675" s="567"/>
      <c r="AJ675" s="567"/>
      <c r="AK675" s="567"/>
      <c r="AL675" s="567"/>
      <c r="AM675" s="567"/>
      <c r="AN675" s="567"/>
      <c r="AO675" s="567"/>
      <c r="AP675" s="567"/>
    </row>
    <row r="676" spans="1:42" s="886" customFormat="1" ht="12.75">
      <c r="A676" s="66" t="s">
        <v>405</v>
      </c>
      <c r="B676" s="79">
        <f t="shared" si="82"/>
        <v>14458441</v>
      </c>
      <c r="C676" s="79">
        <f t="shared" si="82"/>
        <v>14325430</v>
      </c>
      <c r="D676" s="79">
        <f t="shared" si="82"/>
        <v>5818561</v>
      </c>
      <c r="E676" s="422">
        <f>D676/B676*100</f>
        <v>40.243349888138006</v>
      </c>
      <c r="F676" s="79">
        <f>D676-'[2]Septembris'!D674</f>
        <v>2408050</v>
      </c>
      <c r="G676" s="567"/>
      <c r="H676" s="567"/>
      <c r="I676" s="567"/>
      <c r="J676" s="567"/>
      <c r="K676" s="567"/>
      <c r="L676" s="567"/>
      <c r="M676" s="567"/>
      <c r="N676" s="567"/>
      <c r="O676" s="567"/>
      <c r="P676" s="567"/>
      <c r="Q676" s="567"/>
      <c r="R676" s="567"/>
      <c r="S676" s="567"/>
      <c r="T676" s="567"/>
      <c r="U676" s="567"/>
      <c r="V676" s="567"/>
      <c r="W676" s="567"/>
      <c r="X676" s="567"/>
      <c r="Y676" s="567"/>
      <c r="Z676" s="567"/>
      <c r="AA676" s="567"/>
      <c r="AB676" s="567"/>
      <c r="AC676" s="567"/>
      <c r="AD676" s="567"/>
      <c r="AE676" s="567"/>
      <c r="AF676" s="567"/>
      <c r="AG676" s="567"/>
      <c r="AH676" s="567"/>
      <c r="AI676" s="567"/>
      <c r="AJ676" s="567"/>
      <c r="AK676" s="567"/>
      <c r="AL676" s="567"/>
      <c r="AM676" s="567"/>
      <c r="AN676" s="567"/>
      <c r="AO676" s="567"/>
      <c r="AP676" s="567"/>
    </row>
    <row r="677" spans="1:42" s="886" customFormat="1" ht="12.75">
      <c r="A677" s="66" t="s">
        <v>407</v>
      </c>
      <c r="B677" s="79">
        <v>14458441</v>
      </c>
      <c r="C677" s="79">
        <v>14325430</v>
      </c>
      <c r="D677" s="79">
        <v>5818561</v>
      </c>
      <c r="E677" s="422">
        <f>D677/B677*100</f>
        <v>40.243349888138006</v>
      </c>
      <c r="F677" s="79">
        <f>D677-'[2]Septembris'!D675</f>
        <v>2408050</v>
      </c>
      <c r="G677" s="567"/>
      <c r="H677" s="567"/>
      <c r="I677" s="567"/>
      <c r="J677" s="567"/>
      <c r="K677" s="567"/>
      <c r="L677" s="567"/>
      <c r="M677" s="567"/>
      <c r="N677" s="567"/>
      <c r="O677" s="567"/>
      <c r="P677" s="567"/>
      <c r="Q677" s="567"/>
      <c r="R677" s="567"/>
      <c r="S677" s="567"/>
      <c r="T677" s="567"/>
      <c r="U677" s="567"/>
      <c r="V677" s="567"/>
      <c r="W677" s="567"/>
      <c r="X677" s="567"/>
      <c r="Y677" s="567"/>
      <c r="Z677" s="567"/>
      <c r="AA677" s="567"/>
      <c r="AB677" s="567"/>
      <c r="AC677" s="567"/>
      <c r="AD677" s="567"/>
      <c r="AE677" s="567"/>
      <c r="AF677" s="567"/>
      <c r="AG677" s="567"/>
      <c r="AH677" s="567"/>
      <c r="AI677" s="567"/>
      <c r="AJ677" s="567"/>
      <c r="AK677" s="567"/>
      <c r="AL677" s="567"/>
      <c r="AM677" s="567"/>
      <c r="AN677" s="567"/>
      <c r="AO677" s="567"/>
      <c r="AP677" s="567"/>
    </row>
    <row r="678" spans="1:42" s="886" customFormat="1" ht="12.75">
      <c r="A678" s="66"/>
      <c r="B678" s="79"/>
      <c r="C678" s="79"/>
      <c r="D678" s="79"/>
      <c r="E678" s="422"/>
      <c r="F678" s="79"/>
      <c r="G678" s="567"/>
      <c r="H678" s="567"/>
      <c r="I678" s="567"/>
      <c r="J678" s="567"/>
      <c r="K678" s="567"/>
      <c r="L678" s="567"/>
      <c r="M678" s="567"/>
      <c r="N678" s="567"/>
      <c r="O678" s="567"/>
      <c r="P678" s="567"/>
      <c r="Q678" s="567"/>
      <c r="R678" s="567"/>
      <c r="S678" s="567"/>
      <c r="T678" s="567"/>
      <c r="U678" s="567"/>
      <c r="V678" s="567"/>
      <c r="W678" s="567"/>
      <c r="X678" s="567"/>
      <c r="Y678" s="567"/>
      <c r="Z678" s="567"/>
      <c r="AA678" s="567"/>
      <c r="AB678" s="567"/>
      <c r="AC678" s="567"/>
      <c r="AD678" s="567"/>
      <c r="AE678" s="567"/>
      <c r="AF678" s="567"/>
      <c r="AG678" s="567"/>
      <c r="AH678" s="567"/>
      <c r="AI678" s="567"/>
      <c r="AJ678" s="567"/>
      <c r="AK678" s="567"/>
      <c r="AL678" s="567"/>
      <c r="AM678" s="567"/>
      <c r="AN678" s="567"/>
      <c r="AO678" s="567"/>
      <c r="AP678" s="567"/>
    </row>
    <row r="679" spans="1:42" s="886" customFormat="1" ht="12.75">
      <c r="A679" s="90" t="s">
        <v>483</v>
      </c>
      <c r="B679" s="79"/>
      <c r="C679" s="79"/>
      <c r="D679" s="79"/>
      <c r="E679" s="422"/>
      <c r="F679" s="79"/>
      <c r="G679" s="567"/>
      <c r="H679" s="567"/>
      <c r="I679" s="567"/>
      <c r="J679" s="567"/>
      <c r="K679" s="567"/>
      <c r="L679" s="567"/>
      <c r="M679" s="567"/>
      <c r="N679" s="567"/>
      <c r="O679" s="567"/>
      <c r="P679" s="567"/>
      <c r="Q679" s="567"/>
      <c r="R679" s="567"/>
      <c r="S679" s="567"/>
      <c r="T679" s="567"/>
      <c r="U679" s="567"/>
      <c r="V679" s="567"/>
      <c r="W679" s="567"/>
      <c r="X679" s="567"/>
      <c r="Y679" s="567"/>
      <c r="Z679" s="567"/>
      <c r="AA679" s="567"/>
      <c r="AB679" s="567"/>
      <c r="AC679" s="567"/>
      <c r="AD679" s="567"/>
      <c r="AE679" s="567"/>
      <c r="AF679" s="567"/>
      <c r="AG679" s="567"/>
      <c r="AH679" s="567"/>
      <c r="AI679" s="567"/>
      <c r="AJ679" s="567"/>
      <c r="AK679" s="567"/>
      <c r="AL679" s="567"/>
      <c r="AM679" s="567"/>
      <c r="AN679" s="567"/>
      <c r="AO679" s="567"/>
      <c r="AP679" s="567"/>
    </row>
    <row r="680" spans="1:52" s="928" customFormat="1" ht="12.75">
      <c r="A680" s="70" t="s">
        <v>431</v>
      </c>
      <c r="B680" s="79"/>
      <c r="C680" s="79"/>
      <c r="D680" s="79"/>
      <c r="E680" s="422"/>
      <c r="F680" s="79"/>
      <c r="G680" s="927"/>
      <c r="H680" s="927"/>
      <c r="I680" s="927"/>
      <c r="J680" s="927"/>
      <c r="K680" s="927"/>
      <c r="L680" s="927"/>
      <c r="M680" s="927"/>
      <c r="N680" s="927"/>
      <c r="O680" s="927"/>
      <c r="P680" s="927"/>
      <c r="Q680" s="927"/>
      <c r="R680" s="927"/>
      <c r="S680" s="927"/>
      <c r="T680" s="927"/>
      <c r="U680" s="927"/>
      <c r="V680" s="927"/>
      <c r="W680" s="927"/>
      <c r="X680" s="927"/>
      <c r="Y680" s="927"/>
      <c r="Z680" s="927"/>
      <c r="AA680" s="927"/>
      <c r="AB680" s="927"/>
      <c r="AC680" s="927"/>
      <c r="AD680" s="927"/>
      <c r="AE680" s="927"/>
      <c r="AF680" s="927"/>
      <c r="AG680" s="927"/>
      <c r="AH680" s="927"/>
      <c r="AI680" s="927"/>
      <c r="AJ680" s="927"/>
      <c r="AK680" s="927"/>
      <c r="AL680" s="927"/>
      <c r="AM680" s="927"/>
      <c r="AN680" s="927"/>
      <c r="AO680" s="927"/>
      <c r="AP680" s="927"/>
      <c r="AQ680" s="927"/>
      <c r="AR680" s="927"/>
      <c r="AS680" s="927"/>
      <c r="AT680" s="927"/>
      <c r="AU680" s="927"/>
      <c r="AV680" s="927"/>
      <c r="AW680" s="927"/>
      <c r="AX680" s="927"/>
      <c r="AY680" s="927"/>
      <c r="AZ680" s="927"/>
    </row>
    <row r="681" spans="1:52" s="932" customFormat="1" ht="12.75">
      <c r="A681" s="90" t="s">
        <v>484</v>
      </c>
      <c r="B681" s="23">
        <f aca="true" t="shared" si="83" ref="B681:D687">B703</f>
        <v>5040</v>
      </c>
      <c r="C681" s="23">
        <f t="shared" si="83"/>
        <v>3920</v>
      </c>
      <c r="D681" s="23">
        <f t="shared" si="83"/>
        <v>3920</v>
      </c>
      <c r="E681" s="898">
        <f>D681/B681*100</f>
        <v>77.77777777777779</v>
      </c>
      <c r="F681" s="23">
        <f aca="true" t="shared" si="84" ref="F681:F687">F703</f>
        <v>560</v>
      </c>
      <c r="G681" s="927"/>
      <c r="H681" s="927"/>
      <c r="I681" s="927"/>
      <c r="J681" s="927"/>
      <c r="K681" s="927"/>
      <c r="L681" s="927"/>
      <c r="M681" s="927"/>
      <c r="N681" s="927"/>
      <c r="O681" s="927"/>
      <c r="P681" s="927"/>
      <c r="Q681" s="927"/>
      <c r="R681" s="927"/>
      <c r="S681" s="927"/>
      <c r="T681" s="927"/>
      <c r="U681" s="927"/>
      <c r="V681" s="927"/>
      <c r="W681" s="927"/>
      <c r="X681" s="927"/>
      <c r="Y681" s="927"/>
      <c r="Z681" s="927"/>
      <c r="AA681" s="927"/>
      <c r="AB681" s="927"/>
      <c r="AC681" s="927"/>
      <c r="AD681" s="927"/>
      <c r="AE681" s="927"/>
      <c r="AF681" s="927"/>
      <c r="AG681" s="927"/>
      <c r="AH681" s="927"/>
      <c r="AI681" s="927"/>
      <c r="AJ681" s="927"/>
      <c r="AK681" s="927"/>
      <c r="AL681" s="927"/>
      <c r="AM681" s="927"/>
      <c r="AN681" s="927"/>
      <c r="AO681" s="927"/>
      <c r="AP681" s="927"/>
      <c r="AQ681" s="927"/>
      <c r="AR681" s="927"/>
      <c r="AS681" s="927"/>
      <c r="AT681" s="927"/>
      <c r="AU681" s="927"/>
      <c r="AV681" s="927"/>
      <c r="AW681" s="927"/>
      <c r="AX681" s="927"/>
      <c r="AY681" s="927"/>
      <c r="AZ681" s="927"/>
    </row>
    <row r="682" spans="1:52" s="932" customFormat="1" ht="12.75">
      <c r="A682" s="90" t="s">
        <v>485</v>
      </c>
      <c r="B682" s="23">
        <f t="shared" si="83"/>
        <v>5040</v>
      </c>
      <c r="C682" s="23">
        <f t="shared" si="83"/>
        <v>3920</v>
      </c>
      <c r="D682" s="23">
        <f t="shared" si="83"/>
        <v>3920</v>
      </c>
      <c r="E682" s="898">
        <f>D682/B682*100</f>
        <v>77.77777777777779</v>
      </c>
      <c r="F682" s="23">
        <f t="shared" si="84"/>
        <v>560</v>
      </c>
      <c r="G682" s="927"/>
      <c r="H682" s="927"/>
      <c r="I682" s="927"/>
      <c r="J682" s="927"/>
      <c r="K682" s="927"/>
      <c r="L682" s="927"/>
      <c r="M682" s="927"/>
      <c r="N682" s="927"/>
      <c r="O682" s="927"/>
      <c r="P682" s="927"/>
      <c r="Q682" s="927"/>
      <c r="R682" s="927"/>
      <c r="S682" s="927"/>
      <c r="T682" s="927"/>
      <c r="U682" s="927"/>
      <c r="V682" s="927"/>
      <c r="W682" s="927"/>
      <c r="X682" s="927"/>
      <c r="Y682" s="927"/>
      <c r="Z682" s="927"/>
      <c r="AA682" s="927"/>
      <c r="AB682" s="927"/>
      <c r="AC682" s="927"/>
      <c r="AD682" s="927"/>
      <c r="AE682" s="927"/>
      <c r="AF682" s="927"/>
      <c r="AG682" s="927"/>
      <c r="AH682" s="927"/>
      <c r="AI682" s="927"/>
      <c r="AJ682" s="927"/>
      <c r="AK682" s="927"/>
      <c r="AL682" s="927"/>
      <c r="AM682" s="927"/>
      <c r="AN682" s="927"/>
      <c r="AO682" s="927"/>
      <c r="AP682" s="927"/>
      <c r="AQ682" s="927"/>
      <c r="AR682" s="927"/>
      <c r="AS682" s="927"/>
      <c r="AT682" s="927"/>
      <c r="AU682" s="927"/>
      <c r="AV682" s="927"/>
      <c r="AW682" s="927"/>
      <c r="AX682" s="927"/>
      <c r="AY682" s="927"/>
      <c r="AZ682" s="927"/>
    </row>
    <row r="683" spans="1:52" s="932" customFormat="1" ht="12.75">
      <c r="A683" s="90" t="s">
        <v>398</v>
      </c>
      <c r="B683" s="23">
        <f t="shared" si="83"/>
        <v>5040</v>
      </c>
      <c r="C683" s="23">
        <f t="shared" si="83"/>
        <v>3920</v>
      </c>
      <c r="D683" s="23">
        <f t="shared" si="83"/>
        <v>3920</v>
      </c>
      <c r="E683" s="898">
        <f>D683/B683*100</f>
        <v>77.77777777777779</v>
      </c>
      <c r="F683" s="23">
        <f t="shared" si="84"/>
        <v>560</v>
      </c>
      <c r="G683" s="927"/>
      <c r="H683" s="927"/>
      <c r="I683" s="927"/>
      <c r="J683" s="927"/>
      <c r="K683" s="927"/>
      <c r="L683" s="927"/>
      <c r="M683" s="927"/>
      <c r="N683" s="927"/>
      <c r="O683" s="927"/>
      <c r="P683" s="927"/>
      <c r="Q683" s="927"/>
      <c r="R683" s="927"/>
      <c r="S683" s="927"/>
      <c r="T683" s="927"/>
      <c r="U683" s="927"/>
      <c r="V683" s="927"/>
      <c r="W683" s="927"/>
      <c r="X683" s="927"/>
      <c r="Y683" s="927"/>
      <c r="Z683" s="927"/>
      <c r="AA683" s="927"/>
      <c r="AB683" s="927"/>
      <c r="AC683" s="927"/>
      <c r="AD683" s="927"/>
      <c r="AE683" s="927"/>
      <c r="AF683" s="927"/>
      <c r="AG683" s="927"/>
      <c r="AH683" s="927"/>
      <c r="AI683" s="927"/>
      <c r="AJ683" s="927"/>
      <c r="AK683" s="927"/>
      <c r="AL683" s="927"/>
      <c r="AM683" s="927"/>
      <c r="AN683" s="927"/>
      <c r="AO683" s="927"/>
      <c r="AP683" s="927"/>
      <c r="AQ683" s="927"/>
      <c r="AR683" s="927"/>
      <c r="AS683" s="927"/>
      <c r="AT683" s="927"/>
      <c r="AU683" s="927"/>
      <c r="AV683" s="927"/>
      <c r="AW683" s="927"/>
      <c r="AX683" s="927"/>
      <c r="AY683" s="927"/>
      <c r="AZ683" s="927"/>
    </row>
    <row r="684" spans="1:52" s="933" customFormat="1" ht="12.75">
      <c r="A684" s="90" t="s">
        <v>399</v>
      </c>
      <c r="B684" s="23">
        <f t="shared" si="83"/>
        <v>5040</v>
      </c>
      <c r="C684" s="23">
        <f t="shared" si="83"/>
        <v>3920</v>
      </c>
      <c r="D684" s="23">
        <f t="shared" si="83"/>
        <v>3920</v>
      </c>
      <c r="E684" s="898">
        <f>D684/B684*100</f>
        <v>77.77777777777779</v>
      </c>
      <c r="F684" s="23">
        <f t="shared" si="84"/>
        <v>560</v>
      </c>
      <c r="G684" s="927"/>
      <c r="H684" s="927"/>
      <c r="I684" s="927"/>
      <c r="J684" s="927"/>
      <c r="K684" s="927"/>
      <c r="L684" s="927"/>
      <c r="M684" s="927"/>
      <c r="N684" s="927"/>
      <c r="O684" s="927"/>
      <c r="P684" s="927"/>
      <c r="Q684" s="927"/>
      <c r="R684" s="927"/>
      <c r="S684" s="927"/>
      <c r="T684" s="927"/>
      <c r="U684" s="927"/>
      <c r="V684" s="927"/>
      <c r="W684" s="927"/>
      <c r="X684" s="927"/>
      <c r="Y684" s="927"/>
      <c r="Z684" s="927"/>
      <c r="AA684" s="927"/>
      <c r="AB684" s="927"/>
      <c r="AC684" s="927"/>
      <c r="AD684" s="927"/>
      <c r="AE684" s="927"/>
      <c r="AF684" s="927"/>
      <c r="AG684" s="927"/>
      <c r="AH684" s="927"/>
      <c r="AI684" s="927"/>
      <c r="AJ684" s="927"/>
      <c r="AK684" s="927"/>
      <c r="AL684" s="927"/>
      <c r="AM684" s="927"/>
      <c r="AN684" s="927"/>
      <c r="AO684" s="927"/>
      <c r="AP684" s="927"/>
      <c r="AQ684" s="927"/>
      <c r="AR684" s="927"/>
      <c r="AS684" s="927"/>
      <c r="AT684" s="927"/>
      <c r="AU684" s="927"/>
      <c r="AV684" s="927"/>
      <c r="AW684" s="927"/>
      <c r="AX684" s="927"/>
      <c r="AY684" s="927"/>
      <c r="AZ684" s="927"/>
    </row>
    <row r="685" spans="1:47" s="39" customFormat="1" ht="12" customHeight="1">
      <c r="A685" s="912" t="s">
        <v>84</v>
      </c>
      <c r="B685" s="359">
        <f t="shared" si="83"/>
        <v>5040</v>
      </c>
      <c r="C685" s="359">
        <f t="shared" si="83"/>
        <v>3920</v>
      </c>
      <c r="D685" s="359">
        <f t="shared" si="83"/>
        <v>560</v>
      </c>
      <c r="E685" s="898">
        <f>D685/B685*100</f>
        <v>11.11111111111111</v>
      </c>
      <c r="F685" s="359">
        <f t="shared" si="84"/>
        <v>560</v>
      </c>
      <c r="G685" s="241"/>
      <c r="H685" s="241"/>
      <c r="I685" s="241"/>
      <c r="J685" s="241"/>
      <c r="K685" s="241"/>
      <c r="L685" s="241"/>
      <c r="M685" s="241"/>
      <c r="N685" s="241"/>
      <c r="O685" s="241"/>
      <c r="P685" s="241"/>
      <c r="Q685" s="241"/>
      <c r="R685" s="241"/>
      <c r="S685" s="241"/>
      <c r="T685" s="241"/>
      <c r="U685" s="241"/>
      <c r="V685" s="241"/>
      <c r="W685" s="241"/>
      <c r="X685" s="241"/>
      <c r="Y685" s="241"/>
      <c r="Z685" s="241"/>
      <c r="AA685" s="241"/>
      <c r="AB685" s="241"/>
      <c r="AC685" s="241"/>
      <c r="AD685" s="241"/>
      <c r="AE685" s="241"/>
      <c r="AF685" s="241"/>
      <c r="AG685" s="241"/>
      <c r="AH685" s="241"/>
      <c r="AI685" s="241"/>
      <c r="AJ685" s="241"/>
      <c r="AK685" s="241"/>
      <c r="AL685" s="241"/>
      <c r="AM685" s="241"/>
      <c r="AN685" s="241"/>
      <c r="AO685" s="241"/>
      <c r="AP685" s="241"/>
      <c r="AQ685" s="241"/>
      <c r="AR685" s="241"/>
      <c r="AS685" s="241"/>
      <c r="AT685" s="241"/>
      <c r="AU685" s="241"/>
    </row>
    <row r="686" spans="1:52" s="928" customFormat="1" ht="12.75">
      <c r="A686" s="90" t="s">
        <v>401</v>
      </c>
      <c r="B686" s="23">
        <f t="shared" si="83"/>
        <v>0</v>
      </c>
      <c r="C686" s="23">
        <f t="shared" si="83"/>
        <v>0</v>
      </c>
      <c r="D686" s="23">
        <f t="shared" si="83"/>
        <v>3360</v>
      </c>
      <c r="E686" s="898">
        <v>0</v>
      </c>
      <c r="F686" s="23">
        <f t="shared" si="84"/>
        <v>0</v>
      </c>
      <c r="G686" s="927"/>
      <c r="H686" s="927"/>
      <c r="I686" s="927"/>
      <c r="J686" s="927"/>
      <c r="K686" s="927"/>
      <c r="L686" s="927"/>
      <c r="M686" s="927"/>
      <c r="N686" s="927"/>
      <c r="O686" s="927"/>
      <c r="P686" s="927"/>
      <c r="Q686" s="927"/>
      <c r="R686" s="927"/>
      <c r="S686" s="927"/>
      <c r="T686" s="927"/>
      <c r="U686" s="927"/>
      <c r="V686" s="927"/>
      <c r="W686" s="927"/>
      <c r="X686" s="927"/>
      <c r="Y686" s="927"/>
      <c r="Z686" s="927"/>
      <c r="AA686" s="927"/>
      <c r="AB686" s="927"/>
      <c r="AC686" s="927"/>
      <c r="AD686" s="927"/>
      <c r="AE686" s="927"/>
      <c r="AF686" s="927"/>
      <c r="AG686" s="927"/>
      <c r="AH686" s="927"/>
      <c r="AI686" s="927"/>
      <c r="AJ686" s="927"/>
      <c r="AK686" s="927"/>
      <c r="AL686" s="927"/>
      <c r="AM686" s="927"/>
      <c r="AN686" s="927"/>
      <c r="AO686" s="927"/>
      <c r="AP686" s="927"/>
      <c r="AQ686" s="927"/>
      <c r="AR686" s="927"/>
      <c r="AS686" s="927"/>
      <c r="AT686" s="927"/>
      <c r="AU686" s="927"/>
      <c r="AV686" s="927"/>
      <c r="AW686" s="927"/>
      <c r="AX686" s="927"/>
      <c r="AY686" s="927"/>
      <c r="AZ686" s="927"/>
    </row>
    <row r="687" spans="1:52" s="928" customFormat="1" ht="12.75">
      <c r="A687" s="90" t="s">
        <v>486</v>
      </c>
      <c r="B687" s="23">
        <f t="shared" si="83"/>
        <v>0</v>
      </c>
      <c r="C687" s="23">
        <f t="shared" si="83"/>
        <v>0</v>
      </c>
      <c r="D687" s="23">
        <f t="shared" si="83"/>
        <v>3360</v>
      </c>
      <c r="E687" s="898">
        <v>0</v>
      </c>
      <c r="F687" s="23">
        <f t="shared" si="84"/>
        <v>0</v>
      </c>
      <c r="G687" s="927"/>
      <c r="H687" s="927"/>
      <c r="I687" s="927"/>
      <c r="J687" s="927"/>
      <c r="K687" s="927"/>
      <c r="L687" s="927"/>
      <c r="M687" s="927"/>
      <c r="N687" s="927"/>
      <c r="O687" s="927"/>
      <c r="P687" s="927"/>
      <c r="Q687" s="927"/>
      <c r="R687" s="927"/>
      <c r="S687" s="927"/>
      <c r="T687" s="927"/>
      <c r="U687" s="927"/>
      <c r="V687" s="927"/>
      <c r="W687" s="927"/>
      <c r="X687" s="927"/>
      <c r="Y687" s="927"/>
      <c r="Z687" s="927"/>
      <c r="AA687" s="927"/>
      <c r="AB687" s="927"/>
      <c r="AC687" s="927"/>
      <c r="AD687" s="927"/>
      <c r="AE687" s="927"/>
      <c r="AF687" s="927"/>
      <c r="AG687" s="927"/>
      <c r="AH687" s="927"/>
      <c r="AI687" s="927"/>
      <c r="AJ687" s="927"/>
      <c r="AK687" s="927"/>
      <c r="AL687" s="927"/>
      <c r="AM687" s="927"/>
      <c r="AN687" s="927"/>
      <c r="AO687" s="927"/>
      <c r="AP687" s="927"/>
      <c r="AQ687" s="927"/>
      <c r="AR687" s="927"/>
      <c r="AS687" s="927"/>
      <c r="AT687" s="927"/>
      <c r="AU687" s="927"/>
      <c r="AV687" s="927"/>
      <c r="AW687" s="927"/>
      <c r="AX687" s="927"/>
      <c r="AY687" s="927"/>
      <c r="AZ687" s="927"/>
    </row>
    <row r="688" spans="1:47" s="39" customFormat="1" ht="14.25" customHeight="1">
      <c r="A688" s="461" t="s">
        <v>487</v>
      </c>
      <c r="B688" s="79"/>
      <c r="C688" s="79"/>
      <c r="D688" s="79"/>
      <c r="E688" s="936"/>
      <c r="F688" s="79"/>
      <c r="G688" s="241"/>
      <c r="H688" s="241"/>
      <c r="I688" s="241"/>
      <c r="J688" s="241"/>
      <c r="K688" s="241"/>
      <c r="L688" s="241"/>
      <c r="M688" s="241"/>
      <c r="N688" s="241"/>
      <c r="O688" s="241"/>
      <c r="P688" s="241"/>
      <c r="Q688" s="241"/>
      <c r="R688" s="241"/>
      <c r="S688" s="241"/>
      <c r="T688" s="241"/>
      <c r="U688" s="241"/>
      <c r="V688" s="241"/>
      <c r="W688" s="241"/>
      <c r="X688" s="241"/>
      <c r="Y688" s="241"/>
      <c r="Z688" s="241"/>
      <c r="AA688" s="241"/>
      <c r="AB688" s="241"/>
      <c r="AC688" s="241"/>
      <c r="AD688" s="241"/>
      <c r="AE688" s="241"/>
      <c r="AF688" s="241"/>
      <c r="AG688" s="241"/>
      <c r="AH688" s="241"/>
      <c r="AI688" s="241"/>
      <c r="AJ688" s="241"/>
      <c r="AK688" s="241"/>
      <c r="AL688" s="241"/>
      <c r="AM688" s="241"/>
      <c r="AN688" s="241"/>
      <c r="AO688" s="241"/>
      <c r="AP688" s="241"/>
      <c r="AQ688" s="241"/>
      <c r="AR688" s="241"/>
      <c r="AS688" s="241"/>
      <c r="AT688" s="241"/>
      <c r="AU688" s="241"/>
    </row>
    <row r="689" spans="1:47" s="39" customFormat="1" ht="12" customHeight="1">
      <c r="A689" s="70" t="s">
        <v>484</v>
      </c>
      <c r="B689" s="359">
        <f aca="true" t="shared" si="85" ref="B689:D693">B711</f>
        <v>99100</v>
      </c>
      <c r="C689" s="359">
        <f t="shared" si="85"/>
        <v>48760</v>
      </c>
      <c r="D689" s="359">
        <f t="shared" si="85"/>
        <v>0</v>
      </c>
      <c r="E689" s="683">
        <f>D689/B689*100</f>
        <v>0</v>
      </c>
      <c r="F689" s="359">
        <f>F711</f>
        <v>0</v>
      </c>
      <c r="G689" s="241"/>
      <c r="H689" s="241"/>
      <c r="I689" s="241"/>
      <c r="J689" s="241"/>
      <c r="K689" s="241"/>
      <c r="L689" s="241"/>
      <c r="M689" s="241"/>
      <c r="N689" s="241"/>
      <c r="O689" s="241"/>
      <c r="P689" s="241"/>
      <c r="Q689" s="241"/>
      <c r="R689" s="241"/>
      <c r="S689" s="241"/>
      <c r="T689" s="241"/>
      <c r="U689" s="241"/>
      <c r="V689" s="241"/>
      <c r="W689" s="241"/>
      <c r="X689" s="241"/>
      <c r="Y689" s="241"/>
      <c r="Z689" s="241"/>
      <c r="AA689" s="241"/>
      <c r="AB689" s="241"/>
      <c r="AC689" s="241"/>
      <c r="AD689" s="241"/>
      <c r="AE689" s="241"/>
      <c r="AF689" s="241"/>
      <c r="AG689" s="241"/>
      <c r="AH689" s="241"/>
      <c r="AI689" s="241"/>
      <c r="AJ689" s="241"/>
      <c r="AK689" s="241"/>
      <c r="AL689" s="241"/>
      <c r="AM689" s="241"/>
      <c r="AN689" s="241"/>
      <c r="AO689" s="241"/>
      <c r="AP689" s="241"/>
      <c r="AQ689" s="241"/>
      <c r="AR689" s="241"/>
      <c r="AS689" s="241"/>
      <c r="AT689" s="241"/>
      <c r="AU689" s="241"/>
    </row>
    <row r="690" spans="1:47" s="39" customFormat="1" ht="12" customHeight="1">
      <c r="A690" s="70" t="s">
        <v>485</v>
      </c>
      <c r="B690" s="359">
        <f t="shared" si="85"/>
        <v>99100</v>
      </c>
      <c r="C690" s="359">
        <f t="shared" si="85"/>
        <v>48760</v>
      </c>
      <c r="D690" s="359">
        <f t="shared" si="85"/>
        <v>0</v>
      </c>
      <c r="E690" s="683">
        <f>D690/B690*100</f>
        <v>0</v>
      </c>
      <c r="F690" s="359">
        <f>F712</f>
        <v>0</v>
      </c>
      <c r="G690" s="241"/>
      <c r="H690" s="241"/>
      <c r="I690" s="241"/>
      <c r="J690" s="241"/>
      <c r="K690" s="241"/>
      <c r="L690" s="241"/>
      <c r="M690" s="241"/>
      <c r="N690" s="241"/>
      <c r="O690" s="241"/>
      <c r="P690" s="241"/>
      <c r="Q690" s="241"/>
      <c r="R690" s="241"/>
      <c r="S690" s="241"/>
      <c r="T690" s="241"/>
      <c r="U690" s="241"/>
      <c r="V690" s="241"/>
      <c r="W690" s="241"/>
      <c r="X690" s="241"/>
      <c r="Y690" s="241"/>
      <c r="Z690" s="241"/>
      <c r="AA690" s="241"/>
      <c r="AB690" s="241"/>
      <c r="AC690" s="241"/>
      <c r="AD690" s="241"/>
      <c r="AE690" s="241"/>
      <c r="AF690" s="241"/>
      <c r="AG690" s="241"/>
      <c r="AH690" s="241"/>
      <c r="AI690" s="241"/>
      <c r="AJ690" s="241"/>
      <c r="AK690" s="241"/>
      <c r="AL690" s="241"/>
      <c r="AM690" s="241"/>
      <c r="AN690" s="241"/>
      <c r="AO690" s="241"/>
      <c r="AP690" s="241"/>
      <c r="AQ690" s="241"/>
      <c r="AR690" s="241"/>
      <c r="AS690" s="241"/>
      <c r="AT690" s="241"/>
      <c r="AU690" s="241"/>
    </row>
    <row r="691" spans="1:47" s="39" customFormat="1" ht="12" customHeight="1">
      <c r="A691" s="70" t="s">
        <v>398</v>
      </c>
      <c r="B691" s="359">
        <f t="shared" si="85"/>
        <v>99100</v>
      </c>
      <c r="C691" s="359">
        <f t="shared" si="85"/>
        <v>48760</v>
      </c>
      <c r="D691" s="359">
        <f t="shared" si="85"/>
        <v>0</v>
      </c>
      <c r="E691" s="683">
        <f>D691/B691*100</f>
        <v>0</v>
      </c>
      <c r="F691" s="359">
        <f>F713</f>
        <v>0</v>
      </c>
      <c r="G691" s="241"/>
      <c r="H691" s="241"/>
      <c r="I691" s="241"/>
      <c r="J691" s="241"/>
      <c r="K691" s="241"/>
      <c r="L691" s="241"/>
      <c r="M691" s="241"/>
      <c r="N691" s="241"/>
      <c r="O691" s="241"/>
      <c r="P691" s="241"/>
      <c r="Q691" s="241"/>
      <c r="R691" s="241"/>
      <c r="S691" s="241"/>
      <c r="T691" s="241"/>
      <c r="U691" s="241"/>
      <c r="V691" s="241"/>
      <c r="W691" s="241"/>
      <c r="X691" s="241"/>
      <c r="Y691" s="241"/>
      <c r="Z691" s="241"/>
      <c r="AA691" s="241"/>
      <c r="AB691" s="241"/>
      <c r="AC691" s="241"/>
      <c r="AD691" s="241"/>
      <c r="AE691" s="241"/>
      <c r="AF691" s="241"/>
      <c r="AG691" s="241"/>
      <c r="AH691" s="241"/>
      <c r="AI691" s="241"/>
      <c r="AJ691" s="241"/>
      <c r="AK691" s="241"/>
      <c r="AL691" s="241"/>
      <c r="AM691" s="241"/>
      <c r="AN691" s="241"/>
      <c r="AO691" s="241"/>
      <c r="AP691" s="241"/>
      <c r="AQ691" s="241"/>
      <c r="AR691" s="241"/>
      <c r="AS691" s="241"/>
      <c r="AT691" s="241"/>
      <c r="AU691" s="241"/>
    </row>
    <row r="692" spans="1:47" s="39" customFormat="1" ht="12" customHeight="1">
      <c r="A692" s="70" t="s">
        <v>405</v>
      </c>
      <c r="B692" s="359">
        <f t="shared" si="85"/>
        <v>99100</v>
      </c>
      <c r="C692" s="359">
        <f t="shared" si="85"/>
        <v>48760</v>
      </c>
      <c r="D692" s="359">
        <f t="shared" si="85"/>
        <v>0</v>
      </c>
      <c r="E692" s="683">
        <f>D692/B692*100</f>
        <v>0</v>
      </c>
      <c r="F692" s="359">
        <f>F714</f>
        <v>0</v>
      </c>
      <c r="G692" s="241"/>
      <c r="H692" s="241"/>
      <c r="I692" s="241"/>
      <c r="J692" s="241"/>
      <c r="K692" s="241"/>
      <c r="L692" s="241"/>
      <c r="M692" s="241"/>
      <c r="N692" s="241"/>
      <c r="O692" s="241"/>
      <c r="P692" s="241"/>
      <c r="Q692" s="241"/>
      <c r="R692" s="241"/>
      <c r="S692" s="241"/>
      <c r="T692" s="241"/>
      <c r="U692" s="241"/>
      <c r="V692" s="241"/>
      <c r="W692" s="241"/>
      <c r="X692" s="241"/>
      <c r="Y692" s="241"/>
      <c r="Z692" s="241"/>
      <c r="AA692" s="241"/>
      <c r="AB692" s="241"/>
      <c r="AC692" s="241"/>
      <c r="AD692" s="241"/>
      <c r="AE692" s="241"/>
      <c r="AF692" s="241"/>
      <c r="AG692" s="241"/>
      <c r="AH692" s="241"/>
      <c r="AI692" s="241"/>
      <c r="AJ692" s="241"/>
      <c r="AK692" s="241"/>
      <c r="AL692" s="241"/>
      <c r="AM692" s="241"/>
      <c r="AN692" s="241"/>
      <c r="AO692" s="241"/>
      <c r="AP692" s="241"/>
      <c r="AQ692" s="241"/>
      <c r="AR692" s="241"/>
      <c r="AS692" s="241"/>
      <c r="AT692" s="241"/>
      <c r="AU692" s="241"/>
    </row>
    <row r="693" spans="1:47" s="39" customFormat="1" ht="12" customHeight="1">
      <c r="A693" s="70" t="s">
        <v>407</v>
      </c>
      <c r="B693" s="359">
        <f t="shared" si="85"/>
        <v>99100</v>
      </c>
      <c r="C693" s="359">
        <f t="shared" si="85"/>
        <v>48760</v>
      </c>
      <c r="D693" s="359">
        <f t="shared" si="85"/>
        <v>0</v>
      </c>
      <c r="E693" s="683">
        <f>D693/B693*100</f>
        <v>0</v>
      </c>
      <c r="F693" s="359">
        <f>F715</f>
        <v>0</v>
      </c>
      <c r="G693" s="241"/>
      <c r="H693" s="241"/>
      <c r="I693" s="241"/>
      <c r="J693" s="241"/>
      <c r="K693" s="241"/>
      <c r="L693" s="241"/>
      <c r="M693" s="241"/>
      <c r="N693" s="241"/>
      <c r="O693" s="241"/>
      <c r="P693" s="241"/>
      <c r="Q693" s="241"/>
      <c r="R693" s="241"/>
      <c r="S693" s="241"/>
      <c r="T693" s="241"/>
      <c r="U693" s="241"/>
      <c r="V693" s="241"/>
      <c r="W693" s="241"/>
      <c r="X693" s="241"/>
      <c r="Y693" s="241"/>
      <c r="Z693" s="241"/>
      <c r="AA693" s="241"/>
      <c r="AB693" s="241"/>
      <c r="AC693" s="241"/>
      <c r="AD693" s="241"/>
      <c r="AE693" s="241"/>
      <c r="AF693" s="241"/>
      <c r="AG693" s="241"/>
      <c r="AH693" s="241"/>
      <c r="AI693" s="241"/>
      <c r="AJ693" s="241"/>
      <c r="AK693" s="241"/>
      <c r="AL693" s="241"/>
      <c r="AM693" s="241"/>
      <c r="AN693" s="241"/>
      <c r="AO693" s="241"/>
      <c r="AP693" s="241"/>
      <c r="AQ693" s="241"/>
      <c r="AR693" s="241"/>
      <c r="AS693" s="241"/>
      <c r="AT693" s="241"/>
      <c r="AU693" s="241"/>
    </row>
    <row r="694" spans="1:52" s="928" customFormat="1" ht="25.5">
      <c r="A694" s="419" t="s">
        <v>435</v>
      </c>
      <c r="B694" s="23"/>
      <c r="C694" s="23"/>
      <c r="D694" s="23"/>
      <c r="E694" s="898"/>
      <c r="F694" s="23"/>
      <c r="G694" s="927"/>
      <c r="H694" s="927"/>
      <c r="I694" s="927"/>
      <c r="J694" s="927"/>
      <c r="K694" s="927"/>
      <c r="L694" s="927"/>
      <c r="M694" s="927"/>
      <c r="N694" s="927"/>
      <c r="O694" s="927"/>
      <c r="P694" s="927"/>
      <c r="Q694" s="927"/>
      <c r="R694" s="927"/>
      <c r="S694" s="927"/>
      <c r="T694" s="927"/>
      <c r="U694" s="927"/>
      <c r="V694" s="927"/>
      <c r="W694" s="927"/>
      <c r="X694" s="927"/>
      <c r="Y694" s="927"/>
      <c r="Z694" s="927"/>
      <c r="AA694" s="927"/>
      <c r="AB694" s="927"/>
      <c r="AC694" s="927"/>
      <c r="AD694" s="927"/>
      <c r="AE694" s="927"/>
      <c r="AF694" s="927"/>
      <c r="AG694" s="927"/>
      <c r="AH694" s="927"/>
      <c r="AI694" s="927"/>
      <c r="AJ694" s="927"/>
      <c r="AK694" s="927"/>
      <c r="AL694" s="927"/>
      <c r="AM694" s="927"/>
      <c r="AN694" s="927"/>
      <c r="AO694" s="927"/>
      <c r="AP694" s="927"/>
      <c r="AQ694" s="927"/>
      <c r="AR694" s="927"/>
      <c r="AS694" s="927"/>
      <c r="AT694" s="927"/>
      <c r="AU694" s="927"/>
      <c r="AV694" s="927"/>
      <c r="AW694" s="927"/>
      <c r="AX694" s="927"/>
      <c r="AY694" s="927"/>
      <c r="AZ694" s="927"/>
    </row>
    <row r="695" spans="1:52" s="932" customFormat="1" ht="12.75">
      <c r="A695" s="90" t="s">
        <v>484</v>
      </c>
      <c r="B695" s="23">
        <f aca="true" t="shared" si="86" ref="B695:D699">B717</f>
        <v>2083935</v>
      </c>
      <c r="C695" s="23">
        <f t="shared" si="86"/>
        <v>1490786</v>
      </c>
      <c r="D695" s="23">
        <f t="shared" si="86"/>
        <v>1345000</v>
      </c>
      <c r="E695" s="898">
        <f>D695/B695*100</f>
        <v>64.54136045510057</v>
      </c>
      <c r="F695" s="23">
        <f>F717</f>
        <v>370000</v>
      </c>
      <c r="G695" s="927"/>
      <c r="H695" s="927"/>
      <c r="I695" s="927"/>
      <c r="J695" s="927"/>
      <c r="K695" s="927"/>
      <c r="L695" s="927"/>
      <c r="M695" s="927"/>
      <c r="N695" s="927"/>
      <c r="O695" s="927"/>
      <c r="P695" s="927"/>
      <c r="Q695" s="927"/>
      <c r="R695" s="927"/>
      <c r="S695" s="927"/>
      <c r="T695" s="927"/>
      <c r="U695" s="927"/>
      <c r="V695" s="927"/>
      <c r="W695" s="927"/>
      <c r="X695" s="927"/>
      <c r="Y695" s="927"/>
      <c r="Z695" s="927"/>
      <c r="AA695" s="927"/>
      <c r="AB695" s="927"/>
      <c r="AC695" s="927"/>
      <c r="AD695" s="927"/>
      <c r="AE695" s="927"/>
      <c r="AF695" s="927"/>
      <c r="AG695" s="927"/>
      <c r="AH695" s="927"/>
      <c r="AI695" s="927"/>
      <c r="AJ695" s="927"/>
      <c r="AK695" s="927"/>
      <c r="AL695" s="927"/>
      <c r="AM695" s="927"/>
      <c r="AN695" s="927"/>
      <c r="AO695" s="927"/>
      <c r="AP695" s="927"/>
      <c r="AQ695" s="927"/>
      <c r="AR695" s="927"/>
      <c r="AS695" s="927"/>
      <c r="AT695" s="927"/>
      <c r="AU695" s="927"/>
      <c r="AV695" s="927"/>
      <c r="AW695" s="927"/>
      <c r="AX695" s="927"/>
      <c r="AY695" s="927"/>
      <c r="AZ695" s="927"/>
    </row>
    <row r="696" spans="1:52" s="932" customFormat="1" ht="12.75">
      <c r="A696" s="90" t="s">
        <v>485</v>
      </c>
      <c r="B696" s="23">
        <f t="shared" si="86"/>
        <v>2083935</v>
      </c>
      <c r="C696" s="23">
        <f t="shared" si="86"/>
        <v>1490786</v>
      </c>
      <c r="D696" s="23">
        <f t="shared" si="86"/>
        <v>1345000</v>
      </c>
      <c r="E696" s="898">
        <f>D696/B696*100</f>
        <v>64.54136045510057</v>
      </c>
      <c r="F696" s="23">
        <f>F718</f>
        <v>370000</v>
      </c>
      <c r="G696" s="927"/>
      <c r="H696" s="927"/>
      <c r="I696" s="927"/>
      <c r="J696" s="927"/>
      <c r="K696" s="927"/>
      <c r="L696" s="927"/>
      <c r="M696" s="927"/>
      <c r="N696" s="927"/>
      <c r="O696" s="927"/>
      <c r="P696" s="927"/>
      <c r="Q696" s="927"/>
      <c r="R696" s="927"/>
      <c r="S696" s="927"/>
      <c r="T696" s="927"/>
      <c r="U696" s="927"/>
      <c r="V696" s="927"/>
      <c r="W696" s="927"/>
      <c r="X696" s="927"/>
      <c r="Y696" s="927"/>
      <c r="Z696" s="927"/>
      <c r="AA696" s="927"/>
      <c r="AB696" s="927"/>
      <c r="AC696" s="927"/>
      <c r="AD696" s="927"/>
      <c r="AE696" s="927"/>
      <c r="AF696" s="927"/>
      <c r="AG696" s="927"/>
      <c r="AH696" s="927"/>
      <c r="AI696" s="927"/>
      <c r="AJ696" s="927"/>
      <c r="AK696" s="927"/>
      <c r="AL696" s="927"/>
      <c r="AM696" s="927"/>
      <c r="AN696" s="927"/>
      <c r="AO696" s="927"/>
      <c r="AP696" s="927"/>
      <c r="AQ696" s="927"/>
      <c r="AR696" s="927"/>
      <c r="AS696" s="927"/>
      <c r="AT696" s="927"/>
      <c r="AU696" s="927"/>
      <c r="AV696" s="927"/>
      <c r="AW696" s="927"/>
      <c r="AX696" s="927"/>
      <c r="AY696" s="927"/>
      <c r="AZ696" s="927"/>
    </row>
    <row r="697" spans="1:52" s="932" customFormat="1" ht="12.75">
      <c r="A697" s="90" t="s">
        <v>398</v>
      </c>
      <c r="B697" s="23">
        <f t="shared" si="86"/>
        <v>2083935</v>
      </c>
      <c r="C697" s="23">
        <f t="shared" si="86"/>
        <v>1490786</v>
      </c>
      <c r="D697" s="23">
        <f t="shared" si="86"/>
        <v>1332162</v>
      </c>
      <c r="E697" s="898">
        <f>D697/B697*100</f>
        <v>63.92531436921017</v>
      </c>
      <c r="F697" s="23">
        <f>F719</f>
        <v>349497.7</v>
      </c>
      <c r="G697" s="927"/>
      <c r="H697" s="927"/>
      <c r="I697" s="927"/>
      <c r="J697" s="927"/>
      <c r="K697" s="927"/>
      <c r="L697" s="927"/>
      <c r="M697" s="927"/>
      <c r="N697" s="927"/>
      <c r="O697" s="927"/>
      <c r="P697" s="927"/>
      <c r="Q697" s="927"/>
      <c r="R697" s="927"/>
      <c r="S697" s="927"/>
      <c r="T697" s="927"/>
      <c r="U697" s="927"/>
      <c r="V697" s="927"/>
      <c r="W697" s="927"/>
      <c r="X697" s="927"/>
      <c r="Y697" s="927"/>
      <c r="Z697" s="927"/>
      <c r="AA697" s="927"/>
      <c r="AB697" s="927"/>
      <c r="AC697" s="927"/>
      <c r="AD697" s="927"/>
      <c r="AE697" s="927"/>
      <c r="AF697" s="927"/>
      <c r="AG697" s="927"/>
      <c r="AH697" s="927"/>
      <c r="AI697" s="927"/>
      <c r="AJ697" s="927"/>
      <c r="AK697" s="927"/>
      <c r="AL697" s="927"/>
      <c r="AM697" s="927"/>
      <c r="AN697" s="927"/>
      <c r="AO697" s="927"/>
      <c r="AP697" s="927"/>
      <c r="AQ697" s="927"/>
      <c r="AR697" s="927"/>
      <c r="AS697" s="927"/>
      <c r="AT697" s="927"/>
      <c r="AU697" s="927"/>
      <c r="AV697" s="927"/>
      <c r="AW697" s="927"/>
      <c r="AX697" s="927"/>
      <c r="AY697" s="927"/>
      <c r="AZ697" s="927"/>
    </row>
    <row r="698" spans="1:52" s="928" customFormat="1" ht="12.75">
      <c r="A698" s="90" t="s">
        <v>405</v>
      </c>
      <c r="B698" s="23">
        <f t="shared" si="86"/>
        <v>2083935</v>
      </c>
      <c r="C698" s="23">
        <f t="shared" si="86"/>
        <v>1490786</v>
      </c>
      <c r="D698" s="23">
        <f t="shared" si="86"/>
        <v>1332162</v>
      </c>
      <c r="E698" s="898">
        <f>D698/B698*100</f>
        <v>63.92531436921017</v>
      </c>
      <c r="F698" s="23">
        <f>F720</f>
        <v>349497.7</v>
      </c>
      <c r="G698" s="927"/>
      <c r="H698" s="927"/>
      <c r="I698" s="927"/>
      <c r="J698" s="927"/>
      <c r="K698" s="927"/>
      <c r="L698" s="927"/>
      <c r="M698" s="927"/>
      <c r="N698" s="927"/>
      <c r="O698" s="927"/>
      <c r="P698" s="927"/>
      <c r="Q698" s="927"/>
      <c r="R698" s="927"/>
      <c r="S698" s="927"/>
      <c r="T698" s="927"/>
      <c r="U698" s="927"/>
      <c r="V698" s="927"/>
      <c r="W698" s="927"/>
      <c r="X698" s="927"/>
      <c r="Y698" s="927"/>
      <c r="Z698" s="927"/>
      <c r="AA698" s="927"/>
      <c r="AB698" s="927"/>
      <c r="AC698" s="927"/>
      <c r="AD698" s="927"/>
      <c r="AE698" s="927"/>
      <c r="AF698" s="927"/>
      <c r="AG698" s="927"/>
      <c r="AH698" s="927"/>
      <c r="AI698" s="927"/>
      <c r="AJ698" s="927"/>
      <c r="AK698" s="927"/>
      <c r="AL698" s="927"/>
      <c r="AM698" s="927"/>
      <c r="AN698" s="927"/>
      <c r="AO698" s="927"/>
      <c r="AP698" s="927"/>
      <c r="AQ698" s="927"/>
      <c r="AR698" s="927"/>
      <c r="AS698" s="927"/>
      <c r="AT698" s="927"/>
      <c r="AU698" s="927"/>
      <c r="AV698" s="927"/>
      <c r="AW698" s="927"/>
      <c r="AX698" s="927"/>
      <c r="AY698" s="927"/>
      <c r="AZ698" s="927"/>
    </row>
    <row r="699" spans="1:52" s="928" customFormat="1" ht="12.75">
      <c r="A699" s="90" t="s">
        <v>407</v>
      </c>
      <c r="B699" s="23">
        <f t="shared" si="86"/>
        <v>2083935</v>
      </c>
      <c r="C699" s="23">
        <f t="shared" si="86"/>
        <v>1490786</v>
      </c>
      <c r="D699" s="23">
        <f t="shared" si="86"/>
        <v>1332162</v>
      </c>
      <c r="E699" s="898">
        <f>D699/B699*100</f>
        <v>63.92531436921017</v>
      </c>
      <c r="F699" s="23">
        <f>F721</f>
        <v>349497.7</v>
      </c>
      <c r="G699" s="927"/>
      <c r="H699" s="927"/>
      <c r="I699" s="927"/>
      <c r="J699" s="927"/>
      <c r="K699" s="927"/>
      <c r="L699" s="927"/>
      <c r="M699" s="927"/>
      <c r="N699" s="927"/>
      <c r="O699" s="927"/>
      <c r="P699" s="927"/>
      <c r="Q699" s="927"/>
      <c r="R699" s="927"/>
      <c r="S699" s="927"/>
      <c r="T699" s="927"/>
      <c r="U699" s="927"/>
      <c r="V699" s="927"/>
      <c r="W699" s="927"/>
      <c r="X699" s="927"/>
      <c r="Y699" s="927"/>
      <c r="Z699" s="927"/>
      <c r="AA699" s="927"/>
      <c r="AB699" s="927"/>
      <c r="AC699" s="927"/>
      <c r="AD699" s="927"/>
      <c r="AE699" s="927"/>
      <c r="AF699" s="927"/>
      <c r="AG699" s="927"/>
      <c r="AH699" s="927"/>
      <c r="AI699" s="927"/>
      <c r="AJ699" s="927"/>
      <c r="AK699" s="927"/>
      <c r="AL699" s="927"/>
      <c r="AM699" s="927"/>
      <c r="AN699" s="927"/>
      <c r="AO699" s="927"/>
      <c r="AP699" s="927"/>
      <c r="AQ699" s="927"/>
      <c r="AR699" s="927"/>
      <c r="AS699" s="927"/>
      <c r="AT699" s="927"/>
      <c r="AU699" s="927"/>
      <c r="AV699" s="927"/>
      <c r="AW699" s="927"/>
      <c r="AX699" s="927"/>
      <c r="AY699" s="927"/>
      <c r="AZ699" s="927"/>
    </row>
    <row r="700" spans="1:52" s="928" customFormat="1" ht="12.75">
      <c r="A700" s="461"/>
      <c r="B700" s="23"/>
      <c r="C700" s="23"/>
      <c r="D700" s="23"/>
      <c r="E700" s="898"/>
      <c r="F700" s="23"/>
      <c r="G700" s="927"/>
      <c r="H700" s="927"/>
      <c r="I700" s="927"/>
      <c r="J700" s="927"/>
      <c r="K700" s="927"/>
      <c r="L700" s="927"/>
      <c r="M700" s="927"/>
      <c r="N700" s="927"/>
      <c r="O700" s="927"/>
      <c r="P700" s="927"/>
      <c r="Q700" s="927"/>
      <c r="R700" s="927"/>
      <c r="S700" s="927"/>
      <c r="T700" s="927"/>
      <c r="U700" s="927"/>
      <c r="V700" s="927"/>
      <c r="W700" s="927"/>
      <c r="X700" s="927"/>
      <c r="Y700" s="927"/>
      <c r="Z700" s="927"/>
      <c r="AA700" s="927"/>
      <c r="AB700" s="927"/>
      <c r="AC700" s="927"/>
      <c r="AD700" s="927"/>
      <c r="AE700" s="927"/>
      <c r="AF700" s="927"/>
      <c r="AG700" s="927"/>
      <c r="AH700" s="927"/>
      <c r="AI700" s="927"/>
      <c r="AJ700" s="927"/>
      <c r="AK700" s="927"/>
      <c r="AL700" s="927"/>
      <c r="AM700" s="927"/>
      <c r="AN700" s="927"/>
      <c r="AO700" s="927"/>
      <c r="AP700" s="927"/>
      <c r="AQ700" s="927"/>
      <c r="AR700" s="927"/>
      <c r="AS700" s="927"/>
      <c r="AT700" s="927"/>
      <c r="AU700" s="927"/>
      <c r="AV700" s="927"/>
      <c r="AW700" s="927"/>
      <c r="AX700" s="927"/>
      <c r="AY700" s="927"/>
      <c r="AZ700" s="927"/>
    </row>
    <row r="701" spans="1:52" s="929" customFormat="1" ht="12.75">
      <c r="A701" s="70" t="s">
        <v>462</v>
      </c>
      <c r="B701" s="79"/>
      <c r="C701" s="79"/>
      <c r="D701" s="79"/>
      <c r="E701" s="422"/>
      <c r="F701" s="79"/>
      <c r="G701" s="567"/>
      <c r="H701" s="567"/>
      <c r="I701" s="567"/>
      <c r="J701" s="567"/>
      <c r="K701" s="567"/>
      <c r="L701" s="567"/>
      <c r="M701" s="567"/>
      <c r="N701" s="567"/>
      <c r="O701" s="567"/>
      <c r="P701" s="567"/>
      <c r="Q701" s="567"/>
      <c r="R701" s="567"/>
      <c r="S701" s="567"/>
      <c r="T701" s="567"/>
      <c r="U701" s="567"/>
      <c r="V701" s="567"/>
      <c r="W701" s="567"/>
      <c r="X701" s="567"/>
      <c r="Y701" s="567"/>
      <c r="Z701" s="567"/>
      <c r="AA701" s="567"/>
      <c r="AB701" s="567"/>
      <c r="AC701" s="567"/>
      <c r="AD701" s="567"/>
      <c r="AE701" s="567"/>
      <c r="AF701" s="567"/>
      <c r="AG701" s="567"/>
      <c r="AH701" s="567"/>
      <c r="AI701" s="567"/>
      <c r="AJ701" s="567"/>
      <c r="AK701" s="567"/>
      <c r="AL701" s="567"/>
      <c r="AM701" s="567"/>
      <c r="AN701" s="567"/>
      <c r="AO701" s="567"/>
      <c r="AP701" s="567"/>
      <c r="AQ701" s="567"/>
      <c r="AR701" s="567"/>
      <c r="AS701" s="567"/>
      <c r="AT701" s="567"/>
      <c r="AU701" s="567"/>
      <c r="AV701" s="567"/>
      <c r="AW701" s="567"/>
      <c r="AX701" s="567"/>
      <c r="AY701" s="567"/>
      <c r="AZ701" s="567"/>
    </row>
    <row r="702" spans="1:52" s="928" customFormat="1" ht="12.75">
      <c r="A702" s="70" t="s">
        <v>431</v>
      </c>
      <c r="B702" s="79"/>
      <c r="C702" s="79"/>
      <c r="D702" s="79"/>
      <c r="E702" s="422"/>
      <c r="F702" s="79"/>
      <c r="G702" s="927"/>
      <c r="H702" s="927"/>
      <c r="I702" s="927"/>
      <c r="J702" s="927"/>
      <c r="K702" s="927"/>
      <c r="L702" s="927"/>
      <c r="M702" s="927"/>
      <c r="N702" s="927"/>
      <c r="O702" s="927"/>
      <c r="P702" s="927"/>
      <c r="Q702" s="927"/>
      <c r="R702" s="927"/>
      <c r="S702" s="927"/>
      <c r="T702" s="927"/>
      <c r="U702" s="927"/>
      <c r="V702" s="927"/>
      <c r="W702" s="927"/>
      <c r="X702" s="927"/>
      <c r="Y702" s="927"/>
      <c r="Z702" s="927"/>
      <c r="AA702" s="927"/>
      <c r="AB702" s="927"/>
      <c r="AC702" s="927"/>
      <c r="AD702" s="927"/>
      <c r="AE702" s="927"/>
      <c r="AF702" s="927"/>
      <c r="AG702" s="927"/>
      <c r="AH702" s="927"/>
      <c r="AI702" s="927"/>
      <c r="AJ702" s="927"/>
      <c r="AK702" s="927"/>
      <c r="AL702" s="927"/>
      <c r="AM702" s="927"/>
      <c r="AN702" s="927"/>
      <c r="AO702" s="927"/>
      <c r="AP702" s="927"/>
      <c r="AQ702" s="927"/>
      <c r="AR702" s="927"/>
      <c r="AS702" s="927"/>
      <c r="AT702" s="927"/>
      <c r="AU702" s="927"/>
      <c r="AV702" s="927"/>
      <c r="AW702" s="927"/>
      <c r="AX702" s="927"/>
      <c r="AY702" s="927"/>
      <c r="AZ702" s="927"/>
    </row>
    <row r="703" spans="1:52" s="929" customFormat="1" ht="12" customHeight="1">
      <c r="A703" s="66" t="s">
        <v>484</v>
      </c>
      <c r="B703" s="79">
        <f>SUM(B704)</f>
        <v>5040</v>
      </c>
      <c r="C703" s="79">
        <f>SUM(C704)</f>
        <v>3920</v>
      </c>
      <c r="D703" s="79">
        <f>SUM(D704)</f>
        <v>3920</v>
      </c>
      <c r="E703" s="422">
        <f>D703/B703*100</f>
        <v>77.77777777777779</v>
      </c>
      <c r="F703" s="79">
        <f>D703-'[2]Septembris'!D701</f>
        <v>560</v>
      </c>
      <c r="G703" s="567"/>
      <c r="H703" s="567"/>
      <c r="I703" s="567"/>
      <c r="J703" s="567"/>
      <c r="K703" s="567"/>
      <c r="L703" s="567"/>
      <c r="M703" s="567"/>
      <c r="N703" s="567"/>
      <c r="O703" s="567"/>
      <c r="P703" s="567"/>
      <c r="Q703" s="567"/>
      <c r="R703" s="567"/>
      <c r="S703" s="567"/>
      <c r="T703" s="567"/>
      <c r="U703" s="567"/>
      <c r="V703" s="567"/>
      <c r="W703" s="567"/>
      <c r="X703" s="567"/>
      <c r="Y703" s="567"/>
      <c r="Z703" s="567"/>
      <c r="AA703" s="567"/>
      <c r="AB703" s="567"/>
      <c r="AC703" s="567"/>
      <c r="AD703" s="567"/>
      <c r="AE703" s="567"/>
      <c r="AF703" s="567"/>
      <c r="AG703" s="567"/>
      <c r="AH703" s="567"/>
      <c r="AI703" s="567"/>
      <c r="AJ703" s="567"/>
      <c r="AK703" s="567"/>
      <c r="AL703" s="567"/>
      <c r="AM703" s="567"/>
      <c r="AN703" s="567"/>
      <c r="AO703" s="567"/>
      <c r="AP703" s="567"/>
      <c r="AQ703" s="567"/>
      <c r="AR703" s="567"/>
      <c r="AS703" s="567"/>
      <c r="AT703" s="567"/>
      <c r="AU703" s="567"/>
      <c r="AV703" s="567"/>
      <c r="AW703" s="567"/>
      <c r="AX703" s="567"/>
      <c r="AY703" s="567"/>
      <c r="AZ703" s="567"/>
    </row>
    <row r="704" spans="1:52" s="932" customFormat="1" ht="12.75">
      <c r="A704" s="66" t="s">
        <v>485</v>
      </c>
      <c r="B704" s="79">
        <v>5040</v>
      </c>
      <c r="C704" s="79">
        <v>3920</v>
      </c>
      <c r="D704" s="79">
        <v>3920</v>
      </c>
      <c r="E704" s="422">
        <f>D704/B704*100</f>
        <v>77.77777777777779</v>
      </c>
      <c r="F704" s="79">
        <f>D704-'[2]Septembris'!D702</f>
        <v>560</v>
      </c>
      <c r="G704" s="927"/>
      <c r="H704" s="927"/>
      <c r="I704" s="927"/>
      <c r="J704" s="927"/>
      <c r="K704" s="927"/>
      <c r="L704" s="927"/>
      <c r="M704" s="927"/>
      <c r="N704" s="927"/>
      <c r="O704" s="927"/>
      <c r="P704" s="927"/>
      <c r="Q704" s="927"/>
      <c r="R704" s="927"/>
      <c r="S704" s="927"/>
      <c r="T704" s="927"/>
      <c r="U704" s="927"/>
      <c r="V704" s="927"/>
      <c r="W704" s="927"/>
      <c r="X704" s="927"/>
      <c r="Y704" s="927"/>
      <c r="Z704" s="927"/>
      <c r="AA704" s="927"/>
      <c r="AB704" s="927"/>
      <c r="AC704" s="927"/>
      <c r="AD704" s="927"/>
      <c r="AE704" s="927"/>
      <c r="AF704" s="927"/>
      <c r="AG704" s="927"/>
      <c r="AH704" s="927"/>
      <c r="AI704" s="927"/>
      <c r="AJ704" s="927"/>
      <c r="AK704" s="927"/>
      <c r="AL704" s="927"/>
      <c r="AM704" s="927"/>
      <c r="AN704" s="927"/>
      <c r="AO704" s="927"/>
      <c r="AP704" s="927"/>
      <c r="AQ704" s="927"/>
      <c r="AR704" s="927"/>
      <c r="AS704" s="927"/>
      <c r="AT704" s="927"/>
      <c r="AU704" s="927"/>
      <c r="AV704" s="927"/>
      <c r="AW704" s="927"/>
      <c r="AX704" s="927"/>
      <c r="AY704" s="927"/>
      <c r="AZ704" s="927"/>
    </row>
    <row r="705" spans="1:52" s="932" customFormat="1" ht="12.75">
      <c r="A705" s="69" t="s">
        <v>398</v>
      </c>
      <c r="B705" s="79">
        <f>B706</f>
        <v>5040</v>
      </c>
      <c r="C705" s="79">
        <f>C706</f>
        <v>3920</v>
      </c>
      <c r="D705" s="79">
        <f>D706</f>
        <v>3920</v>
      </c>
      <c r="E705" s="422">
        <v>0</v>
      </c>
      <c r="F705" s="79">
        <f>D705-'[2]Septembris'!D703</f>
        <v>560</v>
      </c>
      <c r="G705" s="927"/>
      <c r="H705" s="927"/>
      <c r="I705" s="927"/>
      <c r="J705" s="927"/>
      <c r="K705" s="927"/>
      <c r="L705" s="927"/>
      <c r="M705" s="927"/>
      <c r="N705" s="927"/>
      <c r="O705" s="927"/>
      <c r="P705" s="927"/>
      <c r="Q705" s="927"/>
      <c r="R705" s="927"/>
      <c r="S705" s="927"/>
      <c r="T705" s="927"/>
      <c r="U705" s="927"/>
      <c r="V705" s="927"/>
      <c r="W705" s="927"/>
      <c r="X705" s="927"/>
      <c r="Y705" s="927"/>
      <c r="Z705" s="927"/>
      <c r="AA705" s="927"/>
      <c r="AB705" s="927"/>
      <c r="AC705" s="927"/>
      <c r="AD705" s="927"/>
      <c r="AE705" s="927"/>
      <c r="AF705" s="927"/>
      <c r="AG705" s="927"/>
      <c r="AH705" s="927"/>
      <c r="AI705" s="927"/>
      <c r="AJ705" s="927"/>
      <c r="AK705" s="927"/>
      <c r="AL705" s="927"/>
      <c r="AM705" s="927"/>
      <c r="AN705" s="927"/>
      <c r="AO705" s="927"/>
      <c r="AP705" s="927"/>
      <c r="AQ705" s="927"/>
      <c r="AR705" s="927"/>
      <c r="AS705" s="927"/>
      <c r="AT705" s="927"/>
      <c r="AU705" s="927"/>
      <c r="AV705" s="927"/>
      <c r="AW705" s="927"/>
      <c r="AX705" s="927"/>
      <c r="AY705" s="927"/>
      <c r="AZ705" s="927"/>
    </row>
    <row r="706" spans="1:52" s="933" customFormat="1" ht="12.75">
      <c r="A706" s="69" t="s">
        <v>399</v>
      </c>
      <c r="B706" s="79">
        <f>SUM(B708+B707)</f>
        <v>5040</v>
      </c>
      <c r="C706" s="79">
        <f>SUM(C708+C707)</f>
        <v>3920</v>
      </c>
      <c r="D706" s="79">
        <f>SUM(D708+D707)</f>
        <v>3920</v>
      </c>
      <c r="E706" s="422">
        <v>0</v>
      </c>
      <c r="F706" s="79">
        <f>D706-'[2]Septembris'!D704</f>
        <v>560</v>
      </c>
      <c r="G706" s="927"/>
      <c r="H706" s="927"/>
      <c r="I706" s="927"/>
      <c r="J706" s="927"/>
      <c r="K706" s="927"/>
      <c r="L706" s="927"/>
      <c r="M706" s="927"/>
      <c r="N706" s="927"/>
      <c r="O706" s="927"/>
      <c r="P706" s="927"/>
      <c r="Q706" s="927"/>
      <c r="R706" s="927"/>
      <c r="S706" s="927"/>
      <c r="T706" s="927"/>
      <c r="U706" s="927"/>
      <c r="V706" s="927"/>
      <c r="W706" s="927"/>
      <c r="X706" s="927"/>
      <c r="Y706" s="927"/>
      <c r="Z706" s="927"/>
      <c r="AA706" s="927"/>
      <c r="AB706" s="927"/>
      <c r="AC706" s="927"/>
      <c r="AD706" s="927"/>
      <c r="AE706" s="927"/>
      <c r="AF706" s="927"/>
      <c r="AG706" s="927"/>
      <c r="AH706" s="927"/>
      <c r="AI706" s="927"/>
      <c r="AJ706" s="927"/>
      <c r="AK706" s="927"/>
      <c r="AL706" s="927"/>
      <c r="AM706" s="927"/>
      <c r="AN706" s="927"/>
      <c r="AO706" s="927"/>
      <c r="AP706" s="927"/>
      <c r="AQ706" s="927"/>
      <c r="AR706" s="927"/>
      <c r="AS706" s="927"/>
      <c r="AT706" s="927"/>
      <c r="AU706" s="927"/>
      <c r="AV706" s="927"/>
      <c r="AW706" s="927"/>
      <c r="AX706" s="927"/>
      <c r="AY706" s="927"/>
      <c r="AZ706" s="927"/>
    </row>
    <row r="707" spans="1:47" s="39" customFormat="1" ht="12" customHeight="1">
      <c r="A707" s="938" t="s">
        <v>84</v>
      </c>
      <c r="B707" s="79">
        <v>5040</v>
      </c>
      <c r="C707" s="79">
        <v>3920</v>
      </c>
      <c r="D707" s="79">
        <v>560</v>
      </c>
      <c r="E707" s="422">
        <v>0</v>
      </c>
      <c r="F707" s="79">
        <f>D707-'[2]Septembris'!D705</f>
        <v>560</v>
      </c>
      <c r="G707" s="241"/>
      <c r="H707" s="241"/>
      <c r="I707" s="241"/>
      <c r="J707" s="241"/>
      <c r="K707" s="241"/>
      <c r="L707" s="241"/>
      <c r="M707" s="241"/>
      <c r="N707" s="241"/>
      <c r="O707" s="241"/>
      <c r="P707" s="241"/>
      <c r="Q707" s="241"/>
      <c r="R707" s="241"/>
      <c r="S707" s="241"/>
      <c r="T707" s="241"/>
      <c r="U707" s="241"/>
      <c r="V707" s="241"/>
      <c r="W707" s="241"/>
      <c r="X707" s="241"/>
      <c r="Y707" s="241"/>
      <c r="Z707" s="241"/>
      <c r="AA707" s="241"/>
      <c r="AB707" s="241"/>
      <c r="AC707" s="241"/>
      <c r="AD707" s="241"/>
      <c r="AE707" s="241"/>
      <c r="AF707" s="241"/>
      <c r="AG707" s="241"/>
      <c r="AH707" s="241"/>
      <c r="AI707" s="241"/>
      <c r="AJ707" s="241"/>
      <c r="AK707" s="241"/>
      <c r="AL707" s="241"/>
      <c r="AM707" s="241"/>
      <c r="AN707" s="241"/>
      <c r="AO707" s="241"/>
      <c r="AP707" s="241"/>
      <c r="AQ707" s="241"/>
      <c r="AR707" s="241"/>
      <c r="AS707" s="241"/>
      <c r="AT707" s="241"/>
      <c r="AU707" s="241"/>
    </row>
    <row r="708" spans="1:52" s="928" customFormat="1" ht="12.75" customHeight="1">
      <c r="A708" s="69" t="s">
        <v>401</v>
      </c>
      <c r="B708" s="79">
        <v>0</v>
      </c>
      <c r="C708" s="79">
        <f>SUM(C709:C709)</f>
        <v>0</v>
      </c>
      <c r="D708" s="79">
        <f>SUM(D709:D709)</f>
        <v>3360</v>
      </c>
      <c r="E708" s="422">
        <v>0</v>
      </c>
      <c r="F708" s="79">
        <f>D708-'[2]Septembris'!D706</f>
        <v>0</v>
      </c>
      <c r="G708" s="927"/>
      <c r="H708" s="927"/>
      <c r="I708" s="927"/>
      <c r="J708" s="927"/>
      <c r="K708" s="927"/>
      <c r="L708" s="927"/>
      <c r="M708" s="927"/>
      <c r="N708" s="927"/>
      <c r="O708" s="927"/>
      <c r="P708" s="927"/>
      <c r="Q708" s="927"/>
      <c r="R708" s="927"/>
      <c r="S708" s="927"/>
      <c r="T708" s="927"/>
      <c r="U708" s="927"/>
      <c r="V708" s="927"/>
      <c r="W708" s="927"/>
      <c r="X708" s="927"/>
      <c r="Y708" s="927"/>
      <c r="Z708" s="927"/>
      <c r="AA708" s="927"/>
      <c r="AB708" s="927"/>
      <c r="AC708" s="927"/>
      <c r="AD708" s="927"/>
      <c r="AE708" s="927"/>
      <c r="AF708" s="927"/>
      <c r="AG708" s="927"/>
      <c r="AH708" s="927"/>
      <c r="AI708" s="927"/>
      <c r="AJ708" s="927"/>
      <c r="AK708" s="927"/>
      <c r="AL708" s="927"/>
      <c r="AM708" s="927"/>
      <c r="AN708" s="927"/>
      <c r="AO708" s="927"/>
      <c r="AP708" s="927"/>
      <c r="AQ708" s="927"/>
      <c r="AR708" s="927"/>
      <c r="AS708" s="927"/>
      <c r="AT708" s="927"/>
      <c r="AU708" s="927"/>
      <c r="AV708" s="927"/>
      <c r="AW708" s="927"/>
      <c r="AX708" s="927"/>
      <c r="AY708" s="927"/>
      <c r="AZ708" s="927"/>
    </row>
    <row r="709" spans="1:52" s="928" customFormat="1" ht="12.75" customHeight="1">
      <c r="A709" s="66" t="s">
        <v>402</v>
      </c>
      <c r="B709" s="79">
        <v>0</v>
      </c>
      <c r="C709" s="79">
        <v>0</v>
      </c>
      <c r="D709" s="79">
        <v>3360</v>
      </c>
      <c r="E709" s="422">
        <v>0</v>
      </c>
      <c r="F709" s="79">
        <f>D709-'[2]Septembris'!D707</f>
        <v>0</v>
      </c>
      <c r="G709" s="927"/>
      <c r="H709" s="927"/>
      <c r="I709" s="927"/>
      <c r="J709" s="927"/>
      <c r="K709" s="927"/>
      <c r="L709" s="927"/>
      <c r="M709" s="927"/>
      <c r="N709" s="927"/>
      <c r="O709" s="927"/>
      <c r="P709" s="927"/>
      <c r="Q709" s="927"/>
      <c r="R709" s="927"/>
      <c r="S709" s="927"/>
      <c r="T709" s="927"/>
      <c r="U709" s="927"/>
      <c r="V709" s="927"/>
      <c r="W709" s="927"/>
      <c r="X709" s="927"/>
      <c r="Y709" s="927"/>
      <c r="Z709" s="927"/>
      <c r="AA709" s="927"/>
      <c r="AB709" s="927"/>
      <c r="AC709" s="927"/>
      <c r="AD709" s="927"/>
      <c r="AE709" s="927"/>
      <c r="AF709" s="927"/>
      <c r="AG709" s="927"/>
      <c r="AH709" s="927"/>
      <c r="AI709" s="927"/>
      <c r="AJ709" s="927"/>
      <c r="AK709" s="927"/>
      <c r="AL709" s="927"/>
      <c r="AM709" s="927"/>
      <c r="AN709" s="927"/>
      <c r="AO709" s="927"/>
      <c r="AP709" s="927"/>
      <c r="AQ709" s="927"/>
      <c r="AR709" s="927"/>
      <c r="AS709" s="927"/>
      <c r="AT709" s="927"/>
      <c r="AU709" s="927"/>
      <c r="AV709" s="927"/>
      <c r="AW709" s="927"/>
      <c r="AX709" s="927"/>
      <c r="AY709" s="927"/>
      <c r="AZ709" s="927"/>
    </row>
    <row r="710" spans="1:47" s="39" customFormat="1" ht="12" customHeight="1">
      <c r="A710" s="461" t="s">
        <v>487</v>
      </c>
      <c r="B710" s="79"/>
      <c r="C710" s="79"/>
      <c r="D710" s="79"/>
      <c r="E710" s="936"/>
      <c r="F710" s="79"/>
      <c r="G710" s="241"/>
      <c r="H710" s="241"/>
      <c r="I710" s="241"/>
      <c r="J710" s="241"/>
      <c r="K710" s="241"/>
      <c r="L710" s="241"/>
      <c r="M710" s="241"/>
      <c r="N710" s="241"/>
      <c r="O710" s="241"/>
      <c r="P710" s="241"/>
      <c r="Q710" s="241"/>
      <c r="R710" s="241"/>
      <c r="S710" s="241"/>
      <c r="T710" s="241"/>
      <c r="U710" s="241"/>
      <c r="V710" s="241"/>
      <c r="W710" s="241"/>
      <c r="X710" s="241"/>
      <c r="Y710" s="241"/>
      <c r="Z710" s="241"/>
      <c r="AA710" s="241"/>
      <c r="AB710" s="241"/>
      <c r="AC710" s="241"/>
      <c r="AD710" s="241"/>
      <c r="AE710" s="241"/>
      <c r="AF710" s="241"/>
      <c r="AG710" s="241"/>
      <c r="AH710" s="241"/>
      <c r="AI710" s="241"/>
      <c r="AJ710" s="241"/>
      <c r="AK710" s="241"/>
      <c r="AL710" s="241"/>
      <c r="AM710" s="241"/>
      <c r="AN710" s="241"/>
      <c r="AO710" s="241"/>
      <c r="AP710" s="241"/>
      <c r="AQ710" s="241"/>
      <c r="AR710" s="241"/>
      <c r="AS710" s="241"/>
      <c r="AT710" s="241"/>
      <c r="AU710" s="241"/>
    </row>
    <row r="711" spans="1:47" s="39" customFormat="1" ht="12" customHeight="1">
      <c r="A711" s="66" t="s">
        <v>484</v>
      </c>
      <c r="B711" s="79">
        <f>B712</f>
        <v>99100</v>
      </c>
      <c r="C711" s="79">
        <f>C712</f>
        <v>48760</v>
      </c>
      <c r="D711" s="79">
        <f>D712</f>
        <v>0</v>
      </c>
      <c r="E711" s="936">
        <f>D711/B711*100</f>
        <v>0</v>
      </c>
      <c r="F711" s="79">
        <f>D711-'[2]Septembris'!D709</f>
        <v>0</v>
      </c>
      <c r="G711" s="241"/>
      <c r="H711" s="241"/>
      <c r="I711" s="241"/>
      <c r="J711" s="241"/>
      <c r="K711" s="241"/>
      <c r="L711" s="241"/>
      <c r="M711" s="241"/>
      <c r="N711" s="241"/>
      <c r="O711" s="241"/>
      <c r="P711" s="241"/>
      <c r="Q711" s="241"/>
      <c r="R711" s="241"/>
      <c r="S711" s="241"/>
      <c r="T711" s="241"/>
      <c r="U711" s="241"/>
      <c r="V711" s="241"/>
      <c r="W711" s="241"/>
      <c r="X711" s="241"/>
      <c r="Y711" s="241"/>
      <c r="Z711" s="241"/>
      <c r="AA711" s="241"/>
      <c r="AB711" s="241"/>
      <c r="AC711" s="241"/>
      <c r="AD711" s="241"/>
      <c r="AE711" s="241"/>
      <c r="AF711" s="241"/>
      <c r="AG711" s="241"/>
      <c r="AH711" s="241"/>
      <c r="AI711" s="241"/>
      <c r="AJ711" s="241"/>
      <c r="AK711" s="241"/>
      <c r="AL711" s="241"/>
      <c r="AM711" s="241"/>
      <c r="AN711" s="241"/>
      <c r="AO711" s="241"/>
      <c r="AP711" s="241"/>
      <c r="AQ711" s="241"/>
      <c r="AR711" s="241"/>
      <c r="AS711" s="241"/>
      <c r="AT711" s="241"/>
      <c r="AU711" s="241"/>
    </row>
    <row r="712" spans="1:47" s="39" customFormat="1" ht="12" customHeight="1">
      <c r="A712" s="66" t="s">
        <v>485</v>
      </c>
      <c r="B712" s="79">
        <v>99100</v>
      </c>
      <c r="C712" s="79">
        <v>48760</v>
      </c>
      <c r="D712" s="79">
        <v>0</v>
      </c>
      <c r="E712" s="936">
        <f>D712/B712*100</f>
        <v>0</v>
      </c>
      <c r="F712" s="79">
        <f>D712-'[2]Septembris'!D710</f>
        <v>0</v>
      </c>
      <c r="G712" s="241"/>
      <c r="H712" s="241"/>
      <c r="I712" s="241"/>
      <c r="J712" s="241"/>
      <c r="K712" s="241"/>
      <c r="L712" s="241"/>
      <c r="M712" s="241"/>
      <c r="N712" s="241"/>
      <c r="O712" s="241"/>
      <c r="P712" s="241"/>
      <c r="Q712" s="241"/>
      <c r="R712" s="241"/>
      <c r="S712" s="241"/>
      <c r="T712" s="241"/>
      <c r="U712" s="241"/>
      <c r="V712" s="241"/>
      <c r="W712" s="241"/>
      <c r="X712" s="241"/>
      <c r="Y712" s="241"/>
      <c r="Z712" s="241"/>
      <c r="AA712" s="241"/>
      <c r="AB712" s="241"/>
      <c r="AC712" s="241"/>
      <c r="AD712" s="241"/>
      <c r="AE712" s="241"/>
      <c r="AF712" s="241"/>
      <c r="AG712" s="241"/>
      <c r="AH712" s="241"/>
      <c r="AI712" s="241"/>
      <c r="AJ712" s="241"/>
      <c r="AK712" s="241"/>
      <c r="AL712" s="241"/>
      <c r="AM712" s="241"/>
      <c r="AN712" s="241"/>
      <c r="AO712" s="241"/>
      <c r="AP712" s="241"/>
      <c r="AQ712" s="241"/>
      <c r="AR712" s="241"/>
      <c r="AS712" s="241"/>
      <c r="AT712" s="241"/>
      <c r="AU712" s="241"/>
    </row>
    <row r="713" spans="1:47" s="39" customFormat="1" ht="12" customHeight="1">
      <c r="A713" s="66" t="s">
        <v>398</v>
      </c>
      <c r="B713" s="79">
        <f aca="true" t="shared" si="87" ref="B713:D714">B714</f>
        <v>99100</v>
      </c>
      <c r="C713" s="79">
        <f t="shared" si="87"/>
        <v>48760</v>
      </c>
      <c r="D713" s="79">
        <f t="shared" si="87"/>
        <v>0</v>
      </c>
      <c r="E713" s="936">
        <f>D713/B713*100</f>
        <v>0</v>
      </c>
      <c r="F713" s="79">
        <f>D713-'[2]Septembris'!D711</f>
        <v>0</v>
      </c>
      <c r="G713" s="241"/>
      <c r="H713" s="241"/>
      <c r="I713" s="241"/>
      <c r="J713" s="241"/>
      <c r="K713" s="241"/>
      <c r="L713" s="241"/>
      <c r="M713" s="241"/>
      <c r="N713" s="241"/>
      <c r="O713" s="241"/>
      <c r="P713" s="241"/>
      <c r="Q713" s="241"/>
      <c r="R713" s="241"/>
      <c r="S713" s="241"/>
      <c r="T713" s="241"/>
      <c r="U713" s="241"/>
      <c r="V713" s="241"/>
      <c r="W713" s="241"/>
      <c r="X713" s="241"/>
      <c r="Y713" s="241"/>
      <c r="Z713" s="241"/>
      <c r="AA713" s="241"/>
      <c r="AB713" s="241"/>
      <c r="AC713" s="241"/>
      <c r="AD713" s="241"/>
      <c r="AE713" s="241"/>
      <c r="AF713" s="241"/>
      <c r="AG713" s="241"/>
      <c r="AH713" s="241"/>
      <c r="AI713" s="241"/>
      <c r="AJ713" s="241"/>
      <c r="AK713" s="241"/>
      <c r="AL713" s="241"/>
      <c r="AM713" s="241"/>
      <c r="AN713" s="241"/>
      <c r="AO713" s="241"/>
      <c r="AP713" s="241"/>
      <c r="AQ713" s="241"/>
      <c r="AR713" s="241"/>
      <c r="AS713" s="241"/>
      <c r="AT713" s="241"/>
      <c r="AU713" s="241"/>
    </row>
    <row r="714" spans="1:47" s="39" customFormat="1" ht="12" customHeight="1">
      <c r="A714" s="66" t="s">
        <v>405</v>
      </c>
      <c r="B714" s="79">
        <f t="shared" si="87"/>
        <v>99100</v>
      </c>
      <c r="C714" s="79">
        <f t="shared" si="87"/>
        <v>48760</v>
      </c>
      <c r="D714" s="79">
        <f t="shared" si="87"/>
        <v>0</v>
      </c>
      <c r="E714" s="936">
        <f>D714/B714*100</f>
        <v>0</v>
      </c>
      <c r="F714" s="79">
        <f>D714-'[2]Septembris'!D712</f>
        <v>0</v>
      </c>
      <c r="G714" s="241"/>
      <c r="H714" s="241"/>
      <c r="I714" s="241"/>
      <c r="J714" s="241"/>
      <c r="K714" s="241"/>
      <c r="L714" s="241"/>
      <c r="M714" s="241"/>
      <c r="N714" s="241"/>
      <c r="O714" s="241"/>
      <c r="P714" s="241"/>
      <c r="Q714" s="241"/>
      <c r="R714" s="241"/>
      <c r="S714" s="241"/>
      <c r="T714" s="241"/>
      <c r="U714" s="241"/>
      <c r="V714" s="241"/>
      <c r="W714" s="241"/>
      <c r="X714" s="241"/>
      <c r="Y714" s="241"/>
      <c r="Z714" s="241"/>
      <c r="AA714" s="241"/>
      <c r="AB714" s="241"/>
      <c r="AC714" s="241"/>
      <c r="AD714" s="241"/>
      <c r="AE714" s="241"/>
      <c r="AF714" s="241"/>
      <c r="AG714" s="241"/>
      <c r="AH714" s="241"/>
      <c r="AI714" s="241"/>
      <c r="AJ714" s="241"/>
      <c r="AK714" s="241"/>
      <c r="AL714" s="241"/>
      <c r="AM714" s="241"/>
      <c r="AN714" s="241"/>
      <c r="AO714" s="241"/>
      <c r="AP714" s="241"/>
      <c r="AQ714" s="241"/>
      <c r="AR714" s="241"/>
      <c r="AS714" s="241"/>
      <c r="AT714" s="241"/>
      <c r="AU714" s="241"/>
    </row>
    <row r="715" spans="1:47" s="39" customFormat="1" ht="12" customHeight="1">
      <c r="A715" s="66" t="s">
        <v>407</v>
      </c>
      <c r="B715" s="79">
        <v>99100</v>
      </c>
      <c r="C715" s="79">
        <v>48760</v>
      </c>
      <c r="D715" s="79">
        <v>0</v>
      </c>
      <c r="E715" s="936">
        <f>D715/B715*100</f>
        <v>0</v>
      </c>
      <c r="F715" s="79">
        <f>D715-'[2]Septembris'!D713</f>
        <v>0</v>
      </c>
      <c r="G715" s="241"/>
      <c r="H715" s="241"/>
      <c r="I715" s="241"/>
      <c r="J715" s="241"/>
      <c r="K715" s="241"/>
      <c r="L715" s="241"/>
      <c r="M715" s="241"/>
      <c r="N715" s="241"/>
      <c r="O715" s="241"/>
      <c r="P715" s="241"/>
      <c r="Q715" s="241"/>
      <c r="R715" s="241"/>
      <c r="S715" s="241"/>
      <c r="T715" s="241"/>
      <c r="U715" s="241"/>
      <c r="V715" s="241"/>
      <c r="W715" s="241"/>
      <c r="X715" s="241"/>
      <c r="Y715" s="241"/>
      <c r="Z715" s="241"/>
      <c r="AA715" s="241"/>
      <c r="AB715" s="241"/>
      <c r="AC715" s="241"/>
      <c r="AD715" s="241"/>
      <c r="AE715" s="241"/>
      <c r="AF715" s="241"/>
      <c r="AG715" s="241"/>
      <c r="AH715" s="241"/>
      <c r="AI715" s="241"/>
      <c r="AJ715" s="241"/>
      <c r="AK715" s="241"/>
      <c r="AL715" s="241"/>
      <c r="AM715" s="241"/>
      <c r="AN715" s="241"/>
      <c r="AO715" s="241"/>
      <c r="AP715" s="241"/>
      <c r="AQ715" s="241"/>
      <c r="AR715" s="241"/>
      <c r="AS715" s="241"/>
      <c r="AT715" s="241"/>
      <c r="AU715" s="241"/>
    </row>
    <row r="716" spans="1:52" s="928" customFormat="1" ht="25.5">
      <c r="A716" s="419" t="s">
        <v>435</v>
      </c>
      <c r="B716" s="23"/>
      <c r="C716" s="23"/>
      <c r="D716" s="23"/>
      <c r="E716" s="898"/>
      <c r="F716" s="79"/>
      <c r="G716" s="927"/>
      <c r="H716" s="927"/>
      <c r="I716" s="927"/>
      <c r="J716" s="927"/>
      <c r="K716" s="927"/>
      <c r="L716" s="927"/>
      <c r="M716" s="927"/>
      <c r="N716" s="927"/>
      <c r="O716" s="927"/>
      <c r="P716" s="927"/>
      <c r="Q716" s="927"/>
      <c r="R716" s="927"/>
      <c r="S716" s="927"/>
      <c r="T716" s="927"/>
      <c r="U716" s="927"/>
      <c r="V716" s="927"/>
      <c r="W716" s="927"/>
      <c r="X716" s="927"/>
      <c r="Y716" s="927"/>
      <c r="Z716" s="927"/>
      <c r="AA716" s="927"/>
      <c r="AB716" s="927"/>
      <c r="AC716" s="927"/>
      <c r="AD716" s="927"/>
      <c r="AE716" s="927"/>
      <c r="AF716" s="927"/>
      <c r="AG716" s="927"/>
      <c r="AH716" s="927"/>
      <c r="AI716" s="927"/>
      <c r="AJ716" s="927"/>
      <c r="AK716" s="927"/>
      <c r="AL716" s="927"/>
      <c r="AM716" s="927"/>
      <c r="AN716" s="927"/>
      <c r="AO716" s="927"/>
      <c r="AP716" s="927"/>
      <c r="AQ716" s="927"/>
      <c r="AR716" s="927"/>
      <c r="AS716" s="927"/>
      <c r="AT716" s="927"/>
      <c r="AU716" s="927"/>
      <c r="AV716" s="927"/>
      <c r="AW716" s="927"/>
      <c r="AX716" s="927"/>
      <c r="AY716" s="927"/>
      <c r="AZ716" s="927"/>
    </row>
    <row r="717" spans="1:52" s="929" customFormat="1" ht="12.75">
      <c r="A717" s="66" t="s">
        <v>484</v>
      </c>
      <c r="B717" s="79">
        <f>SUM(B718)</f>
        <v>2083935</v>
      </c>
      <c r="C717" s="79">
        <f>SUM(C718)</f>
        <v>1490786</v>
      </c>
      <c r="D717" s="79">
        <f>SUM(D718)</f>
        <v>1345000</v>
      </c>
      <c r="E717" s="422">
        <f>D717/B717*100</f>
        <v>64.54136045510057</v>
      </c>
      <c r="F717" s="79">
        <f>D717-'[2]Septembris'!D715</f>
        <v>370000</v>
      </c>
      <c r="G717" s="567"/>
      <c r="H717" s="567"/>
      <c r="I717" s="567"/>
      <c r="J717" s="567"/>
      <c r="K717" s="567"/>
      <c r="L717" s="567"/>
      <c r="M717" s="567"/>
      <c r="N717" s="567"/>
      <c r="O717" s="567"/>
      <c r="P717" s="567"/>
      <c r="Q717" s="567"/>
      <c r="R717" s="567"/>
      <c r="S717" s="567"/>
      <c r="T717" s="567"/>
      <c r="U717" s="567"/>
      <c r="V717" s="567"/>
      <c r="W717" s="567"/>
      <c r="X717" s="567"/>
      <c r="Y717" s="567"/>
      <c r="Z717" s="567"/>
      <c r="AA717" s="567"/>
      <c r="AB717" s="567"/>
      <c r="AC717" s="567"/>
      <c r="AD717" s="567"/>
      <c r="AE717" s="567"/>
      <c r="AF717" s="567"/>
      <c r="AG717" s="567"/>
      <c r="AH717" s="567"/>
      <c r="AI717" s="567"/>
      <c r="AJ717" s="567"/>
      <c r="AK717" s="567"/>
      <c r="AL717" s="567"/>
      <c r="AM717" s="567"/>
      <c r="AN717" s="567"/>
      <c r="AO717" s="567"/>
      <c r="AP717" s="567"/>
      <c r="AQ717" s="567"/>
      <c r="AR717" s="567"/>
      <c r="AS717" s="567"/>
      <c r="AT717" s="567"/>
      <c r="AU717" s="567"/>
      <c r="AV717" s="567"/>
      <c r="AW717" s="567"/>
      <c r="AX717" s="567"/>
      <c r="AY717" s="567"/>
      <c r="AZ717" s="567"/>
    </row>
    <row r="718" spans="1:52" s="929" customFormat="1" ht="12.75">
      <c r="A718" s="66" t="s">
        <v>485</v>
      </c>
      <c r="B718" s="79">
        <v>2083935</v>
      </c>
      <c r="C718" s="79">
        <v>1490786</v>
      </c>
      <c r="D718" s="79">
        <v>1345000</v>
      </c>
      <c r="E718" s="422">
        <f>D718/B718*100</f>
        <v>64.54136045510057</v>
      </c>
      <c r="F718" s="79">
        <f>D718-'[2]Septembris'!D716</f>
        <v>370000</v>
      </c>
      <c r="G718" s="567"/>
      <c r="H718" s="567"/>
      <c r="I718" s="567"/>
      <c r="J718" s="567"/>
      <c r="K718" s="567"/>
      <c r="L718" s="567"/>
      <c r="M718" s="567"/>
      <c r="N718" s="567"/>
      <c r="O718" s="567"/>
      <c r="P718" s="567"/>
      <c r="Q718" s="567"/>
      <c r="R718" s="567"/>
      <c r="S718" s="567"/>
      <c r="T718" s="567"/>
      <c r="U718" s="567"/>
      <c r="V718" s="567"/>
      <c r="W718" s="567"/>
      <c r="X718" s="567"/>
      <c r="Y718" s="567"/>
      <c r="Z718" s="567"/>
      <c r="AA718" s="567"/>
      <c r="AB718" s="567"/>
      <c r="AC718" s="567"/>
      <c r="AD718" s="567"/>
      <c r="AE718" s="567"/>
      <c r="AF718" s="567"/>
      <c r="AG718" s="567"/>
      <c r="AH718" s="567"/>
      <c r="AI718" s="567"/>
      <c r="AJ718" s="567"/>
      <c r="AK718" s="567"/>
      <c r="AL718" s="567"/>
      <c r="AM718" s="567"/>
      <c r="AN718" s="567"/>
      <c r="AO718" s="567"/>
      <c r="AP718" s="567"/>
      <c r="AQ718" s="567"/>
      <c r="AR718" s="567"/>
      <c r="AS718" s="567"/>
      <c r="AT718" s="567"/>
      <c r="AU718" s="567"/>
      <c r="AV718" s="567"/>
      <c r="AW718" s="567"/>
      <c r="AX718" s="567"/>
      <c r="AY718" s="567"/>
      <c r="AZ718" s="567"/>
    </row>
    <row r="719" spans="1:52" s="932" customFormat="1" ht="12.75">
      <c r="A719" s="69" t="s">
        <v>398</v>
      </c>
      <c r="B719" s="79">
        <f aca="true" t="shared" si="88" ref="B719:D720">SUM(B720)</f>
        <v>2083935</v>
      </c>
      <c r="C719" s="79">
        <f t="shared" si="88"/>
        <v>1490786</v>
      </c>
      <c r="D719" s="79">
        <f t="shared" si="88"/>
        <v>1332162</v>
      </c>
      <c r="E719" s="422">
        <f>D719/B719*100</f>
        <v>63.92531436921017</v>
      </c>
      <c r="F719" s="79">
        <f>D719-'[2]Septembris'!D717+0.7</f>
        <v>349497.7</v>
      </c>
      <c r="G719" s="927"/>
      <c r="H719" s="927"/>
      <c r="I719" s="927"/>
      <c r="J719" s="927"/>
      <c r="K719" s="927"/>
      <c r="L719" s="927"/>
      <c r="M719" s="927"/>
      <c r="N719" s="927"/>
      <c r="O719" s="927"/>
      <c r="P719" s="927"/>
      <c r="Q719" s="927"/>
      <c r="R719" s="927"/>
      <c r="S719" s="927"/>
      <c r="T719" s="927"/>
      <c r="U719" s="927"/>
      <c r="V719" s="927"/>
      <c r="W719" s="927"/>
      <c r="X719" s="927"/>
      <c r="Y719" s="927"/>
      <c r="Z719" s="927"/>
      <c r="AA719" s="927"/>
      <c r="AB719" s="927"/>
      <c r="AC719" s="927"/>
      <c r="AD719" s="927"/>
      <c r="AE719" s="927"/>
      <c r="AF719" s="927"/>
      <c r="AG719" s="927"/>
      <c r="AH719" s="927"/>
      <c r="AI719" s="927"/>
      <c r="AJ719" s="927"/>
      <c r="AK719" s="927"/>
      <c r="AL719" s="927"/>
      <c r="AM719" s="927"/>
      <c r="AN719" s="927"/>
      <c r="AO719" s="927"/>
      <c r="AP719" s="927"/>
      <c r="AQ719" s="927"/>
      <c r="AR719" s="927"/>
      <c r="AS719" s="927"/>
      <c r="AT719" s="927"/>
      <c r="AU719" s="927"/>
      <c r="AV719" s="927"/>
      <c r="AW719" s="927"/>
      <c r="AX719" s="927"/>
      <c r="AY719" s="927"/>
      <c r="AZ719" s="927"/>
    </row>
    <row r="720" spans="1:52" s="928" customFormat="1" ht="12.75">
      <c r="A720" s="69" t="s">
        <v>405</v>
      </c>
      <c r="B720" s="79">
        <f t="shared" si="88"/>
        <v>2083935</v>
      </c>
      <c r="C720" s="79">
        <f t="shared" si="88"/>
        <v>1490786</v>
      </c>
      <c r="D720" s="79">
        <f t="shared" si="88"/>
        <v>1332162</v>
      </c>
      <c r="E720" s="422">
        <f>D720/B720*100</f>
        <v>63.92531436921017</v>
      </c>
      <c r="F720" s="79">
        <f>D720-'[2]Septembris'!D718+0.7</f>
        <v>349497.7</v>
      </c>
      <c r="G720" s="927"/>
      <c r="H720" s="927"/>
      <c r="I720" s="927"/>
      <c r="J720" s="927"/>
      <c r="K720" s="927"/>
      <c r="L720" s="927"/>
      <c r="M720" s="927"/>
      <c r="N720" s="927"/>
      <c r="O720" s="927"/>
      <c r="P720" s="927"/>
      <c r="Q720" s="927"/>
      <c r="R720" s="927"/>
      <c r="S720" s="927"/>
      <c r="T720" s="927"/>
      <c r="U720" s="927"/>
      <c r="V720" s="927"/>
      <c r="W720" s="927"/>
      <c r="X720" s="927"/>
      <c r="Y720" s="927"/>
      <c r="Z720" s="927"/>
      <c r="AA720" s="927"/>
      <c r="AB720" s="927"/>
      <c r="AC720" s="927"/>
      <c r="AD720" s="927"/>
      <c r="AE720" s="927"/>
      <c r="AF720" s="927"/>
      <c r="AG720" s="927"/>
      <c r="AH720" s="927"/>
      <c r="AI720" s="927"/>
      <c r="AJ720" s="927"/>
      <c r="AK720" s="927"/>
      <c r="AL720" s="927"/>
      <c r="AM720" s="927"/>
      <c r="AN720" s="927"/>
      <c r="AO720" s="927"/>
      <c r="AP720" s="927"/>
      <c r="AQ720" s="927"/>
      <c r="AR720" s="927"/>
      <c r="AS720" s="927"/>
      <c r="AT720" s="927"/>
      <c r="AU720" s="927"/>
      <c r="AV720" s="927"/>
      <c r="AW720" s="927"/>
      <c r="AX720" s="927"/>
      <c r="AY720" s="927"/>
      <c r="AZ720" s="927"/>
    </row>
    <row r="721" spans="1:52" s="928" customFormat="1" ht="12.75">
      <c r="A721" s="69" t="s">
        <v>407</v>
      </c>
      <c r="B721" s="79">
        <v>2083935</v>
      </c>
      <c r="C721" s="79">
        <v>1490786</v>
      </c>
      <c r="D721" s="79">
        <v>1332162</v>
      </c>
      <c r="E721" s="422">
        <f>D721/B721*100</f>
        <v>63.92531436921017</v>
      </c>
      <c r="F721" s="79">
        <f>D721-'[2]Septembris'!D719+0.7</f>
        <v>349497.7</v>
      </c>
      <c r="G721" s="927"/>
      <c r="H721" s="927"/>
      <c r="I721" s="927"/>
      <c r="J721" s="927"/>
      <c r="K721" s="927"/>
      <c r="L721" s="927"/>
      <c r="M721" s="927"/>
      <c r="N721" s="927"/>
      <c r="O721" s="927"/>
      <c r="P721" s="927"/>
      <c r="Q721" s="927"/>
      <c r="R721" s="927"/>
      <c r="S721" s="927"/>
      <c r="T721" s="927"/>
      <c r="U721" s="927"/>
      <c r="V721" s="927"/>
      <c r="W721" s="927"/>
      <c r="X721" s="927"/>
      <c r="Y721" s="927"/>
      <c r="Z721" s="927"/>
      <c r="AA721" s="927"/>
      <c r="AB721" s="927"/>
      <c r="AC721" s="927"/>
      <c r="AD721" s="927"/>
      <c r="AE721" s="927"/>
      <c r="AF721" s="927"/>
      <c r="AG721" s="927"/>
      <c r="AH721" s="927"/>
      <c r="AI721" s="927"/>
      <c r="AJ721" s="927"/>
      <c r="AK721" s="927"/>
      <c r="AL721" s="927"/>
      <c r="AM721" s="927"/>
      <c r="AN721" s="927"/>
      <c r="AO721" s="927"/>
      <c r="AP721" s="927"/>
      <c r="AQ721" s="927"/>
      <c r="AR721" s="927"/>
      <c r="AS721" s="927"/>
      <c r="AT721" s="927"/>
      <c r="AU721" s="927"/>
      <c r="AV721" s="927"/>
      <c r="AW721" s="927"/>
      <c r="AX721" s="927"/>
      <c r="AY721" s="927"/>
      <c r="AZ721" s="927"/>
    </row>
    <row r="722" ht="17.25" customHeight="1">
      <c r="A722" s="948" t="s">
        <v>488</v>
      </c>
    </row>
    <row r="723" spans="1:3" ht="17.25" customHeight="1">
      <c r="A723" s="1044"/>
      <c r="B723" s="1045"/>
      <c r="C723" s="1045"/>
    </row>
    <row r="724" spans="1:3" ht="17.25" customHeight="1">
      <c r="A724" s="1046"/>
      <c r="B724" s="1046"/>
      <c r="C724" s="1046"/>
    </row>
    <row r="727" spans="1:5" s="39" customFormat="1" ht="12.75" customHeight="1">
      <c r="A727" s="44" t="s">
        <v>489</v>
      </c>
      <c r="E727" s="39" t="s">
        <v>624</v>
      </c>
    </row>
    <row r="728" spans="1:5" s="39" customFormat="1" ht="13.5" customHeight="1">
      <c r="A728" s="44"/>
      <c r="E728" s="148"/>
    </row>
    <row r="729" s="39" customFormat="1" ht="13.5" customHeight="1">
      <c r="D729" s="41"/>
    </row>
    <row r="730" spans="1:42" ht="12.75">
      <c r="A730" s="949"/>
      <c r="B730" s="567"/>
      <c r="C730" s="567"/>
      <c r="D730" s="567"/>
      <c r="E730" s="950"/>
      <c r="F730" s="567"/>
      <c r="AJ730" s="567"/>
      <c r="AK730" s="567"/>
      <c r="AL730" s="567"/>
      <c r="AM730" s="567"/>
      <c r="AN730" s="567"/>
      <c r="AO730" s="567"/>
      <c r="AP730" s="567"/>
    </row>
    <row r="731" spans="1:42" ht="12.75">
      <c r="A731" s="949"/>
      <c r="B731" s="567"/>
      <c r="C731" s="567"/>
      <c r="D731" s="567"/>
      <c r="E731" s="950"/>
      <c r="F731" s="567"/>
      <c r="AJ731" s="567"/>
      <c r="AK731" s="567"/>
      <c r="AL731" s="567"/>
      <c r="AM731" s="567"/>
      <c r="AN731" s="567"/>
      <c r="AO731" s="567"/>
      <c r="AP731" s="567"/>
    </row>
    <row r="732" spans="2:42" ht="12.75">
      <c r="B732" s="567"/>
      <c r="C732" s="567"/>
      <c r="D732" s="567"/>
      <c r="E732" s="950"/>
      <c r="AJ732" s="567"/>
      <c r="AK732" s="567"/>
      <c r="AL732" s="567"/>
      <c r="AM732" s="567"/>
      <c r="AN732" s="567"/>
      <c r="AO732" s="567"/>
      <c r="AP732" s="567"/>
    </row>
    <row r="733" spans="1:42" ht="12.75">
      <c r="A733" s="949"/>
      <c r="B733" s="567"/>
      <c r="C733" s="567"/>
      <c r="D733" s="567"/>
      <c r="E733" s="950"/>
      <c r="F733" s="567"/>
      <c r="AJ733" s="567"/>
      <c r="AK733" s="567"/>
      <c r="AL733" s="567"/>
      <c r="AM733" s="567"/>
      <c r="AN733" s="567"/>
      <c r="AO733" s="567"/>
      <c r="AP733" s="567"/>
    </row>
    <row r="734" spans="2:42" ht="12.75">
      <c r="B734" s="567"/>
      <c r="C734" s="567"/>
      <c r="D734" s="567"/>
      <c r="E734" s="950"/>
      <c r="F734" s="567"/>
      <c r="AJ734" s="567"/>
      <c r="AK734" s="567"/>
      <c r="AL734" s="567"/>
      <c r="AM734" s="567"/>
      <c r="AN734" s="567"/>
      <c r="AO734" s="567"/>
      <c r="AP734" s="567"/>
    </row>
    <row r="735" spans="2:42" ht="12.75">
      <c r="B735" s="567"/>
      <c r="C735" s="567"/>
      <c r="D735" s="567"/>
      <c r="E735" s="950"/>
      <c r="F735" s="567"/>
      <c r="AJ735" s="567"/>
      <c r="AK735" s="567"/>
      <c r="AL735" s="567"/>
      <c r="AM735" s="567"/>
      <c r="AN735" s="567"/>
      <c r="AO735" s="567"/>
      <c r="AP735" s="567"/>
    </row>
    <row r="741" ht="17.25" customHeight="1">
      <c r="A741" s="39" t="s">
        <v>727</v>
      </c>
    </row>
    <row r="742" ht="17.25" customHeight="1">
      <c r="A742" s="39" t="s">
        <v>490</v>
      </c>
    </row>
  </sheetData>
  <mergeCells count="1">
    <mergeCell ref="A723:C724"/>
  </mergeCells>
  <printOptions horizontalCentered="1"/>
  <pageMargins left="0.8267716535433072" right="0.6692913385826772" top="0.7086614173228347" bottom="0.7874015748031497" header="0.5118110236220472" footer="0.11811023622047245"/>
  <pageSetup firstPageNumber="53" useFirstPageNumber="1" horizontalDpi="600" verticalDpi="600" orientation="portrait" paperSize="9" scale="72" r:id="rId1"/>
  <headerFooter alignWithMargins="0">
    <oddFooter>&amp;R&amp;P</oddFooter>
  </headerFooter>
  <rowBreaks count="9" manualBreakCount="9">
    <brk id="73" max="5" man="1"/>
    <brk id="143" max="5" man="1"/>
    <brk id="288" max="5" man="1"/>
    <brk id="362" max="5" man="1"/>
    <brk id="428" max="5" man="1"/>
    <brk id="499" max="5" man="1"/>
    <brk id="567" max="5" man="1"/>
    <brk id="640" max="5" man="1"/>
    <brk id="709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6" sqref="A6:E6"/>
    </sheetView>
  </sheetViews>
  <sheetFormatPr defaultColWidth="9.140625" defaultRowHeight="12.75"/>
  <cols>
    <col min="1" max="1" width="41.7109375" style="148" customWidth="1"/>
    <col min="2" max="2" width="12.421875" style="148" customWidth="1"/>
    <col min="3" max="3" width="11.421875" style="149" customWidth="1"/>
    <col min="4" max="4" width="11.28125" style="148" customWidth="1"/>
    <col min="5" max="5" width="11.00390625" style="149" customWidth="1"/>
    <col min="6" max="16384" width="9.140625" style="271" customWidth="1"/>
  </cols>
  <sheetData>
    <row r="1" ht="12.75">
      <c r="E1" s="151" t="s">
        <v>491</v>
      </c>
    </row>
    <row r="2" spans="1:5" ht="12.75">
      <c r="A2" s="356" t="s">
        <v>574</v>
      </c>
      <c r="B2" s="356"/>
      <c r="C2" s="356"/>
      <c r="D2" s="356"/>
      <c r="E2" s="356"/>
    </row>
    <row r="4" spans="1:5" s="161" customFormat="1" ht="15.75">
      <c r="A4" s="1047" t="s">
        <v>492</v>
      </c>
      <c r="B4" s="1047"/>
      <c r="C4" s="1047"/>
      <c r="D4" s="1047"/>
      <c r="E4" s="1047"/>
    </row>
    <row r="5" ht="9.75" customHeight="1">
      <c r="A5" s="54"/>
    </row>
    <row r="6" spans="1:5" s="148" customFormat="1" ht="12.75">
      <c r="A6" s="1029" t="s">
        <v>578</v>
      </c>
      <c r="B6" s="1029"/>
      <c r="C6" s="1029"/>
      <c r="D6" s="1029"/>
      <c r="E6" s="1029"/>
    </row>
    <row r="7" spans="1:5" ht="12" customHeight="1">
      <c r="A7" s="441"/>
      <c r="B7" s="441"/>
      <c r="C7" s="441"/>
      <c r="D7" s="441"/>
      <c r="E7" s="52" t="s">
        <v>631</v>
      </c>
    </row>
    <row r="8" spans="1:5" s="152" customFormat="1" ht="41.25" customHeight="1">
      <c r="A8" s="345" t="s">
        <v>580</v>
      </c>
      <c r="B8" s="345" t="s">
        <v>632</v>
      </c>
      <c r="C8" s="346" t="s">
        <v>633</v>
      </c>
      <c r="D8" s="345" t="s">
        <v>493</v>
      </c>
      <c r="E8" s="346" t="s">
        <v>733</v>
      </c>
    </row>
    <row r="9" spans="1:5" s="176" customFormat="1" ht="11.25">
      <c r="A9" s="896">
        <v>1</v>
      </c>
      <c r="B9" s="173">
        <v>2</v>
      </c>
      <c r="C9" s="174">
        <v>3</v>
      </c>
      <c r="D9" s="173">
        <v>4</v>
      </c>
      <c r="E9" s="175">
        <v>5</v>
      </c>
    </row>
    <row r="10" spans="1:5" s="152" customFormat="1" ht="17.25" customHeight="1">
      <c r="A10" s="351" t="s">
        <v>494</v>
      </c>
      <c r="B10" s="359">
        <v>93327608</v>
      </c>
      <c r="C10" s="72">
        <v>67059203</v>
      </c>
      <c r="D10" s="951">
        <f aca="true" t="shared" si="0" ref="D10:D34">C10/B10*100</f>
        <v>71.85355377371292</v>
      </c>
      <c r="E10" s="261">
        <f>C10-'[3]Septembris'!C10</f>
        <v>9223796</v>
      </c>
    </row>
    <row r="11" spans="1:5" s="152" customFormat="1" ht="17.25" customHeight="1">
      <c r="A11" s="351" t="s">
        <v>495</v>
      </c>
      <c r="B11" s="359">
        <v>269699</v>
      </c>
      <c r="C11" s="72">
        <f>SUM(C12:C13)</f>
        <v>76841</v>
      </c>
      <c r="D11" s="951">
        <f t="shared" si="0"/>
        <v>28.49139225581111</v>
      </c>
      <c r="E11" s="261">
        <f>C11-'[3]Septembris'!C11</f>
        <v>-110605</v>
      </c>
    </row>
    <row r="12" spans="1:5" s="152" customFormat="1" ht="17.25" customHeight="1">
      <c r="A12" s="952" t="s">
        <v>496</v>
      </c>
      <c r="B12" s="245">
        <v>108321</v>
      </c>
      <c r="C12" s="260">
        <v>76841</v>
      </c>
      <c r="D12" s="953">
        <f t="shared" si="0"/>
        <v>70.93822989078757</v>
      </c>
      <c r="E12" s="260">
        <f>C12-'[3]Septembris'!C12</f>
        <v>6411</v>
      </c>
    </row>
    <row r="13" spans="1:5" s="152" customFormat="1" ht="17.25" customHeight="1">
      <c r="A13" s="952" t="s">
        <v>497</v>
      </c>
      <c r="B13" s="245">
        <v>161378</v>
      </c>
      <c r="C13" s="260"/>
      <c r="D13" s="953">
        <f t="shared" si="0"/>
        <v>0</v>
      </c>
      <c r="E13" s="260">
        <f>C13-'[3]Septembris'!C13</f>
        <v>-117016</v>
      </c>
    </row>
    <row r="14" spans="1:5" s="152" customFormat="1" ht="17.25" customHeight="1">
      <c r="A14" s="351" t="s">
        <v>498</v>
      </c>
      <c r="B14" s="359">
        <v>975471</v>
      </c>
      <c r="C14" s="72">
        <f>SUM(C15:C16)</f>
        <v>812890</v>
      </c>
      <c r="D14" s="951">
        <f t="shared" si="0"/>
        <v>83.33307704688299</v>
      </c>
      <c r="E14" s="261">
        <f>C14-'[3]Septembris'!C14</f>
        <v>81289</v>
      </c>
    </row>
    <row r="15" spans="1:5" s="152" customFormat="1" ht="17.25" customHeight="1">
      <c r="A15" s="952" t="s">
        <v>499</v>
      </c>
      <c r="B15" s="245">
        <v>339000</v>
      </c>
      <c r="C15" s="260">
        <v>282500</v>
      </c>
      <c r="D15" s="953">
        <f t="shared" si="0"/>
        <v>83.33333333333334</v>
      </c>
      <c r="E15" s="260">
        <f>C15-'[3]Septembris'!C15</f>
        <v>28250</v>
      </c>
    </row>
    <row r="16" spans="1:5" s="152" customFormat="1" ht="25.5">
      <c r="A16" s="952" t="s">
        <v>500</v>
      </c>
      <c r="B16" s="245">
        <v>636471</v>
      </c>
      <c r="C16" s="260">
        <v>530390</v>
      </c>
      <c r="D16" s="953">
        <f t="shared" si="0"/>
        <v>83.33294054245991</v>
      </c>
      <c r="E16" s="260">
        <f>C16-'[3]Septembris'!C16</f>
        <v>53039</v>
      </c>
    </row>
    <row r="17" spans="1:5" s="152" customFormat="1" ht="17.25" customHeight="1">
      <c r="A17" s="351" t="s">
        <v>501</v>
      </c>
      <c r="B17" s="359">
        <v>450854</v>
      </c>
      <c r="C17" s="72">
        <f>C18</f>
        <v>346429</v>
      </c>
      <c r="D17" s="951">
        <f t="shared" si="0"/>
        <v>76.83840001419529</v>
      </c>
      <c r="E17" s="261">
        <f>C17-'[3]Septembris'!C17</f>
        <v>36467</v>
      </c>
    </row>
    <row r="18" spans="1:5" s="152" customFormat="1" ht="17.25" customHeight="1">
      <c r="A18" s="952" t="s">
        <v>502</v>
      </c>
      <c r="B18" s="245">
        <v>450854</v>
      </c>
      <c r="C18" s="260">
        <v>346429</v>
      </c>
      <c r="D18" s="953">
        <f t="shared" si="0"/>
        <v>76.83840001419529</v>
      </c>
      <c r="E18" s="260">
        <f>C18-'[3]Septembris'!C18</f>
        <v>36467</v>
      </c>
    </row>
    <row r="19" spans="1:5" s="152" customFormat="1" ht="17.25" customHeight="1">
      <c r="A19" s="351" t="s">
        <v>503</v>
      </c>
      <c r="B19" s="359">
        <v>20233864</v>
      </c>
      <c r="C19" s="72">
        <f>SUM(C20:C27)</f>
        <v>16478350</v>
      </c>
      <c r="D19" s="951">
        <f t="shared" si="0"/>
        <v>81.43946208198297</v>
      </c>
      <c r="E19" s="261">
        <f>C19-'[3]Septembris'!C19</f>
        <v>1773319</v>
      </c>
    </row>
    <row r="20" spans="1:5" s="152" customFormat="1" ht="25.5">
      <c r="A20" s="952" t="s">
        <v>517</v>
      </c>
      <c r="B20" s="245">
        <v>429899</v>
      </c>
      <c r="C20" s="260">
        <v>406856</v>
      </c>
      <c r="D20" s="953">
        <f t="shared" si="0"/>
        <v>94.63990379135564</v>
      </c>
      <c r="E20" s="260">
        <f>C20-'[3]Septembris'!C20</f>
        <v>63629</v>
      </c>
    </row>
    <row r="21" spans="1:5" s="152" customFormat="1" ht="25.5">
      <c r="A21" s="952" t="s">
        <v>504</v>
      </c>
      <c r="B21" s="245">
        <v>687000</v>
      </c>
      <c r="C21" s="260">
        <v>413290</v>
      </c>
      <c r="D21" s="953">
        <f t="shared" si="0"/>
        <v>60.15866084425036</v>
      </c>
      <c r="E21" s="260">
        <f>C21-'[3]Septembris'!C21</f>
        <v>0</v>
      </c>
    </row>
    <row r="22" spans="1:5" s="152" customFormat="1" ht="17.25" customHeight="1">
      <c r="A22" s="952" t="s">
        <v>505</v>
      </c>
      <c r="B22" s="245">
        <v>452770</v>
      </c>
      <c r="C22" s="260">
        <v>205961</v>
      </c>
      <c r="D22" s="953">
        <f t="shared" si="0"/>
        <v>45.48910042626499</v>
      </c>
      <c r="E22" s="260">
        <f>C22-'[3]Septembris'!C22</f>
        <v>9693</v>
      </c>
    </row>
    <row r="23" spans="1:5" s="152" customFormat="1" ht="17.25" customHeight="1">
      <c r="A23" s="952" t="s">
        <v>506</v>
      </c>
      <c r="B23" s="245">
        <v>122416</v>
      </c>
      <c r="C23" s="260">
        <v>69590</v>
      </c>
      <c r="D23" s="953">
        <f t="shared" si="0"/>
        <v>56.84714416416155</v>
      </c>
      <c r="E23" s="260">
        <f>C23-'[3]Septembris'!C23</f>
        <v>2294</v>
      </c>
    </row>
    <row r="24" spans="1:5" s="152" customFormat="1" ht="17.25" customHeight="1">
      <c r="A24" s="952" t="s">
        <v>507</v>
      </c>
      <c r="B24" s="245">
        <v>15852570</v>
      </c>
      <c r="C24" s="260">
        <v>13327392</v>
      </c>
      <c r="D24" s="953">
        <f t="shared" si="0"/>
        <v>84.07086043461722</v>
      </c>
      <c r="E24" s="260">
        <f>C24-'[3]Septembris'!C24</f>
        <v>1490723</v>
      </c>
    </row>
    <row r="25" spans="1:5" s="152" customFormat="1" ht="38.25">
      <c r="A25" s="952" t="s">
        <v>508</v>
      </c>
      <c r="B25" s="245">
        <v>55361</v>
      </c>
      <c r="C25" s="260">
        <v>38153</v>
      </c>
      <c r="D25" s="953">
        <f t="shared" si="0"/>
        <v>68.91674644605408</v>
      </c>
      <c r="E25" s="260">
        <f>C25-'[3]Septembris'!C25</f>
        <v>15090</v>
      </c>
    </row>
    <row r="26" spans="1:5" s="152" customFormat="1" ht="25.5">
      <c r="A26" s="952" t="s">
        <v>509</v>
      </c>
      <c r="B26" s="245">
        <v>274668</v>
      </c>
      <c r="C26" s="260">
        <v>56550</v>
      </c>
      <c r="D26" s="953">
        <f t="shared" si="0"/>
        <v>20.588492288872384</v>
      </c>
      <c r="E26" s="260">
        <f>C26-'[3]Septembris'!C26</f>
        <v>0</v>
      </c>
    </row>
    <row r="27" spans="1:5" s="152" customFormat="1" ht="17.25" customHeight="1">
      <c r="A27" s="952" t="s">
        <v>510</v>
      </c>
      <c r="B27" s="245">
        <v>2359180</v>
      </c>
      <c r="C27" s="260">
        <v>1960558</v>
      </c>
      <c r="D27" s="953">
        <f t="shared" si="0"/>
        <v>83.10336642392696</v>
      </c>
      <c r="E27" s="260">
        <f>C27-'[3]Septembris'!C27</f>
        <v>191890</v>
      </c>
    </row>
    <row r="28" spans="1:5" s="152" customFormat="1" ht="17.25" customHeight="1">
      <c r="A28" s="351" t="s">
        <v>511</v>
      </c>
      <c r="B28" s="359">
        <v>3540555</v>
      </c>
      <c r="C28" s="72">
        <v>2949956</v>
      </c>
      <c r="D28" s="951">
        <f t="shared" si="0"/>
        <v>83.3190276665664</v>
      </c>
      <c r="E28" s="261">
        <f>C28-'[3]Septembris'!C28</f>
        <v>294956</v>
      </c>
    </row>
    <row r="29" spans="1:5" s="152" customFormat="1" ht="17.25" customHeight="1">
      <c r="A29" s="351" t="s">
        <v>512</v>
      </c>
      <c r="B29" s="418">
        <v>4600000</v>
      </c>
      <c r="C29" s="72">
        <v>3097790</v>
      </c>
      <c r="D29" s="951">
        <f t="shared" si="0"/>
        <v>67.34326086956521</v>
      </c>
      <c r="E29" s="261">
        <f>C29-'[3]Septembris'!C29</f>
        <v>274174</v>
      </c>
    </row>
    <row r="30" spans="1:5" s="152" customFormat="1" ht="17.25" customHeight="1">
      <c r="A30" s="351" t="s">
        <v>513</v>
      </c>
      <c r="B30" s="418">
        <v>250000</v>
      </c>
      <c r="C30" s="261">
        <f>C31</f>
        <v>320</v>
      </c>
      <c r="D30" s="951">
        <f t="shared" si="0"/>
        <v>0.128</v>
      </c>
      <c r="E30" s="261">
        <f>C30-'[3]Septembris'!C30</f>
        <v>320</v>
      </c>
    </row>
    <row r="31" spans="1:5" s="152" customFormat="1" ht="17.25" customHeight="1">
      <c r="A31" s="952" t="s">
        <v>514</v>
      </c>
      <c r="B31" s="355">
        <v>250000</v>
      </c>
      <c r="C31" s="260">
        <v>320</v>
      </c>
      <c r="D31" s="953">
        <f t="shared" si="0"/>
        <v>0.128</v>
      </c>
      <c r="E31" s="260">
        <f>C31-'[3]Septembris'!C31</f>
        <v>320</v>
      </c>
    </row>
    <row r="32" spans="1:5" s="152" customFormat="1" ht="17.25" customHeight="1">
      <c r="A32" s="351" t="s">
        <v>515</v>
      </c>
      <c r="B32" s="418">
        <v>250000</v>
      </c>
      <c r="C32" s="72">
        <f>C33</f>
        <v>7750</v>
      </c>
      <c r="D32" s="951">
        <f t="shared" si="0"/>
        <v>3.1</v>
      </c>
      <c r="E32" s="261">
        <f>C32-'[3]Septembris'!C32</f>
        <v>0</v>
      </c>
    </row>
    <row r="33" spans="1:5" s="152" customFormat="1" ht="17.25" customHeight="1">
      <c r="A33" s="952" t="s">
        <v>516</v>
      </c>
      <c r="B33" s="355">
        <v>250000</v>
      </c>
      <c r="C33" s="260">
        <v>7750</v>
      </c>
      <c r="D33" s="953">
        <f t="shared" si="0"/>
        <v>3.1</v>
      </c>
      <c r="E33" s="260">
        <f>C33-'[3]Septembris'!C33</f>
        <v>0</v>
      </c>
    </row>
    <row r="34" spans="1:5" s="152" customFormat="1" ht="17.25" customHeight="1">
      <c r="A34" s="351" t="s">
        <v>372</v>
      </c>
      <c r="B34" s="359">
        <f>SUM(B32,B28:B30,B19,B17,B14,B11,B10)</f>
        <v>123898051</v>
      </c>
      <c r="C34" s="359">
        <f>SUM(C32,C28:C30,C19,C17,C14,C11,C10)</f>
        <v>90829529</v>
      </c>
      <c r="D34" s="951">
        <f t="shared" si="0"/>
        <v>73.30989330897546</v>
      </c>
      <c r="E34" s="261">
        <f>C34-'[3]Septembris'!C34</f>
        <v>11573716</v>
      </c>
    </row>
    <row r="35" spans="1:5" s="152" customFormat="1" ht="12.75">
      <c r="A35" s="148"/>
      <c r="B35" s="148"/>
      <c r="C35" s="149"/>
      <c r="D35" s="506"/>
      <c r="E35" s="149"/>
    </row>
    <row r="36" spans="1:5" s="152" customFormat="1" ht="12.75">
      <c r="A36" s="148"/>
      <c r="B36" s="148"/>
      <c r="C36" s="149"/>
      <c r="D36" s="506"/>
      <c r="E36" s="149"/>
    </row>
    <row r="37" spans="1:5" s="152" customFormat="1" ht="12.75">
      <c r="A37" s="148"/>
      <c r="B37" s="148"/>
      <c r="C37" s="149"/>
      <c r="D37" s="506"/>
      <c r="E37" s="149"/>
    </row>
    <row r="38" spans="1:18" s="148" customFormat="1" ht="16.5" customHeight="1">
      <c r="A38" s="210" t="s">
        <v>623</v>
      </c>
      <c r="C38" s="149"/>
      <c r="D38" s="506" t="s">
        <v>624</v>
      </c>
      <c r="E38" s="149"/>
      <c r="F38" s="428"/>
      <c r="G38" s="428"/>
      <c r="H38" s="149"/>
      <c r="I38" s="149"/>
      <c r="K38" s="212"/>
      <c r="L38" s="171"/>
      <c r="M38" s="171"/>
      <c r="N38" s="171"/>
      <c r="O38" s="171"/>
      <c r="P38" s="171"/>
      <c r="Q38" s="171"/>
      <c r="R38" s="171"/>
    </row>
    <row r="39" spans="1:18" s="148" customFormat="1" ht="12.75">
      <c r="A39" s="210"/>
      <c r="C39" s="149"/>
      <c r="E39" s="506"/>
      <c r="H39" s="149"/>
      <c r="I39" s="149"/>
      <c r="K39" s="212"/>
      <c r="L39" s="171"/>
      <c r="M39" s="171"/>
      <c r="N39" s="171"/>
      <c r="O39" s="171"/>
      <c r="P39" s="171"/>
      <c r="Q39" s="171"/>
      <c r="R39" s="171"/>
    </row>
    <row r="40" spans="1:18" s="148" customFormat="1" ht="12.75">
      <c r="A40" s="210"/>
      <c r="C40" s="149"/>
      <c r="E40" s="506"/>
      <c r="H40" s="149"/>
      <c r="I40" s="149"/>
      <c r="K40" s="212"/>
      <c r="L40" s="171"/>
      <c r="M40" s="171"/>
      <c r="N40" s="171"/>
      <c r="O40" s="171"/>
      <c r="P40" s="171"/>
      <c r="Q40" s="171"/>
      <c r="R40" s="171"/>
    </row>
    <row r="41" spans="1:18" s="148" customFormat="1" ht="12.75">
      <c r="A41" s="210"/>
      <c r="C41" s="149"/>
      <c r="D41" s="506"/>
      <c r="E41" s="165"/>
      <c r="H41" s="149"/>
      <c r="I41" s="149"/>
      <c r="K41" s="212"/>
      <c r="L41" s="171"/>
      <c r="M41" s="171"/>
      <c r="N41" s="171"/>
      <c r="O41" s="171"/>
      <c r="P41" s="171"/>
      <c r="Q41" s="171"/>
      <c r="R41" s="171"/>
    </row>
    <row r="42" spans="1:5" s="176" customFormat="1" ht="11.25">
      <c r="A42" s="429" t="s">
        <v>727</v>
      </c>
      <c r="B42" s="177"/>
      <c r="C42" s="217"/>
      <c r="D42" s="954"/>
      <c r="E42" s="217"/>
    </row>
    <row r="43" spans="1:5" s="177" customFormat="1" ht="11.25">
      <c r="A43" s="177" t="s">
        <v>626</v>
      </c>
      <c r="C43" s="217"/>
      <c r="D43" s="954"/>
      <c r="E43" s="217"/>
    </row>
    <row r="44" spans="3:5" s="148" customFormat="1" ht="12.75">
      <c r="C44" s="149"/>
      <c r="E44" s="149"/>
    </row>
    <row r="45" spans="1:5" s="152" customFormat="1" ht="12.75">
      <c r="A45" s="148"/>
      <c r="B45" s="148"/>
      <c r="C45" s="149"/>
      <c r="D45" s="148"/>
      <c r="E45" s="149"/>
    </row>
    <row r="46" spans="1:5" s="152" customFormat="1" ht="12.75">
      <c r="A46" s="148"/>
      <c r="B46" s="148"/>
      <c r="C46" s="149"/>
      <c r="D46" s="148"/>
      <c r="E46" s="149"/>
    </row>
    <row r="47" spans="1:5" s="152" customFormat="1" ht="12.75">
      <c r="A47" s="148"/>
      <c r="B47" s="148"/>
      <c r="C47" s="149"/>
      <c r="D47" s="148"/>
      <c r="E47" s="149"/>
    </row>
  </sheetData>
  <mergeCells count="3">
    <mergeCell ref="A4:E4"/>
    <mergeCell ref="A6:E6"/>
    <mergeCell ref="A2:E2"/>
  </mergeCells>
  <printOptions/>
  <pageMargins left="0.7480314960629921" right="0.7480314960629921" top="0.7874015748031497" bottom="0.7874015748031497" header="0.5118110236220472" footer="0.5118110236220472"/>
  <pageSetup firstPageNumber="64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19"/>
  <dimension ref="A1:BH51"/>
  <sheetViews>
    <sheetView workbookViewId="0" topLeftCell="A1">
      <selection activeCell="B5" sqref="B5"/>
    </sheetView>
  </sheetViews>
  <sheetFormatPr defaultColWidth="9.140625" defaultRowHeight="12.75"/>
  <cols>
    <col min="1" max="1" width="33.28125" style="93" customWidth="1"/>
    <col min="2" max="2" width="14.28125" style="93" customWidth="1"/>
    <col min="3" max="3" width="14.421875" style="39" customWidth="1"/>
    <col min="4" max="4" width="13.140625" style="93" customWidth="1"/>
    <col min="5" max="5" width="32.7109375" style="93" hidden="1" customWidth="1"/>
    <col min="6" max="6" width="15.8515625" style="93" hidden="1" customWidth="1"/>
    <col min="7" max="7" width="16.28125" style="93" hidden="1" customWidth="1"/>
    <col min="8" max="8" width="13.28125" style="93" hidden="1" customWidth="1"/>
    <col min="9" max="16384" width="9.140625" style="93" customWidth="1"/>
  </cols>
  <sheetData>
    <row r="1" spans="2:4" s="200" customFormat="1" ht="12.75">
      <c r="B1" s="955"/>
      <c r="C1" s="148"/>
      <c r="D1" s="323" t="s">
        <v>518</v>
      </c>
    </row>
    <row r="2" spans="2:4" s="200" customFormat="1" ht="12.75">
      <c r="B2" s="510" t="s">
        <v>574</v>
      </c>
      <c r="C2" s="439"/>
      <c r="D2" s="510"/>
    </row>
    <row r="3" spans="2:4" ht="12.75">
      <c r="B3" s="956"/>
      <c r="D3" s="273"/>
    </row>
    <row r="4" spans="2:4" s="642" customFormat="1" ht="15.75" customHeight="1">
      <c r="B4" s="957" t="s">
        <v>519</v>
      </c>
      <c r="C4" s="958"/>
      <c r="D4" s="959"/>
    </row>
    <row r="5" spans="2:4" s="148" customFormat="1" ht="12.75">
      <c r="B5" s="163" t="s">
        <v>520</v>
      </c>
      <c r="C5" s="163"/>
      <c r="D5" s="163"/>
    </row>
    <row r="6" spans="1:4" ht="12.75">
      <c r="A6" s="960"/>
      <c r="B6" s="960"/>
      <c r="C6" s="961"/>
      <c r="D6" s="960"/>
    </row>
    <row r="7" spans="4:8" ht="12.75">
      <c r="D7" s="323" t="s">
        <v>631</v>
      </c>
      <c r="H7" s="97" t="s">
        <v>579</v>
      </c>
    </row>
    <row r="8" spans="1:8" s="963" customFormat="1" ht="57" customHeight="1">
      <c r="A8" s="962" t="s">
        <v>580</v>
      </c>
      <c r="B8" s="518" t="s">
        <v>521</v>
      </c>
      <c r="C8" s="345" t="s">
        <v>522</v>
      </c>
      <c r="D8" s="518" t="s">
        <v>523</v>
      </c>
      <c r="E8" s="962" t="s">
        <v>580</v>
      </c>
      <c r="F8" s="518" t="s">
        <v>524</v>
      </c>
      <c r="G8" s="518" t="s">
        <v>522</v>
      </c>
      <c r="H8" s="518" t="s">
        <v>523</v>
      </c>
    </row>
    <row r="9" spans="1:8" s="966" customFormat="1" ht="11.25" customHeight="1">
      <c r="A9" s="964">
        <v>1</v>
      </c>
      <c r="B9" s="964">
        <v>2</v>
      </c>
      <c r="C9" s="493">
        <v>3</v>
      </c>
      <c r="D9" s="965">
        <v>4</v>
      </c>
      <c r="E9" s="964">
        <v>1</v>
      </c>
      <c r="F9" s="964">
        <v>2</v>
      </c>
      <c r="G9" s="965">
        <v>3</v>
      </c>
      <c r="H9" s="965">
        <v>4</v>
      </c>
    </row>
    <row r="10" spans="1:8" s="832" customFormat="1" ht="12.75">
      <c r="A10" s="967" t="s">
        <v>525</v>
      </c>
      <c r="B10" s="968">
        <f>B11+B34</f>
        <v>96774296</v>
      </c>
      <c r="C10" s="968">
        <f>C11+C34</f>
        <v>321326248</v>
      </c>
      <c r="D10" s="969">
        <f aca="true" t="shared" si="0" ref="D10:D19">C10-B10</f>
        <v>224551952</v>
      </c>
      <c r="E10" s="967" t="s">
        <v>525</v>
      </c>
      <c r="F10" s="969">
        <f>F11+F34</f>
        <v>96774</v>
      </c>
      <c r="G10" s="969">
        <f>G11+G34</f>
        <v>252026</v>
      </c>
      <c r="H10" s="969">
        <f aca="true" t="shared" si="1" ref="H10:H17">G10-F10</f>
        <v>155252</v>
      </c>
    </row>
    <row r="11" spans="1:8" s="832" customFormat="1" ht="12.75">
      <c r="A11" s="805" t="s">
        <v>526</v>
      </c>
      <c r="B11" s="261">
        <f>B12+B21</f>
        <v>95918161</v>
      </c>
      <c r="C11" s="261">
        <f>C12+C21</f>
        <v>320939876</v>
      </c>
      <c r="D11" s="181">
        <f t="shared" si="0"/>
        <v>225021715</v>
      </c>
      <c r="E11" s="805" t="s">
        <v>526</v>
      </c>
      <c r="F11" s="181">
        <f>F12+F21</f>
        <v>95918</v>
      </c>
      <c r="G11" s="181">
        <f>G12+G21</f>
        <v>251640</v>
      </c>
      <c r="H11" s="181">
        <f t="shared" si="1"/>
        <v>155722</v>
      </c>
    </row>
    <row r="12" spans="1:8" s="832" customFormat="1" ht="12.75">
      <c r="A12" s="970" t="s">
        <v>527</v>
      </c>
      <c r="B12" s="261">
        <f>SUM(B13:B19)</f>
        <v>23042851</v>
      </c>
      <c r="C12" s="261">
        <f>SUM(C13:C19)</f>
        <v>58158851</v>
      </c>
      <c r="D12" s="181">
        <f t="shared" si="0"/>
        <v>35116000</v>
      </c>
      <c r="E12" s="970" t="s">
        <v>527</v>
      </c>
      <c r="F12" s="181">
        <f>SUM(F13:F17)</f>
        <v>23043</v>
      </c>
      <c r="G12" s="181">
        <f>SUM(G13:G17)</f>
        <v>58159</v>
      </c>
      <c r="H12" s="181">
        <f t="shared" si="1"/>
        <v>35116</v>
      </c>
    </row>
    <row r="13" spans="1:8" s="200" customFormat="1" ht="12.75">
      <c r="A13" s="870" t="s">
        <v>528</v>
      </c>
      <c r="B13" s="188">
        <v>15655776</v>
      </c>
      <c r="C13" s="260">
        <f>608611+27497588+25194056+20814</f>
        <v>53321069</v>
      </c>
      <c r="D13" s="188">
        <f t="shared" si="0"/>
        <v>37665293</v>
      </c>
      <c r="E13" s="870" t="s">
        <v>528</v>
      </c>
      <c r="F13" s="188">
        <f>ROUND(B13/1000,0)</f>
        <v>15656</v>
      </c>
      <c r="G13" s="188">
        <f>ROUND(C13/1000,0)</f>
        <v>53321</v>
      </c>
      <c r="H13" s="188">
        <f t="shared" si="1"/>
        <v>37665</v>
      </c>
    </row>
    <row r="14" spans="1:8" s="200" customFormat="1" ht="12.75">
      <c r="A14" s="870" t="s">
        <v>529</v>
      </c>
      <c r="B14" s="188">
        <v>38364</v>
      </c>
      <c r="C14" s="260">
        <v>46609</v>
      </c>
      <c r="D14" s="188">
        <f t="shared" si="0"/>
        <v>8245</v>
      </c>
      <c r="E14" s="870" t="s">
        <v>529</v>
      </c>
      <c r="F14" s="188">
        <f>ROUND(B14/1000,0)</f>
        <v>38</v>
      </c>
      <c r="G14" s="188">
        <f>ROUND(C14/1000,0)</f>
        <v>47</v>
      </c>
      <c r="H14" s="188">
        <f t="shared" si="1"/>
        <v>9</v>
      </c>
    </row>
    <row r="15" spans="1:8" s="200" customFormat="1" ht="12.75">
      <c r="A15" s="870" t="s">
        <v>530</v>
      </c>
      <c r="B15" s="188">
        <v>7340459</v>
      </c>
      <c r="C15" s="260">
        <f>240101+4536928</f>
        <v>4777029</v>
      </c>
      <c r="D15" s="188">
        <f t="shared" si="0"/>
        <v>-2563430</v>
      </c>
      <c r="E15" s="870" t="s">
        <v>530</v>
      </c>
      <c r="F15" s="188">
        <f>ROUND(B15/1000,0)+1</f>
        <v>7341</v>
      </c>
      <c r="G15" s="188">
        <f>ROUND(C15/1000,0)</f>
        <v>4777</v>
      </c>
      <c r="H15" s="188">
        <f t="shared" si="1"/>
        <v>-2564</v>
      </c>
    </row>
    <row r="16" spans="1:8" s="200" customFormat="1" ht="12.75">
      <c r="A16" s="870" t="s">
        <v>531</v>
      </c>
      <c r="B16" s="188">
        <v>6273</v>
      </c>
      <c r="C16" s="260">
        <v>12205</v>
      </c>
      <c r="D16" s="188">
        <f t="shared" si="0"/>
        <v>5932</v>
      </c>
      <c r="E16" s="870" t="s">
        <v>531</v>
      </c>
      <c r="F16" s="188">
        <f>ROUND(B16/1000,0)</f>
        <v>6</v>
      </c>
      <c r="G16" s="188">
        <f>ROUND(C16/1000,0)</f>
        <v>12</v>
      </c>
      <c r="H16" s="188">
        <f t="shared" si="1"/>
        <v>6</v>
      </c>
    </row>
    <row r="17" spans="1:8" s="200" customFormat="1" ht="11.25" customHeight="1">
      <c r="A17" s="870" t="s">
        <v>532</v>
      </c>
      <c r="B17" s="188">
        <v>1799</v>
      </c>
      <c r="C17" s="260">
        <v>1799</v>
      </c>
      <c r="D17" s="188">
        <f t="shared" si="0"/>
        <v>0</v>
      </c>
      <c r="E17" s="870" t="s">
        <v>533</v>
      </c>
      <c r="F17" s="188">
        <f>ROUND(B17/1000,0)</f>
        <v>2</v>
      </c>
      <c r="G17" s="188">
        <f>ROUND(C17/1000,0)</f>
        <v>2</v>
      </c>
      <c r="H17" s="188">
        <f t="shared" si="1"/>
        <v>0</v>
      </c>
    </row>
    <row r="18" spans="1:8" s="200" customFormat="1" ht="11.25" customHeight="1">
      <c r="A18" s="870" t="s">
        <v>534</v>
      </c>
      <c r="B18" s="188">
        <v>80</v>
      </c>
      <c r="C18" s="260">
        <v>50</v>
      </c>
      <c r="D18" s="188">
        <f t="shared" si="0"/>
        <v>-30</v>
      </c>
      <c r="E18" s="870"/>
      <c r="F18" s="188">
        <f>ROUND(B18/1000,0)</f>
        <v>0</v>
      </c>
      <c r="G18" s="188"/>
      <c r="H18" s="188"/>
    </row>
    <row r="19" spans="1:8" s="200" customFormat="1" ht="11.25" customHeight="1">
      <c r="A19" s="870" t="s">
        <v>535</v>
      </c>
      <c r="B19" s="188">
        <v>100</v>
      </c>
      <c r="C19" s="260">
        <f>90</f>
        <v>90</v>
      </c>
      <c r="D19" s="188">
        <f t="shared" si="0"/>
        <v>-10</v>
      </c>
      <c r="E19" s="870"/>
      <c r="F19" s="188">
        <f>ROUND(B19/1000,0)</f>
        <v>0</v>
      </c>
      <c r="G19" s="188"/>
      <c r="H19" s="188"/>
    </row>
    <row r="20" spans="1:8" s="200" customFormat="1" ht="11.25" customHeight="1">
      <c r="A20" s="870"/>
      <c r="B20" s="188"/>
      <c r="C20" s="260"/>
      <c r="D20" s="188"/>
      <c r="E20" s="870"/>
      <c r="F20" s="188"/>
      <c r="G20" s="188"/>
      <c r="H20" s="188"/>
    </row>
    <row r="21" spans="1:8" s="832" customFormat="1" ht="12.75">
      <c r="A21" s="970" t="s">
        <v>536</v>
      </c>
      <c r="B21" s="261">
        <f>SUM(B22:B23)</f>
        <v>72875310</v>
      </c>
      <c r="C21" s="261">
        <f>SUM(C22:C33)</f>
        <v>262781025</v>
      </c>
      <c r="D21" s="181">
        <f aca="true" t="shared" si="2" ref="D21:D32">C21-B21</f>
        <v>189905715</v>
      </c>
      <c r="E21" s="970" t="s">
        <v>536</v>
      </c>
      <c r="F21" s="181">
        <f>SUM(F22:F23)</f>
        <v>72875</v>
      </c>
      <c r="G21" s="181">
        <f>SUM(G22:G23)</f>
        <v>193481</v>
      </c>
      <c r="H21" s="181">
        <f>G21-F21</f>
        <v>120606</v>
      </c>
    </row>
    <row r="22" spans="1:8" s="200" customFormat="1" ht="12.75">
      <c r="A22" s="870" t="s">
        <v>528</v>
      </c>
      <c r="B22" s="188">
        <v>64575310</v>
      </c>
      <c r="C22" s="260">
        <f>146700000+33480922</f>
        <v>180180922</v>
      </c>
      <c r="D22" s="188">
        <f t="shared" si="2"/>
        <v>115605612</v>
      </c>
      <c r="E22" s="870" t="s">
        <v>528</v>
      </c>
      <c r="F22" s="188">
        <f>ROUND(B22/1000,0)</f>
        <v>64575</v>
      </c>
      <c r="G22" s="188">
        <f>ROUND(C22/1000,0)</f>
        <v>180181</v>
      </c>
      <c r="H22" s="188">
        <f>G22-F22</f>
        <v>115606</v>
      </c>
    </row>
    <row r="23" spans="1:8" s="200" customFormat="1" ht="11.25" customHeight="1">
      <c r="A23" s="870" t="s">
        <v>532</v>
      </c>
      <c r="B23" s="188">
        <v>8300000</v>
      </c>
      <c r="C23" s="260">
        <v>13300000</v>
      </c>
      <c r="D23" s="188">
        <f t="shared" si="2"/>
        <v>5000000</v>
      </c>
      <c r="E23" s="870" t="s">
        <v>533</v>
      </c>
      <c r="F23" s="188">
        <f>ROUND(B23/1000,0)</f>
        <v>8300</v>
      </c>
      <c r="G23" s="188">
        <f>ROUND(C23/1000,0)</f>
        <v>13300</v>
      </c>
      <c r="H23" s="188">
        <f>G23-F23</f>
        <v>5000</v>
      </c>
    </row>
    <row r="24" spans="1:8" s="200" customFormat="1" ht="11.25" customHeight="1">
      <c r="A24" s="870" t="s">
        <v>537</v>
      </c>
      <c r="B24" s="188">
        <v>0</v>
      </c>
      <c r="C24" s="260">
        <v>12920000</v>
      </c>
      <c r="D24" s="188">
        <f t="shared" si="2"/>
        <v>12920000</v>
      </c>
      <c r="E24" s="870"/>
      <c r="F24" s="188"/>
      <c r="G24" s="188"/>
      <c r="H24" s="188"/>
    </row>
    <row r="25" spans="1:8" s="200" customFormat="1" ht="11.25" customHeight="1">
      <c r="A25" s="870" t="s">
        <v>538</v>
      </c>
      <c r="B25" s="188">
        <v>0</v>
      </c>
      <c r="C25" s="260">
        <v>2000103</v>
      </c>
      <c r="D25" s="188">
        <f t="shared" si="2"/>
        <v>2000103</v>
      </c>
      <c r="E25" s="870"/>
      <c r="F25" s="188"/>
      <c r="G25" s="188"/>
      <c r="H25" s="188"/>
    </row>
    <row r="26" spans="1:8" s="200" customFormat="1" ht="11.25" customHeight="1">
      <c r="A26" s="870" t="s">
        <v>530</v>
      </c>
      <c r="B26" s="188">
        <v>0</v>
      </c>
      <c r="C26" s="260">
        <v>14960000</v>
      </c>
      <c r="D26" s="188">
        <f t="shared" si="2"/>
        <v>14960000</v>
      </c>
      <c r="E26" s="870"/>
      <c r="F26" s="188"/>
      <c r="G26" s="188"/>
      <c r="H26" s="188"/>
    </row>
    <row r="27" spans="1:8" s="200" customFormat="1" ht="11.25" customHeight="1">
      <c r="A27" s="870" t="s">
        <v>529</v>
      </c>
      <c r="B27" s="188">
        <v>0</v>
      </c>
      <c r="C27" s="260">
        <f>2000000+8160000</f>
        <v>10160000</v>
      </c>
      <c r="D27" s="188">
        <f t="shared" si="2"/>
        <v>10160000</v>
      </c>
      <c r="E27" s="870"/>
      <c r="F27" s="188"/>
      <c r="G27" s="188"/>
      <c r="H27" s="188"/>
    </row>
    <row r="28" spans="1:8" s="200" customFormat="1" ht="11.25" customHeight="1">
      <c r="A28" s="870" t="s">
        <v>534</v>
      </c>
      <c r="B28" s="188">
        <v>0</v>
      </c>
      <c r="C28" s="260">
        <v>8500000</v>
      </c>
      <c r="D28" s="188">
        <f t="shared" si="2"/>
        <v>8500000</v>
      </c>
      <c r="E28" s="870"/>
      <c r="F28" s="188"/>
      <c r="G28" s="188"/>
      <c r="H28" s="188"/>
    </row>
    <row r="29" spans="1:8" s="200" customFormat="1" ht="11.25" customHeight="1">
      <c r="A29" s="870" t="s">
        <v>535</v>
      </c>
      <c r="B29" s="188">
        <v>0</v>
      </c>
      <c r="C29" s="260">
        <f>17000000+1360000</f>
        <v>18360000</v>
      </c>
      <c r="D29" s="188">
        <f t="shared" si="2"/>
        <v>18360000</v>
      </c>
      <c r="E29" s="870"/>
      <c r="F29" s="188"/>
      <c r="G29" s="188"/>
      <c r="H29" s="188"/>
    </row>
    <row r="30" spans="1:8" s="200" customFormat="1" ht="11.25" customHeight="1">
      <c r="A30" s="870" t="s">
        <v>539</v>
      </c>
      <c r="B30" s="188">
        <v>0</v>
      </c>
      <c r="C30" s="260">
        <v>1400000</v>
      </c>
      <c r="D30" s="188">
        <f t="shared" si="2"/>
        <v>1400000</v>
      </c>
      <c r="E30" s="870"/>
      <c r="F30" s="188"/>
      <c r="G30" s="188"/>
      <c r="H30" s="188"/>
    </row>
    <row r="31" spans="1:8" s="200" customFormat="1" ht="11.25" customHeight="1">
      <c r="A31" s="870" t="s">
        <v>540</v>
      </c>
      <c r="B31" s="188">
        <v>0</v>
      </c>
      <c r="C31" s="260">
        <v>1000000</v>
      </c>
      <c r="D31" s="188">
        <f t="shared" si="2"/>
        <v>1000000</v>
      </c>
      <c r="E31" s="870"/>
      <c r="F31" s="188"/>
      <c r="G31" s="188"/>
      <c r="H31" s="188"/>
    </row>
    <row r="32" spans="1:8" s="200" customFormat="1" ht="11.25" customHeight="1">
      <c r="A32" s="870" t="s">
        <v>541</v>
      </c>
      <c r="B32" s="188">
        <v>0</v>
      </c>
      <c r="C32" s="260">
        <v>0</v>
      </c>
      <c r="D32" s="188">
        <f t="shared" si="2"/>
        <v>0</v>
      </c>
      <c r="E32" s="870"/>
      <c r="F32" s="188"/>
      <c r="G32" s="188"/>
      <c r="H32" s="188"/>
    </row>
    <row r="33" spans="1:8" s="200" customFormat="1" ht="11.25" customHeight="1">
      <c r="A33" s="870"/>
      <c r="B33" s="188"/>
      <c r="C33" s="260"/>
      <c r="D33" s="188"/>
      <c r="E33" s="870"/>
      <c r="F33" s="188"/>
      <c r="G33" s="188"/>
      <c r="H33" s="188"/>
    </row>
    <row r="34" spans="1:8" s="832" customFormat="1" ht="12.75">
      <c r="A34" s="805" t="s">
        <v>542</v>
      </c>
      <c r="B34" s="261">
        <f>B35</f>
        <v>856135</v>
      </c>
      <c r="C34" s="261">
        <f>C35</f>
        <v>386372</v>
      </c>
      <c r="D34" s="181">
        <f>C34-B34</f>
        <v>-469763</v>
      </c>
      <c r="E34" s="805" t="s">
        <v>542</v>
      </c>
      <c r="F34" s="181">
        <f>F35</f>
        <v>856</v>
      </c>
      <c r="G34" s="181">
        <f>G35</f>
        <v>386</v>
      </c>
      <c r="H34" s="181">
        <f>G34-F34</f>
        <v>-470</v>
      </c>
    </row>
    <row r="35" spans="1:8" s="832" customFormat="1" ht="11.25" customHeight="1">
      <c r="A35" s="970" t="s">
        <v>543</v>
      </c>
      <c r="B35" s="261">
        <f>SUM(B36:B36)</f>
        <v>856135</v>
      </c>
      <c r="C35" s="261">
        <f>SUM(C36:C36)</f>
        <v>386372</v>
      </c>
      <c r="D35" s="181">
        <f>C35-B35</f>
        <v>-469763</v>
      </c>
      <c r="E35" s="970" t="s">
        <v>543</v>
      </c>
      <c r="F35" s="181">
        <f>SUM(F36:F36)</f>
        <v>856</v>
      </c>
      <c r="G35" s="181">
        <f>SUM(G36:G36)</f>
        <v>386</v>
      </c>
      <c r="H35" s="181">
        <f>G35-F35</f>
        <v>-470</v>
      </c>
    </row>
    <row r="36" spans="1:8" s="200" customFormat="1" ht="12.75">
      <c r="A36" s="870" t="s">
        <v>544</v>
      </c>
      <c r="B36" s="188">
        <v>856135</v>
      </c>
      <c r="C36" s="260">
        <v>386372</v>
      </c>
      <c r="D36" s="188">
        <f>C36-B36</f>
        <v>-469763</v>
      </c>
      <c r="E36" s="870" t="s">
        <v>544</v>
      </c>
      <c r="F36" s="188">
        <f>ROUND(B36/1000,0)</f>
        <v>856</v>
      </c>
      <c r="G36" s="188">
        <f>ROUND(C36/1000,0)</f>
        <v>386</v>
      </c>
      <c r="H36" s="188">
        <f>G36-F36</f>
        <v>-470</v>
      </c>
    </row>
    <row r="37" spans="1:8" s="200" customFormat="1" ht="12.75">
      <c r="A37" s="635" t="s">
        <v>545</v>
      </c>
      <c r="B37" s="808"/>
      <c r="C37" s="155"/>
      <c r="D37" s="808"/>
      <c r="E37" s="635"/>
      <c r="F37" s="808"/>
      <c r="G37" s="808"/>
      <c r="H37" s="808"/>
    </row>
    <row r="38" spans="1:8" s="200" customFormat="1" ht="12.75">
      <c r="A38" s="635"/>
      <c r="B38" s="808"/>
      <c r="C38" s="155"/>
      <c r="D38" s="808"/>
      <c r="E38" s="635"/>
      <c r="F38" s="808"/>
      <c r="G38" s="808"/>
      <c r="H38" s="808"/>
    </row>
    <row r="39" spans="1:8" s="200" customFormat="1" ht="12.75">
      <c r="A39" s="635"/>
      <c r="B39" s="808"/>
      <c r="C39" s="155"/>
      <c r="D39" s="808"/>
      <c r="E39" s="635"/>
      <c r="F39" s="808"/>
      <c r="G39" s="808"/>
      <c r="H39" s="808"/>
    </row>
    <row r="40" spans="1:8" s="200" customFormat="1" ht="12.75">
      <c r="A40" s="635"/>
      <c r="B40" s="808"/>
      <c r="C40" s="155"/>
      <c r="D40" s="808"/>
      <c r="E40" s="635"/>
      <c r="F40" s="808"/>
      <c r="G40" s="808"/>
      <c r="H40" s="808"/>
    </row>
    <row r="41" s="200" customFormat="1" ht="12.75">
      <c r="C41" s="148"/>
    </row>
    <row r="42" s="200" customFormat="1" ht="12.75">
      <c r="C42" s="148"/>
    </row>
    <row r="43" spans="1:60" s="220" customFormat="1" ht="12.75" customHeight="1">
      <c r="A43" s="39" t="s">
        <v>623</v>
      </c>
      <c r="D43" s="41" t="s">
        <v>624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</row>
    <row r="44" spans="1:59" s="220" customFormat="1" ht="12.75" customHeight="1">
      <c r="A44" s="39"/>
      <c r="C44" s="41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</row>
    <row r="45" spans="3:8" s="200" customFormat="1" ht="12.75">
      <c r="C45" s="148"/>
      <c r="E45" s="200" t="s">
        <v>546</v>
      </c>
      <c r="G45" s="1048" t="s">
        <v>547</v>
      </c>
      <c r="H45" s="1048"/>
    </row>
    <row r="50" ht="12.75">
      <c r="A50" s="200" t="s">
        <v>727</v>
      </c>
    </row>
    <row r="51" ht="12.75">
      <c r="A51" s="200" t="s">
        <v>548</v>
      </c>
    </row>
  </sheetData>
  <mergeCells count="1">
    <mergeCell ref="G45:H45"/>
  </mergeCells>
  <printOptions horizontalCentered="1"/>
  <pageMargins left="1.3385826771653544" right="0.7480314960629921" top="0.984251968503937" bottom="0.984251968503937" header="0.5118110236220472" footer="0.5118110236220472"/>
  <pageSetup firstPageNumber="65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819"/>
  <sheetViews>
    <sheetView workbookViewId="0" topLeftCell="A1">
      <selection activeCell="A6" sqref="A6:D6"/>
    </sheetView>
  </sheetViews>
  <sheetFormatPr defaultColWidth="9.140625" defaultRowHeight="9.75" customHeight="1"/>
  <cols>
    <col min="1" max="1" width="58.28125" style="1018" customWidth="1"/>
    <col min="2" max="2" width="12.28125" style="1018" customWidth="1"/>
    <col min="3" max="3" width="12.8515625" style="1018" customWidth="1"/>
    <col min="4" max="4" width="12.00390625" style="1019" customWidth="1"/>
    <col min="5" max="16384" width="9.140625" style="148" customWidth="1"/>
  </cols>
  <sheetData>
    <row r="1" spans="1:4" s="162" customFormat="1" ht="15.75">
      <c r="A1" s="971"/>
      <c r="B1" s="971"/>
      <c r="C1" s="971"/>
      <c r="D1" s="974" t="s">
        <v>549</v>
      </c>
    </row>
    <row r="2" spans="1:4" s="162" customFormat="1" ht="9.75" customHeight="1">
      <c r="A2" s="971"/>
      <c r="B2" s="971"/>
      <c r="C2" s="971"/>
      <c r="D2" s="975"/>
    </row>
    <row r="3" spans="1:4" ht="12.75">
      <c r="A3" s="565" t="s">
        <v>574</v>
      </c>
      <c r="B3" s="565"/>
      <c r="C3" s="565"/>
      <c r="D3" s="565"/>
    </row>
    <row r="4" spans="1:4" ht="12.75">
      <c r="A4" s="439"/>
      <c r="B4" s="439"/>
      <c r="C4" s="439"/>
      <c r="D4" s="439"/>
    </row>
    <row r="5" spans="1:4" s="162" customFormat="1" ht="13.5" customHeight="1">
      <c r="A5" s="1047" t="s">
        <v>550</v>
      </c>
      <c r="B5" s="1047"/>
      <c r="C5" s="1047"/>
      <c r="D5" s="1047"/>
    </row>
    <row r="6" spans="1:4" s="162" customFormat="1" ht="14.25" customHeight="1">
      <c r="A6" s="1049" t="s">
        <v>578</v>
      </c>
      <c r="B6" s="1049"/>
      <c r="C6" s="1049"/>
      <c r="D6" s="1049"/>
    </row>
    <row r="7" spans="1:4" ht="9.75" customHeight="1">
      <c r="A7" s="378"/>
      <c r="B7" s="148"/>
      <c r="C7" s="148"/>
      <c r="D7" s="148"/>
    </row>
    <row r="8" spans="1:4" ht="15.75" customHeight="1">
      <c r="A8" s="378"/>
      <c r="B8" s="148"/>
      <c r="C8" s="148"/>
      <c r="D8" s="439" t="s">
        <v>551</v>
      </c>
    </row>
    <row r="9" spans="1:4" ht="34.5" customHeight="1">
      <c r="A9" s="976" t="s">
        <v>580</v>
      </c>
      <c r="B9" s="976" t="s">
        <v>1594</v>
      </c>
      <c r="C9" s="977" t="s">
        <v>633</v>
      </c>
      <c r="D9" s="976" t="s">
        <v>584</v>
      </c>
    </row>
    <row r="10" spans="1:4" ht="9" customHeight="1">
      <c r="A10" s="976">
        <v>1</v>
      </c>
      <c r="B10" s="976">
        <v>2</v>
      </c>
      <c r="C10" s="977">
        <v>3</v>
      </c>
      <c r="D10" s="976">
        <v>4</v>
      </c>
    </row>
    <row r="11" spans="1:4" ht="12.75" customHeight="1">
      <c r="A11" s="978" t="s">
        <v>552</v>
      </c>
      <c r="B11" s="979">
        <v>-7155693</v>
      </c>
      <c r="C11" s="979">
        <v>-24100918</v>
      </c>
      <c r="D11" s="980">
        <v>-2719058</v>
      </c>
    </row>
    <row r="12" spans="1:4" ht="13.5">
      <c r="A12" s="981" t="s">
        <v>553</v>
      </c>
      <c r="B12" s="981">
        <v>45901073</v>
      </c>
      <c r="C12" s="981">
        <v>20043756</v>
      </c>
      <c r="D12" s="982">
        <v>3413021</v>
      </c>
    </row>
    <row r="13" spans="1:4" ht="12.75">
      <c r="A13" s="983" t="s">
        <v>554</v>
      </c>
      <c r="B13" s="983">
        <v>2154401</v>
      </c>
      <c r="C13" s="983">
        <v>939611</v>
      </c>
      <c r="D13" s="982">
        <v>36264</v>
      </c>
    </row>
    <row r="14" spans="1:4" ht="12.75">
      <c r="A14" s="983" t="s">
        <v>555</v>
      </c>
      <c r="B14" s="983">
        <v>2154401</v>
      </c>
      <c r="C14" s="983">
        <v>939611</v>
      </c>
      <c r="D14" s="982">
        <v>36264</v>
      </c>
    </row>
    <row r="15" spans="1:4" ht="12.75">
      <c r="A15" s="984" t="s">
        <v>556</v>
      </c>
      <c r="B15" s="985"/>
      <c r="C15" s="985"/>
      <c r="D15" s="982"/>
    </row>
    <row r="16" spans="1:4" ht="12.75">
      <c r="A16" s="986" t="s">
        <v>557</v>
      </c>
      <c r="B16" s="986">
        <v>1140300</v>
      </c>
      <c r="C16" s="986">
        <v>448450</v>
      </c>
      <c r="D16" s="982">
        <v>29085</v>
      </c>
    </row>
    <row r="17" spans="1:4" ht="12.75">
      <c r="A17" s="986" t="s">
        <v>558</v>
      </c>
      <c r="B17" s="986">
        <v>1014101</v>
      </c>
      <c r="C17" s="986">
        <v>491161</v>
      </c>
      <c r="D17" s="982">
        <v>7179</v>
      </c>
    </row>
    <row r="18" spans="1:4" ht="12.75">
      <c r="A18" s="987" t="s">
        <v>559</v>
      </c>
      <c r="B18" s="986">
        <v>0</v>
      </c>
      <c r="C18" s="986">
        <v>0</v>
      </c>
      <c r="D18" s="982">
        <v>0</v>
      </c>
    </row>
    <row r="19" spans="1:4" ht="12.75">
      <c r="A19" s="988" t="s">
        <v>560</v>
      </c>
      <c r="B19" s="983">
        <v>43746672</v>
      </c>
      <c r="C19" s="983">
        <v>19104145</v>
      </c>
      <c r="D19" s="982">
        <v>3376757</v>
      </c>
    </row>
    <row r="20" spans="1:4" ht="12.75">
      <c r="A20" s="988" t="s">
        <v>561</v>
      </c>
      <c r="B20" s="983">
        <v>37063250</v>
      </c>
      <c r="C20" s="983">
        <v>16654203</v>
      </c>
      <c r="D20" s="982">
        <v>3248236</v>
      </c>
    </row>
    <row r="21" spans="1:4" ht="15.75" customHeight="1">
      <c r="A21" s="986" t="s">
        <v>562</v>
      </c>
      <c r="B21" s="986">
        <v>733186</v>
      </c>
      <c r="C21" s="986">
        <v>347716</v>
      </c>
      <c r="D21" s="982">
        <v>58164</v>
      </c>
    </row>
    <row r="22" spans="1:4" ht="15.75" customHeight="1">
      <c r="A22" s="986" t="s">
        <v>563</v>
      </c>
      <c r="B22" s="989" t="s">
        <v>587</v>
      </c>
      <c r="C22" s="986">
        <v>10000</v>
      </c>
      <c r="D22" s="982">
        <v>0</v>
      </c>
    </row>
    <row r="23" spans="1:4" ht="15.75" customHeight="1">
      <c r="A23" s="986" t="s">
        <v>564</v>
      </c>
      <c r="B23" s="989" t="s">
        <v>587</v>
      </c>
      <c r="C23" s="986">
        <v>7900</v>
      </c>
      <c r="D23" s="982">
        <v>0</v>
      </c>
    </row>
    <row r="24" spans="1:4" ht="15.75" customHeight="1">
      <c r="A24" s="986" t="s">
        <v>565</v>
      </c>
      <c r="B24" s="989" t="s">
        <v>587</v>
      </c>
      <c r="C24" s="986">
        <v>150000</v>
      </c>
      <c r="D24" s="982">
        <v>58164</v>
      </c>
    </row>
    <row r="25" spans="1:4" ht="15.75" customHeight="1">
      <c r="A25" s="986" t="s">
        <v>566</v>
      </c>
      <c r="B25" s="989" t="s">
        <v>587</v>
      </c>
      <c r="C25" s="986">
        <v>95306</v>
      </c>
      <c r="D25" s="982">
        <v>0</v>
      </c>
    </row>
    <row r="26" spans="1:4" ht="15.75" customHeight="1">
      <c r="A26" s="986" t="s">
        <v>567</v>
      </c>
      <c r="B26" s="989" t="s">
        <v>587</v>
      </c>
      <c r="C26" s="986">
        <v>58600</v>
      </c>
      <c r="D26" s="982">
        <v>0</v>
      </c>
    </row>
    <row r="27" spans="1:4" ht="15.75" customHeight="1">
      <c r="A27" s="986" t="s">
        <v>568</v>
      </c>
      <c r="B27" s="989" t="s">
        <v>587</v>
      </c>
      <c r="C27" s="986">
        <v>25910</v>
      </c>
      <c r="D27" s="982">
        <v>0</v>
      </c>
    </row>
    <row r="28" spans="1:4" ht="24.75" customHeight="1">
      <c r="A28" s="990" t="s">
        <v>569</v>
      </c>
      <c r="B28" s="991">
        <v>300000</v>
      </c>
      <c r="C28" s="986">
        <v>0</v>
      </c>
      <c r="D28" s="982">
        <v>0</v>
      </c>
    </row>
    <row r="29" spans="1:4" ht="24.75" customHeight="1">
      <c r="A29" s="990" t="s">
        <v>570</v>
      </c>
      <c r="B29" s="991">
        <v>200000</v>
      </c>
      <c r="C29" s="986">
        <v>0</v>
      </c>
      <c r="D29" s="982">
        <v>0</v>
      </c>
    </row>
    <row r="30" spans="1:4" ht="12.75" customHeight="1">
      <c r="A30" s="990" t="s">
        <v>571</v>
      </c>
      <c r="B30" s="991">
        <v>572000</v>
      </c>
      <c r="C30" s="991">
        <v>100000</v>
      </c>
      <c r="D30" s="982">
        <v>0</v>
      </c>
    </row>
    <row r="31" spans="1:4" ht="24.75" customHeight="1">
      <c r="A31" s="992" t="s">
        <v>572</v>
      </c>
      <c r="B31" s="991">
        <v>100000</v>
      </c>
      <c r="C31" s="982">
        <v>0</v>
      </c>
      <c r="D31" s="982">
        <v>0</v>
      </c>
    </row>
    <row r="32" spans="1:4" ht="12.75" customHeight="1">
      <c r="A32" s="992" t="s">
        <v>573</v>
      </c>
      <c r="B32" s="991">
        <v>120000</v>
      </c>
      <c r="C32" s="982">
        <v>100000</v>
      </c>
      <c r="D32" s="982">
        <v>0</v>
      </c>
    </row>
    <row r="33" spans="1:4" ht="24.75" customHeight="1">
      <c r="A33" s="992" t="s">
        <v>1035</v>
      </c>
      <c r="B33" s="991">
        <v>75000</v>
      </c>
      <c r="C33" s="985">
        <v>0</v>
      </c>
      <c r="D33" s="982">
        <v>0</v>
      </c>
    </row>
    <row r="34" spans="1:4" ht="24.75" customHeight="1">
      <c r="A34" s="992" t="s">
        <v>1036</v>
      </c>
      <c r="B34" s="991">
        <v>75000</v>
      </c>
      <c r="C34" s="985">
        <v>0</v>
      </c>
      <c r="D34" s="982">
        <v>0</v>
      </c>
    </row>
    <row r="35" spans="1:4" ht="24.75" customHeight="1" hidden="1">
      <c r="A35" s="992" t="s">
        <v>1037</v>
      </c>
      <c r="B35" s="991">
        <v>0</v>
      </c>
      <c r="C35" s="982">
        <v>0</v>
      </c>
      <c r="D35" s="982">
        <v>0</v>
      </c>
    </row>
    <row r="36" spans="1:4" ht="24.75" customHeight="1">
      <c r="A36" s="992" t="s">
        <v>1038</v>
      </c>
      <c r="B36" s="991">
        <v>35000</v>
      </c>
      <c r="C36" s="982">
        <v>0</v>
      </c>
      <c r="D36" s="982">
        <v>0</v>
      </c>
    </row>
    <row r="37" spans="1:4" ht="24.75" customHeight="1">
      <c r="A37" s="992" t="s">
        <v>1039</v>
      </c>
      <c r="B37" s="991">
        <v>17000</v>
      </c>
      <c r="C37" s="982">
        <v>0</v>
      </c>
      <c r="D37" s="982">
        <v>0</v>
      </c>
    </row>
    <row r="38" spans="1:4" ht="24.75" customHeight="1">
      <c r="A38" s="992" t="s">
        <v>1040</v>
      </c>
      <c r="B38" s="991">
        <v>150000</v>
      </c>
      <c r="C38" s="982">
        <v>0</v>
      </c>
      <c r="D38" s="982">
        <v>0</v>
      </c>
    </row>
    <row r="39" spans="1:4" ht="13.5" customHeight="1">
      <c r="A39" s="992" t="s">
        <v>1041</v>
      </c>
      <c r="B39" s="991">
        <v>5000000</v>
      </c>
      <c r="C39" s="982">
        <v>3217654</v>
      </c>
      <c r="D39" s="982">
        <v>78000</v>
      </c>
    </row>
    <row r="40" spans="1:4" ht="13.5" customHeight="1">
      <c r="A40" s="986" t="s">
        <v>1042</v>
      </c>
      <c r="B40" s="989" t="s">
        <v>587</v>
      </c>
      <c r="C40" s="982">
        <v>155000</v>
      </c>
      <c r="D40" s="982">
        <v>0</v>
      </c>
    </row>
    <row r="41" spans="1:4" ht="13.5" customHeight="1">
      <c r="A41" s="986" t="s">
        <v>1043</v>
      </c>
      <c r="B41" s="989" t="s">
        <v>587</v>
      </c>
      <c r="C41" s="982">
        <v>224000</v>
      </c>
      <c r="D41" s="982">
        <v>0</v>
      </c>
    </row>
    <row r="42" spans="1:4" ht="13.5" customHeight="1">
      <c r="A42" s="986" t="s">
        <v>1044</v>
      </c>
      <c r="B42" s="989" t="s">
        <v>587</v>
      </c>
      <c r="C42" s="982">
        <v>40200</v>
      </c>
      <c r="D42" s="982">
        <v>0</v>
      </c>
    </row>
    <row r="43" spans="1:4" ht="13.5" customHeight="1">
      <c r="A43" s="986" t="s">
        <v>1045</v>
      </c>
      <c r="B43" s="989" t="s">
        <v>587</v>
      </c>
      <c r="C43" s="982">
        <v>38000</v>
      </c>
      <c r="D43" s="982">
        <v>0</v>
      </c>
    </row>
    <row r="44" spans="1:4" ht="13.5" customHeight="1">
      <c r="A44" s="986" t="s">
        <v>1046</v>
      </c>
      <c r="B44" s="989" t="s">
        <v>587</v>
      </c>
      <c r="C44" s="982">
        <v>156800</v>
      </c>
      <c r="D44" s="982">
        <v>0</v>
      </c>
    </row>
    <row r="45" spans="1:4" ht="13.5" customHeight="1">
      <c r="A45" s="986" t="s">
        <v>1047</v>
      </c>
      <c r="B45" s="989" t="s">
        <v>587</v>
      </c>
      <c r="C45" s="982">
        <v>170000</v>
      </c>
      <c r="D45" s="982">
        <v>0</v>
      </c>
    </row>
    <row r="46" spans="1:4" ht="13.5" customHeight="1">
      <c r="A46" s="986" t="s">
        <v>1048</v>
      </c>
      <c r="B46" s="989" t="s">
        <v>587</v>
      </c>
      <c r="C46" s="982">
        <v>150000</v>
      </c>
      <c r="D46" s="982">
        <v>0</v>
      </c>
    </row>
    <row r="47" spans="1:4" ht="13.5" customHeight="1">
      <c r="A47" s="986" t="s">
        <v>1049</v>
      </c>
      <c r="B47" s="989" t="s">
        <v>587</v>
      </c>
      <c r="C47" s="982">
        <v>170000</v>
      </c>
      <c r="D47" s="982">
        <v>0</v>
      </c>
    </row>
    <row r="48" spans="1:4" ht="13.5" customHeight="1">
      <c r="A48" s="986" t="s">
        <v>1050</v>
      </c>
      <c r="B48" s="989" t="s">
        <v>587</v>
      </c>
      <c r="C48" s="982">
        <v>50000</v>
      </c>
      <c r="D48" s="982">
        <v>0</v>
      </c>
    </row>
    <row r="49" spans="1:4" ht="13.5" customHeight="1">
      <c r="A49" s="986" t="s">
        <v>1051</v>
      </c>
      <c r="B49" s="989" t="s">
        <v>587</v>
      </c>
      <c r="C49" s="982">
        <v>80000</v>
      </c>
      <c r="D49" s="982">
        <v>0</v>
      </c>
    </row>
    <row r="50" spans="1:4" ht="13.5" customHeight="1">
      <c r="A50" s="986" t="s">
        <v>1052</v>
      </c>
      <c r="B50" s="989" t="s">
        <v>587</v>
      </c>
      <c r="C50" s="982">
        <v>130000</v>
      </c>
      <c r="D50" s="982">
        <v>0</v>
      </c>
    </row>
    <row r="51" spans="1:4" ht="13.5" customHeight="1">
      <c r="A51" s="986" t="s">
        <v>1053</v>
      </c>
      <c r="B51" s="989" t="s">
        <v>587</v>
      </c>
      <c r="C51" s="982">
        <v>159000</v>
      </c>
      <c r="D51" s="982">
        <v>0</v>
      </c>
    </row>
    <row r="52" spans="1:4" ht="13.5" customHeight="1">
      <c r="A52" s="986" t="s">
        <v>1054</v>
      </c>
      <c r="B52" s="989" t="s">
        <v>587</v>
      </c>
      <c r="C52" s="982">
        <v>169000</v>
      </c>
      <c r="D52" s="982">
        <v>0</v>
      </c>
    </row>
    <row r="53" spans="1:4" ht="13.5" customHeight="1">
      <c r="A53" s="986" t="s">
        <v>1055</v>
      </c>
      <c r="B53" s="989" t="s">
        <v>587</v>
      </c>
      <c r="C53" s="982">
        <v>50000</v>
      </c>
      <c r="D53" s="982">
        <v>0</v>
      </c>
    </row>
    <row r="54" spans="1:4" ht="13.5" customHeight="1">
      <c r="A54" s="986" t="s">
        <v>1056</v>
      </c>
      <c r="B54" s="989" t="s">
        <v>587</v>
      </c>
      <c r="C54" s="982">
        <v>236720</v>
      </c>
      <c r="D54" s="982">
        <v>0</v>
      </c>
    </row>
    <row r="55" spans="1:4" ht="13.5" customHeight="1">
      <c r="A55" s="986" t="s">
        <v>1057</v>
      </c>
      <c r="B55" s="989" t="s">
        <v>587</v>
      </c>
      <c r="C55" s="982">
        <v>241411</v>
      </c>
      <c r="D55" s="982">
        <v>0</v>
      </c>
    </row>
    <row r="56" spans="1:4" ht="13.5" customHeight="1">
      <c r="A56" s="986" t="s">
        <v>1058</v>
      </c>
      <c r="B56" s="989" t="s">
        <v>587</v>
      </c>
      <c r="C56" s="982">
        <v>353500</v>
      </c>
      <c r="D56" s="982">
        <v>78000</v>
      </c>
    </row>
    <row r="57" spans="1:4" ht="13.5" customHeight="1">
      <c r="A57" s="986" t="s">
        <v>1059</v>
      </c>
      <c r="B57" s="989" t="s">
        <v>587</v>
      </c>
      <c r="C57" s="982">
        <v>114900</v>
      </c>
      <c r="D57" s="982">
        <v>0</v>
      </c>
    </row>
    <row r="58" spans="1:4" ht="13.5" customHeight="1">
      <c r="A58" s="986" t="s">
        <v>1060</v>
      </c>
      <c r="B58" s="989" t="s">
        <v>587</v>
      </c>
      <c r="C58" s="982">
        <v>129123</v>
      </c>
      <c r="D58" s="982">
        <v>0</v>
      </c>
    </row>
    <row r="59" spans="1:4" ht="13.5" customHeight="1">
      <c r="A59" s="986" t="s">
        <v>1061</v>
      </c>
      <c r="B59" s="989" t="s">
        <v>587</v>
      </c>
      <c r="C59" s="982">
        <v>334000</v>
      </c>
      <c r="D59" s="982">
        <v>0</v>
      </c>
    </row>
    <row r="60" spans="1:4" ht="13.5" customHeight="1">
      <c r="A60" s="986" t="s">
        <v>1062</v>
      </c>
      <c r="B60" s="989" t="s">
        <v>587</v>
      </c>
      <c r="C60" s="982">
        <v>66000</v>
      </c>
      <c r="D60" s="982">
        <v>0</v>
      </c>
    </row>
    <row r="61" spans="1:4" ht="12.75" customHeight="1">
      <c r="A61" s="986" t="s">
        <v>1063</v>
      </c>
      <c r="B61" s="991">
        <v>30258064</v>
      </c>
      <c r="C61" s="982">
        <v>12988833</v>
      </c>
      <c r="D61" s="982">
        <v>3112072</v>
      </c>
    </row>
    <row r="62" spans="1:4" ht="12.75" customHeight="1">
      <c r="A62" s="986" t="s">
        <v>1064</v>
      </c>
      <c r="B62" s="989" t="s">
        <v>587</v>
      </c>
      <c r="C62" s="982">
        <v>305000</v>
      </c>
      <c r="D62" s="982">
        <v>0</v>
      </c>
    </row>
    <row r="63" spans="1:4" ht="12.75" customHeight="1">
      <c r="A63" s="986" t="s">
        <v>1065</v>
      </c>
      <c r="B63" s="989" t="s">
        <v>587</v>
      </c>
      <c r="C63" s="982">
        <v>70000</v>
      </c>
      <c r="D63" s="982">
        <v>0</v>
      </c>
    </row>
    <row r="64" spans="1:4" ht="12.75" customHeight="1">
      <c r="A64" s="986" t="s">
        <v>1066</v>
      </c>
      <c r="B64" s="989" t="s">
        <v>587</v>
      </c>
      <c r="C64" s="982">
        <v>30000</v>
      </c>
      <c r="D64" s="982">
        <v>0</v>
      </c>
    </row>
    <row r="65" spans="1:4" ht="12.75" customHeight="1">
      <c r="A65" s="986" t="s">
        <v>1067</v>
      </c>
      <c r="B65" s="989" t="s">
        <v>587</v>
      </c>
      <c r="C65" s="982">
        <v>370000</v>
      </c>
      <c r="D65" s="982">
        <v>0</v>
      </c>
    </row>
    <row r="66" spans="1:4" ht="12.75" customHeight="1">
      <c r="A66" s="986" t="s">
        <v>1068</v>
      </c>
      <c r="B66" s="989" t="s">
        <v>587</v>
      </c>
      <c r="C66" s="982">
        <v>180000</v>
      </c>
      <c r="D66" s="982">
        <v>40000</v>
      </c>
    </row>
    <row r="67" spans="1:4" ht="12.75" customHeight="1">
      <c r="A67" s="986" t="s">
        <v>1069</v>
      </c>
      <c r="B67" s="989" t="s">
        <v>587</v>
      </c>
      <c r="C67" s="982">
        <v>110000</v>
      </c>
      <c r="D67" s="982">
        <v>0</v>
      </c>
    </row>
    <row r="68" spans="1:4" ht="12.75" customHeight="1">
      <c r="A68" s="986" t="s">
        <v>1070</v>
      </c>
      <c r="B68" s="989" t="s">
        <v>587</v>
      </c>
      <c r="C68" s="982">
        <v>40000</v>
      </c>
      <c r="D68" s="982">
        <v>0</v>
      </c>
    </row>
    <row r="69" spans="1:4" ht="12.75" customHeight="1">
      <c r="A69" s="986" t="s">
        <v>1071</v>
      </c>
      <c r="B69" s="989" t="s">
        <v>587</v>
      </c>
      <c r="C69" s="982">
        <v>100000</v>
      </c>
      <c r="D69" s="982">
        <v>100000</v>
      </c>
    </row>
    <row r="70" spans="1:4" ht="12.75" customHeight="1">
      <c r="A70" s="986" t="s">
        <v>1072</v>
      </c>
      <c r="B70" s="989" t="s">
        <v>587</v>
      </c>
      <c r="C70" s="982">
        <v>55600</v>
      </c>
      <c r="D70" s="982">
        <v>0</v>
      </c>
    </row>
    <row r="71" spans="1:4" ht="12.75" customHeight="1">
      <c r="A71" s="986" t="s">
        <v>1073</v>
      </c>
      <c r="B71" s="989" t="s">
        <v>587</v>
      </c>
      <c r="C71" s="982">
        <v>200000</v>
      </c>
      <c r="D71" s="982">
        <v>100000</v>
      </c>
    </row>
    <row r="72" spans="1:4" ht="12.75" customHeight="1">
      <c r="A72" s="986" t="s">
        <v>1074</v>
      </c>
      <c r="B72" s="989" t="s">
        <v>587</v>
      </c>
      <c r="C72" s="982">
        <v>33000</v>
      </c>
      <c r="D72" s="982">
        <v>33000</v>
      </c>
    </row>
    <row r="73" spans="1:4" ht="12.75" customHeight="1">
      <c r="A73" s="986" t="s">
        <v>1075</v>
      </c>
      <c r="B73" s="989" t="s">
        <v>587</v>
      </c>
      <c r="C73" s="982">
        <v>25400</v>
      </c>
      <c r="D73" s="982">
        <v>0</v>
      </c>
    </row>
    <row r="74" spans="1:4" ht="12.75" customHeight="1">
      <c r="A74" s="986" t="s">
        <v>1076</v>
      </c>
      <c r="B74" s="989" t="s">
        <v>587</v>
      </c>
      <c r="C74" s="982">
        <v>26000</v>
      </c>
      <c r="D74" s="982">
        <v>0</v>
      </c>
    </row>
    <row r="75" spans="1:4" ht="12.75" customHeight="1">
      <c r="A75" s="986" t="s">
        <v>1077</v>
      </c>
      <c r="B75" s="989" t="s">
        <v>587</v>
      </c>
      <c r="C75" s="982">
        <v>4000</v>
      </c>
      <c r="D75" s="982">
        <v>0</v>
      </c>
    </row>
    <row r="76" spans="1:4" ht="12.75" customHeight="1">
      <c r="A76" s="986" t="s">
        <v>1078</v>
      </c>
      <c r="B76" s="989" t="s">
        <v>587</v>
      </c>
      <c r="C76" s="982">
        <v>52859</v>
      </c>
      <c r="D76" s="982">
        <v>0</v>
      </c>
    </row>
    <row r="77" spans="1:4" ht="12.75" customHeight="1">
      <c r="A77" s="986" t="s">
        <v>1079</v>
      </c>
      <c r="B77" s="989" t="s">
        <v>587</v>
      </c>
      <c r="C77" s="982">
        <v>446510</v>
      </c>
      <c r="D77" s="982">
        <v>0</v>
      </c>
    </row>
    <row r="78" spans="1:4" ht="12.75" customHeight="1">
      <c r="A78" s="986" t="s">
        <v>1080</v>
      </c>
      <c r="B78" s="989" t="s">
        <v>587</v>
      </c>
      <c r="C78" s="982">
        <v>60000</v>
      </c>
      <c r="D78" s="982">
        <v>0</v>
      </c>
    </row>
    <row r="79" spans="1:4" ht="12.75" customHeight="1">
      <c r="A79" s="986" t="s">
        <v>1081</v>
      </c>
      <c r="B79" s="989" t="s">
        <v>587</v>
      </c>
      <c r="C79" s="982">
        <v>217181</v>
      </c>
      <c r="D79" s="982">
        <v>0</v>
      </c>
    </row>
    <row r="80" spans="1:4" ht="12.75" customHeight="1">
      <c r="A80" s="986" t="s">
        <v>1082</v>
      </c>
      <c r="B80" s="989" t="s">
        <v>587</v>
      </c>
      <c r="C80" s="982">
        <v>10000</v>
      </c>
      <c r="D80" s="982">
        <v>0</v>
      </c>
    </row>
    <row r="81" spans="1:4" ht="12.75" customHeight="1">
      <c r="A81" s="986" t="s">
        <v>1083</v>
      </c>
      <c r="B81" s="989" t="s">
        <v>587</v>
      </c>
      <c r="C81" s="982">
        <v>3000</v>
      </c>
      <c r="D81" s="982">
        <v>3000</v>
      </c>
    </row>
    <row r="82" spans="1:4" ht="12.75" customHeight="1">
      <c r="A82" s="986" t="s">
        <v>1084</v>
      </c>
      <c r="B82" s="989" t="s">
        <v>587</v>
      </c>
      <c r="C82" s="982">
        <v>9000</v>
      </c>
      <c r="D82" s="982">
        <v>0</v>
      </c>
    </row>
    <row r="83" spans="1:4" ht="12.75" customHeight="1">
      <c r="A83" s="986" t="s">
        <v>1085</v>
      </c>
      <c r="B83" s="989" t="s">
        <v>587</v>
      </c>
      <c r="C83" s="982">
        <v>30000</v>
      </c>
      <c r="D83" s="982">
        <v>30000</v>
      </c>
    </row>
    <row r="84" spans="1:4" ht="12.75" customHeight="1">
      <c r="A84" s="986" t="s">
        <v>1086</v>
      </c>
      <c r="B84" s="989" t="s">
        <v>587</v>
      </c>
      <c r="C84" s="982">
        <v>81000</v>
      </c>
      <c r="D84" s="982">
        <v>0</v>
      </c>
    </row>
    <row r="85" spans="1:4" ht="12.75" customHeight="1">
      <c r="A85" s="986" t="s">
        <v>1087</v>
      </c>
      <c r="B85" s="989" t="s">
        <v>587</v>
      </c>
      <c r="C85" s="982">
        <v>16000</v>
      </c>
      <c r="D85" s="982">
        <v>16000</v>
      </c>
    </row>
    <row r="86" spans="1:4" ht="12.75" customHeight="1">
      <c r="A86" s="986" t="s">
        <v>1088</v>
      </c>
      <c r="B86" s="989" t="s">
        <v>587</v>
      </c>
      <c r="C86" s="982">
        <v>6000</v>
      </c>
      <c r="D86" s="982">
        <v>0</v>
      </c>
    </row>
    <row r="87" spans="1:4" ht="12.75" customHeight="1">
      <c r="A87" s="986" t="s">
        <v>1089</v>
      </c>
      <c r="B87" s="989" t="s">
        <v>587</v>
      </c>
      <c r="C87" s="982">
        <v>26537</v>
      </c>
      <c r="D87" s="982">
        <v>22643</v>
      </c>
    </row>
    <row r="88" spans="1:4" ht="12.75" customHeight="1">
      <c r="A88" s="986" t="s">
        <v>1090</v>
      </c>
      <c r="B88" s="989" t="s">
        <v>587</v>
      </c>
      <c r="C88" s="982">
        <v>25000</v>
      </c>
      <c r="D88" s="982">
        <v>0</v>
      </c>
    </row>
    <row r="89" spans="1:4" ht="12.75" customHeight="1">
      <c r="A89" s="986" t="s">
        <v>1091</v>
      </c>
      <c r="B89" s="989" t="s">
        <v>587</v>
      </c>
      <c r="C89" s="982">
        <v>30326</v>
      </c>
      <c r="D89" s="982">
        <v>0</v>
      </c>
    </row>
    <row r="90" spans="1:4" ht="12.75" customHeight="1">
      <c r="A90" s="986" t="s">
        <v>1092</v>
      </c>
      <c r="B90" s="989" t="s">
        <v>587</v>
      </c>
      <c r="C90" s="982">
        <v>180000</v>
      </c>
      <c r="D90" s="982">
        <v>0</v>
      </c>
    </row>
    <row r="91" spans="1:4" ht="12.75" customHeight="1">
      <c r="A91" s="986" t="s">
        <v>1093</v>
      </c>
      <c r="B91" s="989" t="s">
        <v>587</v>
      </c>
      <c r="C91" s="982">
        <v>6900</v>
      </c>
      <c r="D91" s="982">
        <v>0</v>
      </c>
    </row>
    <row r="92" spans="1:4" ht="12.75" customHeight="1">
      <c r="A92" s="986" t="s">
        <v>1094</v>
      </c>
      <c r="B92" s="989" t="s">
        <v>587</v>
      </c>
      <c r="C92" s="982">
        <v>30000</v>
      </c>
      <c r="D92" s="982">
        <v>0</v>
      </c>
    </row>
    <row r="93" spans="1:4" ht="12.75" customHeight="1">
      <c r="A93" s="986" t="s">
        <v>1095</v>
      </c>
      <c r="B93" s="989" t="s">
        <v>587</v>
      </c>
      <c r="C93" s="982">
        <v>20000</v>
      </c>
      <c r="D93" s="982">
        <v>0</v>
      </c>
    </row>
    <row r="94" spans="1:4" ht="12.75" customHeight="1">
      <c r="A94" s="986" t="s">
        <v>1096</v>
      </c>
      <c r="B94" s="989" t="s">
        <v>587</v>
      </c>
      <c r="C94" s="982">
        <v>15000</v>
      </c>
      <c r="D94" s="982">
        <v>15000</v>
      </c>
    </row>
    <row r="95" spans="1:4" ht="12.75" customHeight="1">
      <c r="A95" s="986" t="s">
        <v>1097</v>
      </c>
      <c r="B95" s="989" t="s">
        <v>587</v>
      </c>
      <c r="C95" s="982">
        <v>60000</v>
      </c>
      <c r="D95" s="982">
        <v>60000</v>
      </c>
    </row>
    <row r="96" spans="1:4" ht="12.75" customHeight="1">
      <c r="A96" s="986" t="s">
        <v>1098</v>
      </c>
      <c r="B96" s="989" t="s">
        <v>587</v>
      </c>
      <c r="C96" s="982">
        <v>31000</v>
      </c>
      <c r="D96" s="982">
        <v>0</v>
      </c>
    </row>
    <row r="97" spans="1:4" ht="12.75" customHeight="1">
      <c r="A97" s="986" t="s">
        <v>1099</v>
      </c>
      <c r="B97" s="989" t="s">
        <v>587</v>
      </c>
      <c r="C97" s="982">
        <v>127110</v>
      </c>
      <c r="D97" s="982">
        <v>42373</v>
      </c>
    </row>
    <row r="98" spans="1:4" ht="12.75" customHeight="1">
      <c r="A98" s="986" t="s">
        <v>1100</v>
      </c>
      <c r="B98" s="989" t="s">
        <v>587</v>
      </c>
      <c r="C98" s="982">
        <v>35000</v>
      </c>
      <c r="D98" s="982">
        <v>0</v>
      </c>
    </row>
    <row r="99" spans="1:4" ht="12.75" customHeight="1">
      <c r="A99" s="986" t="s">
        <v>1101</v>
      </c>
      <c r="B99" s="989" t="s">
        <v>587</v>
      </c>
      <c r="C99" s="982">
        <v>12000</v>
      </c>
      <c r="D99" s="982">
        <v>0</v>
      </c>
    </row>
    <row r="100" spans="1:4" ht="12.75" customHeight="1">
      <c r="A100" s="986" t="s">
        <v>1102</v>
      </c>
      <c r="B100" s="989" t="s">
        <v>587</v>
      </c>
      <c r="C100" s="982">
        <v>35000</v>
      </c>
      <c r="D100" s="982">
        <v>35000</v>
      </c>
    </row>
    <row r="101" spans="1:4" ht="12.75" customHeight="1">
      <c r="A101" s="986" t="s">
        <v>1103</v>
      </c>
      <c r="B101" s="989" t="s">
        <v>587</v>
      </c>
      <c r="C101" s="982">
        <v>70000</v>
      </c>
      <c r="D101" s="982">
        <v>0</v>
      </c>
    </row>
    <row r="102" spans="1:4" ht="12.75" customHeight="1">
      <c r="A102" s="986" t="s">
        <v>1104</v>
      </c>
      <c r="B102" s="989" t="s">
        <v>587</v>
      </c>
      <c r="C102" s="982">
        <v>52867</v>
      </c>
      <c r="D102" s="982">
        <v>26899</v>
      </c>
    </row>
    <row r="103" spans="1:4" ht="12.75" customHeight="1">
      <c r="A103" s="986" t="s">
        <v>1105</v>
      </c>
      <c r="B103" s="989" t="s">
        <v>587</v>
      </c>
      <c r="C103" s="982">
        <v>33000</v>
      </c>
      <c r="D103" s="982">
        <v>0</v>
      </c>
    </row>
    <row r="104" spans="1:4" ht="12.75" customHeight="1">
      <c r="A104" s="986" t="s">
        <v>1106</v>
      </c>
      <c r="B104" s="989" t="s">
        <v>587</v>
      </c>
      <c r="C104" s="982">
        <v>25000</v>
      </c>
      <c r="D104" s="982">
        <v>0</v>
      </c>
    </row>
    <row r="105" spans="1:4" ht="12.75" customHeight="1">
      <c r="A105" s="986" t="s">
        <v>1107</v>
      </c>
      <c r="B105" s="989" t="s">
        <v>587</v>
      </c>
      <c r="C105" s="982">
        <v>20000</v>
      </c>
      <c r="D105" s="982">
        <v>0</v>
      </c>
    </row>
    <row r="106" spans="1:4" ht="12.75" customHeight="1">
      <c r="A106" s="986" t="s">
        <v>1108</v>
      </c>
      <c r="B106" s="989" t="s">
        <v>587</v>
      </c>
      <c r="C106" s="982">
        <v>5000</v>
      </c>
      <c r="D106" s="982">
        <v>0</v>
      </c>
    </row>
    <row r="107" spans="1:4" ht="12.75" customHeight="1">
      <c r="A107" s="986" t="s">
        <v>1109</v>
      </c>
      <c r="B107" s="989" t="s">
        <v>587</v>
      </c>
      <c r="C107" s="982">
        <v>25000</v>
      </c>
      <c r="D107" s="982">
        <v>0</v>
      </c>
    </row>
    <row r="108" spans="1:4" ht="12.75" customHeight="1">
      <c r="A108" s="986" t="s">
        <v>1110</v>
      </c>
      <c r="B108" s="989" t="s">
        <v>587</v>
      </c>
      <c r="C108" s="982">
        <v>16000</v>
      </c>
      <c r="D108" s="982">
        <v>0</v>
      </c>
    </row>
    <row r="109" spans="1:4" ht="12.75" customHeight="1">
      <c r="A109" s="986" t="s">
        <v>1111</v>
      </c>
      <c r="B109" s="989" t="s">
        <v>587</v>
      </c>
      <c r="C109" s="982">
        <v>605350</v>
      </c>
      <c r="D109" s="982">
        <v>0</v>
      </c>
    </row>
    <row r="110" spans="1:4" ht="12.75" customHeight="1">
      <c r="A110" s="986" t="s">
        <v>1112</v>
      </c>
      <c r="B110" s="989" t="s">
        <v>587</v>
      </c>
      <c r="C110" s="982">
        <v>45000</v>
      </c>
      <c r="D110" s="982">
        <v>0</v>
      </c>
    </row>
    <row r="111" spans="1:4" ht="12.75" customHeight="1">
      <c r="A111" s="986" t="s">
        <v>1113</v>
      </c>
      <c r="B111" s="989" t="s">
        <v>587</v>
      </c>
      <c r="C111" s="982">
        <v>50000</v>
      </c>
      <c r="D111" s="982">
        <v>50000</v>
      </c>
    </row>
    <row r="112" spans="1:4" ht="12.75" customHeight="1">
      <c r="A112" s="986" t="s">
        <v>1114</v>
      </c>
      <c r="B112" s="989" t="s">
        <v>587</v>
      </c>
      <c r="C112" s="982">
        <v>150000</v>
      </c>
      <c r="D112" s="982">
        <v>0</v>
      </c>
    </row>
    <row r="113" spans="1:4" ht="12.75" customHeight="1">
      <c r="A113" s="986" t="s">
        <v>1115</v>
      </c>
      <c r="B113" s="989" t="s">
        <v>587</v>
      </c>
      <c r="C113" s="982">
        <v>12000</v>
      </c>
      <c r="D113" s="982">
        <v>0</v>
      </c>
    </row>
    <row r="114" spans="1:4" ht="12.75" customHeight="1">
      <c r="A114" s="986" t="s">
        <v>1049</v>
      </c>
      <c r="B114" s="989" t="s">
        <v>587</v>
      </c>
      <c r="C114" s="982">
        <v>50000</v>
      </c>
      <c r="D114" s="982">
        <v>0</v>
      </c>
    </row>
    <row r="115" spans="1:4" ht="12.75" customHeight="1">
      <c r="A115" s="986" t="s">
        <v>1116</v>
      </c>
      <c r="B115" s="989" t="s">
        <v>587</v>
      </c>
      <c r="C115" s="982">
        <v>60000</v>
      </c>
      <c r="D115" s="982">
        <v>60000</v>
      </c>
    </row>
    <row r="116" spans="1:4" ht="12.75" customHeight="1">
      <c r="A116" s="986" t="s">
        <v>1117</v>
      </c>
      <c r="B116" s="989" t="s">
        <v>587</v>
      </c>
      <c r="C116" s="982">
        <v>15000</v>
      </c>
      <c r="D116" s="982">
        <v>0</v>
      </c>
    </row>
    <row r="117" spans="1:4" ht="12.75" customHeight="1">
      <c r="A117" s="986" t="s">
        <v>1118</v>
      </c>
      <c r="B117" s="989" t="s">
        <v>587</v>
      </c>
      <c r="C117" s="982">
        <v>20000</v>
      </c>
      <c r="D117" s="982">
        <v>0</v>
      </c>
    </row>
    <row r="118" spans="1:4" ht="12.75" customHeight="1">
      <c r="A118" s="986" t="s">
        <v>1119</v>
      </c>
      <c r="B118" s="989" t="s">
        <v>587</v>
      </c>
      <c r="C118" s="982">
        <v>568000</v>
      </c>
      <c r="D118" s="982">
        <v>205000</v>
      </c>
    </row>
    <row r="119" spans="1:4" ht="12.75" customHeight="1">
      <c r="A119" s="986" t="s">
        <v>1120</v>
      </c>
      <c r="B119" s="989" t="s">
        <v>587</v>
      </c>
      <c r="C119" s="982">
        <v>700000</v>
      </c>
      <c r="D119" s="982">
        <v>0</v>
      </c>
    </row>
    <row r="120" spans="1:4" ht="12.75" customHeight="1">
      <c r="A120" s="986" t="s">
        <v>1121</v>
      </c>
      <c r="B120" s="989" t="s">
        <v>587</v>
      </c>
      <c r="C120" s="982">
        <v>50000</v>
      </c>
      <c r="D120" s="982">
        <v>0</v>
      </c>
    </row>
    <row r="121" spans="1:4" ht="12.75" customHeight="1">
      <c r="A121" s="986" t="s">
        <v>1122</v>
      </c>
      <c r="B121" s="989" t="s">
        <v>587</v>
      </c>
      <c r="C121" s="982">
        <v>204580</v>
      </c>
      <c r="D121" s="982">
        <v>11580</v>
      </c>
    </row>
    <row r="122" spans="1:4" ht="12.75" customHeight="1">
      <c r="A122" s="986" t="s">
        <v>1123</v>
      </c>
      <c r="B122" s="989" t="s">
        <v>587</v>
      </c>
      <c r="C122" s="982">
        <v>95000</v>
      </c>
      <c r="D122" s="982">
        <v>12000</v>
      </c>
    </row>
    <row r="123" spans="1:4" ht="12.75" customHeight="1">
      <c r="A123" s="986" t="s">
        <v>1124</v>
      </c>
      <c r="B123" s="989" t="s">
        <v>587</v>
      </c>
      <c r="C123" s="982">
        <v>148410</v>
      </c>
      <c r="D123" s="982">
        <v>0</v>
      </c>
    </row>
    <row r="124" spans="1:4" ht="12.75" customHeight="1">
      <c r="A124" s="986" t="s">
        <v>1125</v>
      </c>
      <c r="B124" s="989" t="s">
        <v>587</v>
      </c>
      <c r="C124" s="982">
        <v>20000</v>
      </c>
      <c r="D124" s="982">
        <v>0</v>
      </c>
    </row>
    <row r="125" spans="1:4" ht="12.75" customHeight="1">
      <c r="A125" s="986" t="s">
        <v>1126</v>
      </c>
      <c r="B125" s="989" t="s">
        <v>587</v>
      </c>
      <c r="C125" s="982">
        <v>50000</v>
      </c>
      <c r="D125" s="982">
        <v>0</v>
      </c>
    </row>
    <row r="126" spans="1:4" ht="12.75" customHeight="1">
      <c r="A126" s="986" t="s">
        <v>1127</v>
      </c>
      <c r="B126" s="989" t="s">
        <v>587</v>
      </c>
      <c r="C126" s="982">
        <v>15000</v>
      </c>
      <c r="D126" s="982">
        <v>0</v>
      </c>
    </row>
    <row r="127" spans="1:4" ht="12.75" customHeight="1">
      <c r="A127" s="986" t="s">
        <v>1128</v>
      </c>
      <c r="B127" s="989" t="s">
        <v>587</v>
      </c>
      <c r="C127" s="982">
        <v>8000</v>
      </c>
      <c r="D127" s="982">
        <v>0</v>
      </c>
    </row>
    <row r="128" spans="1:4" ht="12.75" customHeight="1">
      <c r="A128" s="986" t="s">
        <v>1129</v>
      </c>
      <c r="B128" s="989" t="s">
        <v>587</v>
      </c>
      <c r="C128" s="982">
        <v>241500</v>
      </c>
      <c r="D128" s="982">
        <v>0</v>
      </c>
    </row>
    <row r="129" spans="1:4" ht="12.75" customHeight="1">
      <c r="A129" s="986" t="s">
        <v>1130</v>
      </c>
      <c r="B129" s="989" t="s">
        <v>587</v>
      </c>
      <c r="C129" s="982">
        <v>5000</v>
      </c>
      <c r="D129" s="982">
        <v>0</v>
      </c>
    </row>
    <row r="130" spans="1:4" ht="12.75" customHeight="1">
      <c r="A130" s="986" t="s">
        <v>1131</v>
      </c>
      <c r="B130" s="989" t="s">
        <v>587</v>
      </c>
      <c r="C130" s="982">
        <v>18000</v>
      </c>
      <c r="D130" s="982">
        <v>0</v>
      </c>
    </row>
    <row r="131" spans="1:4" ht="12.75" customHeight="1">
      <c r="A131" s="986" t="s">
        <v>1132</v>
      </c>
      <c r="B131" s="989" t="s">
        <v>587</v>
      </c>
      <c r="C131" s="982">
        <v>13000</v>
      </c>
      <c r="D131" s="982">
        <v>13000</v>
      </c>
    </row>
    <row r="132" spans="1:4" ht="12.75" customHeight="1">
      <c r="A132" s="986" t="s">
        <v>1133</v>
      </c>
      <c r="B132" s="989" t="s">
        <v>587</v>
      </c>
      <c r="C132" s="982">
        <v>75000</v>
      </c>
      <c r="D132" s="982">
        <v>75000</v>
      </c>
    </row>
    <row r="133" spans="1:4" ht="12.75" customHeight="1">
      <c r="A133" s="986" t="s">
        <v>1134</v>
      </c>
      <c r="B133" s="989" t="s">
        <v>587</v>
      </c>
      <c r="C133" s="982">
        <v>47000</v>
      </c>
      <c r="D133" s="982">
        <v>0</v>
      </c>
    </row>
    <row r="134" spans="1:4" ht="12.75" customHeight="1">
      <c r="A134" s="986" t="s">
        <v>1135</v>
      </c>
      <c r="B134" s="989" t="s">
        <v>587</v>
      </c>
      <c r="C134" s="982">
        <v>300000</v>
      </c>
      <c r="D134" s="982">
        <v>100000</v>
      </c>
    </row>
    <row r="135" spans="1:4" ht="12.75" customHeight="1">
      <c r="A135" s="986" t="s">
        <v>1136</v>
      </c>
      <c r="B135" s="989" t="s">
        <v>587</v>
      </c>
      <c r="C135" s="982">
        <v>40000</v>
      </c>
      <c r="D135" s="982">
        <v>40000</v>
      </c>
    </row>
    <row r="136" spans="1:4" ht="12.75" customHeight="1">
      <c r="A136" s="986" t="s">
        <v>1137</v>
      </c>
      <c r="B136" s="989" t="s">
        <v>587</v>
      </c>
      <c r="C136" s="982">
        <v>20000</v>
      </c>
      <c r="D136" s="982">
        <v>0</v>
      </c>
    </row>
    <row r="137" spans="1:4" ht="12.75" customHeight="1">
      <c r="A137" s="986" t="s">
        <v>1138</v>
      </c>
      <c r="B137" s="989" t="s">
        <v>587</v>
      </c>
      <c r="C137" s="982">
        <v>30000</v>
      </c>
      <c r="D137" s="982">
        <v>30000</v>
      </c>
    </row>
    <row r="138" spans="1:4" ht="12.75" customHeight="1">
      <c r="A138" s="986" t="s">
        <v>1139</v>
      </c>
      <c r="B138" s="989" t="s">
        <v>587</v>
      </c>
      <c r="C138" s="982">
        <v>20000</v>
      </c>
      <c r="D138" s="982">
        <v>0</v>
      </c>
    </row>
    <row r="139" spans="1:4" ht="12.75" customHeight="1">
      <c r="A139" s="986" t="s">
        <v>1140</v>
      </c>
      <c r="B139" s="989" t="s">
        <v>587</v>
      </c>
      <c r="C139" s="982">
        <v>363322</v>
      </c>
      <c r="D139" s="982">
        <v>0</v>
      </c>
    </row>
    <row r="140" spans="1:4" ht="12.75" customHeight="1">
      <c r="A140" s="986" t="s">
        <v>1141</v>
      </c>
      <c r="B140" s="989" t="s">
        <v>587</v>
      </c>
      <c r="C140" s="982">
        <v>50780</v>
      </c>
      <c r="D140" s="982">
        <v>0</v>
      </c>
    </row>
    <row r="141" spans="1:4" ht="12.75" customHeight="1">
      <c r="A141" s="986" t="s">
        <v>1056</v>
      </c>
      <c r="B141" s="989" t="s">
        <v>587</v>
      </c>
      <c r="C141" s="982">
        <v>55000</v>
      </c>
      <c r="D141" s="982">
        <v>0</v>
      </c>
    </row>
    <row r="142" spans="1:4" ht="12.75" customHeight="1">
      <c r="A142" s="986" t="s">
        <v>1142</v>
      </c>
      <c r="B142" s="989" t="s">
        <v>587</v>
      </c>
      <c r="C142" s="982">
        <v>91970</v>
      </c>
      <c r="D142" s="982">
        <v>0</v>
      </c>
    </row>
    <row r="143" spans="1:4" ht="12.75" customHeight="1">
      <c r="A143" s="986" t="s">
        <v>1143</v>
      </c>
      <c r="B143" s="989" t="s">
        <v>587</v>
      </c>
      <c r="C143" s="982">
        <v>12000</v>
      </c>
      <c r="D143" s="982">
        <v>12000</v>
      </c>
    </row>
    <row r="144" spans="1:4" ht="12.75" customHeight="1">
      <c r="A144" s="986" t="s">
        <v>1144</v>
      </c>
      <c r="B144" s="989" t="s">
        <v>587</v>
      </c>
      <c r="C144" s="982">
        <v>1443</v>
      </c>
      <c r="D144" s="982">
        <v>0</v>
      </c>
    </row>
    <row r="145" spans="1:4" ht="12.75" customHeight="1">
      <c r="A145" s="986" t="s">
        <v>1145</v>
      </c>
      <c r="B145" s="989" t="s">
        <v>587</v>
      </c>
      <c r="C145" s="982">
        <v>86195</v>
      </c>
      <c r="D145" s="982">
        <v>0</v>
      </c>
    </row>
    <row r="146" spans="1:4" ht="12.75" customHeight="1">
      <c r="A146" s="986" t="s">
        <v>1057</v>
      </c>
      <c r="B146" s="989" t="s">
        <v>587</v>
      </c>
      <c r="C146" s="982">
        <v>31160</v>
      </c>
      <c r="D146" s="982">
        <v>0</v>
      </c>
    </row>
    <row r="147" spans="1:4" ht="12.75" customHeight="1">
      <c r="A147" s="986" t="s">
        <v>1146</v>
      </c>
      <c r="B147" s="989" t="s">
        <v>587</v>
      </c>
      <c r="C147" s="982">
        <v>50000</v>
      </c>
      <c r="D147" s="982">
        <v>0</v>
      </c>
    </row>
    <row r="148" spans="1:4" ht="12.75" customHeight="1">
      <c r="A148" s="986" t="s">
        <v>1147</v>
      </c>
      <c r="B148" s="989" t="s">
        <v>587</v>
      </c>
      <c r="C148" s="982">
        <v>60000</v>
      </c>
      <c r="D148" s="982">
        <v>60000</v>
      </c>
    </row>
    <row r="149" spans="1:4" ht="12.75" customHeight="1">
      <c r="A149" s="986" t="s">
        <v>1148</v>
      </c>
      <c r="B149" s="989" t="s">
        <v>587</v>
      </c>
      <c r="C149" s="982">
        <v>12000</v>
      </c>
      <c r="D149" s="982">
        <v>0</v>
      </c>
    </row>
    <row r="150" spans="1:4" ht="12.75" customHeight="1">
      <c r="A150" s="986" t="s">
        <v>1149</v>
      </c>
      <c r="B150" s="989" t="s">
        <v>587</v>
      </c>
      <c r="C150" s="982">
        <v>515464</v>
      </c>
      <c r="D150" s="982">
        <v>240285</v>
      </c>
    </row>
    <row r="151" spans="1:4" ht="12.75" customHeight="1">
      <c r="A151" s="986" t="s">
        <v>1150</v>
      </c>
      <c r="B151" s="989" t="s">
        <v>587</v>
      </c>
      <c r="C151" s="982">
        <v>190000</v>
      </c>
      <c r="D151" s="982">
        <v>0</v>
      </c>
    </row>
    <row r="152" spans="1:4" ht="12.75" customHeight="1">
      <c r="A152" s="986" t="s">
        <v>1151</v>
      </c>
      <c r="B152" s="989" t="s">
        <v>587</v>
      </c>
      <c r="C152" s="982">
        <v>10000</v>
      </c>
      <c r="D152" s="982">
        <v>10000</v>
      </c>
    </row>
    <row r="153" spans="1:4" ht="12.75" customHeight="1">
      <c r="A153" s="986" t="s">
        <v>1152</v>
      </c>
      <c r="B153" s="989" t="s">
        <v>587</v>
      </c>
      <c r="C153" s="982">
        <v>12000</v>
      </c>
      <c r="D153" s="982">
        <v>0</v>
      </c>
    </row>
    <row r="154" spans="1:4" ht="12.75" customHeight="1">
      <c r="A154" s="986" t="s">
        <v>1153</v>
      </c>
      <c r="B154" s="989" t="s">
        <v>587</v>
      </c>
      <c r="C154" s="982">
        <v>462500</v>
      </c>
      <c r="D154" s="982">
        <v>100000</v>
      </c>
    </row>
    <row r="155" spans="1:4" ht="12.75" customHeight="1">
      <c r="A155" s="986" t="s">
        <v>1154</v>
      </c>
      <c r="B155" s="989" t="s">
        <v>587</v>
      </c>
      <c r="C155" s="982">
        <v>6500</v>
      </c>
      <c r="D155" s="982">
        <v>6500</v>
      </c>
    </row>
    <row r="156" spans="1:4" ht="12.75" customHeight="1">
      <c r="A156" s="986" t="s">
        <v>1058</v>
      </c>
      <c r="B156" s="989" t="s">
        <v>587</v>
      </c>
      <c r="C156" s="982">
        <v>70000</v>
      </c>
      <c r="D156" s="982">
        <v>15210</v>
      </c>
    </row>
    <row r="157" spans="1:4" ht="12.75" customHeight="1">
      <c r="A157" s="986" t="s">
        <v>1155</v>
      </c>
      <c r="B157" s="989" t="s">
        <v>587</v>
      </c>
      <c r="C157" s="982">
        <v>120000</v>
      </c>
      <c r="D157" s="982">
        <v>0</v>
      </c>
    </row>
    <row r="158" spans="1:4" ht="12.75" customHeight="1">
      <c r="A158" s="986" t="s">
        <v>1156</v>
      </c>
      <c r="B158" s="989" t="s">
        <v>587</v>
      </c>
      <c r="C158" s="982">
        <v>188545</v>
      </c>
      <c r="D158" s="982">
        <v>0</v>
      </c>
    </row>
    <row r="159" spans="1:4" ht="12.75" customHeight="1">
      <c r="A159" s="986" t="s">
        <v>1157</v>
      </c>
      <c r="B159" s="989" t="s">
        <v>587</v>
      </c>
      <c r="C159" s="982">
        <v>55000</v>
      </c>
      <c r="D159" s="982">
        <v>0</v>
      </c>
    </row>
    <row r="160" spans="1:4" ht="12.75" customHeight="1">
      <c r="A160" s="986" t="s">
        <v>1158</v>
      </c>
      <c r="B160" s="989" t="s">
        <v>587</v>
      </c>
      <c r="C160" s="982">
        <v>50000</v>
      </c>
      <c r="D160" s="982">
        <v>0</v>
      </c>
    </row>
    <row r="161" spans="1:4" ht="12.75" customHeight="1">
      <c r="A161" s="986" t="s">
        <v>1159</v>
      </c>
      <c r="B161" s="989" t="s">
        <v>587</v>
      </c>
      <c r="C161" s="982">
        <v>280000</v>
      </c>
      <c r="D161" s="982">
        <v>280000</v>
      </c>
    </row>
    <row r="162" spans="1:4" ht="12.75" customHeight="1">
      <c r="A162" s="986" t="s">
        <v>1060</v>
      </c>
      <c r="B162" s="989" t="s">
        <v>587</v>
      </c>
      <c r="C162" s="982">
        <v>204000</v>
      </c>
      <c r="D162" s="982">
        <v>0</v>
      </c>
    </row>
    <row r="163" spans="1:4" ht="12.75" customHeight="1">
      <c r="A163" s="986" t="s">
        <v>1160</v>
      </c>
      <c r="B163" s="989" t="s">
        <v>587</v>
      </c>
      <c r="C163" s="982">
        <v>100000</v>
      </c>
      <c r="D163" s="982">
        <v>0</v>
      </c>
    </row>
    <row r="164" spans="1:4" ht="12.75" customHeight="1">
      <c r="A164" s="986" t="s">
        <v>1161</v>
      </c>
      <c r="B164" s="989" t="s">
        <v>587</v>
      </c>
      <c r="C164" s="982">
        <v>300000</v>
      </c>
      <c r="D164" s="982">
        <v>300000</v>
      </c>
    </row>
    <row r="165" spans="1:4" ht="12.75" customHeight="1">
      <c r="A165" s="986" t="s">
        <v>1162</v>
      </c>
      <c r="B165" s="989" t="s">
        <v>587</v>
      </c>
      <c r="C165" s="982">
        <v>15000</v>
      </c>
      <c r="D165" s="982">
        <v>15000</v>
      </c>
    </row>
    <row r="166" spans="1:4" ht="12.75" customHeight="1">
      <c r="A166" s="986" t="s">
        <v>1163</v>
      </c>
      <c r="B166" s="989" t="s">
        <v>587</v>
      </c>
      <c r="C166" s="982">
        <v>12000</v>
      </c>
      <c r="D166" s="982">
        <v>0</v>
      </c>
    </row>
    <row r="167" spans="1:4" ht="12.75" customHeight="1">
      <c r="A167" s="986" t="s">
        <v>1164</v>
      </c>
      <c r="B167" s="989" t="s">
        <v>587</v>
      </c>
      <c r="C167" s="982">
        <v>35000</v>
      </c>
      <c r="D167" s="982">
        <v>35000</v>
      </c>
    </row>
    <row r="168" spans="1:4" ht="12.75" customHeight="1">
      <c r="A168" s="986" t="s">
        <v>1165</v>
      </c>
      <c r="B168" s="989" t="s">
        <v>587</v>
      </c>
      <c r="C168" s="982">
        <v>36000</v>
      </c>
      <c r="D168" s="982">
        <v>0</v>
      </c>
    </row>
    <row r="169" spans="1:4" ht="12.75" customHeight="1">
      <c r="A169" s="986" t="s">
        <v>1166</v>
      </c>
      <c r="B169" s="989" t="s">
        <v>587</v>
      </c>
      <c r="C169" s="982">
        <v>40000</v>
      </c>
      <c r="D169" s="982">
        <v>0</v>
      </c>
    </row>
    <row r="170" spans="1:4" ht="12.75" customHeight="1">
      <c r="A170" s="986" t="s">
        <v>1167</v>
      </c>
      <c r="B170" s="989" t="s">
        <v>587</v>
      </c>
      <c r="C170" s="982">
        <v>96000</v>
      </c>
      <c r="D170" s="982">
        <v>20000</v>
      </c>
    </row>
    <row r="171" spans="1:4" ht="12.75" customHeight="1">
      <c r="A171" s="986" t="s">
        <v>1168</v>
      </c>
      <c r="B171" s="989" t="s">
        <v>587</v>
      </c>
      <c r="C171" s="982">
        <v>15000</v>
      </c>
      <c r="D171" s="982">
        <v>15000</v>
      </c>
    </row>
    <row r="172" spans="1:4" ht="12.75" customHeight="1">
      <c r="A172" s="986" t="s">
        <v>1169</v>
      </c>
      <c r="B172" s="989" t="s">
        <v>587</v>
      </c>
      <c r="C172" s="982">
        <v>20000</v>
      </c>
      <c r="D172" s="982">
        <v>0</v>
      </c>
    </row>
    <row r="173" spans="1:4" ht="12.75" customHeight="1">
      <c r="A173" s="986" t="s">
        <v>1170</v>
      </c>
      <c r="B173" s="989" t="s">
        <v>587</v>
      </c>
      <c r="C173" s="982">
        <v>15000</v>
      </c>
      <c r="D173" s="982">
        <v>15000</v>
      </c>
    </row>
    <row r="174" spans="1:4" ht="12.75" customHeight="1">
      <c r="A174" s="986" t="s">
        <v>1171</v>
      </c>
      <c r="B174" s="989" t="s">
        <v>587</v>
      </c>
      <c r="C174" s="982">
        <v>100000</v>
      </c>
      <c r="D174" s="982">
        <v>100000</v>
      </c>
    </row>
    <row r="175" spans="1:4" ht="12.75" customHeight="1">
      <c r="A175" s="986" t="s">
        <v>1172</v>
      </c>
      <c r="B175" s="989" t="s">
        <v>587</v>
      </c>
      <c r="C175" s="982">
        <v>110000</v>
      </c>
      <c r="D175" s="982">
        <v>0</v>
      </c>
    </row>
    <row r="176" spans="1:4" ht="12.75" customHeight="1">
      <c r="A176" s="986" t="s">
        <v>1173</v>
      </c>
      <c r="B176" s="989" t="s">
        <v>587</v>
      </c>
      <c r="C176" s="982">
        <v>60000</v>
      </c>
      <c r="D176" s="982">
        <v>60000</v>
      </c>
    </row>
    <row r="177" spans="1:4" ht="12.75" customHeight="1">
      <c r="A177" s="986" t="s">
        <v>1174</v>
      </c>
      <c r="B177" s="989" t="s">
        <v>587</v>
      </c>
      <c r="C177" s="982">
        <v>7000</v>
      </c>
      <c r="D177" s="982">
        <v>7000</v>
      </c>
    </row>
    <row r="178" spans="1:4" ht="12.75" customHeight="1">
      <c r="A178" s="986" t="s">
        <v>1175</v>
      </c>
      <c r="B178" s="989" t="s">
        <v>587</v>
      </c>
      <c r="C178" s="982">
        <v>40000</v>
      </c>
      <c r="D178" s="982">
        <v>0</v>
      </c>
    </row>
    <row r="179" spans="1:4" ht="12.75" customHeight="1">
      <c r="A179" s="986" t="s">
        <v>1176</v>
      </c>
      <c r="B179" s="989" t="s">
        <v>587</v>
      </c>
      <c r="C179" s="982">
        <v>50837</v>
      </c>
      <c r="D179" s="982">
        <v>50837</v>
      </c>
    </row>
    <row r="180" spans="1:4" ht="12.75" customHeight="1">
      <c r="A180" s="986" t="s">
        <v>1177</v>
      </c>
      <c r="B180" s="989" t="s">
        <v>587</v>
      </c>
      <c r="C180" s="982">
        <v>100000</v>
      </c>
      <c r="D180" s="982">
        <v>0</v>
      </c>
    </row>
    <row r="181" spans="1:4" ht="12.75" customHeight="1">
      <c r="A181" s="986" t="s">
        <v>1178</v>
      </c>
      <c r="B181" s="989" t="s">
        <v>587</v>
      </c>
      <c r="C181" s="982">
        <v>37000</v>
      </c>
      <c r="D181" s="982">
        <v>27000</v>
      </c>
    </row>
    <row r="182" spans="1:4" ht="12.75" customHeight="1">
      <c r="A182" s="986" t="s">
        <v>1179</v>
      </c>
      <c r="B182" s="989" t="s">
        <v>587</v>
      </c>
      <c r="C182" s="982">
        <v>24140</v>
      </c>
      <c r="D182" s="982">
        <v>0</v>
      </c>
    </row>
    <row r="183" spans="1:4" ht="12.75" customHeight="1">
      <c r="A183" s="986" t="s">
        <v>1180</v>
      </c>
      <c r="B183" s="989" t="s">
        <v>587</v>
      </c>
      <c r="C183" s="982">
        <v>5500</v>
      </c>
      <c r="D183" s="982">
        <v>0</v>
      </c>
    </row>
    <row r="184" spans="1:4" ht="12.75" customHeight="1">
      <c r="A184" s="986" t="s">
        <v>1181</v>
      </c>
      <c r="B184" s="989" t="s">
        <v>587</v>
      </c>
      <c r="C184" s="982">
        <v>30000</v>
      </c>
      <c r="D184" s="982">
        <v>0</v>
      </c>
    </row>
    <row r="185" spans="1:4" ht="12.75" customHeight="1">
      <c r="A185" s="986" t="s">
        <v>1182</v>
      </c>
      <c r="B185" s="989" t="s">
        <v>587</v>
      </c>
      <c r="C185" s="982">
        <v>250000</v>
      </c>
      <c r="D185" s="982">
        <v>0</v>
      </c>
    </row>
    <row r="186" spans="1:4" ht="12.75" customHeight="1">
      <c r="A186" s="986" t="s">
        <v>1183</v>
      </c>
      <c r="B186" s="989" t="s">
        <v>587</v>
      </c>
      <c r="C186" s="982">
        <v>515000</v>
      </c>
      <c r="D186" s="982">
        <v>515000</v>
      </c>
    </row>
    <row r="187" spans="1:4" ht="12.75" customHeight="1">
      <c r="A187" s="986" t="s">
        <v>1184</v>
      </c>
      <c r="B187" s="989" t="s">
        <v>587</v>
      </c>
      <c r="C187" s="982">
        <v>60000</v>
      </c>
      <c r="D187" s="982">
        <v>0</v>
      </c>
    </row>
    <row r="188" spans="1:4" ht="12.75" customHeight="1">
      <c r="A188" s="986" t="s">
        <v>1185</v>
      </c>
      <c r="B188" s="989" t="s">
        <v>587</v>
      </c>
      <c r="C188" s="982">
        <v>25000</v>
      </c>
      <c r="D188" s="982">
        <v>19000</v>
      </c>
    </row>
    <row r="189" spans="1:4" ht="12.75" customHeight="1">
      <c r="A189" s="986" t="s">
        <v>1186</v>
      </c>
      <c r="B189" s="989" t="s">
        <v>587</v>
      </c>
      <c r="C189" s="982">
        <v>27000</v>
      </c>
      <c r="D189" s="982">
        <v>0</v>
      </c>
    </row>
    <row r="190" spans="1:4" ht="12.75" customHeight="1">
      <c r="A190" s="986" t="s">
        <v>1187</v>
      </c>
      <c r="B190" s="989" t="s">
        <v>587</v>
      </c>
      <c r="C190" s="982">
        <v>20000</v>
      </c>
      <c r="D190" s="982">
        <v>0</v>
      </c>
    </row>
    <row r="191" spans="1:4" ht="12.75" customHeight="1">
      <c r="A191" s="986" t="s">
        <v>1188</v>
      </c>
      <c r="B191" s="989" t="s">
        <v>587</v>
      </c>
      <c r="C191" s="982">
        <v>60000</v>
      </c>
      <c r="D191" s="982">
        <v>0</v>
      </c>
    </row>
    <row r="192" spans="1:4" ht="12.75" customHeight="1">
      <c r="A192" s="986" t="s">
        <v>1189</v>
      </c>
      <c r="B192" s="989" t="s">
        <v>587</v>
      </c>
      <c r="C192" s="982">
        <v>43000</v>
      </c>
      <c r="D192" s="982">
        <v>0</v>
      </c>
    </row>
    <row r="193" spans="1:4" ht="12.75" customHeight="1">
      <c r="A193" s="986" t="s">
        <v>1190</v>
      </c>
      <c r="B193" s="989" t="s">
        <v>587</v>
      </c>
      <c r="C193" s="982">
        <v>10000</v>
      </c>
      <c r="D193" s="982">
        <v>0</v>
      </c>
    </row>
    <row r="194" spans="1:4" ht="12.75" customHeight="1">
      <c r="A194" s="986" t="s">
        <v>1191</v>
      </c>
      <c r="B194" s="989" t="s">
        <v>587</v>
      </c>
      <c r="C194" s="982">
        <v>25000</v>
      </c>
      <c r="D194" s="982">
        <v>0</v>
      </c>
    </row>
    <row r="195" spans="1:4" ht="12.75" customHeight="1">
      <c r="A195" s="986" t="s">
        <v>1192</v>
      </c>
      <c r="B195" s="989" t="s">
        <v>587</v>
      </c>
      <c r="C195" s="982">
        <v>22347</v>
      </c>
      <c r="D195" s="982">
        <v>12745</v>
      </c>
    </row>
    <row r="196" spans="1:4" ht="12.75" customHeight="1">
      <c r="A196" s="986" t="s">
        <v>1193</v>
      </c>
      <c r="B196" s="989" t="s">
        <v>587</v>
      </c>
      <c r="C196" s="982">
        <v>20000</v>
      </c>
      <c r="D196" s="982">
        <v>0</v>
      </c>
    </row>
    <row r="197" spans="1:4" ht="12.75" customHeight="1">
      <c r="A197" s="986" t="s">
        <v>1194</v>
      </c>
      <c r="B197" s="989" t="s">
        <v>587</v>
      </c>
      <c r="C197" s="982">
        <v>15000</v>
      </c>
      <c r="D197" s="982">
        <v>15000</v>
      </c>
    </row>
    <row r="198" spans="1:4" ht="12.75" customHeight="1">
      <c r="A198" s="986" t="s">
        <v>1195</v>
      </c>
      <c r="B198" s="989" t="s">
        <v>587</v>
      </c>
      <c r="C198" s="982">
        <v>20000</v>
      </c>
      <c r="D198" s="982">
        <v>0</v>
      </c>
    </row>
    <row r="199" spans="1:4" ht="12.75" customHeight="1">
      <c r="A199" s="986" t="s">
        <v>1196</v>
      </c>
      <c r="B199" s="989" t="s">
        <v>587</v>
      </c>
      <c r="C199" s="982">
        <v>43000</v>
      </c>
      <c r="D199" s="982">
        <v>11000</v>
      </c>
    </row>
    <row r="200" spans="1:4" ht="12.75" customHeight="1">
      <c r="A200" s="986" t="s">
        <v>1197</v>
      </c>
      <c r="B200" s="989" t="s">
        <v>587</v>
      </c>
      <c r="C200" s="982">
        <v>20000</v>
      </c>
      <c r="D200" s="982">
        <v>0</v>
      </c>
    </row>
    <row r="201" spans="1:4" ht="12.75" customHeight="1">
      <c r="A201" s="986" t="s">
        <v>1198</v>
      </c>
      <c r="B201" s="989" t="s">
        <v>587</v>
      </c>
      <c r="C201" s="982">
        <v>225000</v>
      </c>
      <c r="D201" s="982">
        <v>0</v>
      </c>
    </row>
    <row r="202" spans="1:4" ht="12.75" customHeight="1">
      <c r="A202" s="986" t="s">
        <v>1199</v>
      </c>
      <c r="B202" s="989" t="s">
        <v>587</v>
      </c>
      <c r="C202" s="982">
        <v>50000</v>
      </c>
      <c r="D202" s="982">
        <v>50000</v>
      </c>
    </row>
    <row r="203" spans="1:4" ht="12.75" customHeight="1">
      <c r="A203" s="986" t="s">
        <v>1200</v>
      </c>
      <c r="B203" s="989" t="s">
        <v>587</v>
      </c>
      <c r="C203" s="982">
        <v>25000</v>
      </c>
      <c r="D203" s="982">
        <v>0</v>
      </c>
    </row>
    <row r="204" spans="1:4" ht="12.75" customHeight="1">
      <c r="A204" s="986" t="s">
        <v>1201</v>
      </c>
      <c r="B204" s="989" t="s">
        <v>587</v>
      </c>
      <c r="C204" s="982">
        <v>250000</v>
      </c>
      <c r="D204" s="982">
        <v>0</v>
      </c>
    </row>
    <row r="205" spans="1:4" ht="12" customHeight="1">
      <c r="A205" s="993" t="s">
        <v>1202</v>
      </c>
      <c r="B205" s="983">
        <v>6683422</v>
      </c>
      <c r="C205" s="983">
        <v>2449942</v>
      </c>
      <c r="D205" s="982">
        <v>128521</v>
      </c>
    </row>
    <row r="206" spans="1:4" ht="14.25" customHeight="1">
      <c r="A206" s="994" t="s">
        <v>1203</v>
      </c>
      <c r="B206" s="991"/>
      <c r="C206" s="991"/>
      <c r="D206" s="982"/>
    </row>
    <row r="207" spans="1:4" ht="24.75" customHeight="1">
      <c r="A207" s="995" t="s">
        <v>1204</v>
      </c>
      <c r="B207" s="991">
        <v>676970</v>
      </c>
      <c r="C207" s="996">
        <v>517345</v>
      </c>
      <c r="D207" s="982">
        <v>0</v>
      </c>
    </row>
    <row r="208" spans="1:4" ht="24.75" customHeight="1">
      <c r="A208" s="995" t="s">
        <v>1205</v>
      </c>
      <c r="B208" s="991">
        <v>234150</v>
      </c>
      <c r="C208" s="996">
        <v>228014</v>
      </c>
      <c r="D208" s="982">
        <v>0</v>
      </c>
    </row>
    <row r="209" spans="1:4" ht="24.75" customHeight="1">
      <c r="A209" s="995" t="s">
        <v>1206</v>
      </c>
      <c r="B209" s="991">
        <v>358435</v>
      </c>
      <c r="C209" s="996">
        <v>471215</v>
      </c>
      <c r="D209" s="982">
        <v>0</v>
      </c>
    </row>
    <row r="210" spans="1:4" ht="24.75" customHeight="1" hidden="1">
      <c r="A210" s="995" t="s">
        <v>1207</v>
      </c>
      <c r="B210" s="991">
        <v>0</v>
      </c>
      <c r="C210" s="996">
        <v>0</v>
      </c>
      <c r="D210" s="982">
        <v>0</v>
      </c>
    </row>
    <row r="211" spans="1:4" ht="24.75" customHeight="1">
      <c r="A211" s="995" t="s">
        <v>1208</v>
      </c>
      <c r="B211" s="991">
        <v>2445171</v>
      </c>
      <c r="C211" s="996">
        <v>868331</v>
      </c>
      <c r="D211" s="982">
        <v>122755</v>
      </c>
    </row>
    <row r="212" spans="1:4" ht="24.75" customHeight="1">
      <c r="A212" s="995" t="s">
        <v>1209</v>
      </c>
      <c r="B212" s="991">
        <v>764750</v>
      </c>
      <c r="C212" s="996">
        <v>0</v>
      </c>
      <c r="D212" s="982">
        <v>0</v>
      </c>
    </row>
    <row r="213" spans="1:4" ht="12.75" customHeight="1">
      <c r="A213" s="994" t="s">
        <v>1210</v>
      </c>
      <c r="B213" s="991"/>
      <c r="C213" s="991"/>
      <c r="D213" s="982"/>
    </row>
    <row r="214" spans="1:4" ht="24.75" customHeight="1">
      <c r="A214" s="995" t="s">
        <v>1211</v>
      </c>
      <c r="B214" s="991">
        <v>656000</v>
      </c>
      <c r="C214" s="996">
        <v>0</v>
      </c>
      <c r="D214" s="982">
        <v>0</v>
      </c>
    </row>
    <row r="215" spans="1:4" ht="24.75" customHeight="1">
      <c r="A215" s="997" t="s">
        <v>1212</v>
      </c>
      <c r="B215" s="991">
        <v>149000</v>
      </c>
      <c r="C215" s="996">
        <v>0</v>
      </c>
      <c r="D215" s="982">
        <v>0</v>
      </c>
    </row>
    <row r="216" spans="1:4" ht="12.75" customHeight="1">
      <c r="A216" s="997" t="s">
        <v>1213</v>
      </c>
      <c r="B216" s="991">
        <v>202000</v>
      </c>
      <c r="C216" s="996">
        <v>0</v>
      </c>
      <c r="D216" s="982">
        <v>0</v>
      </c>
    </row>
    <row r="217" spans="1:4" ht="12.75" customHeight="1">
      <c r="A217" s="995" t="s">
        <v>1214</v>
      </c>
      <c r="B217" s="991">
        <v>50000</v>
      </c>
      <c r="C217" s="996">
        <v>50000</v>
      </c>
      <c r="D217" s="982">
        <v>0</v>
      </c>
    </row>
    <row r="218" spans="1:4" ht="12.75" customHeight="1">
      <c r="A218" s="997" t="s">
        <v>1215</v>
      </c>
      <c r="B218" s="991">
        <v>94300</v>
      </c>
      <c r="C218" s="996">
        <v>91612</v>
      </c>
      <c r="D218" s="982">
        <v>0</v>
      </c>
    </row>
    <row r="219" spans="1:4" ht="24" customHeight="1">
      <c r="A219" s="997" t="s">
        <v>1216</v>
      </c>
      <c r="B219" s="991">
        <v>50000</v>
      </c>
      <c r="C219" s="996">
        <v>55713</v>
      </c>
      <c r="D219" s="982">
        <v>0</v>
      </c>
    </row>
    <row r="220" spans="1:4" ht="27" customHeight="1">
      <c r="A220" s="997" t="s">
        <v>1217</v>
      </c>
      <c r="B220" s="991">
        <v>80000</v>
      </c>
      <c r="C220" s="996">
        <v>75675</v>
      </c>
      <c r="D220" s="982">
        <v>0</v>
      </c>
    </row>
    <row r="221" spans="1:4" ht="34.5" customHeight="1">
      <c r="A221" s="997" t="s">
        <v>1218</v>
      </c>
      <c r="B221" s="991">
        <v>19020</v>
      </c>
      <c r="C221" s="996">
        <v>40525</v>
      </c>
      <c r="D221" s="982">
        <v>0</v>
      </c>
    </row>
    <row r="222" spans="1:4" ht="34.5" customHeight="1">
      <c r="A222" s="997" t="s">
        <v>1219</v>
      </c>
      <c r="B222" s="991">
        <v>2670</v>
      </c>
      <c r="C222" s="996">
        <v>2593</v>
      </c>
      <c r="D222" s="982">
        <v>0</v>
      </c>
    </row>
    <row r="223" spans="1:4" ht="34.5" customHeight="1">
      <c r="A223" s="997" t="s">
        <v>1220</v>
      </c>
      <c r="B223" s="991">
        <v>100000</v>
      </c>
      <c r="C223" s="996">
        <v>0</v>
      </c>
      <c r="D223" s="982">
        <v>0</v>
      </c>
    </row>
    <row r="224" spans="1:4" ht="16.5" customHeight="1">
      <c r="A224" s="997" t="s">
        <v>1221</v>
      </c>
      <c r="B224" s="989" t="s">
        <v>587</v>
      </c>
      <c r="C224" s="996">
        <v>48919</v>
      </c>
      <c r="D224" s="982">
        <v>5766</v>
      </c>
    </row>
    <row r="225" spans="1:4" ht="24.75" customHeight="1">
      <c r="A225" s="994" t="s">
        <v>1222</v>
      </c>
      <c r="B225" s="991">
        <v>800956</v>
      </c>
      <c r="C225" s="996">
        <v>0</v>
      </c>
      <c r="D225" s="982">
        <v>0</v>
      </c>
    </row>
    <row r="226" spans="1:4" ht="12.75" customHeight="1">
      <c r="A226" s="994" t="s">
        <v>1223</v>
      </c>
      <c r="B226" s="991"/>
      <c r="C226" s="996"/>
      <c r="D226" s="982"/>
    </row>
    <row r="227" spans="1:4" ht="12.75" customHeight="1">
      <c r="A227" s="981" t="s">
        <v>1224</v>
      </c>
      <c r="B227" s="998">
        <v>53056766</v>
      </c>
      <c r="C227" s="981">
        <v>44144674</v>
      </c>
      <c r="D227" s="982">
        <v>6132079</v>
      </c>
    </row>
    <row r="228" spans="1:4" ht="12.75">
      <c r="A228" s="984" t="s">
        <v>1225</v>
      </c>
      <c r="B228" s="999">
        <v>8051043</v>
      </c>
      <c r="C228" s="983">
        <v>6522164</v>
      </c>
      <c r="D228" s="982">
        <v>1279451</v>
      </c>
    </row>
    <row r="229" spans="1:4" ht="12.75">
      <c r="A229" s="984" t="s">
        <v>1226</v>
      </c>
      <c r="B229" s="999">
        <v>1958754</v>
      </c>
      <c r="C229" s="983">
        <v>1243222</v>
      </c>
      <c r="D229" s="982">
        <v>170212</v>
      </c>
    </row>
    <row r="230" spans="1:4" ht="12.75">
      <c r="A230" s="1000" t="s">
        <v>556</v>
      </c>
      <c r="B230" s="1001"/>
      <c r="C230" s="996"/>
      <c r="D230" s="982"/>
    </row>
    <row r="231" spans="1:4" ht="12.75">
      <c r="A231" s="990" t="s">
        <v>1227</v>
      </c>
      <c r="B231" s="1001">
        <v>1151325</v>
      </c>
      <c r="C231" s="996">
        <v>1007662</v>
      </c>
      <c r="D231" s="982">
        <v>165910</v>
      </c>
    </row>
    <row r="232" spans="1:4" ht="12.75">
      <c r="A232" s="990" t="s">
        <v>1228</v>
      </c>
      <c r="B232" s="1001">
        <v>352193</v>
      </c>
      <c r="C232" s="996"/>
      <c r="D232" s="982">
        <v>0</v>
      </c>
    </row>
    <row r="233" spans="1:4" ht="12.75">
      <c r="A233" s="990" t="s">
        <v>1229</v>
      </c>
      <c r="B233" s="1001">
        <v>386236</v>
      </c>
      <c r="C233" s="996">
        <v>235560</v>
      </c>
      <c r="D233" s="982">
        <v>4302</v>
      </c>
    </row>
    <row r="234" spans="1:4" ht="12.75">
      <c r="A234" s="990" t="s">
        <v>1228</v>
      </c>
      <c r="B234" s="1001">
        <v>69000</v>
      </c>
      <c r="C234" s="996">
        <v>0</v>
      </c>
      <c r="D234" s="982">
        <v>0</v>
      </c>
    </row>
    <row r="235" spans="1:4" ht="12.75">
      <c r="A235" s="1000" t="s">
        <v>1230</v>
      </c>
      <c r="B235" s="1001">
        <v>6092289</v>
      </c>
      <c r="C235" s="985">
        <v>5278942</v>
      </c>
      <c r="D235" s="982">
        <v>1109239</v>
      </c>
    </row>
    <row r="236" spans="1:4" ht="12" customHeight="1">
      <c r="A236" s="1000" t="s">
        <v>1231</v>
      </c>
      <c r="B236" s="1001"/>
      <c r="C236" s="996"/>
      <c r="D236" s="982"/>
    </row>
    <row r="237" spans="1:4" ht="12" customHeight="1">
      <c r="A237" s="990" t="s">
        <v>1232</v>
      </c>
      <c r="B237" s="1001">
        <v>4582200</v>
      </c>
      <c r="C237" s="996">
        <v>4439263</v>
      </c>
      <c r="D237" s="982">
        <v>1109239</v>
      </c>
    </row>
    <row r="238" spans="1:4" ht="12" customHeight="1">
      <c r="A238" s="1000" t="s">
        <v>1233</v>
      </c>
      <c r="B238" s="1001"/>
      <c r="C238" s="996"/>
      <c r="D238" s="982"/>
    </row>
    <row r="239" spans="1:4" ht="12" customHeight="1">
      <c r="A239" s="990" t="s">
        <v>1234</v>
      </c>
      <c r="B239" s="1001">
        <v>1240209</v>
      </c>
      <c r="C239" s="996">
        <v>678694</v>
      </c>
      <c r="D239" s="982">
        <v>0</v>
      </c>
    </row>
    <row r="240" spans="1:4" ht="12" customHeight="1">
      <c r="A240" s="990" t="s">
        <v>1235</v>
      </c>
      <c r="B240" s="1001">
        <v>180480</v>
      </c>
      <c r="C240" s="996">
        <v>160985</v>
      </c>
      <c r="D240" s="982">
        <v>0</v>
      </c>
    </row>
    <row r="241" spans="1:4" ht="12" customHeight="1">
      <c r="A241" s="1000" t="s">
        <v>501</v>
      </c>
      <c r="B241" s="1001"/>
      <c r="C241" s="985"/>
      <c r="D241" s="982"/>
    </row>
    <row r="242" spans="1:4" ht="12" customHeight="1">
      <c r="A242" s="990" t="s">
        <v>1236</v>
      </c>
      <c r="B242" s="1001">
        <v>89400</v>
      </c>
      <c r="C242" s="1001">
        <v>0</v>
      </c>
      <c r="D242" s="982">
        <v>0</v>
      </c>
    </row>
    <row r="243" spans="1:4" ht="12" customHeight="1">
      <c r="A243" s="81" t="s">
        <v>1237</v>
      </c>
      <c r="B243" s="1002">
        <v>23718294</v>
      </c>
      <c r="C243" s="1003">
        <v>21326531</v>
      </c>
      <c r="D243" s="982">
        <v>2988282</v>
      </c>
    </row>
    <row r="244" spans="1:4" ht="12.75">
      <c r="A244" s="1000" t="s">
        <v>1238</v>
      </c>
      <c r="B244" s="1001"/>
      <c r="C244" s="996"/>
      <c r="D244" s="982"/>
    </row>
    <row r="245" spans="1:4" ht="12" customHeight="1">
      <c r="A245" s="990" t="s">
        <v>1239</v>
      </c>
      <c r="B245" s="1001">
        <v>697918</v>
      </c>
      <c r="C245" s="996">
        <v>338249</v>
      </c>
      <c r="D245" s="982">
        <v>0</v>
      </c>
    </row>
    <row r="246" spans="1:4" ht="12.75">
      <c r="A246" s="990" t="s">
        <v>1240</v>
      </c>
      <c r="B246" s="1001">
        <v>20988282</v>
      </c>
      <c r="C246" s="996">
        <v>20988282</v>
      </c>
      <c r="D246" s="982">
        <v>2988282</v>
      </c>
    </row>
    <row r="247" spans="1:4" ht="12.75">
      <c r="A247" s="990" t="s">
        <v>1241</v>
      </c>
      <c r="B247" s="1001">
        <v>2032094</v>
      </c>
      <c r="C247" s="996">
        <v>0</v>
      </c>
      <c r="D247" s="982">
        <v>0</v>
      </c>
    </row>
    <row r="248" spans="1:4" ht="12.75">
      <c r="A248" s="984" t="s">
        <v>1242</v>
      </c>
      <c r="B248" s="999">
        <v>17298645</v>
      </c>
      <c r="C248" s="1004">
        <v>13701659</v>
      </c>
      <c r="D248" s="982">
        <v>1815112</v>
      </c>
    </row>
    <row r="249" spans="1:4" ht="12.75">
      <c r="A249" s="984" t="s">
        <v>1243</v>
      </c>
      <c r="B249" s="999">
        <v>16779332</v>
      </c>
      <c r="C249" s="983">
        <v>13336138</v>
      </c>
      <c r="D249" s="982">
        <v>1794258</v>
      </c>
    </row>
    <row r="250" spans="1:4" ht="12.75">
      <c r="A250" s="990" t="s">
        <v>1244</v>
      </c>
      <c r="B250" s="1001">
        <v>152348</v>
      </c>
      <c r="C250" s="996">
        <v>150050</v>
      </c>
      <c r="D250" s="982">
        <v>4620</v>
      </c>
    </row>
    <row r="251" spans="1:4" ht="12.75">
      <c r="A251" s="990" t="s">
        <v>1245</v>
      </c>
      <c r="B251" s="989" t="s">
        <v>587</v>
      </c>
      <c r="C251" s="996">
        <v>32000</v>
      </c>
      <c r="D251" s="982">
        <v>0</v>
      </c>
    </row>
    <row r="252" spans="1:4" ht="12.75">
      <c r="A252" s="990" t="s">
        <v>563</v>
      </c>
      <c r="B252" s="989" t="s">
        <v>587</v>
      </c>
      <c r="C252" s="996">
        <v>3620</v>
      </c>
      <c r="D252" s="982">
        <v>905</v>
      </c>
    </row>
    <row r="253" spans="1:4" ht="12.75">
      <c r="A253" s="990" t="s">
        <v>1246</v>
      </c>
      <c r="B253" s="989" t="s">
        <v>587</v>
      </c>
      <c r="C253" s="996">
        <v>1194</v>
      </c>
      <c r="D253" s="982">
        <v>0</v>
      </c>
    </row>
    <row r="254" spans="1:4" ht="12.75">
      <c r="A254" s="990" t="s">
        <v>1247</v>
      </c>
      <c r="B254" s="989" t="s">
        <v>587</v>
      </c>
      <c r="C254" s="996">
        <v>3660</v>
      </c>
      <c r="D254" s="982">
        <v>915</v>
      </c>
    </row>
    <row r="255" spans="1:4" ht="12.75">
      <c r="A255" s="990" t="s">
        <v>565</v>
      </c>
      <c r="B255" s="989" t="s">
        <v>587</v>
      </c>
      <c r="C255" s="996">
        <v>23895</v>
      </c>
      <c r="D255" s="982">
        <v>0</v>
      </c>
    </row>
    <row r="256" spans="1:4" ht="12.75">
      <c r="A256" s="990" t="s">
        <v>1059</v>
      </c>
      <c r="B256" s="989" t="s">
        <v>587</v>
      </c>
      <c r="C256" s="996">
        <v>13200</v>
      </c>
      <c r="D256" s="982">
        <v>0</v>
      </c>
    </row>
    <row r="257" spans="1:4" ht="11.25" customHeight="1">
      <c r="A257" s="990" t="s">
        <v>1248</v>
      </c>
      <c r="B257" s="989" t="s">
        <v>587</v>
      </c>
      <c r="C257" s="996">
        <v>4000</v>
      </c>
      <c r="D257" s="982">
        <v>400</v>
      </c>
    </row>
    <row r="258" spans="1:4" ht="12.75">
      <c r="A258" s="990" t="s">
        <v>567</v>
      </c>
      <c r="B258" s="989" t="s">
        <v>587</v>
      </c>
      <c r="C258" s="996">
        <v>1046</v>
      </c>
      <c r="D258" s="982">
        <v>50</v>
      </c>
    </row>
    <row r="259" spans="1:4" ht="12.75">
      <c r="A259" s="990" t="s">
        <v>1249</v>
      </c>
      <c r="B259" s="989" t="s">
        <v>587</v>
      </c>
      <c r="C259" s="996">
        <v>8600</v>
      </c>
      <c r="D259" s="982">
        <v>0</v>
      </c>
    </row>
    <row r="260" spans="1:4" ht="12.75">
      <c r="A260" s="990" t="s">
        <v>568</v>
      </c>
      <c r="B260" s="989" t="s">
        <v>587</v>
      </c>
      <c r="C260" s="996">
        <v>12000</v>
      </c>
      <c r="D260" s="982">
        <v>0</v>
      </c>
    </row>
    <row r="261" spans="1:4" ht="12.75">
      <c r="A261" s="990" t="s">
        <v>1250</v>
      </c>
      <c r="B261" s="989" t="s">
        <v>587</v>
      </c>
      <c r="C261" s="996">
        <v>10875</v>
      </c>
      <c r="D261" s="982">
        <v>0</v>
      </c>
    </row>
    <row r="262" spans="1:4" ht="12.75">
      <c r="A262" s="990" t="s">
        <v>1251</v>
      </c>
      <c r="B262" s="989" t="s">
        <v>587</v>
      </c>
      <c r="C262" s="996">
        <v>7000</v>
      </c>
      <c r="D262" s="982">
        <v>1750</v>
      </c>
    </row>
    <row r="263" spans="1:4" ht="12.75">
      <c r="A263" s="990" t="s">
        <v>1252</v>
      </c>
      <c r="B263" s="989" t="s">
        <v>587</v>
      </c>
      <c r="C263" s="996">
        <v>18610</v>
      </c>
      <c r="D263" s="982">
        <v>0</v>
      </c>
    </row>
    <row r="264" spans="1:4" ht="12.75">
      <c r="A264" s="990" t="s">
        <v>1253</v>
      </c>
      <c r="B264" s="989" t="s">
        <v>587</v>
      </c>
      <c r="C264" s="996">
        <v>10350</v>
      </c>
      <c r="D264" s="982">
        <v>600</v>
      </c>
    </row>
    <row r="265" spans="1:4" ht="13.5" customHeight="1">
      <c r="A265" s="990" t="s">
        <v>1254</v>
      </c>
      <c r="B265" s="985">
        <v>263900</v>
      </c>
      <c r="C265" s="996">
        <v>247755</v>
      </c>
      <c r="D265" s="982">
        <v>125580</v>
      </c>
    </row>
    <row r="266" spans="1:4" ht="24.75" customHeight="1">
      <c r="A266" s="990" t="s">
        <v>1255</v>
      </c>
      <c r="B266" s="985">
        <v>0</v>
      </c>
      <c r="C266" s="996">
        <v>0</v>
      </c>
      <c r="D266" s="982">
        <v>0</v>
      </c>
    </row>
    <row r="267" spans="1:4" ht="12.75" customHeight="1">
      <c r="A267" s="990" t="s">
        <v>1256</v>
      </c>
      <c r="B267" s="985">
        <v>44520</v>
      </c>
      <c r="C267" s="996">
        <v>6300</v>
      </c>
      <c r="D267" s="982">
        <v>0</v>
      </c>
    </row>
    <row r="268" spans="1:4" ht="12.75" customHeight="1">
      <c r="A268" s="990" t="s">
        <v>1257</v>
      </c>
      <c r="B268" s="989" t="s">
        <v>587</v>
      </c>
      <c r="C268" s="996">
        <v>6300</v>
      </c>
      <c r="D268" s="982">
        <v>0</v>
      </c>
    </row>
    <row r="269" spans="1:4" ht="12.75" customHeight="1">
      <c r="A269" s="990" t="s">
        <v>1258</v>
      </c>
      <c r="B269" s="985">
        <v>360391</v>
      </c>
      <c r="C269" s="996">
        <v>0</v>
      </c>
      <c r="D269" s="982">
        <v>0</v>
      </c>
    </row>
    <row r="270" spans="1:4" ht="12.75" customHeight="1">
      <c r="A270" s="986" t="s">
        <v>1259</v>
      </c>
      <c r="B270" s="985">
        <v>5310</v>
      </c>
      <c r="C270" s="985">
        <v>0</v>
      </c>
      <c r="D270" s="982">
        <v>0</v>
      </c>
    </row>
    <row r="271" spans="1:4" ht="12.75" customHeight="1">
      <c r="A271" s="990" t="s">
        <v>1260</v>
      </c>
      <c r="B271" s="985">
        <v>240795</v>
      </c>
      <c r="C271" s="985">
        <v>0</v>
      </c>
      <c r="D271" s="982">
        <v>0</v>
      </c>
    </row>
    <row r="272" spans="1:4" ht="12.75" customHeight="1">
      <c r="A272" s="990" t="s">
        <v>1261</v>
      </c>
      <c r="B272" s="985">
        <v>130070</v>
      </c>
      <c r="C272" s="985">
        <v>232579</v>
      </c>
      <c r="D272" s="982">
        <v>12942</v>
      </c>
    </row>
    <row r="273" spans="1:4" ht="12.75" customHeight="1">
      <c r="A273" s="990" t="s">
        <v>1262</v>
      </c>
      <c r="B273" s="989" t="s">
        <v>587</v>
      </c>
      <c r="C273" s="985">
        <v>9000</v>
      </c>
      <c r="D273" s="982">
        <v>0</v>
      </c>
    </row>
    <row r="274" spans="1:4" ht="12.75" customHeight="1">
      <c r="A274" s="990" t="s">
        <v>1263</v>
      </c>
      <c r="B274" s="989" t="s">
        <v>587</v>
      </c>
      <c r="C274" s="985">
        <v>6800</v>
      </c>
      <c r="D274" s="982">
        <v>1700</v>
      </c>
    </row>
    <row r="275" spans="1:4" ht="12.75" customHeight="1">
      <c r="A275" s="990" t="s">
        <v>1264</v>
      </c>
      <c r="B275" s="989" t="s">
        <v>587</v>
      </c>
      <c r="C275" s="985">
        <v>2850</v>
      </c>
      <c r="D275" s="982">
        <v>0</v>
      </c>
    </row>
    <row r="276" spans="1:4" ht="12.75" customHeight="1">
      <c r="A276" s="990" t="s">
        <v>1265</v>
      </c>
      <c r="B276" s="989" t="s">
        <v>587</v>
      </c>
      <c r="C276" s="985">
        <v>2250</v>
      </c>
      <c r="D276" s="982">
        <v>0</v>
      </c>
    </row>
    <row r="277" spans="1:4" ht="12.75" customHeight="1">
      <c r="A277" s="990" t="s">
        <v>1266</v>
      </c>
      <c r="B277" s="989" t="s">
        <v>587</v>
      </c>
      <c r="C277" s="985">
        <v>9973</v>
      </c>
      <c r="D277" s="982">
        <v>0</v>
      </c>
    </row>
    <row r="278" spans="1:4" ht="12.75" customHeight="1">
      <c r="A278" s="990" t="s">
        <v>1263</v>
      </c>
      <c r="B278" s="989" t="s">
        <v>587</v>
      </c>
      <c r="C278" s="985">
        <v>2240</v>
      </c>
      <c r="D278" s="982">
        <v>0</v>
      </c>
    </row>
    <row r="279" spans="1:4" ht="12.75" customHeight="1">
      <c r="A279" s="990" t="s">
        <v>1105</v>
      </c>
      <c r="B279" s="989" t="s">
        <v>587</v>
      </c>
      <c r="C279" s="985">
        <v>5505</v>
      </c>
      <c r="D279" s="982">
        <v>0</v>
      </c>
    </row>
    <row r="280" spans="1:4" ht="12.75" customHeight="1">
      <c r="A280" s="990" t="s">
        <v>1267</v>
      </c>
      <c r="B280" s="989" t="s">
        <v>587</v>
      </c>
      <c r="C280" s="985">
        <v>13366</v>
      </c>
      <c r="D280" s="982">
        <v>1650</v>
      </c>
    </row>
    <row r="281" spans="1:4" ht="12.75" customHeight="1">
      <c r="A281" s="990" t="s">
        <v>1268</v>
      </c>
      <c r="B281" s="989" t="s">
        <v>587</v>
      </c>
      <c r="C281" s="985">
        <v>2850</v>
      </c>
      <c r="D281" s="982">
        <v>0</v>
      </c>
    </row>
    <row r="282" spans="1:4" ht="12.75" customHeight="1">
      <c r="A282" s="990" t="s">
        <v>1269</v>
      </c>
      <c r="B282" s="989" t="s">
        <v>587</v>
      </c>
      <c r="C282" s="985">
        <v>5000</v>
      </c>
      <c r="D282" s="982">
        <v>1250</v>
      </c>
    </row>
    <row r="283" spans="1:4" ht="12.75" customHeight="1">
      <c r="A283" s="990" t="s">
        <v>1270</v>
      </c>
      <c r="B283" s="989" t="s">
        <v>587</v>
      </c>
      <c r="C283" s="985">
        <v>3750</v>
      </c>
      <c r="D283" s="982">
        <v>0</v>
      </c>
    </row>
    <row r="284" spans="1:4" ht="12.75" customHeight="1">
      <c r="A284" s="990" t="s">
        <v>1123</v>
      </c>
      <c r="B284" s="989" t="s">
        <v>587</v>
      </c>
      <c r="C284" s="985">
        <v>12000</v>
      </c>
      <c r="D284" s="982">
        <v>0</v>
      </c>
    </row>
    <row r="285" spans="1:4" ht="12.75" customHeight="1">
      <c r="A285" s="990" t="s">
        <v>1125</v>
      </c>
      <c r="B285" s="989" t="s">
        <v>587</v>
      </c>
      <c r="C285" s="985">
        <v>15000</v>
      </c>
      <c r="D285" s="982">
        <v>1500</v>
      </c>
    </row>
    <row r="286" spans="1:4" ht="12.75" customHeight="1">
      <c r="A286" s="990" t="s">
        <v>1271</v>
      </c>
      <c r="B286" s="989" t="s">
        <v>587</v>
      </c>
      <c r="C286" s="985">
        <v>9720</v>
      </c>
      <c r="D286" s="982">
        <v>0</v>
      </c>
    </row>
    <row r="287" spans="1:4" ht="12.75" customHeight="1">
      <c r="A287" s="990" t="s">
        <v>1272</v>
      </c>
      <c r="B287" s="989" t="s">
        <v>587</v>
      </c>
      <c r="C287" s="985">
        <v>43000</v>
      </c>
      <c r="D287" s="982">
        <v>5000</v>
      </c>
    </row>
    <row r="288" spans="1:4" ht="12.75" customHeight="1">
      <c r="A288" s="990" t="s">
        <v>1273</v>
      </c>
      <c r="B288" s="989" t="s">
        <v>587</v>
      </c>
      <c r="C288" s="985">
        <v>7221</v>
      </c>
      <c r="D288" s="982">
        <v>0</v>
      </c>
    </row>
    <row r="289" spans="1:4" ht="12.75" customHeight="1">
      <c r="A289" s="990" t="s">
        <v>1056</v>
      </c>
      <c r="B289" s="989" t="s">
        <v>587</v>
      </c>
      <c r="C289" s="985">
        <v>11064</v>
      </c>
      <c r="D289" s="982">
        <v>0</v>
      </c>
    </row>
    <row r="290" spans="1:4" ht="12.75" customHeight="1">
      <c r="A290" s="990" t="s">
        <v>1274</v>
      </c>
      <c r="B290" s="989" t="s">
        <v>587</v>
      </c>
      <c r="C290" s="985">
        <v>2700</v>
      </c>
      <c r="D290" s="982">
        <v>0</v>
      </c>
    </row>
    <row r="291" spans="1:4" ht="12" customHeight="1">
      <c r="A291" s="990" t="s">
        <v>1154</v>
      </c>
      <c r="B291" s="989" t="s">
        <v>587</v>
      </c>
      <c r="C291" s="985">
        <v>2650</v>
      </c>
      <c r="D291" s="982">
        <v>265</v>
      </c>
    </row>
    <row r="292" spans="1:4" ht="12" customHeight="1">
      <c r="A292" s="990" t="s">
        <v>1275</v>
      </c>
      <c r="B292" s="989" t="s">
        <v>587</v>
      </c>
      <c r="C292" s="985">
        <v>1500</v>
      </c>
      <c r="D292" s="982">
        <v>0</v>
      </c>
    </row>
    <row r="293" spans="1:4" ht="12" customHeight="1">
      <c r="A293" s="990" t="s">
        <v>1060</v>
      </c>
      <c r="B293" s="989" t="s">
        <v>587</v>
      </c>
      <c r="C293" s="985">
        <v>5550</v>
      </c>
      <c r="D293" s="982">
        <v>555</v>
      </c>
    </row>
    <row r="294" spans="1:4" ht="12.75" customHeight="1">
      <c r="A294" s="990" t="s">
        <v>1276</v>
      </c>
      <c r="B294" s="989" t="s">
        <v>587</v>
      </c>
      <c r="C294" s="985">
        <v>8240</v>
      </c>
      <c r="D294" s="982">
        <v>0</v>
      </c>
    </row>
    <row r="295" spans="1:4" ht="12.75" customHeight="1">
      <c r="A295" s="990" t="s">
        <v>1277</v>
      </c>
      <c r="B295" s="989" t="s">
        <v>587</v>
      </c>
      <c r="C295" s="985">
        <v>3519</v>
      </c>
      <c r="D295" s="982">
        <v>0</v>
      </c>
    </row>
    <row r="296" spans="1:4" ht="12.75" customHeight="1">
      <c r="A296" s="990" t="s">
        <v>1278</v>
      </c>
      <c r="B296" s="989" t="s">
        <v>587</v>
      </c>
      <c r="C296" s="985">
        <v>11033</v>
      </c>
      <c r="D296" s="982">
        <v>0</v>
      </c>
    </row>
    <row r="297" spans="1:4" ht="12.75" customHeight="1">
      <c r="A297" s="990" t="s">
        <v>1279</v>
      </c>
      <c r="B297" s="989" t="s">
        <v>587</v>
      </c>
      <c r="C297" s="985">
        <v>21000</v>
      </c>
      <c r="D297" s="982">
        <v>0</v>
      </c>
    </row>
    <row r="298" spans="1:4" ht="12.75" customHeight="1">
      <c r="A298" s="990" t="s">
        <v>1280</v>
      </c>
      <c r="B298" s="989" t="s">
        <v>587</v>
      </c>
      <c r="C298" s="985">
        <v>4770</v>
      </c>
      <c r="D298" s="982">
        <v>0</v>
      </c>
    </row>
    <row r="299" spans="1:4" ht="12.75" customHeight="1">
      <c r="A299" s="990" t="s">
        <v>1281</v>
      </c>
      <c r="B299" s="989" t="s">
        <v>587</v>
      </c>
      <c r="C299" s="985">
        <v>4500</v>
      </c>
      <c r="D299" s="982">
        <v>0</v>
      </c>
    </row>
    <row r="300" spans="1:4" ht="12.75" customHeight="1">
      <c r="A300" s="990" t="s">
        <v>1282</v>
      </c>
      <c r="B300" s="989" t="s">
        <v>587</v>
      </c>
      <c r="C300" s="985">
        <v>2400</v>
      </c>
      <c r="D300" s="982">
        <v>240</v>
      </c>
    </row>
    <row r="301" spans="1:4" ht="12.75" customHeight="1">
      <c r="A301" s="990" t="s">
        <v>1195</v>
      </c>
      <c r="B301" s="989" t="s">
        <v>587</v>
      </c>
      <c r="C301" s="985">
        <v>3128</v>
      </c>
      <c r="D301" s="982">
        <v>782</v>
      </c>
    </row>
    <row r="302" spans="1:4" ht="12.75" customHeight="1">
      <c r="A302" s="990" t="s">
        <v>1283</v>
      </c>
      <c r="B302" s="985">
        <v>21573</v>
      </c>
      <c r="C302" s="985">
        <v>22730</v>
      </c>
      <c r="D302" s="982">
        <v>0</v>
      </c>
    </row>
    <row r="303" spans="1:4" ht="12.75" customHeight="1">
      <c r="A303" s="995" t="s">
        <v>1284</v>
      </c>
      <c r="B303" s="985">
        <v>16256</v>
      </c>
      <c r="C303" s="985">
        <v>17139</v>
      </c>
      <c r="D303" s="982">
        <v>0</v>
      </c>
    </row>
    <row r="304" spans="1:4" ht="12.75" customHeight="1">
      <c r="A304" s="995" t="s">
        <v>1285</v>
      </c>
      <c r="B304" s="985">
        <v>5000000</v>
      </c>
      <c r="C304" s="985">
        <v>1332645</v>
      </c>
      <c r="D304" s="982">
        <v>882279</v>
      </c>
    </row>
    <row r="305" spans="1:4" ht="12.75" customHeight="1">
      <c r="A305" s="995" t="s">
        <v>1045</v>
      </c>
      <c r="B305" s="989" t="s">
        <v>587</v>
      </c>
      <c r="C305" s="985">
        <v>38000</v>
      </c>
      <c r="D305" s="982">
        <v>0</v>
      </c>
    </row>
    <row r="306" spans="1:4" ht="12.75" customHeight="1">
      <c r="A306" s="995" t="s">
        <v>1046</v>
      </c>
      <c r="B306" s="989" t="s">
        <v>587</v>
      </c>
      <c r="C306" s="985">
        <v>129000</v>
      </c>
      <c r="D306" s="982">
        <v>129000</v>
      </c>
    </row>
    <row r="307" spans="1:4" ht="12.75" customHeight="1">
      <c r="A307" s="995" t="s">
        <v>1047</v>
      </c>
      <c r="B307" s="989" t="s">
        <v>587</v>
      </c>
      <c r="C307" s="985">
        <v>115000</v>
      </c>
      <c r="D307" s="982">
        <v>115000</v>
      </c>
    </row>
    <row r="308" spans="1:4" ht="12.75" customHeight="1">
      <c r="A308" s="995" t="s">
        <v>1048</v>
      </c>
      <c r="B308" s="989" t="s">
        <v>587</v>
      </c>
      <c r="C308" s="985">
        <v>114000</v>
      </c>
      <c r="D308" s="982">
        <v>0</v>
      </c>
    </row>
    <row r="309" spans="1:4" ht="12.75" customHeight="1">
      <c r="A309" s="995" t="s">
        <v>1286</v>
      </c>
      <c r="B309" s="989" t="s">
        <v>587</v>
      </c>
      <c r="C309" s="985">
        <v>128121</v>
      </c>
      <c r="D309" s="982">
        <v>128121</v>
      </c>
    </row>
    <row r="310" spans="1:4" ht="12.75" customHeight="1">
      <c r="A310" s="995" t="s">
        <v>1052</v>
      </c>
      <c r="B310" s="989" t="s">
        <v>587</v>
      </c>
      <c r="C310" s="985">
        <v>97758</v>
      </c>
      <c r="D310" s="982">
        <v>0</v>
      </c>
    </row>
    <row r="311" spans="1:4" ht="12.75" customHeight="1">
      <c r="A311" s="995" t="s">
        <v>1056</v>
      </c>
      <c r="B311" s="989" t="s">
        <v>587</v>
      </c>
      <c r="C311" s="985">
        <v>180550</v>
      </c>
      <c r="D311" s="982">
        <v>180550</v>
      </c>
    </row>
    <row r="312" spans="1:4" ht="12.75" customHeight="1">
      <c r="A312" s="995" t="s">
        <v>1287</v>
      </c>
      <c r="B312" s="989" t="s">
        <v>587</v>
      </c>
      <c r="C312" s="985">
        <v>184127</v>
      </c>
      <c r="D312" s="982">
        <v>184127</v>
      </c>
    </row>
    <row r="313" spans="1:4" ht="12.75" customHeight="1">
      <c r="A313" s="995" t="s">
        <v>1059</v>
      </c>
      <c r="B313" s="989" t="s">
        <v>587</v>
      </c>
      <c r="C313" s="985">
        <v>37045</v>
      </c>
      <c r="D313" s="982">
        <v>37045</v>
      </c>
    </row>
    <row r="314" spans="1:4" ht="12.75" customHeight="1">
      <c r="A314" s="995" t="s">
        <v>1061</v>
      </c>
      <c r="B314" s="989" t="s">
        <v>587</v>
      </c>
      <c r="C314" s="985">
        <v>257344</v>
      </c>
      <c r="D314" s="982">
        <v>108436</v>
      </c>
    </row>
    <row r="315" spans="1:4" ht="12.75" customHeight="1">
      <c r="A315" s="995" t="s">
        <v>1062</v>
      </c>
      <c r="B315" s="989" t="s">
        <v>587</v>
      </c>
      <c r="C315" s="985">
        <v>51700</v>
      </c>
      <c r="D315" s="982">
        <v>0</v>
      </c>
    </row>
    <row r="316" spans="1:4" ht="12.75" customHeight="1">
      <c r="A316" s="990" t="s">
        <v>1288</v>
      </c>
      <c r="B316" s="985">
        <v>10544169</v>
      </c>
      <c r="C316" s="985">
        <v>11326940</v>
      </c>
      <c r="D316" s="982">
        <v>768837</v>
      </c>
    </row>
    <row r="317" spans="1:4" ht="12.75" customHeight="1">
      <c r="A317" s="990" t="s">
        <v>1064</v>
      </c>
      <c r="B317" s="989" t="s">
        <v>587</v>
      </c>
      <c r="C317" s="985">
        <v>47596</v>
      </c>
      <c r="D317" s="982">
        <v>3056</v>
      </c>
    </row>
    <row r="318" spans="1:4" ht="12.75" customHeight="1">
      <c r="A318" s="1006" t="s">
        <v>1065</v>
      </c>
      <c r="B318" s="989" t="s">
        <v>587</v>
      </c>
      <c r="C318" s="1007">
        <v>15070</v>
      </c>
      <c r="D318" s="982">
        <v>1267</v>
      </c>
    </row>
    <row r="319" spans="1:4" ht="12.75" customHeight="1">
      <c r="A319" s="1006" t="s">
        <v>1289</v>
      </c>
      <c r="B319" s="989" t="s">
        <v>587</v>
      </c>
      <c r="C319" s="1007">
        <v>8450</v>
      </c>
      <c r="D319" s="982">
        <v>0</v>
      </c>
    </row>
    <row r="320" spans="1:4" ht="12.75" customHeight="1">
      <c r="A320" s="1006" t="s">
        <v>1066</v>
      </c>
      <c r="B320" s="989" t="s">
        <v>587</v>
      </c>
      <c r="C320" s="1007">
        <v>1600</v>
      </c>
      <c r="D320" s="982">
        <v>0</v>
      </c>
    </row>
    <row r="321" spans="1:4" ht="12.75" customHeight="1">
      <c r="A321" s="990" t="s">
        <v>1068</v>
      </c>
      <c r="B321" s="989" t="s">
        <v>587</v>
      </c>
      <c r="C321" s="985">
        <v>25900</v>
      </c>
      <c r="D321" s="982">
        <v>2590</v>
      </c>
    </row>
    <row r="322" spans="1:4" ht="12.75" customHeight="1">
      <c r="A322" s="990" t="s">
        <v>1290</v>
      </c>
      <c r="B322" s="989" t="s">
        <v>587</v>
      </c>
      <c r="C322" s="985">
        <v>2500</v>
      </c>
      <c r="D322" s="982">
        <v>0</v>
      </c>
    </row>
    <row r="323" spans="1:4" ht="12.75" customHeight="1">
      <c r="A323" s="1006" t="s">
        <v>1069</v>
      </c>
      <c r="B323" s="989" t="s">
        <v>587</v>
      </c>
      <c r="C323" s="1007">
        <v>24800</v>
      </c>
      <c r="D323" s="982">
        <v>1000</v>
      </c>
    </row>
    <row r="324" spans="1:4" ht="12.75" customHeight="1">
      <c r="A324" s="1006" t="s">
        <v>1042</v>
      </c>
      <c r="B324" s="989" t="s">
        <v>587</v>
      </c>
      <c r="C324" s="1007">
        <v>5550</v>
      </c>
      <c r="D324" s="982">
        <v>0</v>
      </c>
    </row>
    <row r="325" spans="1:4" ht="12.75" customHeight="1">
      <c r="A325" s="990" t="s">
        <v>1291</v>
      </c>
      <c r="B325" s="989" t="s">
        <v>587</v>
      </c>
      <c r="C325" s="985">
        <v>4200</v>
      </c>
      <c r="D325" s="982">
        <v>350</v>
      </c>
    </row>
    <row r="326" spans="1:4" ht="12.75" customHeight="1">
      <c r="A326" s="1006" t="s">
        <v>1292</v>
      </c>
      <c r="B326" s="989" t="s">
        <v>587</v>
      </c>
      <c r="C326" s="1007">
        <v>23850</v>
      </c>
      <c r="D326" s="982">
        <v>2650</v>
      </c>
    </row>
    <row r="327" spans="1:4" ht="12.75" customHeight="1">
      <c r="A327" s="1006" t="s">
        <v>1293</v>
      </c>
      <c r="B327" s="989" t="s">
        <v>587</v>
      </c>
      <c r="C327" s="1007">
        <v>7289</v>
      </c>
      <c r="D327" s="982">
        <v>0</v>
      </c>
    </row>
    <row r="328" spans="1:4" ht="12.75" customHeight="1">
      <c r="A328" s="1006" t="s">
        <v>1070</v>
      </c>
      <c r="B328" s="989" t="s">
        <v>587</v>
      </c>
      <c r="C328" s="1007">
        <v>4050</v>
      </c>
      <c r="D328" s="982">
        <v>0</v>
      </c>
    </row>
    <row r="329" spans="1:4" ht="12.75" customHeight="1">
      <c r="A329" s="1006" t="s">
        <v>1294</v>
      </c>
      <c r="B329" s="989" t="s">
        <v>587</v>
      </c>
      <c r="C329" s="1007">
        <v>3520</v>
      </c>
      <c r="D329" s="982">
        <v>880</v>
      </c>
    </row>
    <row r="330" spans="1:4" ht="12.75" customHeight="1">
      <c r="A330" s="1006" t="s">
        <v>1295</v>
      </c>
      <c r="B330" s="989" t="s">
        <v>587</v>
      </c>
      <c r="C330" s="1007">
        <v>2840</v>
      </c>
      <c r="D330" s="982">
        <v>284</v>
      </c>
    </row>
    <row r="331" spans="1:4" ht="12.75" customHeight="1">
      <c r="A331" s="1006" t="s">
        <v>1296</v>
      </c>
      <c r="B331" s="989" t="s">
        <v>587</v>
      </c>
      <c r="C331" s="1007">
        <v>5000</v>
      </c>
      <c r="D331" s="982">
        <v>500</v>
      </c>
    </row>
    <row r="332" spans="1:4" ht="12.75" customHeight="1">
      <c r="A332" s="1006" t="s">
        <v>1297</v>
      </c>
      <c r="B332" s="989" t="s">
        <v>587</v>
      </c>
      <c r="C332" s="1007">
        <v>4500</v>
      </c>
      <c r="D332" s="982">
        <v>0</v>
      </c>
    </row>
    <row r="333" spans="1:4" ht="12.75" customHeight="1">
      <c r="A333" s="1006" t="s">
        <v>1298</v>
      </c>
      <c r="B333" s="989" t="s">
        <v>587</v>
      </c>
      <c r="C333" s="1007">
        <v>1070</v>
      </c>
      <c r="D333" s="982">
        <v>0</v>
      </c>
    </row>
    <row r="334" spans="1:4" ht="12.75" customHeight="1">
      <c r="A334" s="1006" t="s">
        <v>1299</v>
      </c>
      <c r="B334" s="989" t="s">
        <v>587</v>
      </c>
      <c r="C334" s="1007">
        <v>3150</v>
      </c>
      <c r="D334" s="982">
        <v>0</v>
      </c>
    </row>
    <row r="335" spans="1:4" ht="12.75" customHeight="1">
      <c r="A335" s="1006" t="s">
        <v>1300</v>
      </c>
      <c r="B335" s="989" t="s">
        <v>587</v>
      </c>
      <c r="C335" s="1007">
        <v>13039</v>
      </c>
      <c r="D335" s="982">
        <v>0</v>
      </c>
    </row>
    <row r="336" spans="1:4" ht="12.75" customHeight="1">
      <c r="A336" s="1006" t="s">
        <v>1301</v>
      </c>
      <c r="B336" s="989" t="s">
        <v>587</v>
      </c>
      <c r="C336" s="1007">
        <v>5400</v>
      </c>
      <c r="D336" s="982">
        <v>5400</v>
      </c>
    </row>
    <row r="337" spans="1:4" ht="12.75" customHeight="1">
      <c r="A337" s="1006" t="s">
        <v>1302</v>
      </c>
      <c r="B337" s="989" t="s">
        <v>587</v>
      </c>
      <c r="C337" s="1007">
        <v>10511</v>
      </c>
      <c r="D337" s="982">
        <v>0</v>
      </c>
    </row>
    <row r="338" spans="1:4" ht="12.75" customHeight="1">
      <c r="A338" s="990" t="s">
        <v>1303</v>
      </c>
      <c r="B338" s="989" t="s">
        <v>587</v>
      </c>
      <c r="C338" s="985">
        <v>2000</v>
      </c>
      <c r="D338" s="982">
        <v>500</v>
      </c>
    </row>
    <row r="339" spans="1:4" ht="12.75" customHeight="1">
      <c r="A339" s="990" t="s">
        <v>1262</v>
      </c>
      <c r="B339" s="989" t="s">
        <v>587</v>
      </c>
      <c r="C339" s="985">
        <v>20549</v>
      </c>
      <c r="D339" s="982">
        <v>0</v>
      </c>
    </row>
    <row r="340" spans="1:4" ht="12.75" customHeight="1">
      <c r="A340" s="990" t="s">
        <v>1304</v>
      </c>
      <c r="B340" s="989" t="s">
        <v>587</v>
      </c>
      <c r="C340" s="985">
        <v>13910</v>
      </c>
      <c r="D340" s="982">
        <v>0</v>
      </c>
    </row>
    <row r="341" spans="1:4" ht="12.75" customHeight="1">
      <c r="A341" s="990" t="s">
        <v>1305</v>
      </c>
      <c r="B341" s="989" t="s">
        <v>587</v>
      </c>
      <c r="C341" s="985">
        <v>3150</v>
      </c>
      <c r="D341" s="982">
        <v>800</v>
      </c>
    </row>
    <row r="342" spans="1:4" ht="12.75" customHeight="1">
      <c r="A342" s="990" t="s">
        <v>1073</v>
      </c>
      <c r="B342" s="989" t="s">
        <v>587</v>
      </c>
      <c r="C342" s="985">
        <v>10590</v>
      </c>
      <c r="D342" s="982">
        <v>0</v>
      </c>
    </row>
    <row r="343" spans="1:4" ht="12.75" customHeight="1">
      <c r="A343" s="990" t="s">
        <v>1306</v>
      </c>
      <c r="B343" s="989" t="s">
        <v>587</v>
      </c>
      <c r="C343" s="985">
        <v>640</v>
      </c>
      <c r="D343" s="982">
        <v>0</v>
      </c>
    </row>
    <row r="344" spans="1:4" ht="12.75" customHeight="1">
      <c r="A344" s="990" t="s">
        <v>1263</v>
      </c>
      <c r="B344" s="989" t="s">
        <v>587</v>
      </c>
      <c r="C344" s="985">
        <v>3048</v>
      </c>
      <c r="D344" s="982">
        <v>762</v>
      </c>
    </row>
    <row r="345" spans="1:4" ht="12.75" customHeight="1">
      <c r="A345" s="1006" t="s">
        <v>1307</v>
      </c>
      <c r="B345" s="989" t="s">
        <v>587</v>
      </c>
      <c r="C345" s="1007">
        <v>8420</v>
      </c>
      <c r="D345" s="982">
        <v>2105</v>
      </c>
    </row>
    <row r="346" spans="1:4" ht="12.75" customHeight="1">
      <c r="A346" s="1006" t="s">
        <v>1308</v>
      </c>
      <c r="B346" s="989" t="s">
        <v>587</v>
      </c>
      <c r="C346" s="1007">
        <v>3030</v>
      </c>
      <c r="D346" s="982">
        <v>0</v>
      </c>
    </row>
    <row r="347" spans="1:4" ht="12.75" customHeight="1">
      <c r="A347" s="990" t="s">
        <v>1309</v>
      </c>
      <c r="B347" s="989" t="s">
        <v>587</v>
      </c>
      <c r="C347" s="985">
        <v>5630</v>
      </c>
      <c r="D347" s="982">
        <v>167</v>
      </c>
    </row>
    <row r="348" spans="1:4" ht="12.75" customHeight="1">
      <c r="A348" s="990" t="s">
        <v>1310</v>
      </c>
      <c r="B348" s="989" t="s">
        <v>587</v>
      </c>
      <c r="C348" s="985">
        <v>2250</v>
      </c>
      <c r="D348" s="982">
        <v>0</v>
      </c>
    </row>
    <row r="349" spans="1:4" ht="12.75" customHeight="1">
      <c r="A349" s="990" t="s">
        <v>1077</v>
      </c>
      <c r="B349" s="989" t="s">
        <v>587</v>
      </c>
      <c r="C349" s="985">
        <v>4000</v>
      </c>
      <c r="D349" s="982">
        <v>240</v>
      </c>
    </row>
    <row r="350" spans="1:4" ht="12.75" customHeight="1">
      <c r="A350" s="990" t="s">
        <v>1311</v>
      </c>
      <c r="B350" s="989" t="s">
        <v>587</v>
      </c>
      <c r="C350" s="985">
        <v>1500</v>
      </c>
      <c r="D350" s="982">
        <v>0</v>
      </c>
    </row>
    <row r="351" spans="1:4" ht="12.75" customHeight="1">
      <c r="A351" s="990" t="s">
        <v>1312</v>
      </c>
      <c r="B351" s="989" t="s">
        <v>587</v>
      </c>
      <c r="C351" s="985">
        <v>2195</v>
      </c>
      <c r="D351" s="982">
        <v>0</v>
      </c>
    </row>
    <row r="352" spans="1:4" ht="12.75" customHeight="1">
      <c r="A352" s="990" t="s">
        <v>1313</v>
      </c>
      <c r="B352" s="989" t="s">
        <v>587</v>
      </c>
      <c r="C352" s="985">
        <v>6884</v>
      </c>
      <c r="D352" s="982">
        <v>908</v>
      </c>
    </row>
    <row r="353" spans="1:4" ht="12.75" customHeight="1">
      <c r="A353" s="990" t="s">
        <v>1314</v>
      </c>
      <c r="B353" s="989" t="s">
        <v>587</v>
      </c>
      <c r="C353" s="985">
        <v>5000</v>
      </c>
      <c r="D353" s="982">
        <v>0</v>
      </c>
    </row>
    <row r="354" spans="1:4" ht="12.75" customHeight="1">
      <c r="A354" s="1006" t="s">
        <v>1315</v>
      </c>
      <c r="B354" s="989" t="s">
        <v>587</v>
      </c>
      <c r="C354" s="1007">
        <v>5346</v>
      </c>
      <c r="D354" s="982">
        <v>0</v>
      </c>
    </row>
    <row r="355" spans="1:4" ht="12.75" customHeight="1">
      <c r="A355" s="1006" t="s">
        <v>1078</v>
      </c>
      <c r="B355" s="989" t="s">
        <v>587</v>
      </c>
      <c r="C355" s="1007">
        <v>8695</v>
      </c>
      <c r="D355" s="982">
        <v>0</v>
      </c>
    </row>
    <row r="356" spans="1:4" ht="12.75" customHeight="1">
      <c r="A356" s="1006" t="s">
        <v>1316</v>
      </c>
      <c r="B356" s="989" t="s">
        <v>587</v>
      </c>
      <c r="C356" s="1007">
        <v>2490</v>
      </c>
      <c r="D356" s="982">
        <v>0</v>
      </c>
    </row>
    <row r="357" spans="1:4" ht="12.75" customHeight="1">
      <c r="A357" s="1006" t="s">
        <v>1317</v>
      </c>
      <c r="B357" s="989" t="s">
        <v>587</v>
      </c>
      <c r="C357" s="1007">
        <v>3000</v>
      </c>
      <c r="D357" s="982">
        <v>0</v>
      </c>
    </row>
    <row r="358" spans="1:4" ht="12.75" customHeight="1">
      <c r="A358" s="1006" t="s">
        <v>1318</v>
      </c>
      <c r="B358" s="989" t="s">
        <v>587</v>
      </c>
      <c r="C358" s="1007">
        <v>2500</v>
      </c>
      <c r="D358" s="982">
        <v>500</v>
      </c>
    </row>
    <row r="359" spans="1:4" ht="12.75" customHeight="1">
      <c r="A359" s="1006" t="s">
        <v>1319</v>
      </c>
      <c r="B359" s="989" t="s">
        <v>587</v>
      </c>
      <c r="C359" s="1007">
        <v>630</v>
      </c>
      <c r="D359" s="982">
        <v>0</v>
      </c>
    </row>
    <row r="360" spans="1:4" ht="12.75" customHeight="1">
      <c r="A360" s="1006" t="s">
        <v>1320</v>
      </c>
      <c r="B360" s="989" t="s">
        <v>587</v>
      </c>
      <c r="C360" s="1007">
        <v>3600</v>
      </c>
      <c r="D360" s="982">
        <v>0</v>
      </c>
    </row>
    <row r="361" spans="1:4" ht="12.75" customHeight="1">
      <c r="A361" s="1006" t="s">
        <v>1321</v>
      </c>
      <c r="B361" s="989" t="s">
        <v>587</v>
      </c>
      <c r="C361" s="1007">
        <v>11736</v>
      </c>
      <c r="D361" s="982">
        <v>0</v>
      </c>
    </row>
    <row r="362" spans="1:4" ht="12.75" customHeight="1">
      <c r="A362" s="990" t="s">
        <v>1075</v>
      </c>
      <c r="B362" s="989" t="s">
        <v>587</v>
      </c>
      <c r="C362" s="985">
        <v>3750</v>
      </c>
      <c r="D362" s="982">
        <v>375</v>
      </c>
    </row>
    <row r="363" spans="1:4" ht="12.75" customHeight="1">
      <c r="A363" s="990" t="s">
        <v>1076</v>
      </c>
      <c r="B363" s="989" t="s">
        <v>587</v>
      </c>
      <c r="C363" s="985">
        <v>2250</v>
      </c>
      <c r="D363" s="982">
        <v>750</v>
      </c>
    </row>
    <row r="364" spans="1:4" ht="12.75" customHeight="1">
      <c r="A364" s="990" t="s">
        <v>1080</v>
      </c>
      <c r="B364" s="989" t="s">
        <v>587</v>
      </c>
      <c r="C364" s="985">
        <v>102918</v>
      </c>
      <c r="D364" s="982">
        <v>0</v>
      </c>
    </row>
    <row r="365" spans="1:4" ht="12.75" customHeight="1">
      <c r="A365" s="990" t="s">
        <v>1322</v>
      </c>
      <c r="B365" s="989" t="s">
        <v>587</v>
      </c>
      <c r="C365" s="985">
        <v>11040</v>
      </c>
      <c r="D365" s="982">
        <v>0</v>
      </c>
    </row>
    <row r="366" spans="1:4" ht="12.75" customHeight="1">
      <c r="A366" s="990" t="s">
        <v>1323</v>
      </c>
      <c r="B366" s="989" t="s">
        <v>587</v>
      </c>
      <c r="C366" s="985">
        <v>1500</v>
      </c>
      <c r="D366" s="982">
        <v>375</v>
      </c>
    </row>
    <row r="367" spans="1:4" ht="12.75" customHeight="1">
      <c r="A367" s="990" t="s">
        <v>1324</v>
      </c>
      <c r="B367" s="989" t="s">
        <v>587</v>
      </c>
      <c r="C367" s="985">
        <v>3000</v>
      </c>
      <c r="D367" s="982">
        <v>0</v>
      </c>
    </row>
    <row r="368" spans="1:4" ht="12.75" customHeight="1">
      <c r="A368" s="990" t="s">
        <v>1325</v>
      </c>
      <c r="B368" s="989" t="s">
        <v>587</v>
      </c>
      <c r="C368" s="985">
        <v>3736</v>
      </c>
      <c r="D368" s="982">
        <v>1174</v>
      </c>
    </row>
    <row r="369" spans="1:4" ht="12.75" customHeight="1">
      <c r="A369" s="990" t="s">
        <v>1043</v>
      </c>
      <c r="B369" s="989" t="s">
        <v>587</v>
      </c>
      <c r="C369" s="985">
        <v>4600</v>
      </c>
      <c r="D369" s="982">
        <v>2300</v>
      </c>
    </row>
    <row r="370" spans="1:4" ht="12.75" customHeight="1">
      <c r="A370" s="990" t="s">
        <v>1326</v>
      </c>
      <c r="B370" s="989" t="s">
        <v>587</v>
      </c>
      <c r="C370" s="985">
        <v>10400</v>
      </c>
      <c r="D370" s="982">
        <v>2600</v>
      </c>
    </row>
    <row r="371" spans="1:4" ht="12.75" customHeight="1">
      <c r="A371" s="990" t="s">
        <v>1327</v>
      </c>
      <c r="B371" s="989" t="s">
        <v>587</v>
      </c>
      <c r="C371" s="985">
        <v>1500</v>
      </c>
      <c r="D371" s="982">
        <v>0</v>
      </c>
    </row>
    <row r="372" spans="1:4" ht="12.75" customHeight="1">
      <c r="A372" s="990" t="s">
        <v>1328</v>
      </c>
      <c r="B372" s="989" t="s">
        <v>587</v>
      </c>
      <c r="C372" s="985">
        <v>252400</v>
      </c>
      <c r="D372" s="982">
        <v>252400</v>
      </c>
    </row>
    <row r="373" spans="1:4" ht="12.75" customHeight="1">
      <c r="A373" s="990" t="s">
        <v>1329</v>
      </c>
      <c r="B373" s="989" t="s">
        <v>587</v>
      </c>
      <c r="C373" s="985">
        <v>39500</v>
      </c>
      <c r="D373" s="982">
        <v>0</v>
      </c>
    </row>
    <row r="374" spans="1:4" ht="12.75" customHeight="1">
      <c r="A374" s="990" t="s">
        <v>1330</v>
      </c>
      <c r="B374" s="989" t="s">
        <v>587</v>
      </c>
      <c r="C374" s="985">
        <v>4500</v>
      </c>
      <c r="D374" s="982">
        <v>0</v>
      </c>
    </row>
    <row r="375" spans="1:4" ht="12.75" customHeight="1">
      <c r="A375" s="990" t="s">
        <v>1082</v>
      </c>
      <c r="B375" s="989" t="s">
        <v>587</v>
      </c>
      <c r="C375" s="985">
        <v>9000</v>
      </c>
      <c r="D375" s="982">
        <v>2250</v>
      </c>
    </row>
    <row r="376" spans="1:4" ht="12.75" customHeight="1">
      <c r="A376" s="990" t="s">
        <v>1331</v>
      </c>
      <c r="B376" s="989" t="s">
        <v>587</v>
      </c>
      <c r="C376" s="985">
        <v>3330</v>
      </c>
      <c r="D376" s="982">
        <v>333</v>
      </c>
    </row>
    <row r="377" spans="1:4" ht="12.75" customHeight="1">
      <c r="A377" s="990" t="s">
        <v>1332</v>
      </c>
      <c r="B377" s="989" t="s">
        <v>587</v>
      </c>
      <c r="C377" s="985">
        <v>1300</v>
      </c>
      <c r="D377" s="982">
        <v>130</v>
      </c>
    </row>
    <row r="378" spans="1:4" ht="12.75" customHeight="1">
      <c r="A378" s="1006" t="s">
        <v>1083</v>
      </c>
      <c r="B378" s="989" t="s">
        <v>587</v>
      </c>
      <c r="C378" s="1007">
        <v>3000</v>
      </c>
      <c r="D378" s="982">
        <v>300</v>
      </c>
    </row>
    <row r="379" spans="1:4" ht="12.75" customHeight="1">
      <c r="A379" s="990" t="s">
        <v>1333</v>
      </c>
      <c r="B379" s="989" t="s">
        <v>587</v>
      </c>
      <c r="C379" s="1007">
        <v>55891</v>
      </c>
      <c r="D379" s="982">
        <v>7171</v>
      </c>
    </row>
    <row r="380" spans="1:4" ht="12.75" customHeight="1">
      <c r="A380" s="1006" t="s">
        <v>1334</v>
      </c>
      <c r="B380" s="989" t="s">
        <v>587</v>
      </c>
      <c r="C380" s="1007">
        <v>13540</v>
      </c>
      <c r="D380" s="982">
        <v>1234</v>
      </c>
    </row>
    <row r="381" spans="1:4" ht="12.75" customHeight="1">
      <c r="A381" s="990" t="s">
        <v>1084</v>
      </c>
      <c r="B381" s="989" t="s">
        <v>587</v>
      </c>
      <c r="C381" s="985">
        <v>8932</v>
      </c>
      <c r="D381" s="982">
        <v>1100</v>
      </c>
    </row>
    <row r="382" spans="1:4" ht="12.75" customHeight="1">
      <c r="A382" s="990" t="s">
        <v>1044</v>
      </c>
      <c r="B382" s="989" t="s">
        <v>587</v>
      </c>
      <c r="C382" s="985">
        <v>3000</v>
      </c>
      <c r="D382" s="982">
        <v>1000</v>
      </c>
    </row>
    <row r="383" spans="1:4" ht="12.75" customHeight="1">
      <c r="A383" s="990" t="s">
        <v>1335</v>
      </c>
      <c r="B383" s="989" t="s">
        <v>587</v>
      </c>
      <c r="C383" s="985">
        <v>4905</v>
      </c>
      <c r="D383" s="982">
        <v>0</v>
      </c>
    </row>
    <row r="384" spans="1:4" ht="12.75" customHeight="1">
      <c r="A384" s="990" t="s">
        <v>1336</v>
      </c>
      <c r="B384" s="989" t="s">
        <v>587</v>
      </c>
      <c r="C384" s="985">
        <v>2463</v>
      </c>
      <c r="D384" s="982">
        <v>821</v>
      </c>
    </row>
    <row r="385" spans="1:4" ht="12.75" customHeight="1">
      <c r="A385" s="1006" t="s">
        <v>1085</v>
      </c>
      <c r="B385" s="989" t="s">
        <v>587</v>
      </c>
      <c r="C385" s="1007">
        <v>8760</v>
      </c>
      <c r="D385" s="982">
        <v>2190</v>
      </c>
    </row>
    <row r="386" spans="1:4" ht="12.75" customHeight="1">
      <c r="A386" s="1006" t="s">
        <v>1337</v>
      </c>
      <c r="B386" s="989" t="s">
        <v>587</v>
      </c>
      <c r="C386" s="1007">
        <v>1500</v>
      </c>
      <c r="D386" s="982">
        <v>0</v>
      </c>
    </row>
    <row r="387" spans="1:4" ht="12.75" customHeight="1">
      <c r="A387" s="1006" t="s">
        <v>1086</v>
      </c>
      <c r="B387" s="989" t="s">
        <v>587</v>
      </c>
      <c r="C387" s="1007">
        <v>6762</v>
      </c>
      <c r="D387" s="982">
        <v>0</v>
      </c>
    </row>
    <row r="388" spans="1:4" ht="12.75" customHeight="1">
      <c r="A388" s="990" t="s">
        <v>1338</v>
      </c>
      <c r="B388" s="989" t="s">
        <v>587</v>
      </c>
      <c r="C388" s="985">
        <v>4608</v>
      </c>
      <c r="D388" s="982">
        <v>1461</v>
      </c>
    </row>
    <row r="389" spans="1:4" ht="12.75" customHeight="1">
      <c r="A389" s="990" t="s">
        <v>1339</v>
      </c>
      <c r="B389" s="989" t="s">
        <v>587</v>
      </c>
      <c r="C389" s="985">
        <v>5200</v>
      </c>
      <c r="D389" s="982">
        <v>2600</v>
      </c>
    </row>
    <row r="390" spans="1:4" ht="12.75" customHeight="1">
      <c r="A390" s="990" t="s">
        <v>1340</v>
      </c>
      <c r="B390" s="989" t="s">
        <v>587</v>
      </c>
      <c r="C390" s="985">
        <v>5680</v>
      </c>
      <c r="D390" s="982">
        <v>0</v>
      </c>
    </row>
    <row r="391" spans="1:4" ht="12.75" customHeight="1">
      <c r="A391" s="990" t="s">
        <v>1087</v>
      </c>
      <c r="B391" s="989" t="s">
        <v>587</v>
      </c>
      <c r="C391" s="985">
        <v>4500</v>
      </c>
      <c r="D391" s="982">
        <v>0</v>
      </c>
    </row>
    <row r="392" spans="1:4" ht="12.75" customHeight="1">
      <c r="A392" s="1006" t="s">
        <v>1088</v>
      </c>
      <c r="B392" s="989" t="s">
        <v>587</v>
      </c>
      <c r="C392" s="1007">
        <v>1450</v>
      </c>
      <c r="D392" s="982">
        <v>105</v>
      </c>
    </row>
    <row r="393" spans="1:4" ht="12.75" customHeight="1">
      <c r="A393" s="1006" t="s">
        <v>1045</v>
      </c>
      <c r="B393" s="989" t="s">
        <v>587</v>
      </c>
      <c r="C393" s="1007">
        <v>2592</v>
      </c>
      <c r="D393" s="982">
        <v>648</v>
      </c>
    </row>
    <row r="394" spans="1:4" ht="12.75" customHeight="1">
      <c r="A394" s="1006" t="s">
        <v>1089</v>
      </c>
      <c r="B394" s="989" t="s">
        <v>587</v>
      </c>
      <c r="C394" s="1007">
        <v>7950</v>
      </c>
      <c r="D394" s="982">
        <v>0</v>
      </c>
    </row>
    <row r="395" spans="1:4" ht="12.75" customHeight="1">
      <c r="A395" s="1006" t="s">
        <v>1341</v>
      </c>
      <c r="B395" s="989" t="s">
        <v>587</v>
      </c>
      <c r="C395" s="1007">
        <v>8370</v>
      </c>
      <c r="D395" s="982">
        <v>837</v>
      </c>
    </row>
    <row r="396" spans="1:4" ht="12.75" customHeight="1">
      <c r="A396" s="1006" t="s">
        <v>1264</v>
      </c>
      <c r="B396" s="989" t="s">
        <v>587</v>
      </c>
      <c r="C396" s="1007">
        <v>3975</v>
      </c>
      <c r="D396" s="982">
        <v>0</v>
      </c>
    </row>
    <row r="397" spans="1:4" ht="12.75" customHeight="1">
      <c r="A397" s="1006" t="s">
        <v>1090</v>
      </c>
      <c r="B397" s="989" t="s">
        <v>587</v>
      </c>
      <c r="C397" s="1007">
        <v>1800</v>
      </c>
      <c r="D397" s="982">
        <v>1200</v>
      </c>
    </row>
    <row r="398" spans="1:4" ht="12.75" customHeight="1">
      <c r="A398" s="1006" t="s">
        <v>1342</v>
      </c>
      <c r="B398" s="989" t="s">
        <v>587</v>
      </c>
      <c r="C398" s="1007">
        <v>3000</v>
      </c>
      <c r="D398" s="982">
        <v>0</v>
      </c>
    </row>
    <row r="399" spans="1:4" ht="12.75" customHeight="1">
      <c r="A399" s="1006" t="s">
        <v>1343</v>
      </c>
      <c r="B399" s="989" t="s">
        <v>587</v>
      </c>
      <c r="C399" s="1007">
        <v>1800</v>
      </c>
      <c r="D399" s="982">
        <v>0</v>
      </c>
    </row>
    <row r="400" spans="1:4" ht="12.75" customHeight="1">
      <c r="A400" s="990" t="s">
        <v>1344</v>
      </c>
      <c r="B400" s="989" t="s">
        <v>587</v>
      </c>
      <c r="C400" s="985">
        <v>4080</v>
      </c>
      <c r="D400" s="982">
        <v>1020</v>
      </c>
    </row>
    <row r="401" spans="1:4" ht="12.75" customHeight="1">
      <c r="A401" s="990" t="s">
        <v>1345</v>
      </c>
      <c r="B401" s="989" t="s">
        <v>587</v>
      </c>
      <c r="C401" s="985">
        <v>3000</v>
      </c>
      <c r="D401" s="982">
        <v>0</v>
      </c>
    </row>
    <row r="402" spans="1:4" ht="12.75" customHeight="1">
      <c r="A402" s="990" t="s">
        <v>1346</v>
      </c>
      <c r="B402" s="989" t="s">
        <v>587</v>
      </c>
      <c r="C402" s="985">
        <v>31272</v>
      </c>
      <c r="D402" s="982">
        <v>0</v>
      </c>
    </row>
    <row r="403" spans="1:4" ht="12.75" customHeight="1">
      <c r="A403" s="990" t="s">
        <v>1347</v>
      </c>
      <c r="B403" s="989" t="s">
        <v>587</v>
      </c>
      <c r="C403" s="985">
        <v>5975</v>
      </c>
      <c r="D403" s="982">
        <v>0</v>
      </c>
    </row>
    <row r="404" spans="1:4" ht="12.75" customHeight="1">
      <c r="A404" s="990" t="s">
        <v>1046</v>
      </c>
      <c r="B404" s="989" t="s">
        <v>587</v>
      </c>
      <c r="C404" s="985">
        <v>10000</v>
      </c>
      <c r="D404" s="982">
        <v>800</v>
      </c>
    </row>
    <row r="405" spans="1:4" ht="12.75" customHeight="1">
      <c r="A405" s="990" t="s">
        <v>1348</v>
      </c>
      <c r="B405" s="989" t="s">
        <v>587</v>
      </c>
      <c r="C405" s="985">
        <v>870</v>
      </c>
      <c r="D405" s="982">
        <v>0</v>
      </c>
    </row>
    <row r="406" spans="1:4" ht="12.75" customHeight="1">
      <c r="A406" s="990" t="s">
        <v>1349</v>
      </c>
      <c r="B406" s="989" t="s">
        <v>587</v>
      </c>
      <c r="C406" s="985">
        <v>1200</v>
      </c>
      <c r="D406" s="982">
        <v>0</v>
      </c>
    </row>
    <row r="407" spans="1:4" ht="12.75" customHeight="1">
      <c r="A407" s="990" t="s">
        <v>1350</v>
      </c>
      <c r="B407" s="989" t="s">
        <v>587</v>
      </c>
      <c r="C407" s="985">
        <v>3936</v>
      </c>
      <c r="D407" s="982">
        <v>0</v>
      </c>
    </row>
    <row r="408" spans="1:4" ht="12.75" customHeight="1">
      <c r="A408" s="990" t="s">
        <v>1351</v>
      </c>
      <c r="B408" s="989" t="s">
        <v>587</v>
      </c>
      <c r="C408" s="985">
        <v>6236</v>
      </c>
      <c r="D408" s="982">
        <v>0</v>
      </c>
    </row>
    <row r="409" spans="1:4" ht="12.75" customHeight="1">
      <c r="A409" s="990" t="s">
        <v>1091</v>
      </c>
      <c r="B409" s="989" t="s">
        <v>587</v>
      </c>
      <c r="C409" s="985">
        <v>3128</v>
      </c>
      <c r="D409" s="982">
        <v>0</v>
      </c>
    </row>
    <row r="410" spans="1:4" ht="12.75" customHeight="1">
      <c r="A410" s="990" t="s">
        <v>1352</v>
      </c>
      <c r="B410" s="989" t="s">
        <v>587</v>
      </c>
      <c r="C410" s="985">
        <v>21738</v>
      </c>
      <c r="D410" s="982">
        <v>0</v>
      </c>
    </row>
    <row r="411" spans="1:4" ht="12.75" customHeight="1">
      <c r="A411" s="990" t="s">
        <v>1353</v>
      </c>
      <c r="B411" s="989" t="s">
        <v>587</v>
      </c>
      <c r="C411" s="985">
        <v>19200</v>
      </c>
      <c r="D411" s="982">
        <v>0</v>
      </c>
    </row>
    <row r="412" spans="1:4" ht="12" customHeight="1">
      <c r="A412" s="1006" t="s">
        <v>1354</v>
      </c>
      <c r="B412" s="989" t="s">
        <v>587</v>
      </c>
      <c r="C412" s="1007">
        <v>7000</v>
      </c>
      <c r="D412" s="982">
        <v>1750</v>
      </c>
    </row>
    <row r="413" spans="1:4" ht="12" customHeight="1">
      <c r="A413" s="1006" t="s">
        <v>1355</v>
      </c>
      <c r="B413" s="989" t="s">
        <v>587</v>
      </c>
      <c r="C413" s="1007">
        <v>78512</v>
      </c>
      <c r="D413" s="982">
        <v>0</v>
      </c>
    </row>
    <row r="414" spans="1:4" ht="12" customHeight="1">
      <c r="A414" s="1006" t="s">
        <v>1265</v>
      </c>
      <c r="B414" s="989" t="s">
        <v>587</v>
      </c>
      <c r="C414" s="1007">
        <v>3750</v>
      </c>
      <c r="D414" s="982">
        <v>0</v>
      </c>
    </row>
    <row r="415" spans="1:4" ht="12" customHeight="1">
      <c r="A415" s="1006" t="s">
        <v>1356</v>
      </c>
      <c r="B415" s="989" t="s">
        <v>587</v>
      </c>
      <c r="C415" s="1007">
        <v>25200</v>
      </c>
      <c r="D415" s="982">
        <v>0</v>
      </c>
    </row>
    <row r="416" spans="1:4" ht="12" customHeight="1">
      <c r="A416" s="1006" t="s">
        <v>1357</v>
      </c>
      <c r="B416" s="989" t="s">
        <v>587</v>
      </c>
      <c r="C416" s="1007">
        <v>8938</v>
      </c>
      <c r="D416" s="982">
        <v>0</v>
      </c>
    </row>
    <row r="417" spans="1:4" ht="12.75" customHeight="1">
      <c r="A417" s="1006" t="s">
        <v>1096</v>
      </c>
      <c r="B417" s="989" t="s">
        <v>587</v>
      </c>
      <c r="C417" s="1007">
        <v>3000</v>
      </c>
      <c r="D417" s="982">
        <v>750</v>
      </c>
    </row>
    <row r="418" spans="1:4" ht="12.75" customHeight="1">
      <c r="A418" s="990" t="s">
        <v>1047</v>
      </c>
      <c r="B418" s="989" t="s">
        <v>587</v>
      </c>
      <c r="C418" s="985">
        <v>33944</v>
      </c>
      <c r="D418" s="982">
        <v>0</v>
      </c>
    </row>
    <row r="419" spans="1:4" ht="12.75" customHeight="1">
      <c r="A419" s="1006" t="s">
        <v>1097</v>
      </c>
      <c r="B419" s="989" t="s">
        <v>587</v>
      </c>
      <c r="C419" s="1007">
        <v>5000</v>
      </c>
      <c r="D419" s="982">
        <v>1250</v>
      </c>
    </row>
    <row r="420" spans="1:4" ht="12.75" customHeight="1">
      <c r="A420" s="1006" t="s">
        <v>1098</v>
      </c>
      <c r="B420" s="989" t="s">
        <v>587</v>
      </c>
      <c r="C420" s="1007">
        <v>3375</v>
      </c>
      <c r="D420" s="982">
        <v>0</v>
      </c>
    </row>
    <row r="421" spans="1:4" ht="12.75" customHeight="1">
      <c r="A421" s="990" t="s">
        <v>1358</v>
      </c>
      <c r="B421" s="989" t="s">
        <v>587</v>
      </c>
      <c r="C421" s="985">
        <v>31000</v>
      </c>
      <c r="D421" s="982">
        <v>0</v>
      </c>
    </row>
    <row r="422" spans="1:4" ht="12.75" customHeight="1">
      <c r="A422" s="990" t="s">
        <v>1359</v>
      </c>
      <c r="B422" s="989" t="s">
        <v>587</v>
      </c>
      <c r="C422" s="985">
        <v>800</v>
      </c>
      <c r="D422" s="982">
        <v>200</v>
      </c>
    </row>
    <row r="423" spans="1:4" ht="12.75" customHeight="1">
      <c r="A423" s="990" t="s">
        <v>1100</v>
      </c>
      <c r="B423" s="989" t="s">
        <v>587</v>
      </c>
      <c r="C423" s="985">
        <v>920</v>
      </c>
      <c r="D423" s="982">
        <v>0</v>
      </c>
    </row>
    <row r="424" spans="1:4" ht="12.75" customHeight="1">
      <c r="A424" s="1006" t="s">
        <v>1360</v>
      </c>
      <c r="B424" s="989" t="s">
        <v>587</v>
      </c>
      <c r="C424" s="1007">
        <v>4500</v>
      </c>
      <c r="D424" s="982">
        <v>1125</v>
      </c>
    </row>
    <row r="425" spans="1:4" ht="12.75" customHeight="1">
      <c r="A425" s="1006" t="s">
        <v>1361</v>
      </c>
      <c r="B425" s="989" t="s">
        <v>587</v>
      </c>
      <c r="C425" s="1007">
        <v>4452</v>
      </c>
      <c r="D425" s="982">
        <v>1000</v>
      </c>
    </row>
    <row r="426" spans="1:4" ht="12.75" customHeight="1">
      <c r="A426" s="990" t="s">
        <v>1362</v>
      </c>
      <c r="B426" s="989" t="s">
        <v>587</v>
      </c>
      <c r="C426" s="985">
        <v>1800</v>
      </c>
      <c r="D426" s="982">
        <v>450</v>
      </c>
    </row>
    <row r="427" spans="1:4" ht="12.75" customHeight="1">
      <c r="A427" s="990" t="s">
        <v>1103</v>
      </c>
      <c r="B427" s="989" t="s">
        <v>587</v>
      </c>
      <c r="C427" s="985">
        <v>12000</v>
      </c>
      <c r="D427" s="982">
        <v>1200</v>
      </c>
    </row>
    <row r="428" spans="1:4" ht="12.75" customHeight="1">
      <c r="A428" s="990" t="s">
        <v>1363</v>
      </c>
      <c r="B428" s="989" t="s">
        <v>587</v>
      </c>
      <c r="C428" s="985">
        <v>2841</v>
      </c>
      <c r="D428" s="982">
        <v>1000</v>
      </c>
    </row>
    <row r="429" spans="1:4" ht="12.75" customHeight="1">
      <c r="A429" s="990" t="s">
        <v>1105</v>
      </c>
      <c r="B429" s="989" t="s">
        <v>587</v>
      </c>
      <c r="C429" s="985">
        <v>3942</v>
      </c>
      <c r="D429" s="982">
        <v>0</v>
      </c>
    </row>
    <row r="430" spans="1:4" ht="12.75" customHeight="1">
      <c r="A430" s="990" t="s">
        <v>1106</v>
      </c>
      <c r="B430" s="989" t="s">
        <v>587</v>
      </c>
      <c r="C430" s="985">
        <v>27550</v>
      </c>
      <c r="D430" s="982">
        <v>2500</v>
      </c>
    </row>
    <row r="431" spans="1:4" ht="12.75" customHeight="1">
      <c r="A431" s="990" t="s">
        <v>1108</v>
      </c>
      <c r="B431" s="989" t="s">
        <v>587</v>
      </c>
      <c r="C431" s="985">
        <v>5474</v>
      </c>
      <c r="D431" s="982">
        <v>833</v>
      </c>
    </row>
    <row r="432" spans="1:4" ht="12.75" customHeight="1">
      <c r="A432" s="990" t="s">
        <v>1107</v>
      </c>
      <c r="B432" s="989" t="s">
        <v>587</v>
      </c>
      <c r="C432" s="985">
        <v>28000</v>
      </c>
      <c r="D432" s="982">
        <v>3000</v>
      </c>
    </row>
    <row r="433" spans="1:4" ht="12.75" customHeight="1">
      <c r="A433" s="1006" t="s">
        <v>1110</v>
      </c>
      <c r="B433" s="989" t="s">
        <v>587</v>
      </c>
      <c r="C433" s="1007">
        <v>172850</v>
      </c>
      <c r="D433" s="982">
        <v>12000</v>
      </c>
    </row>
    <row r="434" spans="1:4" ht="12.75" customHeight="1">
      <c r="A434" s="1006" t="s">
        <v>1364</v>
      </c>
      <c r="B434" s="989" t="s">
        <v>587</v>
      </c>
      <c r="C434" s="1007">
        <v>53894</v>
      </c>
      <c r="D434" s="982">
        <v>27351</v>
      </c>
    </row>
    <row r="435" spans="1:4" ht="12.75" customHeight="1">
      <c r="A435" s="1006" t="s">
        <v>1365</v>
      </c>
      <c r="B435" s="989" t="s">
        <v>587</v>
      </c>
      <c r="C435" s="1007">
        <v>35000</v>
      </c>
      <c r="D435" s="982">
        <v>8750</v>
      </c>
    </row>
    <row r="436" spans="1:4" ht="12.75" customHeight="1">
      <c r="A436" s="1006" t="s">
        <v>1366</v>
      </c>
      <c r="B436" s="989" t="s">
        <v>587</v>
      </c>
      <c r="C436" s="1007">
        <v>84000</v>
      </c>
      <c r="D436" s="982">
        <v>0</v>
      </c>
    </row>
    <row r="437" spans="1:4" ht="12.75" customHeight="1">
      <c r="A437" s="1006" t="s">
        <v>1367</v>
      </c>
      <c r="B437" s="989" t="s">
        <v>587</v>
      </c>
      <c r="C437" s="1007">
        <v>8301</v>
      </c>
      <c r="D437" s="982">
        <v>0</v>
      </c>
    </row>
    <row r="438" spans="1:4" ht="12.75" customHeight="1">
      <c r="A438" s="1006" t="s">
        <v>1368</v>
      </c>
      <c r="B438" s="989" t="s">
        <v>587</v>
      </c>
      <c r="C438" s="1007">
        <v>4500</v>
      </c>
      <c r="D438" s="982">
        <v>0</v>
      </c>
    </row>
    <row r="439" spans="1:4" ht="12.75" customHeight="1">
      <c r="A439" s="1006" t="s">
        <v>1109</v>
      </c>
      <c r="B439" s="989" t="s">
        <v>587</v>
      </c>
      <c r="C439" s="1007">
        <v>3375</v>
      </c>
      <c r="D439" s="982">
        <v>0</v>
      </c>
    </row>
    <row r="440" spans="1:4" ht="12.75" customHeight="1">
      <c r="A440" s="1006" t="s">
        <v>1369</v>
      </c>
      <c r="B440" s="989" t="s">
        <v>587</v>
      </c>
      <c r="C440" s="1007">
        <v>6480</v>
      </c>
      <c r="D440" s="982">
        <v>2630</v>
      </c>
    </row>
    <row r="441" spans="1:4" ht="12.75" customHeight="1">
      <c r="A441" s="1006" t="s">
        <v>1370</v>
      </c>
      <c r="B441" s="989" t="s">
        <v>587</v>
      </c>
      <c r="C441" s="1007">
        <v>786680</v>
      </c>
      <c r="D441" s="982">
        <v>36680</v>
      </c>
    </row>
    <row r="442" spans="1:4" ht="12.75" customHeight="1">
      <c r="A442" s="1006" t="s">
        <v>1112</v>
      </c>
      <c r="B442" s="989" t="s">
        <v>587</v>
      </c>
      <c r="C442" s="1007">
        <v>1504</v>
      </c>
      <c r="D442" s="982">
        <v>564</v>
      </c>
    </row>
    <row r="443" spans="1:4" ht="12.75" customHeight="1">
      <c r="A443" s="990" t="s">
        <v>1371</v>
      </c>
      <c r="B443" s="989" t="s">
        <v>587</v>
      </c>
      <c r="C443" s="985">
        <v>3512</v>
      </c>
      <c r="D443" s="982">
        <v>200</v>
      </c>
    </row>
    <row r="444" spans="1:4" ht="12.75" customHeight="1">
      <c r="A444" s="990" t="s">
        <v>1113</v>
      </c>
      <c r="B444" s="989" t="s">
        <v>587</v>
      </c>
      <c r="C444" s="985">
        <v>15950</v>
      </c>
      <c r="D444" s="982">
        <v>1070</v>
      </c>
    </row>
    <row r="445" spans="1:4" ht="12.75" customHeight="1">
      <c r="A445" s="1006" t="s">
        <v>1268</v>
      </c>
      <c r="B445" s="989" t="s">
        <v>587</v>
      </c>
      <c r="C445" s="1007">
        <v>17550</v>
      </c>
      <c r="D445" s="982">
        <v>2500</v>
      </c>
    </row>
    <row r="446" spans="1:4" ht="12.75" customHeight="1">
      <c r="A446" s="990" t="s">
        <v>1372</v>
      </c>
      <c r="B446" s="989" t="s">
        <v>587</v>
      </c>
      <c r="C446" s="985">
        <v>4456</v>
      </c>
      <c r="D446" s="982">
        <v>1114</v>
      </c>
    </row>
    <row r="447" spans="1:4" ht="12.75" customHeight="1">
      <c r="A447" s="990" t="s">
        <v>1048</v>
      </c>
      <c r="B447" s="989" t="s">
        <v>587</v>
      </c>
      <c r="C447" s="985">
        <v>53250</v>
      </c>
      <c r="D447" s="982">
        <v>0</v>
      </c>
    </row>
    <row r="448" spans="1:4" ht="12.75" customHeight="1">
      <c r="A448" s="990" t="s">
        <v>1373</v>
      </c>
      <c r="B448" s="989" t="s">
        <v>587</v>
      </c>
      <c r="C448" s="985">
        <v>20141</v>
      </c>
      <c r="D448" s="982">
        <v>0</v>
      </c>
    </row>
    <row r="449" spans="1:4" ht="12.75" customHeight="1">
      <c r="A449" s="990" t="s">
        <v>1374</v>
      </c>
      <c r="B449" s="989" t="s">
        <v>587</v>
      </c>
      <c r="C449" s="985">
        <v>2690</v>
      </c>
      <c r="D449" s="982">
        <v>400</v>
      </c>
    </row>
    <row r="450" spans="1:4" ht="12.75" customHeight="1">
      <c r="A450" s="990" t="s">
        <v>1375</v>
      </c>
      <c r="B450" s="989" t="s">
        <v>587</v>
      </c>
      <c r="C450" s="985">
        <v>1900</v>
      </c>
      <c r="D450" s="982">
        <v>0</v>
      </c>
    </row>
    <row r="451" spans="1:4" ht="12.75" customHeight="1">
      <c r="A451" s="990" t="s">
        <v>1246</v>
      </c>
      <c r="B451" s="989" t="s">
        <v>587</v>
      </c>
      <c r="C451" s="985">
        <v>1500</v>
      </c>
      <c r="D451" s="982">
        <v>0</v>
      </c>
    </row>
    <row r="452" spans="1:4" ht="12.75" customHeight="1">
      <c r="A452" s="990" t="s">
        <v>1376</v>
      </c>
      <c r="B452" s="989" t="s">
        <v>587</v>
      </c>
      <c r="C452" s="985">
        <v>1515</v>
      </c>
      <c r="D452" s="982">
        <v>0</v>
      </c>
    </row>
    <row r="453" spans="1:4" ht="12.75" customHeight="1">
      <c r="A453" s="990" t="s">
        <v>1377</v>
      </c>
      <c r="B453" s="989" t="s">
        <v>587</v>
      </c>
      <c r="C453" s="985">
        <v>47900</v>
      </c>
      <c r="D453" s="982">
        <v>0</v>
      </c>
    </row>
    <row r="454" spans="1:4" ht="12.75" customHeight="1">
      <c r="A454" s="990" t="s">
        <v>1378</v>
      </c>
      <c r="B454" s="989" t="s">
        <v>587</v>
      </c>
      <c r="C454" s="985">
        <v>700</v>
      </c>
      <c r="D454" s="982">
        <v>0</v>
      </c>
    </row>
    <row r="455" spans="1:4" ht="12.75" customHeight="1">
      <c r="A455" s="990" t="s">
        <v>1379</v>
      </c>
      <c r="B455" s="989" t="s">
        <v>587</v>
      </c>
      <c r="C455" s="985">
        <v>19500</v>
      </c>
      <c r="D455" s="982">
        <v>0</v>
      </c>
    </row>
    <row r="456" spans="1:4" ht="12.75" customHeight="1">
      <c r="A456" s="1006" t="s">
        <v>1380</v>
      </c>
      <c r="B456" s="989" t="s">
        <v>587</v>
      </c>
      <c r="C456" s="1007">
        <v>5000</v>
      </c>
      <c r="D456" s="982">
        <v>500</v>
      </c>
    </row>
    <row r="457" spans="1:4" ht="12.75" customHeight="1">
      <c r="A457" s="990" t="s">
        <v>1381</v>
      </c>
      <c r="B457" s="989" t="s">
        <v>587</v>
      </c>
      <c r="C457" s="985">
        <v>1125</v>
      </c>
      <c r="D457" s="982">
        <v>0</v>
      </c>
    </row>
    <row r="458" spans="1:4" ht="12.75" customHeight="1">
      <c r="A458" s="990" t="s">
        <v>1114</v>
      </c>
      <c r="B458" s="989" t="s">
        <v>587</v>
      </c>
      <c r="C458" s="985">
        <v>27780</v>
      </c>
      <c r="D458" s="982">
        <v>0</v>
      </c>
    </row>
    <row r="459" spans="1:4" ht="12.75" customHeight="1">
      <c r="A459" s="1006" t="s">
        <v>1382</v>
      </c>
      <c r="B459" s="989" t="s">
        <v>587</v>
      </c>
      <c r="C459" s="1007">
        <v>3000</v>
      </c>
      <c r="D459" s="982">
        <v>300</v>
      </c>
    </row>
    <row r="460" spans="1:4" ht="12.75" customHeight="1">
      <c r="A460" s="1006" t="s">
        <v>1383</v>
      </c>
      <c r="B460" s="989" t="s">
        <v>587</v>
      </c>
      <c r="C460" s="1007">
        <v>2000</v>
      </c>
      <c r="D460" s="982">
        <v>0</v>
      </c>
    </row>
    <row r="461" spans="1:4" ht="12.75" customHeight="1">
      <c r="A461" s="1006" t="s">
        <v>1384</v>
      </c>
      <c r="B461" s="989" t="s">
        <v>587</v>
      </c>
      <c r="C461" s="1007">
        <v>30075</v>
      </c>
      <c r="D461" s="982">
        <v>0</v>
      </c>
    </row>
    <row r="462" spans="1:4" ht="12.75" customHeight="1">
      <c r="A462" s="990" t="s">
        <v>1115</v>
      </c>
      <c r="B462" s="989" t="s">
        <v>587</v>
      </c>
      <c r="C462" s="985">
        <v>4955</v>
      </c>
      <c r="D462" s="982">
        <v>0</v>
      </c>
    </row>
    <row r="463" spans="1:4" ht="12.75" customHeight="1">
      <c r="A463" s="990" t="s">
        <v>1385</v>
      </c>
      <c r="B463" s="989" t="s">
        <v>587</v>
      </c>
      <c r="C463" s="985">
        <v>33165</v>
      </c>
      <c r="D463" s="982">
        <v>0</v>
      </c>
    </row>
    <row r="464" spans="1:4" ht="12.75" customHeight="1">
      <c r="A464" s="990" t="s">
        <v>1049</v>
      </c>
      <c r="B464" s="989" t="s">
        <v>587</v>
      </c>
      <c r="C464" s="985">
        <v>11500</v>
      </c>
      <c r="D464" s="982">
        <v>0</v>
      </c>
    </row>
    <row r="465" spans="1:4" ht="12.75" customHeight="1">
      <c r="A465" s="1006" t="s">
        <v>1386</v>
      </c>
      <c r="B465" s="989" t="s">
        <v>587</v>
      </c>
      <c r="C465" s="1007">
        <v>4000</v>
      </c>
      <c r="D465" s="982">
        <v>0</v>
      </c>
    </row>
    <row r="466" spans="1:4" ht="12.75" customHeight="1">
      <c r="A466" s="1006" t="s">
        <v>1387</v>
      </c>
      <c r="B466" s="989" t="s">
        <v>587</v>
      </c>
      <c r="C466" s="1007">
        <v>40943</v>
      </c>
      <c r="D466" s="982">
        <v>0</v>
      </c>
    </row>
    <row r="467" spans="1:4" ht="12.75" customHeight="1">
      <c r="A467" s="1006" t="s">
        <v>1388</v>
      </c>
      <c r="B467" s="989" t="s">
        <v>587</v>
      </c>
      <c r="C467" s="1007">
        <v>500</v>
      </c>
      <c r="D467" s="982">
        <v>0</v>
      </c>
    </row>
    <row r="468" spans="1:4" ht="12.75" customHeight="1">
      <c r="A468" s="1006" t="s">
        <v>1389</v>
      </c>
      <c r="B468" s="989" t="s">
        <v>587</v>
      </c>
      <c r="C468" s="1007">
        <v>4050</v>
      </c>
      <c r="D468" s="982">
        <v>0</v>
      </c>
    </row>
    <row r="469" spans="1:4" ht="12.75" customHeight="1">
      <c r="A469" s="990" t="s">
        <v>1117</v>
      </c>
      <c r="B469" s="989" t="s">
        <v>587</v>
      </c>
      <c r="C469" s="985">
        <v>12350</v>
      </c>
      <c r="D469" s="982">
        <v>500</v>
      </c>
    </row>
    <row r="470" spans="1:4" ht="12.75" customHeight="1">
      <c r="A470" s="990" t="s">
        <v>1118</v>
      </c>
      <c r="B470" s="989" t="s">
        <v>587</v>
      </c>
      <c r="C470" s="985">
        <v>2160</v>
      </c>
      <c r="D470" s="982">
        <v>0</v>
      </c>
    </row>
    <row r="471" spans="1:4" ht="12.75" customHeight="1">
      <c r="A471" s="990" t="s">
        <v>1390</v>
      </c>
      <c r="B471" s="989" t="s">
        <v>587</v>
      </c>
      <c r="C471" s="985">
        <v>1365</v>
      </c>
      <c r="D471" s="982">
        <v>0</v>
      </c>
    </row>
    <row r="472" spans="1:4" ht="12.75" customHeight="1">
      <c r="A472" s="990" t="s">
        <v>1050</v>
      </c>
      <c r="B472" s="989" t="s">
        <v>587</v>
      </c>
      <c r="C472" s="985">
        <v>2320</v>
      </c>
      <c r="D472" s="982">
        <v>0</v>
      </c>
    </row>
    <row r="473" spans="1:4" ht="12.75" customHeight="1">
      <c r="A473" s="990" t="s">
        <v>1391</v>
      </c>
      <c r="B473" s="989" t="s">
        <v>587</v>
      </c>
      <c r="C473" s="985">
        <v>500</v>
      </c>
      <c r="D473" s="982">
        <v>500</v>
      </c>
    </row>
    <row r="474" spans="1:4" ht="12.75" customHeight="1">
      <c r="A474" s="990" t="s">
        <v>1392</v>
      </c>
      <c r="B474" s="989" t="s">
        <v>587</v>
      </c>
      <c r="C474" s="985">
        <v>2000</v>
      </c>
      <c r="D474" s="982">
        <v>0</v>
      </c>
    </row>
    <row r="475" spans="1:4" ht="12.75" customHeight="1">
      <c r="A475" s="990" t="s">
        <v>1393</v>
      </c>
      <c r="B475" s="989" t="s">
        <v>587</v>
      </c>
      <c r="C475" s="985">
        <v>578</v>
      </c>
      <c r="D475" s="982">
        <v>0</v>
      </c>
    </row>
    <row r="476" spans="1:4" ht="12.75" customHeight="1">
      <c r="A476" s="990" t="s">
        <v>1394</v>
      </c>
      <c r="B476" s="989" t="s">
        <v>587</v>
      </c>
      <c r="C476" s="985">
        <v>13940</v>
      </c>
      <c r="D476" s="982">
        <v>0</v>
      </c>
    </row>
    <row r="477" spans="1:4" ht="12.75" customHeight="1">
      <c r="A477" s="990" t="s">
        <v>1395</v>
      </c>
      <c r="B477" s="989" t="s">
        <v>587</v>
      </c>
      <c r="C477" s="985">
        <v>7425</v>
      </c>
      <c r="D477" s="982">
        <v>0</v>
      </c>
    </row>
    <row r="478" spans="1:4" ht="12.75" customHeight="1">
      <c r="A478" s="990" t="s">
        <v>1396</v>
      </c>
      <c r="B478" s="989" t="s">
        <v>587</v>
      </c>
      <c r="C478" s="985">
        <v>10030</v>
      </c>
      <c r="D478" s="982">
        <v>1533</v>
      </c>
    </row>
    <row r="479" spans="1:4" ht="12.75" customHeight="1">
      <c r="A479" s="990" t="s">
        <v>1397</v>
      </c>
      <c r="B479" s="989" t="s">
        <v>587</v>
      </c>
      <c r="C479" s="985">
        <v>1020</v>
      </c>
      <c r="D479" s="982">
        <v>0</v>
      </c>
    </row>
    <row r="480" spans="1:4" ht="12.75" customHeight="1">
      <c r="A480" s="990" t="s">
        <v>1398</v>
      </c>
      <c r="B480" s="989" t="s">
        <v>587</v>
      </c>
      <c r="C480" s="985">
        <v>1950</v>
      </c>
      <c r="D480" s="982">
        <v>0</v>
      </c>
    </row>
    <row r="481" spans="1:4" ht="12.75" customHeight="1">
      <c r="A481" s="990" t="s">
        <v>1051</v>
      </c>
      <c r="B481" s="989" t="s">
        <v>587</v>
      </c>
      <c r="C481" s="985">
        <v>13720</v>
      </c>
      <c r="D481" s="982">
        <v>4094</v>
      </c>
    </row>
    <row r="482" spans="1:4" ht="12.75" customHeight="1">
      <c r="A482" s="990" t="s">
        <v>1399</v>
      </c>
      <c r="B482" s="989" t="s">
        <v>587</v>
      </c>
      <c r="C482" s="985">
        <v>4980</v>
      </c>
      <c r="D482" s="982">
        <v>0</v>
      </c>
    </row>
    <row r="483" spans="1:4" ht="12.75" customHeight="1">
      <c r="A483" s="990" t="s">
        <v>1400</v>
      </c>
      <c r="B483" s="989" t="s">
        <v>587</v>
      </c>
      <c r="C483" s="985">
        <v>3000</v>
      </c>
      <c r="D483" s="982">
        <v>0</v>
      </c>
    </row>
    <row r="484" spans="1:4" ht="12.75" customHeight="1">
      <c r="A484" s="990" t="s">
        <v>1401</v>
      </c>
      <c r="B484" s="989" t="s">
        <v>587</v>
      </c>
      <c r="C484" s="985">
        <v>3000</v>
      </c>
      <c r="D484" s="982">
        <v>0</v>
      </c>
    </row>
    <row r="485" spans="1:4" ht="12.75" customHeight="1">
      <c r="A485" s="990" t="s">
        <v>1119</v>
      </c>
      <c r="B485" s="989" t="s">
        <v>587</v>
      </c>
      <c r="C485" s="985">
        <v>52115</v>
      </c>
      <c r="D485" s="982">
        <v>7427</v>
      </c>
    </row>
    <row r="486" spans="1:4" ht="12.75" customHeight="1">
      <c r="A486" s="990" t="s">
        <v>1269</v>
      </c>
      <c r="B486" s="989" t="s">
        <v>587</v>
      </c>
      <c r="C486" s="985">
        <v>11108</v>
      </c>
      <c r="D486" s="982">
        <v>2777</v>
      </c>
    </row>
    <row r="487" spans="1:4" ht="12.75" customHeight="1">
      <c r="A487" s="990" t="s">
        <v>1120</v>
      </c>
      <c r="B487" s="989" t="s">
        <v>587</v>
      </c>
      <c r="C487" s="985">
        <v>144854</v>
      </c>
      <c r="D487" s="982">
        <v>0</v>
      </c>
    </row>
    <row r="488" spans="1:4" ht="12" customHeight="1">
      <c r="A488" s="990" t="s">
        <v>1402</v>
      </c>
      <c r="B488" s="989" t="s">
        <v>587</v>
      </c>
      <c r="C488" s="985">
        <v>26100</v>
      </c>
      <c r="D488" s="982">
        <v>2610</v>
      </c>
    </row>
    <row r="489" spans="1:4" ht="12.75" customHeight="1">
      <c r="A489" s="1006" t="s">
        <v>1403</v>
      </c>
      <c r="B489" s="989" t="s">
        <v>587</v>
      </c>
      <c r="C489" s="1007">
        <v>2500</v>
      </c>
      <c r="D489" s="982">
        <v>250</v>
      </c>
    </row>
    <row r="490" spans="1:4" ht="12.75" customHeight="1">
      <c r="A490" s="1006" t="s">
        <v>1404</v>
      </c>
      <c r="B490" s="989" t="s">
        <v>587</v>
      </c>
      <c r="C490" s="1007">
        <v>8400</v>
      </c>
      <c r="D490" s="982">
        <v>2100</v>
      </c>
    </row>
    <row r="491" spans="1:4" ht="12.75" customHeight="1">
      <c r="A491" s="1006" t="s">
        <v>1405</v>
      </c>
      <c r="B491" s="989" t="s">
        <v>587</v>
      </c>
      <c r="C491" s="1007">
        <v>14550</v>
      </c>
      <c r="D491" s="982">
        <v>3750</v>
      </c>
    </row>
    <row r="492" spans="1:4" ht="12.75" customHeight="1">
      <c r="A492" s="990" t="s">
        <v>1121</v>
      </c>
      <c r="B492" s="989" t="s">
        <v>587</v>
      </c>
      <c r="C492" s="985">
        <v>147875</v>
      </c>
      <c r="D492" s="982">
        <v>13680</v>
      </c>
    </row>
    <row r="493" spans="1:4" ht="12.75" customHeight="1">
      <c r="A493" s="990" t="s">
        <v>1122</v>
      </c>
      <c r="B493" s="989" t="s">
        <v>587</v>
      </c>
      <c r="C493" s="985">
        <v>36000</v>
      </c>
      <c r="D493" s="982">
        <v>0</v>
      </c>
    </row>
    <row r="494" spans="1:4" ht="12.75" customHeight="1">
      <c r="A494" s="990" t="s">
        <v>1270</v>
      </c>
      <c r="B494" s="989" t="s">
        <v>587</v>
      </c>
      <c r="C494" s="985">
        <v>900</v>
      </c>
      <c r="D494" s="982">
        <v>0</v>
      </c>
    </row>
    <row r="495" spans="1:4" ht="12.75" customHeight="1">
      <c r="A495" s="990" t="s">
        <v>1123</v>
      </c>
      <c r="B495" s="989" t="s">
        <v>587</v>
      </c>
      <c r="C495" s="985">
        <v>111857</v>
      </c>
      <c r="D495" s="982">
        <v>0</v>
      </c>
    </row>
    <row r="496" spans="1:4" ht="12.75" customHeight="1">
      <c r="A496" s="990" t="s">
        <v>1124</v>
      </c>
      <c r="B496" s="989" t="s">
        <v>587</v>
      </c>
      <c r="C496" s="985">
        <v>155890</v>
      </c>
      <c r="D496" s="982">
        <v>15385</v>
      </c>
    </row>
    <row r="497" spans="1:4" ht="12.75" customHeight="1">
      <c r="A497" s="990" t="s">
        <v>1406</v>
      </c>
      <c r="B497" s="989" t="s">
        <v>587</v>
      </c>
      <c r="C497" s="985">
        <v>6620</v>
      </c>
      <c r="D497" s="982">
        <v>0</v>
      </c>
    </row>
    <row r="498" spans="1:4" ht="12.75" customHeight="1">
      <c r="A498" s="990" t="s">
        <v>1125</v>
      </c>
      <c r="B498" s="989" t="s">
        <v>587</v>
      </c>
      <c r="C498" s="985">
        <v>3900</v>
      </c>
      <c r="D498" s="982">
        <v>0</v>
      </c>
    </row>
    <row r="499" spans="1:4" ht="12.75" customHeight="1">
      <c r="A499" s="990" t="s">
        <v>1126</v>
      </c>
      <c r="B499" s="989" t="s">
        <v>587</v>
      </c>
      <c r="C499" s="985">
        <v>20200</v>
      </c>
      <c r="D499" s="982">
        <v>0</v>
      </c>
    </row>
    <row r="500" spans="1:4" ht="12.75" customHeight="1">
      <c r="A500" s="990" t="s">
        <v>1407</v>
      </c>
      <c r="B500" s="989" t="s">
        <v>587</v>
      </c>
      <c r="C500" s="985">
        <v>9000</v>
      </c>
      <c r="D500" s="982">
        <v>1650</v>
      </c>
    </row>
    <row r="501" spans="1:4" ht="12.75" customHeight="1">
      <c r="A501" s="990" t="s">
        <v>1408</v>
      </c>
      <c r="B501" s="989" t="s">
        <v>587</v>
      </c>
      <c r="C501" s="985">
        <v>4500</v>
      </c>
      <c r="D501" s="982">
        <v>0</v>
      </c>
    </row>
    <row r="502" spans="1:4" ht="12.75" customHeight="1">
      <c r="A502" s="1006" t="s">
        <v>1127</v>
      </c>
      <c r="B502" s="989" t="s">
        <v>587</v>
      </c>
      <c r="C502" s="1007">
        <v>1275</v>
      </c>
      <c r="D502" s="982">
        <v>0</v>
      </c>
    </row>
    <row r="503" spans="1:4" ht="12.75" customHeight="1">
      <c r="A503" s="990" t="s">
        <v>1409</v>
      </c>
      <c r="B503" s="989" t="s">
        <v>587</v>
      </c>
      <c r="C503" s="985">
        <v>11600</v>
      </c>
      <c r="D503" s="982">
        <v>0</v>
      </c>
    </row>
    <row r="504" spans="1:4" ht="12.75" customHeight="1">
      <c r="A504" s="990" t="s">
        <v>1128</v>
      </c>
      <c r="B504" s="989" t="s">
        <v>587</v>
      </c>
      <c r="C504" s="985">
        <v>3800</v>
      </c>
      <c r="D504" s="982">
        <v>0</v>
      </c>
    </row>
    <row r="505" spans="1:4" ht="12.75" customHeight="1">
      <c r="A505" s="990" t="s">
        <v>1410</v>
      </c>
      <c r="B505" s="989" t="s">
        <v>587</v>
      </c>
      <c r="C505" s="985">
        <v>30278</v>
      </c>
      <c r="D505" s="982">
        <v>8486</v>
      </c>
    </row>
    <row r="506" spans="1:4" ht="12.75" customHeight="1">
      <c r="A506" s="990" t="s">
        <v>1411</v>
      </c>
      <c r="B506" s="989" t="s">
        <v>587</v>
      </c>
      <c r="C506" s="985">
        <v>4500</v>
      </c>
      <c r="D506" s="982">
        <v>0</v>
      </c>
    </row>
    <row r="507" spans="1:4" ht="12.75" customHeight="1">
      <c r="A507" s="990" t="s">
        <v>1130</v>
      </c>
      <c r="B507" s="989" t="s">
        <v>587</v>
      </c>
      <c r="C507" s="985">
        <v>265</v>
      </c>
      <c r="D507" s="982">
        <v>0</v>
      </c>
    </row>
    <row r="508" spans="1:4" ht="12.75" customHeight="1">
      <c r="A508" s="1006" t="s">
        <v>1412</v>
      </c>
      <c r="B508" s="989" t="s">
        <v>587</v>
      </c>
      <c r="C508" s="1007">
        <v>6000</v>
      </c>
      <c r="D508" s="982">
        <v>600</v>
      </c>
    </row>
    <row r="509" spans="1:4" ht="12.75" customHeight="1">
      <c r="A509" s="990" t="s">
        <v>1413</v>
      </c>
      <c r="B509" s="989" t="s">
        <v>587</v>
      </c>
      <c r="C509" s="985">
        <v>9000</v>
      </c>
      <c r="D509" s="982">
        <v>3000</v>
      </c>
    </row>
    <row r="510" spans="1:4" ht="12.75" customHeight="1">
      <c r="A510" s="990" t="s">
        <v>1052</v>
      </c>
      <c r="B510" s="989" t="s">
        <v>587</v>
      </c>
      <c r="C510" s="985">
        <v>6750</v>
      </c>
      <c r="D510" s="982">
        <v>0</v>
      </c>
    </row>
    <row r="511" spans="1:4" ht="12.75" customHeight="1">
      <c r="A511" s="990" t="s">
        <v>1414</v>
      </c>
      <c r="B511" s="989" t="s">
        <v>587</v>
      </c>
      <c r="C511" s="985">
        <v>1250</v>
      </c>
      <c r="D511" s="982">
        <v>125</v>
      </c>
    </row>
    <row r="512" spans="1:4" ht="12.75" customHeight="1">
      <c r="A512" s="990" t="s">
        <v>1247</v>
      </c>
      <c r="B512" s="989" t="s">
        <v>587</v>
      </c>
      <c r="C512" s="985">
        <v>8400</v>
      </c>
      <c r="D512" s="982">
        <v>2100</v>
      </c>
    </row>
    <row r="513" spans="1:4" ht="12.75" customHeight="1">
      <c r="A513" s="990" t="s">
        <v>1415</v>
      </c>
      <c r="B513" s="989" t="s">
        <v>587</v>
      </c>
      <c r="C513" s="985">
        <v>4982</v>
      </c>
      <c r="D513" s="982">
        <v>0</v>
      </c>
    </row>
    <row r="514" spans="1:4" ht="12.75" customHeight="1">
      <c r="A514" s="990" t="s">
        <v>1135</v>
      </c>
      <c r="B514" s="989" t="s">
        <v>587</v>
      </c>
      <c r="C514" s="985">
        <v>52320</v>
      </c>
      <c r="D514" s="982">
        <v>29320</v>
      </c>
    </row>
    <row r="515" spans="1:4" ht="12.75" customHeight="1">
      <c r="A515" s="990" t="s">
        <v>1416</v>
      </c>
      <c r="B515" s="989" t="s">
        <v>587</v>
      </c>
      <c r="C515" s="985">
        <v>18800</v>
      </c>
      <c r="D515" s="982">
        <v>0</v>
      </c>
    </row>
    <row r="516" spans="1:4" ht="12.75" customHeight="1">
      <c r="A516" s="990" t="s">
        <v>1053</v>
      </c>
      <c r="B516" s="989" t="s">
        <v>587</v>
      </c>
      <c r="C516" s="985">
        <v>1200</v>
      </c>
      <c r="D516" s="982">
        <v>0</v>
      </c>
    </row>
    <row r="517" spans="1:4" ht="12.75" customHeight="1">
      <c r="A517" s="990" t="s">
        <v>1417</v>
      </c>
      <c r="B517" s="989" t="s">
        <v>587</v>
      </c>
      <c r="C517" s="985">
        <v>832</v>
      </c>
      <c r="D517" s="982">
        <v>0</v>
      </c>
    </row>
    <row r="518" spans="1:4" ht="12" customHeight="1">
      <c r="A518" s="990" t="s">
        <v>1418</v>
      </c>
      <c r="B518" s="989" t="s">
        <v>587</v>
      </c>
      <c r="C518" s="985">
        <v>8850</v>
      </c>
      <c r="D518" s="982">
        <v>0</v>
      </c>
    </row>
    <row r="519" spans="1:4" ht="12.75" customHeight="1">
      <c r="A519" s="990" t="s">
        <v>1419</v>
      </c>
      <c r="B519" s="989" t="s">
        <v>587</v>
      </c>
      <c r="C519" s="985">
        <v>3458</v>
      </c>
      <c r="D519" s="982">
        <v>346</v>
      </c>
    </row>
    <row r="520" spans="1:4" ht="12.75" customHeight="1">
      <c r="A520" s="990" t="s">
        <v>1420</v>
      </c>
      <c r="B520" s="989" t="s">
        <v>587</v>
      </c>
      <c r="C520" s="985">
        <v>6700</v>
      </c>
      <c r="D520" s="982">
        <v>670</v>
      </c>
    </row>
    <row r="521" spans="1:4" ht="12.75" customHeight="1">
      <c r="A521" s="990" t="s">
        <v>1131</v>
      </c>
      <c r="B521" s="989" t="s">
        <v>587</v>
      </c>
      <c r="C521" s="985">
        <v>460</v>
      </c>
      <c r="D521" s="982">
        <v>0</v>
      </c>
    </row>
    <row r="522" spans="1:4" ht="12.75" customHeight="1">
      <c r="A522" s="990" t="s">
        <v>1132</v>
      </c>
      <c r="B522" s="989" t="s">
        <v>587</v>
      </c>
      <c r="C522" s="985">
        <v>12000</v>
      </c>
      <c r="D522" s="982">
        <v>0</v>
      </c>
    </row>
    <row r="523" spans="1:4" ht="12.75" customHeight="1">
      <c r="A523" s="1006" t="s">
        <v>1133</v>
      </c>
      <c r="B523" s="989" t="s">
        <v>587</v>
      </c>
      <c r="C523" s="1007">
        <v>8330</v>
      </c>
      <c r="D523" s="982">
        <v>833</v>
      </c>
    </row>
    <row r="524" spans="1:4" ht="12.75" customHeight="1">
      <c r="A524" s="1006" t="s">
        <v>1421</v>
      </c>
      <c r="B524" s="989" t="s">
        <v>587</v>
      </c>
      <c r="C524" s="1007">
        <v>1500</v>
      </c>
      <c r="D524" s="982">
        <v>0</v>
      </c>
    </row>
    <row r="525" spans="1:4" ht="12.75" customHeight="1">
      <c r="A525" s="1006" t="s">
        <v>1422</v>
      </c>
      <c r="B525" s="989" t="s">
        <v>587</v>
      </c>
      <c r="C525" s="1007">
        <v>3126</v>
      </c>
      <c r="D525" s="982">
        <v>0</v>
      </c>
    </row>
    <row r="526" spans="1:4" ht="12.75" customHeight="1">
      <c r="A526" s="1006" t="s">
        <v>1423</v>
      </c>
      <c r="B526" s="989" t="s">
        <v>587</v>
      </c>
      <c r="C526" s="1007">
        <v>4100</v>
      </c>
      <c r="D526" s="982">
        <v>0</v>
      </c>
    </row>
    <row r="527" spans="1:4" ht="12.75" customHeight="1">
      <c r="A527" s="1006" t="s">
        <v>1424</v>
      </c>
      <c r="B527" s="989" t="s">
        <v>587</v>
      </c>
      <c r="C527" s="1007">
        <v>1350</v>
      </c>
      <c r="D527" s="982">
        <v>0</v>
      </c>
    </row>
    <row r="528" spans="1:4" ht="12.75" customHeight="1">
      <c r="A528" s="1006" t="s">
        <v>565</v>
      </c>
      <c r="B528" s="989" t="s">
        <v>587</v>
      </c>
      <c r="C528" s="1007">
        <v>5421</v>
      </c>
      <c r="D528" s="982">
        <v>0</v>
      </c>
    </row>
    <row r="529" spans="1:4" ht="12" customHeight="1">
      <c r="A529" s="1006" t="s">
        <v>1054</v>
      </c>
      <c r="B529" s="989" t="s">
        <v>587</v>
      </c>
      <c r="C529" s="1007">
        <v>7276</v>
      </c>
      <c r="D529" s="982">
        <v>0</v>
      </c>
    </row>
    <row r="530" spans="1:4" ht="12.75" customHeight="1">
      <c r="A530" s="1006" t="s">
        <v>1425</v>
      </c>
      <c r="B530" s="989" t="s">
        <v>587</v>
      </c>
      <c r="C530" s="1007">
        <v>7850</v>
      </c>
      <c r="D530" s="982">
        <v>400</v>
      </c>
    </row>
    <row r="531" spans="1:4" ht="12.75" customHeight="1">
      <c r="A531" s="1006" t="s">
        <v>1137</v>
      </c>
      <c r="B531" s="989" t="s">
        <v>587</v>
      </c>
      <c r="C531" s="1007">
        <v>1200</v>
      </c>
      <c r="D531" s="982">
        <v>300</v>
      </c>
    </row>
    <row r="532" spans="1:4" ht="12.75" customHeight="1">
      <c r="A532" s="1006" t="s">
        <v>1426</v>
      </c>
      <c r="B532" s="989" t="s">
        <v>587</v>
      </c>
      <c r="C532" s="1007">
        <v>1215</v>
      </c>
      <c r="D532" s="982">
        <v>0</v>
      </c>
    </row>
    <row r="533" spans="1:4" ht="12.75" customHeight="1">
      <c r="A533" s="1006" t="s">
        <v>1427</v>
      </c>
      <c r="B533" s="989" t="s">
        <v>587</v>
      </c>
      <c r="C533" s="1007">
        <v>1400</v>
      </c>
      <c r="D533" s="982">
        <v>0</v>
      </c>
    </row>
    <row r="534" spans="1:4" ht="12.75" customHeight="1">
      <c r="A534" s="1006" t="s">
        <v>1428</v>
      </c>
      <c r="B534" s="989" t="s">
        <v>587</v>
      </c>
      <c r="C534" s="1008">
        <v>12750</v>
      </c>
      <c r="D534" s="982">
        <v>6000</v>
      </c>
    </row>
    <row r="535" spans="1:4" ht="12.75" customHeight="1">
      <c r="A535" s="990" t="s">
        <v>1429</v>
      </c>
      <c r="B535" s="989" t="s">
        <v>587</v>
      </c>
      <c r="C535" s="985">
        <v>16000</v>
      </c>
      <c r="D535" s="982">
        <v>4000</v>
      </c>
    </row>
    <row r="536" spans="1:4" ht="12.75" customHeight="1">
      <c r="A536" s="990" t="s">
        <v>1430</v>
      </c>
      <c r="B536" s="989" t="s">
        <v>587</v>
      </c>
      <c r="C536" s="985">
        <v>185747</v>
      </c>
      <c r="D536" s="982">
        <v>41270</v>
      </c>
    </row>
    <row r="537" spans="1:4" ht="12.75" customHeight="1">
      <c r="A537" s="1006" t="s">
        <v>1431</v>
      </c>
      <c r="B537" s="989" t="s">
        <v>587</v>
      </c>
      <c r="C537" s="1007">
        <v>1500</v>
      </c>
      <c r="D537" s="982">
        <v>0</v>
      </c>
    </row>
    <row r="538" spans="1:4" ht="12.75" customHeight="1">
      <c r="A538" s="1006" t="s">
        <v>1432</v>
      </c>
      <c r="B538" s="989" t="s">
        <v>587</v>
      </c>
      <c r="C538" s="1007">
        <v>3050</v>
      </c>
      <c r="D538" s="982">
        <v>200</v>
      </c>
    </row>
    <row r="539" spans="1:4" ht="12.75" customHeight="1">
      <c r="A539" s="1006" t="s">
        <v>1433</v>
      </c>
      <c r="B539" s="989" t="s">
        <v>587</v>
      </c>
      <c r="C539" s="1007">
        <v>44522</v>
      </c>
      <c r="D539" s="982">
        <v>0</v>
      </c>
    </row>
    <row r="540" spans="1:4" ht="12.75" customHeight="1">
      <c r="A540" s="990" t="s">
        <v>1434</v>
      </c>
      <c r="B540" s="989" t="s">
        <v>587</v>
      </c>
      <c r="C540" s="985">
        <v>3520</v>
      </c>
      <c r="D540" s="982">
        <v>0</v>
      </c>
    </row>
    <row r="541" spans="1:4" ht="12.75" customHeight="1">
      <c r="A541" s="990" t="s">
        <v>1435</v>
      </c>
      <c r="B541" s="989" t="s">
        <v>587</v>
      </c>
      <c r="C541" s="985">
        <v>2000</v>
      </c>
      <c r="D541" s="982">
        <v>0</v>
      </c>
    </row>
    <row r="542" spans="1:4" ht="12.75" customHeight="1">
      <c r="A542" s="990" t="s">
        <v>1436</v>
      </c>
      <c r="B542" s="989" t="s">
        <v>587</v>
      </c>
      <c r="C542" s="985">
        <v>6800</v>
      </c>
      <c r="D542" s="982">
        <v>1700</v>
      </c>
    </row>
    <row r="543" spans="1:4" ht="12.75" customHeight="1">
      <c r="A543" s="990" t="s">
        <v>1437</v>
      </c>
      <c r="B543" s="989" t="s">
        <v>587</v>
      </c>
      <c r="C543" s="985">
        <v>647</v>
      </c>
      <c r="D543" s="982">
        <v>0</v>
      </c>
    </row>
    <row r="544" spans="1:4" ht="12.75" customHeight="1">
      <c r="A544" s="990" t="s">
        <v>1438</v>
      </c>
      <c r="B544" s="989" t="s">
        <v>587</v>
      </c>
      <c r="C544" s="985">
        <v>7220</v>
      </c>
      <c r="D544" s="982">
        <v>1195</v>
      </c>
    </row>
    <row r="545" spans="1:4" ht="12.75" customHeight="1">
      <c r="A545" s="1006" t="s">
        <v>1439</v>
      </c>
      <c r="B545" s="989" t="s">
        <v>587</v>
      </c>
      <c r="C545" s="1007">
        <v>5920</v>
      </c>
      <c r="D545" s="982">
        <v>1480</v>
      </c>
    </row>
    <row r="546" spans="1:4" ht="12.75" customHeight="1">
      <c r="A546" s="1006" t="s">
        <v>1141</v>
      </c>
      <c r="B546" s="989" t="s">
        <v>587</v>
      </c>
      <c r="C546" s="1007">
        <v>3900</v>
      </c>
      <c r="D546" s="982">
        <v>975</v>
      </c>
    </row>
    <row r="547" spans="1:4" ht="12.75" customHeight="1">
      <c r="A547" s="1006" t="s">
        <v>1440</v>
      </c>
      <c r="B547" s="989" t="s">
        <v>587</v>
      </c>
      <c r="C547" s="1007">
        <v>2750</v>
      </c>
      <c r="D547" s="982">
        <v>0</v>
      </c>
    </row>
    <row r="548" spans="1:4" ht="12.75" customHeight="1">
      <c r="A548" s="1006" t="s">
        <v>1441</v>
      </c>
      <c r="B548" s="989" t="s">
        <v>587</v>
      </c>
      <c r="C548" s="1007">
        <v>3250</v>
      </c>
      <c r="D548" s="982">
        <v>0</v>
      </c>
    </row>
    <row r="549" spans="1:4" ht="12.75" customHeight="1">
      <c r="A549" s="1006" t="s">
        <v>1442</v>
      </c>
      <c r="B549" s="989" t="s">
        <v>587</v>
      </c>
      <c r="C549" s="1007">
        <v>3000</v>
      </c>
      <c r="D549" s="982">
        <v>1000</v>
      </c>
    </row>
    <row r="550" spans="1:4" ht="12.75" customHeight="1">
      <c r="A550" s="990" t="s">
        <v>1443</v>
      </c>
      <c r="B550" s="989" t="s">
        <v>587</v>
      </c>
      <c r="C550" s="985">
        <v>3610</v>
      </c>
      <c r="D550" s="982">
        <v>361</v>
      </c>
    </row>
    <row r="551" spans="1:4" ht="12.75" customHeight="1">
      <c r="A551" s="990" t="s">
        <v>1056</v>
      </c>
      <c r="B551" s="989" t="s">
        <v>587</v>
      </c>
      <c r="C551" s="985">
        <v>58250</v>
      </c>
      <c r="D551" s="982">
        <v>2700</v>
      </c>
    </row>
    <row r="552" spans="1:4" ht="12.75" customHeight="1">
      <c r="A552" s="990" t="s">
        <v>1444</v>
      </c>
      <c r="B552" s="989" t="s">
        <v>587</v>
      </c>
      <c r="C552" s="985">
        <v>28685</v>
      </c>
      <c r="D552" s="982">
        <v>1600</v>
      </c>
    </row>
    <row r="553" spans="1:4" ht="12.75" customHeight="1">
      <c r="A553" s="990" t="s">
        <v>1445</v>
      </c>
      <c r="B553" s="989" t="s">
        <v>587</v>
      </c>
      <c r="C553" s="985">
        <v>2544</v>
      </c>
      <c r="D553" s="982">
        <v>636</v>
      </c>
    </row>
    <row r="554" spans="1:4" ht="12.75" customHeight="1">
      <c r="A554" s="1006" t="s">
        <v>1446</v>
      </c>
      <c r="B554" s="989" t="s">
        <v>587</v>
      </c>
      <c r="C554" s="1007">
        <v>2000</v>
      </c>
      <c r="D554" s="982">
        <v>500</v>
      </c>
    </row>
    <row r="555" spans="1:4" ht="12.75" customHeight="1">
      <c r="A555" s="990" t="s">
        <v>1274</v>
      </c>
      <c r="B555" s="989" t="s">
        <v>587</v>
      </c>
      <c r="C555" s="985">
        <v>2500</v>
      </c>
      <c r="D555" s="982">
        <v>250</v>
      </c>
    </row>
    <row r="556" spans="1:4" ht="12.75" customHeight="1">
      <c r="A556" s="1006" t="s">
        <v>1146</v>
      </c>
      <c r="B556" s="989" t="s">
        <v>587</v>
      </c>
      <c r="C556" s="1007">
        <v>4800</v>
      </c>
      <c r="D556" s="982">
        <v>0</v>
      </c>
    </row>
    <row r="557" spans="1:4" ht="12.75" customHeight="1">
      <c r="A557" s="1006" t="s">
        <v>1147</v>
      </c>
      <c r="B557" s="989" t="s">
        <v>587</v>
      </c>
      <c r="C557" s="1007">
        <v>5850</v>
      </c>
      <c r="D557" s="982">
        <v>0</v>
      </c>
    </row>
    <row r="558" spans="1:4" ht="12.75" customHeight="1">
      <c r="A558" s="990" t="s">
        <v>566</v>
      </c>
      <c r="B558" s="989" t="s">
        <v>587</v>
      </c>
      <c r="C558" s="985">
        <v>35672</v>
      </c>
      <c r="D558" s="982">
        <v>170</v>
      </c>
    </row>
    <row r="559" spans="1:4" ht="12.75" customHeight="1">
      <c r="A559" s="1006" t="s">
        <v>1447</v>
      </c>
      <c r="B559" s="989" t="s">
        <v>587</v>
      </c>
      <c r="C559" s="1007">
        <v>3000</v>
      </c>
      <c r="D559" s="982">
        <v>0</v>
      </c>
    </row>
    <row r="560" spans="1:4" ht="12.75" customHeight="1">
      <c r="A560" s="1006" t="s">
        <v>1448</v>
      </c>
      <c r="B560" s="989" t="s">
        <v>587</v>
      </c>
      <c r="C560" s="1007">
        <v>5000000</v>
      </c>
      <c r="D560" s="982">
        <v>0</v>
      </c>
    </row>
    <row r="561" spans="1:4" ht="12.75" customHeight="1">
      <c r="A561" s="1006" t="s">
        <v>1149</v>
      </c>
      <c r="B561" s="989" t="s">
        <v>587</v>
      </c>
      <c r="C561" s="1007">
        <v>305000</v>
      </c>
      <c r="D561" s="982">
        <v>0</v>
      </c>
    </row>
    <row r="562" spans="1:4" ht="12.75" customHeight="1">
      <c r="A562" s="990" t="s">
        <v>1449</v>
      </c>
      <c r="B562" s="989" t="s">
        <v>587</v>
      </c>
      <c r="C562" s="985">
        <v>114291</v>
      </c>
      <c r="D562" s="982">
        <v>10987</v>
      </c>
    </row>
    <row r="563" spans="1:4" ht="12.75" customHeight="1">
      <c r="A563" s="990" t="s">
        <v>1148</v>
      </c>
      <c r="B563" s="989" t="s">
        <v>587</v>
      </c>
      <c r="C563" s="985">
        <v>10400</v>
      </c>
      <c r="D563" s="982">
        <v>1200</v>
      </c>
    </row>
    <row r="564" spans="1:4" ht="12.75" customHeight="1">
      <c r="A564" s="990" t="s">
        <v>1151</v>
      </c>
      <c r="B564" s="989" t="s">
        <v>587</v>
      </c>
      <c r="C564" s="985">
        <v>2416</v>
      </c>
      <c r="D564" s="982">
        <v>250</v>
      </c>
    </row>
    <row r="565" spans="1:4" ht="12.75" customHeight="1">
      <c r="A565" s="990" t="s">
        <v>1450</v>
      </c>
      <c r="B565" s="989" t="s">
        <v>587</v>
      </c>
      <c r="C565" s="985">
        <v>5300</v>
      </c>
      <c r="D565" s="982">
        <v>0</v>
      </c>
    </row>
    <row r="566" spans="1:4" ht="12.75" customHeight="1">
      <c r="A566" s="990" t="s">
        <v>1451</v>
      </c>
      <c r="B566" s="989" t="s">
        <v>587</v>
      </c>
      <c r="C566" s="985">
        <v>21120</v>
      </c>
      <c r="D566" s="982">
        <v>5280</v>
      </c>
    </row>
    <row r="567" spans="1:4" ht="12.75" customHeight="1">
      <c r="A567" s="990" t="s">
        <v>1452</v>
      </c>
      <c r="B567" s="989" t="s">
        <v>587</v>
      </c>
      <c r="C567" s="985">
        <v>4357</v>
      </c>
      <c r="D567" s="982">
        <v>0</v>
      </c>
    </row>
    <row r="568" spans="1:4" ht="12.75" customHeight="1">
      <c r="A568" s="990" t="s">
        <v>1152</v>
      </c>
      <c r="B568" s="989" t="s">
        <v>587</v>
      </c>
      <c r="C568" s="985">
        <v>2628</v>
      </c>
      <c r="D568" s="982">
        <v>0</v>
      </c>
    </row>
    <row r="569" spans="1:4" ht="12.75" customHeight="1">
      <c r="A569" s="990" t="s">
        <v>1453</v>
      </c>
      <c r="B569" s="989" t="s">
        <v>587</v>
      </c>
      <c r="C569" s="985">
        <v>5256</v>
      </c>
      <c r="D569" s="982">
        <v>1314</v>
      </c>
    </row>
    <row r="570" spans="1:4" ht="12.75" customHeight="1">
      <c r="A570" s="990" t="s">
        <v>1454</v>
      </c>
      <c r="B570" s="989" t="s">
        <v>587</v>
      </c>
      <c r="C570" s="985">
        <v>7063</v>
      </c>
      <c r="D570" s="982">
        <v>400</v>
      </c>
    </row>
    <row r="571" spans="1:4" ht="12.75" customHeight="1">
      <c r="A571" s="990" t="s">
        <v>1455</v>
      </c>
      <c r="B571" s="989" t="s">
        <v>587</v>
      </c>
      <c r="C571" s="985">
        <v>4000</v>
      </c>
      <c r="D571" s="982">
        <v>0</v>
      </c>
    </row>
    <row r="572" spans="1:4" ht="12.75" customHeight="1">
      <c r="A572" s="990" t="s">
        <v>1456</v>
      </c>
      <c r="B572" s="989" t="s">
        <v>587</v>
      </c>
      <c r="C572" s="985">
        <v>9724</v>
      </c>
      <c r="D572" s="982">
        <v>884</v>
      </c>
    </row>
    <row r="573" spans="1:4" ht="12.75" customHeight="1">
      <c r="A573" s="990" t="s">
        <v>1154</v>
      </c>
      <c r="B573" s="989" t="s">
        <v>587</v>
      </c>
      <c r="C573" s="985">
        <v>19553</v>
      </c>
      <c r="D573" s="982">
        <v>270</v>
      </c>
    </row>
    <row r="574" spans="1:4" ht="12.75" customHeight="1">
      <c r="A574" s="990" t="s">
        <v>1457</v>
      </c>
      <c r="B574" s="989" t="s">
        <v>587</v>
      </c>
      <c r="C574" s="985">
        <v>16915</v>
      </c>
      <c r="D574" s="982">
        <v>0</v>
      </c>
    </row>
    <row r="575" spans="1:4" ht="12.75" customHeight="1">
      <c r="A575" s="990" t="s">
        <v>1458</v>
      </c>
      <c r="B575" s="989" t="s">
        <v>587</v>
      </c>
      <c r="C575" s="985">
        <v>11600</v>
      </c>
      <c r="D575" s="982">
        <v>0</v>
      </c>
    </row>
    <row r="576" spans="1:4" ht="12.75" customHeight="1">
      <c r="A576" s="990" t="s">
        <v>1459</v>
      </c>
      <c r="B576" s="989" t="s">
        <v>587</v>
      </c>
      <c r="C576" s="985">
        <v>8634</v>
      </c>
      <c r="D576" s="982">
        <v>0</v>
      </c>
    </row>
    <row r="577" spans="1:4" ht="12.75" customHeight="1">
      <c r="A577" s="990" t="s">
        <v>1460</v>
      </c>
      <c r="B577" s="989" t="s">
        <v>587</v>
      </c>
      <c r="C577" s="985">
        <v>6900</v>
      </c>
      <c r="D577" s="982">
        <v>0</v>
      </c>
    </row>
    <row r="578" spans="1:4" ht="12.75" customHeight="1">
      <c r="A578" s="990" t="s">
        <v>1461</v>
      </c>
      <c r="B578" s="989" t="s">
        <v>587</v>
      </c>
      <c r="C578" s="985">
        <v>7560</v>
      </c>
      <c r="D578" s="982">
        <v>1890</v>
      </c>
    </row>
    <row r="579" spans="1:4" ht="12.75" customHeight="1">
      <c r="A579" s="990" t="s">
        <v>1158</v>
      </c>
      <c r="B579" s="989" t="s">
        <v>587</v>
      </c>
      <c r="C579" s="985">
        <v>38000</v>
      </c>
      <c r="D579" s="982">
        <v>0</v>
      </c>
    </row>
    <row r="580" spans="1:4" ht="12.75" customHeight="1">
      <c r="A580" s="990" t="s">
        <v>1058</v>
      </c>
      <c r="B580" s="989" t="s">
        <v>587</v>
      </c>
      <c r="C580" s="985">
        <v>45306</v>
      </c>
      <c r="D580" s="982">
        <v>0</v>
      </c>
    </row>
    <row r="581" spans="1:4" ht="12.75" customHeight="1">
      <c r="A581" s="1006" t="s">
        <v>1462</v>
      </c>
      <c r="B581" s="989" t="s">
        <v>587</v>
      </c>
      <c r="C581" s="1007">
        <v>28074</v>
      </c>
      <c r="D581" s="982">
        <v>879</v>
      </c>
    </row>
    <row r="582" spans="1:4" ht="12.75" customHeight="1">
      <c r="A582" s="1006" t="s">
        <v>1157</v>
      </c>
      <c r="B582" s="989" t="s">
        <v>587</v>
      </c>
      <c r="C582" s="1007">
        <v>11000</v>
      </c>
      <c r="D582" s="982">
        <v>3000</v>
      </c>
    </row>
    <row r="583" spans="1:4" ht="12.75" customHeight="1">
      <c r="A583" s="1006" t="s">
        <v>1463</v>
      </c>
      <c r="B583" s="989" t="s">
        <v>587</v>
      </c>
      <c r="C583" s="1007">
        <v>30832</v>
      </c>
      <c r="D583" s="982">
        <v>0</v>
      </c>
    </row>
    <row r="584" spans="1:4" ht="12.75" customHeight="1">
      <c r="A584" s="990" t="s">
        <v>1464</v>
      </c>
      <c r="B584" s="989" t="s">
        <v>587</v>
      </c>
      <c r="C584" s="985">
        <v>10000</v>
      </c>
      <c r="D584" s="982">
        <v>1000</v>
      </c>
    </row>
    <row r="585" spans="1:4" ht="12.75" customHeight="1">
      <c r="A585" s="990" t="s">
        <v>1465</v>
      </c>
      <c r="B585" s="989" t="s">
        <v>587</v>
      </c>
      <c r="C585" s="985">
        <v>800</v>
      </c>
      <c r="D585" s="982">
        <v>400</v>
      </c>
    </row>
    <row r="586" spans="1:4" ht="12.75" customHeight="1">
      <c r="A586" s="990" t="s">
        <v>1466</v>
      </c>
      <c r="B586" s="989" t="s">
        <v>587</v>
      </c>
      <c r="C586" s="985">
        <v>1590</v>
      </c>
      <c r="D586" s="982">
        <v>530</v>
      </c>
    </row>
    <row r="587" spans="1:4" ht="12.75" customHeight="1">
      <c r="A587" s="1006" t="s">
        <v>1467</v>
      </c>
      <c r="B587" s="989" t="s">
        <v>587</v>
      </c>
      <c r="C587" s="1007">
        <v>2800</v>
      </c>
      <c r="D587" s="982">
        <v>700</v>
      </c>
    </row>
    <row r="588" spans="1:4" ht="12.75" customHeight="1">
      <c r="A588" s="990" t="s">
        <v>1468</v>
      </c>
      <c r="B588" s="989" t="s">
        <v>587</v>
      </c>
      <c r="C588" s="985">
        <v>10078</v>
      </c>
      <c r="D588" s="982">
        <v>2307</v>
      </c>
    </row>
    <row r="589" spans="1:4" ht="12.75" customHeight="1">
      <c r="A589" s="990" t="s">
        <v>1169</v>
      </c>
      <c r="B589" s="989" t="s">
        <v>587</v>
      </c>
      <c r="C589" s="985">
        <v>949</v>
      </c>
      <c r="D589" s="982">
        <v>0</v>
      </c>
    </row>
    <row r="590" spans="1:4" ht="12.75" customHeight="1">
      <c r="A590" s="990" t="s">
        <v>1275</v>
      </c>
      <c r="B590" s="989" t="s">
        <v>587</v>
      </c>
      <c r="C590" s="985">
        <v>3700</v>
      </c>
      <c r="D590" s="982">
        <v>0</v>
      </c>
    </row>
    <row r="591" spans="1:4" ht="12.75" customHeight="1">
      <c r="A591" s="990" t="s">
        <v>1469</v>
      </c>
      <c r="B591" s="989" t="s">
        <v>587</v>
      </c>
      <c r="C591" s="985">
        <v>8250</v>
      </c>
      <c r="D591" s="982">
        <v>0</v>
      </c>
    </row>
    <row r="592" spans="1:4" ht="12.75" customHeight="1">
      <c r="A592" s="990" t="s">
        <v>1470</v>
      </c>
      <c r="B592" s="989" t="s">
        <v>587</v>
      </c>
      <c r="C592" s="985">
        <v>12300</v>
      </c>
      <c r="D592" s="982">
        <v>1800</v>
      </c>
    </row>
    <row r="593" spans="1:4" ht="12.75" customHeight="1">
      <c r="A593" s="990" t="s">
        <v>1471</v>
      </c>
      <c r="B593" s="989" t="s">
        <v>587</v>
      </c>
      <c r="C593" s="985">
        <v>66084</v>
      </c>
      <c r="D593" s="982">
        <v>23500</v>
      </c>
    </row>
    <row r="594" spans="1:4" ht="12.75" customHeight="1">
      <c r="A594" s="990" t="s">
        <v>1472</v>
      </c>
      <c r="B594" s="989" t="s">
        <v>587</v>
      </c>
      <c r="C594" s="985">
        <v>7056</v>
      </c>
      <c r="D594" s="982">
        <v>700</v>
      </c>
    </row>
    <row r="595" spans="1:4" ht="12.75" customHeight="1">
      <c r="A595" s="990" t="s">
        <v>1473</v>
      </c>
      <c r="B595" s="989" t="s">
        <v>587</v>
      </c>
      <c r="C595" s="985">
        <v>3000</v>
      </c>
      <c r="D595" s="982">
        <v>750</v>
      </c>
    </row>
    <row r="596" spans="1:4" ht="12.75" customHeight="1">
      <c r="A596" s="990" t="s">
        <v>1474</v>
      </c>
      <c r="B596" s="989" t="s">
        <v>587</v>
      </c>
      <c r="C596" s="985">
        <v>744</v>
      </c>
      <c r="D596" s="982">
        <v>0</v>
      </c>
    </row>
    <row r="597" spans="1:4" ht="12.75" customHeight="1">
      <c r="A597" s="990" t="s">
        <v>1060</v>
      </c>
      <c r="B597" s="989" t="s">
        <v>587</v>
      </c>
      <c r="C597" s="985">
        <v>10000</v>
      </c>
      <c r="D597" s="982">
        <v>1000</v>
      </c>
    </row>
    <row r="598" spans="1:4" ht="12.75" customHeight="1">
      <c r="A598" s="1006" t="s">
        <v>1475</v>
      </c>
      <c r="B598" s="989" t="s">
        <v>587</v>
      </c>
      <c r="C598" s="1007">
        <v>17700</v>
      </c>
      <c r="D598" s="982">
        <v>1770</v>
      </c>
    </row>
    <row r="599" spans="1:4" ht="12.75" customHeight="1">
      <c r="A599" s="1006" t="s">
        <v>1476</v>
      </c>
      <c r="B599" s="989" t="s">
        <v>587</v>
      </c>
      <c r="C599" s="1007">
        <v>1581</v>
      </c>
      <c r="D599" s="982">
        <v>0</v>
      </c>
    </row>
    <row r="600" spans="1:4" ht="12.75" customHeight="1">
      <c r="A600" s="990" t="s">
        <v>1477</v>
      </c>
      <c r="B600" s="989" t="s">
        <v>587</v>
      </c>
      <c r="C600" s="985">
        <v>3936</v>
      </c>
      <c r="D600" s="982">
        <v>984</v>
      </c>
    </row>
    <row r="601" spans="1:4" ht="12.75" customHeight="1">
      <c r="A601" s="990" t="s">
        <v>1160</v>
      </c>
      <c r="B601" s="989" t="s">
        <v>587</v>
      </c>
      <c r="C601" s="985">
        <v>7040</v>
      </c>
      <c r="D601" s="982">
        <v>1010</v>
      </c>
    </row>
    <row r="602" spans="1:4" ht="12.75" customHeight="1">
      <c r="A602" s="990" t="s">
        <v>1061</v>
      </c>
      <c r="B602" s="989" t="s">
        <v>587</v>
      </c>
      <c r="C602" s="985">
        <v>11985</v>
      </c>
      <c r="D602" s="982">
        <v>0</v>
      </c>
    </row>
    <row r="603" spans="1:4" ht="12.75" customHeight="1">
      <c r="A603" s="990" t="s">
        <v>1163</v>
      </c>
      <c r="B603" s="989" t="s">
        <v>587</v>
      </c>
      <c r="C603" s="985">
        <v>11700</v>
      </c>
      <c r="D603" s="982">
        <v>1410</v>
      </c>
    </row>
    <row r="604" spans="1:4" ht="12.75" customHeight="1">
      <c r="A604" s="990" t="s">
        <v>1249</v>
      </c>
      <c r="B604" s="989" t="s">
        <v>587</v>
      </c>
      <c r="C604" s="985">
        <v>4000</v>
      </c>
      <c r="D604" s="982">
        <v>0</v>
      </c>
    </row>
    <row r="605" spans="1:4" ht="12.75" customHeight="1">
      <c r="A605" s="990" t="s">
        <v>1478</v>
      </c>
      <c r="B605" s="989" t="s">
        <v>587</v>
      </c>
      <c r="C605" s="985">
        <v>3750</v>
      </c>
      <c r="D605" s="982">
        <v>0</v>
      </c>
    </row>
    <row r="606" spans="1:4" ht="12.75" customHeight="1">
      <c r="A606" s="990" t="s">
        <v>1479</v>
      </c>
      <c r="B606" s="989" t="s">
        <v>587</v>
      </c>
      <c r="C606" s="985">
        <v>8500</v>
      </c>
      <c r="D606" s="982">
        <v>850</v>
      </c>
    </row>
    <row r="607" spans="1:4" ht="12.75" customHeight="1">
      <c r="A607" s="990" t="s">
        <v>1480</v>
      </c>
      <c r="B607" s="989" t="s">
        <v>587</v>
      </c>
      <c r="C607" s="985">
        <v>3150</v>
      </c>
      <c r="D607" s="982">
        <v>0</v>
      </c>
    </row>
    <row r="608" spans="1:4" ht="12.75" customHeight="1">
      <c r="A608" s="990" t="s">
        <v>1167</v>
      </c>
      <c r="B608" s="989" t="s">
        <v>587</v>
      </c>
      <c r="C608" s="985">
        <v>40000</v>
      </c>
      <c r="D608" s="982">
        <v>40000</v>
      </c>
    </row>
    <row r="609" spans="1:4" ht="12.75" customHeight="1">
      <c r="A609" s="990" t="s">
        <v>1481</v>
      </c>
      <c r="B609" s="989" t="s">
        <v>587</v>
      </c>
      <c r="C609" s="985">
        <v>4000</v>
      </c>
      <c r="D609" s="982">
        <v>1000</v>
      </c>
    </row>
    <row r="610" spans="1:4" ht="12.75" customHeight="1">
      <c r="A610" s="990" t="s">
        <v>1482</v>
      </c>
      <c r="B610" s="989" t="s">
        <v>587</v>
      </c>
      <c r="C610" s="985">
        <v>3087</v>
      </c>
      <c r="D610" s="982">
        <v>0</v>
      </c>
    </row>
    <row r="611" spans="1:4" ht="12.75" customHeight="1">
      <c r="A611" s="990" t="s">
        <v>1483</v>
      </c>
      <c r="B611" s="989" t="s">
        <v>587</v>
      </c>
      <c r="C611" s="985">
        <v>2490</v>
      </c>
      <c r="D611" s="982">
        <v>0</v>
      </c>
    </row>
    <row r="612" spans="1:4" ht="12.75" customHeight="1">
      <c r="A612" s="990" t="s">
        <v>1484</v>
      </c>
      <c r="B612" s="989" t="s">
        <v>587</v>
      </c>
      <c r="C612" s="985">
        <v>23830</v>
      </c>
      <c r="D612" s="982">
        <v>0</v>
      </c>
    </row>
    <row r="613" spans="1:4" ht="12.75" customHeight="1">
      <c r="A613" s="990" t="s">
        <v>1485</v>
      </c>
      <c r="B613" s="989" t="s">
        <v>587</v>
      </c>
      <c r="C613" s="985">
        <v>600</v>
      </c>
      <c r="D613" s="982">
        <v>0</v>
      </c>
    </row>
    <row r="614" spans="1:4" ht="12.75" customHeight="1">
      <c r="A614" s="990" t="s">
        <v>1168</v>
      </c>
      <c r="B614" s="989" t="s">
        <v>587</v>
      </c>
      <c r="C614" s="985">
        <v>19925</v>
      </c>
      <c r="D614" s="982">
        <v>3714</v>
      </c>
    </row>
    <row r="615" spans="1:4" ht="12.75" customHeight="1">
      <c r="A615" s="990" t="s">
        <v>1486</v>
      </c>
      <c r="B615" s="989" t="s">
        <v>587</v>
      </c>
      <c r="C615" s="985">
        <v>3000</v>
      </c>
      <c r="D615" s="982">
        <v>750</v>
      </c>
    </row>
    <row r="616" spans="1:4" ht="12.75" customHeight="1">
      <c r="A616" s="990" t="s">
        <v>1171</v>
      </c>
      <c r="B616" s="989" t="s">
        <v>587</v>
      </c>
      <c r="C616" s="985">
        <v>2500</v>
      </c>
      <c r="D616" s="982">
        <v>250</v>
      </c>
    </row>
    <row r="617" spans="1:4" ht="12.75" customHeight="1">
      <c r="A617" s="990" t="s">
        <v>1487</v>
      </c>
      <c r="B617" s="989" t="s">
        <v>587</v>
      </c>
      <c r="C617" s="985">
        <v>3300</v>
      </c>
      <c r="D617" s="982">
        <v>900</v>
      </c>
    </row>
    <row r="618" spans="1:4" ht="12.75" customHeight="1">
      <c r="A618" s="1006" t="s">
        <v>1172</v>
      </c>
      <c r="B618" s="989" t="s">
        <v>587</v>
      </c>
      <c r="C618" s="1007">
        <v>7750</v>
      </c>
      <c r="D618" s="982">
        <v>775</v>
      </c>
    </row>
    <row r="619" spans="1:4" ht="12.75" customHeight="1">
      <c r="A619" s="1006" t="s">
        <v>1488</v>
      </c>
      <c r="B619" s="989" t="s">
        <v>587</v>
      </c>
      <c r="C619" s="1007">
        <v>24501</v>
      </c>
      <c r="D619" s="982">
        <v>1891</v>
      </c>
    </row>
    <row r="620" spans="1:4" ht="12.75" customHeight="1">
      <c r="A620" s="1009" t="s">
        <v>1489</v>
      </c>
      <c r="B620" s="989" t="s">
        <v>587</v>
      </c>
      <c r="C620" s="1007">
        <v>10200</v>
      </c>
      <c r="D620" s="982">
        <v>2250</v>
      </c>
    </row>
    <row r="621" spans="1:4" ht="12.75" customHeight="1">
      <c r="A621" s="1006" t="s">
        <v>1174</v>
      </c>
      <c r="B621" s="989" t="s">
        <v>587</v>
      </c>
      <c r="C621" s="1007">
        <v>2500</v>
      </c>
      <c r="D621" s="982">
        <v>0</v>
      </c>
    </row>
    <row r="622" spans="1:4" ht="12.75" customHeight="1">
      <c r="A622" s="990" t="s">
        <v>1490</v>
      </c>
      <c r="B622" s="989" t="s">
        <v>587</v>
      </c>
      <c r="C622" s="985">
        <v>2875</v>
      </c>
      <c r="D622" s="982">
        <v>250</v>
      </c>
    </row>
    <row r="623" spans="1:4" ht="12.75" customHeight="1">
      <c r="A623" s="990" t="s">
        <v>1177</v>
      </c>
      <c r="B623" s="989" t="s">
        <v>587</v>
      </c>
      <c r="C623" s="985">
        <v>61875</v>
      </c>
      <c r="D623" s="982">
        <v>0</v>
      </c>
    </row>
    <row r="624" spans="1:4" ht="12.75" customHeight="1">
      <c r="A624" s="990" t="s">
        <v>1491</v>
      </c>
      <c r="B624" s="989" t="s">
        <v>587</v>
      </c>
      <c r="C624" s="985">
        <v>32170</v>
      </c>
      <c r="D624" s="982">
        <v>3217</v>
      </c>
    </row>
    <row r="625" spans="1:4" ht="12.75" customHeight="1">
      <c r="A625" s="990" t="s">
        <v>1492</v>
      </c>
      <c r="B625" s="989" t="s">
        <v>587</v>
      </c>
      <c r="C625" s="985">
        <v>3000</v>
      </c>
      <c r="D625" s="982">
        <v>300</v>
      </c>
    </row>
    <row r="626" spans="1:4" ht="12.75" customHeight="1">
      <c r="A626" s="990" t="s">
        <v>1493</v>
      </c>
      <c r="B626" s="989" t="s">
        <v>587</v>
      </c>
      <c r="C626" s="985">
        <v>4875</v>
      </c>
      <c r="D626" s="982">
        <v>0</v>
      </c>
    </row>
    <row r="627" spans="1:4" ht="12.75" customHeight="1">
      <c r="A627" s="990" t="s">
        <v>1179</v>
      </c>
      <c r="B627" s="989" t="s">
        <v>587</v>
      </c>
      <c r="C627" s="985">
        <v>6000</v>
      </c>
      <c r="D627" s="982">
        <v>1250</v>
      </c>
    </row>
    <row r="628" spans="1:4" ht="12.75" customHeight="1">
      <c r="A628" s="990" t="s">
        <v>1180</v>
      </c>
      <c r="B628" s="989" t="s">
        <v>587</v>
      </c>
      <c r="C628" s="985">
        <v>406</v>
      </c>
      <c r="D628" s="982">
        <v>203</v>
      </c>
    </row>
    <row r="629" spans="1:4" ht="12.75" customHeight="1">
      <c r="A629" s="990" t="s">
        <v>1494</v>
      </c>
      <c r="B629" s="989" t="s">
        <v>587</v>
      </c>
      <c r="C629" s="985">
        <v>8000</v>
      </c>
      <c r="D629" s="982">
        <v>2000</v>
      </c>
    </row>
    <row r="630" spans="1:4" ht="12.75" customHeight="1">
      <c r="A630" s="990" t="s">
        <v>1181</v>
      </c>
      <c r="B630" s="989" t="s">
        <v>587</v>
      </c>
      <c r="C630" s="985">
        <v>12832</v>
      </c>
      <c r="D630" s="982">
        <v>1182</v>
      </c>
    </row>
    <row r="631" spans="1:4" ht="12.75" customHeight="1">
      <c r="A631" s="990" t="s">
        <v>1278</v>
      </c>
      <c r="B631" s="989" t="s">
        <v>587</v>
      </c>
      <c r="C631" s="985">
        <v>39710</v>
      </c>
      <c r="D631" s="982">
        <v>0</v>
      </c>
    </row>
    <row r="632" spans="1:4" ht="12.75" customHeight="1">
      <c r="A632" s="1006" t="s">
        <v>1495</v>
      </c>
      <c r="B632" s="989" t="s">
        <v>587</v>
      </c>
      <c r="C632" s="1007">
        <v>24000</v>
      </c>
      <c r="D632" s="982">
        <v>0</v>
      </c>
    </row>
    <row r="633" spans="1:4" ht="12.75" customHeight="1">
      <c r="A633" s="1006" t="s">
        <v>1279</v>
      </c>
      <c r="B633" s="989" t="s">
        <v>587</v>
      </c>
      <c r="C633" s="1007">
        <v>207200</v>
      </c>
      <c r="D633" s="982">
        <v>0</v>
      </c>
    </row>
    <row r="634" spans="1:4" ht="12.75" customHeight="1">
      <c r="A634" s="1006" t="s">
        <v>1496</v>
      </c>
      <c r="B634" s="989" t="s">
        <v>587</v>
      </c>
      <c r="C634" s="1007">
        <v>79548</v>
      </c>
      <c r="D634" s="982">
        <v>0</v>
      </c>
    </row>
    <row r="635" spans="1:4" ht="12.75" customHeight="1">
      <c r="A635" s="990" t="s">
        <v>1497</v>
      </c>
      <c r="B635" s="989" t="s">
        <v>587</v>
      </c>
      <c r="C635" s="985">
        <v>5000</v>
      </c>
      <c r="D635" s="982">
        <v>500</v>
      </c>
    </row>
    <row r="636" spans="1:4" ht="12.75" customHeight="1">
      <c r="A636" s="990" t="s">
        <v>1498</v>
      </c>
      <c r="B636" s="989" t="s">
        <v>587</v>
      </c>
      <c r="C636" s="985">
        <v>6670</v>
      </c>
      <c r="D636" s="982">
        <v>667</v>
      </c>
    </row>
    <row r="637" spans="1:4" ht="12.75" customHeight="1">
      <c r="A637" s="990" t="s">
        <v>1499</v>
      </c>
      <c r="B637" s="989" t="s">
        <v>587</v>
      </c>
      <c r="C637" s="985">
        <v>55000</v>
      </c>
      <c r="D637" s="982">
        <v>13750</v>
      </c>
    </row>
    <row r="638" spans="1:4" ht="12.75" customHeight="1">
      <c r="A638" s="990" t="s">
        <v>1500</v>
      </c>
      <c r="B638" s="989" t="s">
        <v>587</v>
      </c>
      <c r="C638" s="985">
        <v>10370</v>
      </c>
      <c r="D638" s="982">
        <v>0</v>
      </c>
    </row>
    <row r="639" spans="1:4" ht="12.75" customHeight="1">
      <c r="A639" s="990" t="s">
        <v>1501</v>
      </c>
      <c r="B639" s="989" t="s">
        <v>587</v>
      </c>
      <c r="C639" s="985">
        <v>1980</v>
      </c>
      <c r="D639" s="982">
        <v>660</v>
      </c>
    </row>
    <row r="640" spans="1:4" ht="12.75" customHeight="1">
      <c r="A640" s="1006" t="s">
        <v>1184</v>
      </c>
      <c r="B640" s="989" t="s">
        <v>587</v>
      </c>
      <c r="C640" s="1007">
        <v>8120</v>
      </c>
      <c r="D640" s="982">
        <v>2030</v>
      </c>
    </row>
    <row r="641" spans="1:4" ht="12.75" customHeight="1">
      <c r="A641" s="1006" t="s">
        <v>1502</v>
      </c>
      <c r="B641" s="989" t="s">
        <v>587</v>
      </c>
      <c r="C641" s="1007">
        <v>1280</v>
      </c>
      <c r="D641" s="982">
        <v>0</v>
      </c>
    </row>
    <row r="642" spans="1:4" ht="12.75" customHeight="1">
      <c r="A642" s="1006" t="s">
        <v>1185</v>
      </c>
      <c r="B642" s="989" t="s">
        <v>587</v>
      </c>
      <c r="C642" s="1007">
        <v>3540</v>
      </c>
      <c r="D642" s="982">
        <v>945</v>
      </c>
    </row>
    <row r="643" spans="1:4" ht="12.75" customHeight="1">
      <c r="A643" s="1006" t="s">
        <v>1503</v>
      </c>
      <c r="B643" s="989" t="s">
        <v>587</v>
      </c>
      <c r="C643" s="1007">
        <v>1875</v>
      </c>
      <c r="D643" s="982">
        <v>0</v>
      </c>
    </row>
    <row r="644" spans="1:4" ht="12.75" customHeight="1">
      <c r="A644" s="1006" t="s">
        <v>1504</v>
      </c>
      <c r="B644" s="989" t="s">
        <v>587</v>
      </c>
      <c r="C644" s="1007">
        <v>4770</v>
      </c>
      <c r="D644" s="982">
        <v>0</v>
      </c>
    </row>
    <row r="645" spans="1:4" ht="12.75" customHeight="1">
      <c r="A645" s="1006" t="s">
        <v>1186</v>
      </c>
      <c r="B645" s="989" t="s">
        <v>587</v>
      </c>
      <c r="C645" s="1007">
        <v>28355</v>
      </c>
      <c r="D645" s="982">
        <v>2700</v>
      </c>
    </row>
    <row r="646" spans="1:4" ht="12.75" customHeight="1">
      <c r="A646" s="1006" t="s">
        <v>1505</v>
      </c>
      <c r="B646" s="989" t="s">
        <v>587</v>
      </c>
      <c r="C646" s="1007">
        <v>6000</v>
      </c>
      <c r="D646" s="982">
        <v>0</v>
      </c>
    </row>
    <row r="647" spans="1:4" ht="12.75" customHeight="1">
      <c r="A647" s="1006" t="s">
        <v>1506</v>
      </c>
      <c r="B647" s="989" t="s">
        <v>587</v>
      </c>
      <c r="C647" s="1007">
        <v>4000</v>
      </c>
      <c r="D647" s="982">
        <v>1000</v>
      </c>
    </row>
    <row r="648" spans="1:4" ht="12.75" customHeight="1">
      <c r="A648" s="990" t="s">
        <v>1195</v>
      </c>
      <c r="B648" s="989" t="s">
        <v>587</v>
      </c>
      <c r="C648" s="985">
        <v>1500</v>
      </c>
      <c r="D648" s="982">
        <v>0</v>
      </c>
    </row>
    <row r="649" spans="1:4" ht="12.75" customHeight="1">
      <c r="A649" s="990" t="s">
        <v>1507</v>
      </c>
      <c r="B649" s="989" t="s">
        <v>587</v>
      </c>
      <c r="C649" s="985">
        <v>9000</v>
      </c>
      <c r="D649" s="982">
        <v>0</v>
      </c>
    </row>
    <row r="650" spans="1:4" ht="12.75" customHeight="1">
      <c r="A650" s="990" t="s">
        <v>1280</v>
      </c>
      <c r="B650" s="989" t="s">
        <v>587</v>
      </c>
      <c r="C650" s="985">
        <v>8000</v>
      </c>
      <c r="D650" s="982">
        <v>0</v>
      </c>
    </row>
    <row r="651" spans="1:4" ht="12.75" customHeight="1">
      <c r="A651" s="990" t="s">
        <v>1508</v>
      </c>
      <c r="B651" s="989" t="s">
        <v>587</v>
      </c>
      <c r="C651" s="985">
        <v>2500</v>
      </c>
      <c r="D651" s="982">
        <v>250</v>
      </c>
    </row>
    <row r="652" spans="1:4" ht="12.75" customHeight="1">
      <c r="A652" s="990" t="s">
        <v>1188</v>
      </c>
      <c r="B652" s="989" t="s">
        <v>587</v>
      </c>
      <c r="C652" s="985">
        <v>1899</v>
      </c>
      <c r="D652" s="982">
        <v>0</v>
      </c>
    </row>
    <row r="653" spans="1:4" ht="12.75" customHeight="1">
      <c r="A653" s="990" t="s">
        <v>1187</v>
      </c>
      <c r="B653" s="989" t="s">
        <v>587</v>
      </c>
      <c r="C653" s="985">
        <v>24720</v>
      </c>
      <c r="D653" s="982">
        <v>20460</v>
      </c>
    </row>
    <row r="654" spans="1:4" ht="12.75" customHeight="1">
      <c r="A654" s="990" t="s">
        <v>1189</v>
      </c>
      <c r="B654" s="989" t="s">
        <v>587</v>
      </c>
      <c r="C654" s="985">
        <v>4770</v>
      </c>
      <c r="D654" s="982">
        <v>1465</v>
      </c>
    </row>
    <row r="655" spans="1:4" ht="12.75" customHeight="1">
      <c r="A655" s="990" t="s">
        <v>1190</v>
      </c>
      <c r="B655" s="989" t="s">
        <v>587</v>
      </c>
      <c r="C655" s="985">
        <v>4590</v>
      </c>
      <c r="D655" s="982">
        <v>0</v>
      </c>
    </row>
    <row r="656" spans="1:4" ht="12.75" customHeight="1">
      <c r="A656" s="990" t="s">
        <v>1509</v>
      </c>
      <c r="B656" s="989" t="s">
        <v>587</v>
      </c>
      <c r="C656" s="985">
        <v>10065</v>
      </c>
      <c r="D656" s="982">
        <v>0</v>
      </c>
    </row>
    <row r="657" spans="1:4" ht="12.75" customHeight="1">
      <c r="A657" s="1006" t="s">
        <v>1510</v>
      </c>
      <c r="B657" s="989" t="s">
        <v>587</v>
      </c>
      <c r="C657" s="1007">
        <v>5000</v>
      </c>
      <c r="D657" s="982">
        <v>0</v>
      </c>
    </row>
    <row r="658" spans="1:4" ht="12.75" customHeight="1">
      <c r="A658" s="1006" t="s">
        <v>1191</v>
      </c>
      <c r="B658" s="989" t="s">
        <v>587</v>
      </c>
      <c r="C658" s="1007">
        <v>53750</v>
      </c>
      <c r="D658" s="982">
        <v>3500</v>
      </c>
    </row>
    <row r="659" spans="1:4" ht="12.75" customHeight="1">
      <c r="A659" s="1006" t="s">
        <v>1511</v>
      </c>
      <c r="B659" s="989" t="s">
        <v>587</v>
      </c>
      <c r="C659" s="1007">
        <v>7170</v>
      </c>
      <c r="D659" s="982">
        <v>2390</v>
      </c>
    </row>
    <row r="660" spans="1:4" ht="12.75" customHeight="1">
      <c r="A660" s="990" t="s">
        <v>1512</v>
      </c>
      <c r="B660" s="989" t="s">
        <v>587</v>
      </c>
      <c r="C660" s="985">
        <v>4000</v>
      </c>
      <c r="D660" s="982">
        <v>400</v>
      </c>
    </row>
    <row r="661" spans="1:4" ht="12.75" customHeight="1">
      <c r="A661" s="990" t="s">
        <v>1193</v>
      </c>
      <c r="B661" s="989" t="s">
        <v>587</v>
      </c>
      <c r="C661" s="985">
        <v>18000</v>
      </c>
      <c r="D661" s="982">
        <v>6000</v>
      </c>
    </row>
    <row r="662" spans="1:4" ht="12.75" customHeight="1">
      <c r="A662" s="990" t="s">
        <v>1513</v>
      </c>
      <c r="B662" s="989" t="s">
        <v>587</v>
      </c>
      <c r="C662" s="985">
        <v>3624</v>
      </c>
      <c r="D662" s="982">
        <v>0</v>
      </c>
    </row>
    <row r="663" spans="1:4" ht="12.75" customHeight="1">
      <c r="A663" s="990" t="s">
        <v>1194</v>
      </c>
      <c r="B663" s="989" t="s">
        <v>587</v>
      </c>
      <c r="C663" s="985">
        <v>17585</v>
      </c>
      <c r="D663" s="982">
        <v>1500</v>
      </c>
    </row>
    <row r="664" spans="1:4" ht="12.75" customHeight="1">
      <c r="A664" s="990" t="s">
        <v>1197</v>
      </c>
      <c r="B664" s="989" t="s">
        <v>587</v>
      </c>
      <c r="C664" s="985">
        <v>1847</v>
      </c>
      <c r="D664" s="982">
        <v>0</v>
      </c>
    </row>
    <row r="665" spans="1:4" ht="12.75" customHeight="1">
      <c r="A665" s="990" t="s">
        <v>1514</v>
      </c>
      <c r="B665" s="989" t="s">
        <v>587</v>
      </c>
      <c r="C665" s="985">
        <v>6000</v>
      </c>
      <c r="D665" s="982">
        <v>0</v>
      </c>
    </row>
    <row r="666" spans="1:4" ht="12.75" customHeight="1">
      <c r="A666" s="990" t="s">
        <v>1515</v>
      </c>
      <c r="B666" s="989" t="s">
        <v>587</v>
      </c>
      <c r="C666" s="985">
        <v>1893</v>
      </c>
      <c r="D666" s="982">
        <v>0</v>
      </c>
    </row>
    <row r="667" spans="1:4" ht="12.75" customHeight="1">
      <c r="A667" s="990" t="s">
        <v>1198</v>
      </c>
      <c r="B667" s="989" t="s">
        <v>587</v>
      </c>
      <c r="C667" s="985">
        <v>1170</v>
      </c>
      <c r="D667" s="982">
        <v>0</v>
      </c>
    </row>
    <row r="668" spans="1:4" ht="12.75" customHeight="1">
      <c r="A668" s="990" t="s">
        <v>1516</v>
      </c>
      <c r="B668" s="989" t="s">
        <v>587</v>
      </c>
      <c r="C668" s="985">
        <v>1000</v>
      </c>
      <c r="D668" s="982">
        <v>0</v>
      </c>
    </row>
    <row r="669" spans="1:4" ht="12.75" customHeight="1">
      <c r="A669" s="990" t="s">
        <v>1517</v>
      </c>
      <c r="B669" s="989" t="s">
        <v>587</v>
      </c>
      <c r="C669" s="985">
        <v>2200</v>
      </c>
      <c r="D669" s="982">
        <v>0</v>
      </c>
    </row>
    <row r="670" spans="1:4" ht="12.75" customHeight="1">
      <c r="A670" s="990" t="s">
        <v>1518</v>
      </c>
      <c r="B670" s="989" t="s">
        <v>587</v>
      </c>
      <c r="C670" s="985">
        <v>2100</v>
      </c>
      <c r="D670" s="982">
        <v>0</v>
      </c>
    </row>
    <row r="671" spans="1:4" ht="12.75" customHeight="1">
      <c r="A671" s="990" t="s">
        <v>1519</v>
      </c>
      <c r="B671" s="989" t="s">
        <v>587</v>
      </c>
      <c r="C671" s="985">
        <v>28950</v>
      </c>
      <c r="D671" s="982">
        <v>0</v>
      </c>
    </row>
    <row r="672" spans="1:4" ht="12.75" customHeight="1">
      <c r="A672" s="990" t="s">
        <v>1520</v>
      </c>
      <c r="B672" s="989" t="s">
        <v>587</v>
      </c>
      <c r="C672" s="985">
        <v>3015</v>
      </c>
      <c r="D672" s="982">
        <v>0</v>
      </c>
    </row>
    <row r="673" spans="1:4" ht="12.75" customHeight="1">
      <c r="A673" s="990" t="s">
        <v>1200</v>
      </c>
      <c r="B673" s="989" t="s">
        <v>587</v>
      </c>
      <c r="C673" s="985">
        <v>1200</v>
      </c>
      <c r="D673" s="982">
        <v>400</v>
      </c>
    </row>
    <row r="674" spans="1:4" ht="12.75" customHeight="1">
      <c r="A674" s="990" t="s">
        <v>1521</v>
      </c>
      <c r="B674" s="989" t="s">
        <v>587</v>
      </c>
      <c r="C674" s="985">
        <v>400</v>
      </c>
      <c r="D674" s="982">
        <v>0</v>
      </c>
    </row>
    <row r="675" spans="1:4" ht="12.75" customHeight="1">
      <c r="A675" s="990" t="s">
        <v>1522</v>
      </c>
      <c r="B675" s="989" t="s">
        <v>587</v>
      </c>
      <c r="C675" s="985">
        <v>600</v>
      </c>
      <c r="D675" s="982">
        <v>0</v>
      </c>
    </row>
    <row r="676" spans="1:4" ht="12.75" customHeight="1">
      <c r="A676" s="1006" t="s">
        <v>1523</v>
      </c>
      <c r="B676" s="989" t="s">
        <v>587</v>
      </c>
      <c r="C676" s="1007">
        <v>2000</v>
      </c>
      <c r="D676" s="982">
        <v>500</v>
      </c>
    </row>
    <row r="677" spans="1:4" ht="12.75" customHeight="1">
      <c r="A677" s="1010" t="s">
        <v>1524</v>
      </c>
      <c r="B677" s="983">
        <v>519313</v>
      </c>
      <c r="C677" s="983">
        <v>365521</v>
      </c>
      <c r="D677" s="982">
        <v>20854</v>
      </c>
    </row>
    <row r="678" spans="1:4" ht="12" customHeight="1">
      <c r="A678" s="990" t="s">
        <v>1525</v>
      </c>
      <c r="B678" s="1001">
        <v>60918</v>
      </c>
      <c r="C678" s="985">
        <v>107540</v>
      </c>
      <c r="D678" s="982">
        <v>20854</v>
      </c>
    </row>
    <row r="679" spans="1:4" ht="12" customHeight="1">
      <c r="A679" s="990" t="s">
        <v>1526</v>
      </c>
      <c r="B679" s="989" t="s">
        <v>587</v>
      </c>
      <c r="C679" s="985">
        <v>85000</v>
      </c>
      <c r="D679" s="982">
        <v>20000</v>
      </c>
    </row>
    <row r="680" spans="1:4" ht="12" customHeight="1">
      <c r="A680" s="990" t="s">
        <v>1527</v>
      </c>
      <c r="B680" s="989" t="s">
        <v>587</v>
      </c>
      <c r="C680" s="985">
        <v>12500</v>
      </c>
      <c r="D680" s="982">
        <v>0</v>
      </c>
    </row>
    <row r="681" spans="1:4" ht="12" customHeight="1">
      <c r="A681" s="990" t="s">
        <v>1528</v>
      </c>
      <c r="B681" s="989" t="s">
        <v>587</v>
      </c>
      <c r="C681" s="985">
        <v>1500</v>
      </c>
      <c r="D681" s="982">
        <v>0</v>
      </c>
    </row>
    <row r="682" spans="1:4" ht="12" customHeight="1">
      <c r="A682" s="990" t="s">
        <v>1529</v>
      </c>
      <c r="B682" s="989" t="s">
        <v>587</v>
      </c>
      <c r="C682" s="985">
        <v>6040</v>
      </c>
      <c r="D682" s="982">
        <v>604</v>
      </c>
    </row>
    <row r="683" spans="1:4" ht="12" customHeight="1">
      <c r="A683" s="990" t="s">
        <v>1530</v>
      </c>
      <c r="B683" s="989" t="s">
        <v>587</v>
      </c>
      <c r="C683" s="985">
        <v>2500</v>
      </c>
      <c r="D683" s="982">
        <v>250</v>
      </c>
    </row>
    <row r="684" spans="1:4" ht="12" customHeight="1">
      <c r="A684" s="990" t="s">
        <v>1531</v>
      </c>
      <c r="B684" s="1001">
        <v>252565</v>
      </c>
      <c r="C684" s="985">
        <v>52798</v>
      </c>
      <c r="D684" s="982">
        <v>0</v>
      </c>
    </row>
    <row r="685" spans="1:4" s="1011" customFormat="1" ht="12" customHeight="1">
      <c r="A685" s="990" t="s">
        <v>1532</v>
      </c>
      <c r="B685" s="991">
        <v>202171</v>
      </c>
      <c r="C685" s="985">
        <v>177516</v>
      </c>
      <c r="D685" s="982">
        <v>0</v>
      </c>
    </row>
    <row r="686" spans="1:4" s="1011" customFormat="1" ht="15" customHeight="1">
      <c r="A686" s="990" t="s">
        <v>1533</v>
      </c>
      <c r="B686" s="1001">
        <v>3659</v>
      </c>
      <c r="C686" s="985">
        <v>3944</v>
      </c>
      <c r="D686" s="982">
        <v>0</v>
      </c>
    </row>
    <row r="687" spans="1:4" s="1011" customFormat="1" ht="15" customHeight="1">
      <c r="A687" s="990" t="s">
        <v>1534</v>
      </c>
      <c r="B687" s="989" t="s">
        <v>587</v>
      </c>
      <c r="C687" s="985">
        <v>3948</v>
      </c>
      <c r="D687" s="982">
        <v>0</v>
      </c>
    </row>
    <row r="688" spans="1:4" s="1011" customFormat="1" ht="15" customHeight="1">
      <c r="A688" s="990" t="s">
        <v>1535</v>
      </c>
      <c r="B688" s="989" t="s">
        <v>587</v>
      </c>
      <c r="C688" s="985">
        <v>3442</v>
      </c>
      <c r="D688" s="982">
        <v>0</v>
      </c>
    </row>
    <row r="689" spans="1:4" s="1011" customFormat="1" ht="15" customHeight="1">
      <c r="A689" s="990" t="s">
        <v>1536</v>
      </c>
      <c r="B689" s="989" t="s">
        <v>587</v>
      </c>
      <c r="C689" s="985">
        <v>3674</v>
      </c>
      <c r="D689" s="982">
        <v>0</v>
      </c>
    </row>
    <row r="690" spans="1:4" s="1011" customFormat="1" ht="15" customHeight="1">
      <c r="A690" s="990" t="s">
        <v>1537</v>
      </c>
      <c r="B690" s="989" t="s">
        <v>587</v>
      </c>
      <c r="C690" s="985">
        <v>12659</v>
      </c>
      <c r="D690" s="982">
        <v>0</v>
      </c>
    </row>
    <row r="691" spans="1:4" ht="12.75" customHeight="1">
      <c r="A691" s="984" t="s">
        <v>1538</v>
      </c>
      <c r="B691" s="983">
        <v>3988784</v>
      </c>
      <c r="C691" s="983">
        <v>2594320</v>
      </c>
      <c r="D691" s="982">
        <v>49234</v>
      </c>
    </row>
    <row r="692" spans="1:4" ht="12.75" customHeight="1">
      <c r="A692" s="990" t="s">
        <v>1539</v>
      </c>
      <c r="B692" s="985">
        <v>1200000</v>
      </c>
      <c r="C692" s="985">
        <v>660000</v>
      </c>
      <c r="D692" s="982">
        <v>0</v>
      </c>
    </row>
    <row r="693" spans="1:4" ht="12.75" customHeight="1">
      <c r="A693" s="990" t="s">
        <v>1540</v>
      </c>
      <c r="B693" s="985">
        <v>36378</v>
      </c>
      <c r="C693" s="985">
        <v>0</v>
      </c>
      <c r="D693" s="982">
        <v>0</v>
      </c>
    </row>
    <row r="694" spans="1:4" ht="24.75" customHeight="1">
      <c r="A694" s="990" t="s">
        <v>1541</v>
      </c>
      <c r="B694" s="985">
        <v>171507</v>
      </c>
      <c r="C694" s="985">
        <v>183247</v>
      </c>
      <c r="D694" s="982">
        <v>0</v>
      </c>
    </row>
    <row r="695" spans="1:4" ht="12.75" customHeight="1">
      <c r="A695" s="990" t="s">
        <v>1542</v>
      </c>
      <c r="B695" s="985">
        <v>34692</v>
      </c>
      <c r="C695" s="985">
        <v>16269</v>
      </c>
      <c r="D695" s="982">
        <v>0</v>
      </c>
    </row>
    <row r="696" spans="1:4" ht="12.75" customHeight="1">
      <c r="A696" s="990" t="s">
        <v>1543</v>
      </c>
      <c r="B696" s="985">
        <v>506749</v>
      </c>
      <c r="C696" s="985">
        <v>153406</v>
      </c>
      <c r="D696" s="982">
        <v>0</v>
      </c>
    </row>
    <row r="697" spans="1:4" ht="12.75" customHeight="1">
      <c r="A697" s="990" t="s">
        <v>1544</v>
      </c>
      <c r="B697" s="989" t="s">
        <v>587</v>
      </c>
      <c r="C697" s="985">
        <v>2725</v>
      </c>
      <c r="D697" s="982">
        <v>0</v>
      </c>
    </row>
    <row r="698" spans="1:4" ht="12.75" customHeight="1">
      <c r="A698" s="990" t="s">
        <v>1545</v>
      </c>
      <c r="B698" s="989" t="s">
        <v>587</v>
      </c>
      <c r="C698" s="985">
        <v>20000</v>
      </c>
      <c r="D698" s="982">
        <v>0</v>
      </c>
    </row>
    <row r="699" spans="1:4" ht="12.75" customHeight="1">
      <c r="A699" s="990" t="s">
        <v>1546</v>
      </c>
      <c r="B699" s="989" t="s">
        <v>587</v>
      </c>
      <c r="C699" s="985">
        <v>130681</v>
      </c>
      <c r="D699" s="982">
        <v>0</v>
      </c>
    </row>
    <row r="700" spans="1:4" ht="12.75" customHeight="1">
      <c r="A700" s="990" t="s">
        <v>1547</v>
      </c>
      <c r="B700" s="1001">
        <v>5559</v>
      </c>
      <c r="C700" s="985">
        <v>0</v>
      </c>
      <c r="D700" s="982">
        <v>0</v>
      </c>
    </row>
    <row r="701" spans="1:4" ht="15" customHeight="1">
      <c r="A701" s="990" t="s">
        <v>1548</v>
      </c>
      <c r="B701" s="985">
        <v>1344786</v>
      </c>
      <c r="C701" s="985">
        <v>789061</v>
      </c>
      <c r="D701" s="982">
        <v>0</v>
      </c>
    </row>
    <row r="702" spans="1:4" ht="15" customHeight="1">
      <c r="A702" s="990" t="s">
        <v>1549</v>
      </c>
      <c r="B702" s="989" t="s">
        <v>587</v>
      </c>
      <c r="C702" s="985">
        <v>48214</v>
      </c>
      <c r="D702" s="982">
        <v>0</v>
      </c>
    </row>
    <row r="703" spans="1:4" ht="15" customHeight="1">
      <c r="A703" s="990" t="s">
        <v>1550</v>
      </c>
      <c r="B703" s="989" t="s">
        <v>587</v>
      </c>
      <c r="C703" s="985">
        <v>166158</v>
      </c>
      <c r="D703" s="982">
        <v>0</v>
      </c>
    </row>
    <row r="704" spans="1:4" ht="15" customHeight="1">
      <c r="A704" s="990" t="s">
        <v>1551</v>
      </c>
      <c r="B704" s="989" t="s">
        <v>587</v>
      </c>
      <c r="C704" s="985">
        <v>574689</v>
      </c>
      <c r="D704" s="982">
        <v>0</v>
      </c>
    </row>
    <row r="705" spans="1:4" ht="13.5" customHeight="1">
      <c r="A705" s="990" t="s">
        <v>1552</v>
      </c>
      <c r="B705" s="985">
        <v>263552</v>
      </c>
      <c r="C705" s="985">
        <v>489593</v>
      </c>
      <c r="D705" s="982">
        <v>0</v>
      </c>
    </row>
    <row r="706" spans="1:4" ht="12.75" customHeight="1">
      <c r="A706" s="990" t="s">
        <v>1553</v>
      </c>
      <c r="B706" s="985">
        <v>404404</v>
      </c>
      <c r="C706" s="985">
        <v>200647</v>
      </c>
      <c r="D706" s="982">
        <v>0</v>
      </c>
    </row>
    <row r="707" spans="1:4" s="1012" customFormat="1" ht="15" customHeight="1">
      <c r="A707" s="990" t="s">
        <v>1550</v>
      </c>
      <c r="B707" s="989" t="s">
        <v>587</v>
      </c>
      <c r="C707" s="1001">
        <v>119542</v>
      </c>
      <c r="D707" s="982">
        <v>0</v>
      </c>
    </row>
    <row r="708" spans="1:4" s="162" customFormat="1" ht="17.25" customHeight="1">
      <c r="A708" s="990" t="s">
        <v>1551</v>
      </c>
      <c r="B708" s="989" t="s">
        <v>587</v>
      </c>
      <c r="C708" s="1001">
        <v>57711</v>
      </c>
      <c r="D708" s="982">
        <v>0</v>
      </c>
    </row>
    <row r="709" spans="1:4" s="162" customFormat="1" ht="14.25" customHeight="1">
      <c r="A709" s="990" t="s">
        <v>1549</v>
      </c>
      <c r="B709" s="989" t="s">
        <v>587</v>
      </c>
      <c r="C709" s="1001">
        <v>23394</v>
      </c>
      <c r="D709" s="982">
        <v>0</v>
      </c>
    </row>
    <row r="710" spans="1:4" s="162" customFormat="1" ht="12.75" customHeight="1">
      <c r="A710" s="990" t="s">
        <v>1554</v>
      </c>
      <c r="B710" s="989" t="s">
        <v>587</v>
      </c>
      <c r="C710" s="1001">
        <v>21680</v>
      </c>
      <c r="D710" s="982">
        <v>0</v>
      </c>
    </row>
    <row r="711" spans="1:4" s="162" customFormat="1" ht="15" customHeight="1">
      <c r="A711" s="990" t="s">
        <v>1555</v>
      </c>
      <c r="B711" s="989" t="s">
        <v>587</v>
      </c>
      <c r="C711" s="1001">
        <v>20707</v>
      </c>
      <c r="D711" s="982">
        <v>315</v>
      </c>
    </row>
    <row r="712" spans="1:4" s="162" customFormat="1" ht="15" customHeight="1">
      <c r="A712" s="990" t="s">
        <v>1556</v>
      </c>
      <c r="B712" s="989" t="s">
        <v>587</v>
      </c>
      <c r="C712" s="1001">
        <v>48919</v>
      </c>
      <c r="D712" s="982">
        <v>48919</v>
      </c>
    </row>
    <row r="713" spans="1:4" s="162" customFormat="1" ht="13.5" customHeight="1">
      <c r="A713" s="990" t="s">
        <v>1557</v>
      </c>
      <c r="B713" s="989">
        <v>21157</v>
      </c>
      <c r="C713" s="1001">
        <v>10791</v>
      </c>
      <c r="D713" s="982">
        <v>0</v>
      </c>
    </row>
    <row r="714" spans="1:4" s="162" customFormat="1" ht="12" customHeight="1">
      <c r="A714" s="1013"/>
      <c r="B714" s="1014"/>
      <c r="C714" s="1015"/>
      <c r="D714" s="1016"/>
    </row>
    <row r="715" spans="1:4" s="162" customFormat="1" ht="15" customHeight="1">
      <c r="A715" s="1017"/>
      <c r="B715" s="1014"/>
      <c r="C715" s="1015"/>
      <c r="D715" s="1016"/>
    </row>
    <row r="716" spans="1:4" s="162" customFormat="1" ht="17.25" customHeight="1">
      <c r="A716" s="1013"/>
      <c r="B716" s="1014"/>
      <c r="C716" s="1015"/>
      <c r="D716" s="1016"/>
    </row>
    <row r="717" spans="1:4" ht="15.75" customHeight="1">
      <c r="A717" s="1018" t="s">
        <v>623</v>
      </c>
      <c r="B717" s="148"/>
      <c r="C717" s="227" t="s">
        <v>624</v>
      </c>
      <c r="D717" s="148"/>
    </row>
    <row r="718" spans="2:4" ht="15" customHeight="1">
      <c r="B718" s="148"/>
      <c r="C718" s="492"/>
      <c r="D718" s="148"/>
    </row>
    <row r="719" spans="2:4" ht="15" customHeight="1">
      <c r="B719" s="148"/>
      <c r="C719" s="148"/>
      <c r="D719" s="148"/>
    </row>
    <row r="720" spans="2:4" ht="15" customHeight="1">
      <c r="B720" s="148"/>
      <c r="C720" s="148"/>
      <c r="D720" s="148"/>
    </row>
    <row r="721" spans="2:4" ht="13.5" customHeight="1">
      <c r="B721" s="148"/>
      <c r="C721" s="148"/>
      <c r="D721" s="148"/>
    </row>
    <row r="722" spans="1:4" ht="9.75" customHeight="1">
      <c r="A722" s="148"/>
      <c r="B722" s="148"/>
      <c r="C722" s="148"/>
      <c r="D722" s="148"/>
    </row>
    <row r="723" spans="1:4" ht="15" customHeight="1">
      <c r="A723" s="148" t="s">
        <v>727</v>
      </c>
      <c r="B723" s="148"/>
      <c r="C723" s="148"/>
      <c r="D723" s="148"/>
    </row>
    <row r="724" spans="1:4" ht="18.75" customHeight="1">
      <c r="A724" s="148" t="s">
        <v>548</v>
      </c>
      <c r="B724" s="148"/>
      <c r="C724" s="148"/>
      <c r="D724" s="148"/>
    </row>
    <row r="725" spans="1:4" ht="9.75" customHeight="1">
      <c r="A725" s="148"/>
      <c r="B725" s="148"/>
      <c r="C725" s="148"/>
      <c r="D725" s="148"/>
    </row>
    <row r="726" spans="1:4" ht="9.75" customHeight="1">
      <c r="A726" s="148"/>
      <c r="B726" s="148"/>
      <c r="C726" s="148"/>
      <c r="D726" s="148"/>
    </row>
    <row r="727" spans="1:4" ht="9.75" customHeight="1">
      <c r="A727" s="148"/>
      <c r="B727" s="148"/>
      <c r="C727" s="148"/>
      <c r="D727" s="148"/>
    </row>
    <row r="728" spans="1:4" ht="9.75" customHeight="1">
      <c r="A728" s="148"/>
      <c r="B728" s="148"/>
      <c r="C728" s="148"/>
      <c r="D728" s="148"/>
    </row>
    <row r="729" spans="1:4" ht="9.75" customHeight="1">
      <c r="A729" s="148"/>
      <c r="B729" s="148"/>
      <c r="C729" s="148"/>
      <c r="D729" s="148"/>
    </row>
    <row r="730" spans="1:4" ht="9.75" customHeight="1">
      <c r="A730" s="148"/>
      <c r="B730" s="148"/>
      <c r="C730" s="148"/>
      <c r="D730" s="148"/>
    </row>
    <row r="731" spans="1:4" ht="9.75" customHeight="1">
      <c r="A731" s="148"/>
      <c r="B731" s="148"/>
      <c r="C731" s="148"/>
      <c r="D731" s="148"/>
    </row>
    <row r="732" spans="1:4" ht="9.75" customHeight="1">
      <c r="A732" s="148"/>
      <c r="B732" s="148"/>
      <c r="C732" s="148"/>
      <c r="D732" s="148"/>
    </row>
    <row r="733" spans="1:4" ht="9.75" customHeight="1">
      <c r="A733" s="148"/>
      <c r="B733" s="148"/>
      <c r="C733" s="148"/>
      <c r="D733" s="148"/>
    </row>
    <row r="734" spans="1:4" ht="9.75" customHeight="1">
      <c r="A734" s="148"/>
      <c r="B734" s="148"/>
      <c r="C734" s="148"/>
      <c r="D734" s="148"/>
    </row>
    <row r="735" spans="1:4" ht="9.75" customHeight="1">
      <c r="A735" s="148"/>
      <c r="B735" s="148"/>
      <c r="C735" s="148"/>
      <c r="D735" s="148"/>
    </row>
    <row r="736" spans="1:4" ht="9.75" customHeight="1">
      <c r="A736" s="148"/>
      <c r="B736" s="148"/>
      <c r="C736" s="148"/>
      <c r="D736" s="148"/>
    </row>
    <row r="737" spans="1:4" ht="9.75" customHeight="1">
      <c r="A737" s="148"/>
      <c r="B737" s="148"/>
      <c r="C737" s="148"/>
      <c r="D737" s="148"/>
    </row>
    <row r="738" spans="1:4" ht="9.75" customHeight="1">
      <c r="A738" s="148"/>
      <c r="B738" s="148"/>
      <c r="C738" s="148"/>
      <c r="D738" s="148"/>
    </row>
    <row r="739" spans="1:4" ht="9.75" customHeight="1">
      <c r="A739" s="148"/>
      <c r="B739" s="148"/>
      <c r="C739" s="148"/>
      <c r="D739" s="148"/>
    </row>
    <row r="740" spans="1:4" ht="9.75" customHeight="1">
      <c r="A740" s="148"/>
      <c r="B740" s="148"/>
      <c r="C740" s="148"/>
      <c r="D740" s="148"/>
    </row>
    <row r="741" spans="1:4" ht="9.75" customHeight="1">
      <c r="A741" s="148"/>
      <c r="B741" s="148"/>
      <c r="C741" s="148"/>
      <c r="D741" s="148"/>
    </row>
    <row r="742" spans="1:4" ht="9.75" customHeight="1">
      <c r="A742" s="148"/>
      <c r="B742" s="148"/>
      <c r="C742" s="148"/>
      <c r="D742" s="148"/>
    </row>
    <row r="743" spans="1:4" ht="9.75" customHeight="1">
      <c r="A743" s="148"/>
      <c r="B743" s="148"/>
      <c r="C743" s="148"/>
      <c r="D743" s="148"/>
    </row>
    <row r="744" spans="1:4" ht="9.75" customHeight="1">
      <c r="A744" s="148"/>
      <c r="B744" s="148"/>
      <c r="C744" s="148"/>
      <c r="D744" s="148"/>
    </row>
    <row r="745" spans="1:4" ht="9.75" customHeight="1">
      <c r="A745" s="148"/>
      <c r="B745" s="148"/>
      <c r="C745" s="148"/>
      <c r="D745" s="148"/>
    </row>
    <row r="746" spans="1:4" ht="9.75" customHeight="1">
      <c r="A746" s="148"/>
      <c r="B746" s="148"/>
      <c r="C746" s="148"/>
      <c r="D746" s="148"/>
    </row>
    <row r="747" spans="1:4" ht="9.75" customHeight="1">
      <c r="A747" s="148"/>
      <c r="B747" s="148"/>
      <c r="C747" s="148"/>
      <c r="D747" s="148"/>
    </row>
    <row r="748" spans="1:4" ht="9.75" customHeight="1">
      <c r="A748" s="148"/>
      <c r="B748" s="148"/>
      <c r="C748" s="148"/>
      <c r="D748" s="148"/>
    </row>
    <row r="749" spans="1:4" ht="9.75" customHeight="1">
      <c r="A749" s="148"/>
      <c r="B749" s="148"/>
      <c r="C749" s="148"/>
      <c r="D749" s="148"/>
    </row>
    <row r="750" spans="1:4" ht="9.75" customHeight="1">
      <c r="A750" s="148"/>
      <c r="B750" s="148"/>
      <c r="C750" s="148"/>
      <c r="D750" s="148"/>
    </row>
    <row r="751" spans="1:4" ht="9.75" customHeight="1">
      <c r="A751" s="148"/>
      <c r="B751" s="148"/>
      <c r="C751" s="148"/>
      <c r="D751" s="148"/>
    </row>
    <row r="752" spans="1:4" ht="9.75" customHeight="1">
      <c r="A752" s="148"/>
      <c r="B752" s="148"/>
      <c r="C752" s="148"/>
      <c r="D752" s="148"/>
    </row>
    <row r="753" spans="1:4" ht="9.75" customHeight="1">
      <c r="A753" s="148"/>
      <c r="B753" s="148"/>
      <c r="C753" s="148"/>
      <c r="D753" s="148"/>
    </row>
    <row r="754" spans="1:4" ht="9.75" customHeight="1">
      <c r="A754" s="148"/>
      <c r="B754" s="148"/>
      <c r="C754" s="148"/>
      <c r="D754" s="148"/>
    </row>
    <row r="755" spans="1:4" ht="9.75" customHeight="1">
      <c r="A755" s="148"/>
      <c r="B755" s="148"/>
      <c r="C755" s="148"/>
      <c r="D755" s="148"/>
    </row>
    <row r="756" spans="1:4" ht="9.75" customHeight="1">
      <c r="A756" s="148"/>
      <c r="B756" s="148"/>
      <c r="C756" s="148"/>
      <c r="D756" s="148"/>
    </row>
    <row r="757" spans="1:4" ht="9.75" customHeight="1">
      <c r="A757" s="148"/>
      <c r="B757" s="148"/>
      <c r="C757" s="148"/>
      <c r="D757" s="148"/>
    </row>
    <row r="758" spans="1:4" ht="9.75" customHeight="1">
      <c r="A758" s="148"/>
      <c r="B758" s="148"/>
      <c r="C758" s="148"/>
      <c r="D758" s="148"/>
    </row>
    <row r="759" spans="1:4" ht="9.75" customHeight="1">
      <c r="A759" s="148"/>
      <c r="B759" s="148"/>
      <c r="C759" s="148"/>
      <c r="D759" s="148"/>
    </row>
    <row r="760" spans="1:4" ht="9.75" customHeight="1">
      <c r="A760" s="148"/>
      <c r="B760" s="148"/>
      <c r="C760" s="148"/>
      <c r="D760" s="148"/>
    </row>
    <row r="761" spans="1:4" ht="9.75" customHeight="1">
      <c r="A761" s="148"/>
      <c r="B761" s="148"/>
      <c r="C761" s="148"/>
      <c r="D761" s="148"/>
    </row>
    <row r="762" spans="1:4" ht="9.75" customHeight="1">
      <c r="A762" s="148"/>
      <c r="B762" s="148"/>
      <c r="C762" s="148"/>
      <c r="D762" s="148"/>
    </row>
    <row r="763" spans="1:4" ht="9.75" customHeight="1">
      <c r="A763" s="148"/>
      <c r="B763" s="148"/>
      <c r="C763" s="148"/>
      <c r="D763" s="148"/>
    </row>
    <row r="764" spans="1:4" ht="9.75" customHeight="1">
      <c r="A764" s="148"/>
      <c r="B764" s="148"/>
      <c r="C764" s="148"/>
      <c r="D764" s="148"/>
    </row>
    <row r="765" spans="1:4" ht="9.75" customHeight="1">
      <c r="A765" s="148"/>
      <c r="B765" s="148"/>
      <c r="C765" s="148"/>
      <c r="D765" s="148"/>
    </row>
    <row r="766" spans="1:4" ht="9.75" customHeight="1">
      <c r="A766" s="148"/>
      <c r="B766" s="148"/>
      <c r="C766" s="148"/>
      <c r="D766" s="148"/>
    </row>
    <row r="767" spans="1:4" ht="9.75" customHeight="1">
      <c r="A767" s="148"/>
      <c r="B767" s="148"/>
      <c r="C767" s="148"/>
      <c r="D767" s="148"/>
    </row>
    <row r="768" spans="1:4" ht="9.75" customHeight="1">
      <c r="A768" s="148"/>
      <c r="B768" s="148"/>
      <c r="C768" s="148"/>
      <c r="D768" s="148"/>
    </row>
    <row r="769" spans="1:4" ht="9.75" customHeight="1">
      <c r="A769" s="148"/>
      <c r="B769" s="148"/>
      <c r="C769" s="148"/>
      <c r="D769" s="148"/>
    </row>
    <row r="770" spans="1:4" ht="9.75" customHeight="1">
      <c r="A770" s="148"/>
      <c r="B770" s="148"/>
      <c r="C770" s="148"/>
      <c r="D770" s="148"/>
    </row>
    <row r="771" spans="1:4" ht="9.75" customHeight="1">
      <c r="A771" s="148"/>
      <c r="B771" s="148"/>
      <c r="C771" s="148"/>
      <c r="D771" s="148"/>
    </row>
    <row r="772" spans="1:4" ht="9.75" customHeight="1">
      <c r="A772" s="148"/>
      <c r="B772" s="148"/>
      <c r="C772" s="148"/>
      <c r="D772" s="148"/>
    </row>
    <row r="773" spans="1:4" ht="9.75" customHeight="1">
      <c r="A773" s="148"/>
      <c r="B773" s="148"/>
      <c r="C773" s="148"/>
      <c r="D773" s="148"/>
    </row>
    <row r="774" spans="1:4" ht="9.75" customHeight="1">
      <c r="A774" s="148"/>
      <c r="B774" s="148"/>
      <c r="C774" s="148"/>
      <c r="D774" s="148"/>
    </row>
    <row r="775" spans="1:4" ht="9.75" customHeight="1">
      <c r="A775" s="148"/>
      <c r="B775" s="148"/>
      <c r="C775" s="148"/>
      <c r="D775" s="148"/>
    </row>
    <row r="776" spans="1:4" ht="9.75" customHeight="1">
      <c r="A776" s="148"/>
      <c r="B776" s="148"/>
      <c r="C776" s="148"/>
      <c r="D776" s="148"/>
    </row>
    <row r="777" spans="1:4" ht="9.75" customHeight="1">
      <c r="A777" s="148"/>
      <c r="B777" s="148"/>
      <c r="C777" s="148"/>
      <c r="D777" s="148"/>
    </row>
    <row r="778" spans="1:4" ht="9.75" customHeight="1">
      <c r="A778" s="148"/>
      <c r="B778" s="148"/>
      <c r="C778" s="148"/>
      <c r="D778" s="148"/>
    </row>
    <row r="779" spans="1:4" ht="9.75" customHeight="1">
      <c r="A779" s="148"/>
      <c r="B779" s="148"/>
      <c r="C779" s="148"/>
      <c r="D779" s="148"/>
    </row>
    <row r="780" spans="1:4" ht="9.75" customHeight="1">
      <c r="A780" s="148"/>
      <c r="B780" s="148"/>
      <c r="C780" s="148"/>
      <c r="D780" s="148"/>
    </row>
    <row r="781" spans="1:4" ht="9.75" customHeight="1">
      <c r="A781" s="148"/>
      <c r="B781" s="148"/>
      <c r="C781" s="148"/>
      <c r="D781" s="148"/>
    </row>
    <row r="782" spans="1:4" ht="9.75" customHeight="1">
      <c r="A782" s="148"/>
      <c r="B782" s="148"/>
      <c r="C782" s="148"/>
      <c r="D782" s="148"/>
    </row>
    <row r="783" spans="1:4" ht="9.75" customHeight="1">
      <c r="A783" s="148"/>
      <c r="B783" s="148"/>
      <c r="C783" s="148"/>
      <c r="D783" s="148"/>
    </row>
    <row r="784" spans="1:4" ht="9.75" customHeight="1">
      <c r="A784" s="148"/>
      <c r="B784" s="148"/>
      <c r="C784" s="148"/>
      <c r="D784" s="148"/>
    </row>
    <row r="785" spans="1:4" ht="9.75" customHeight="1">
      <c r="A785" s="148"/>
      <c r="B785" s="148"/>
      <c r="C785" s="148"/>
      <c r="D785" s="148"/>
    </row>
    <row r="786" spans="1:4" ht="9.75" customHeight="1">
      <c r="A786" s="148"/>
      <c r="B786" s="148"/>
      <c r="C786" s="148"/>
      <c r="D786" s="148"/>
    </row>
    <row r="787" spans="1:4" ht="9.75" customHeight="1">
      <c r="A787" s="148"/>
      <c r="B787" s="148"/>
      <c r="C787" s="148"/>
      <c r="D787" s="148"/>
    </row>
    <row r="788" spans="1:4" ht="9.75" customHeight="1">
      <c r="A788" s="148"/>
      <c r="B788" s="148"/>
      <c r="C788" s="148"/>
      <c r="D788" s="148"/>
    </row>
    <row r="789" spans="1:4" ht="9.75" customHeight="1">
      <c r="A789" s="148"/>
      <c r="B789" s="148"/>
      <c r="C789" s="148"/>
      <c r="D789" s="148"/>
    </row>
    <row r="790" spans="1:4" ht="9.75" customHeight="1">
      <c r="A790" s="148"/>
      <c r="B790" s="148"/>
      <c r="C790" s="148"/>
      <c r="D790" s="148"/>
    </row>
    <row r="791" spans="1:4" ht="9.75" customHeight="1">
      <c r="A791" s="148"/>
      <c r="B791" s="148"/>
      <c r="C791" s="148"/>
      <c r="D791" s="148"/>
    </row>
    <row r="792" spans="1:4" ht="9.75" customHeight="1">
      <c r="A792" s="148"/>
      <c r="B792" s="148"/>
      <c r="C792" s="148"/>
      <c r="D792" s="148"/>
    </row>
    <row r="793" spans="1:4" ht="9.75" customHeight="1">
      <c r="A793" s="148"/>
      <c r="B793" s="148"/>
      <c r="C793" s="148"/>
      <c r="D793" s="148"/>
    </row>
    <row r="794" spans="1:4" ht="9.75" customHeight="1">
      <c r="A794" s="148"/>
      <c r="B794" s="148"/>
      <c r="C794" s="148"/>
      <c r="D794" s="148"/>
    </row>
    <row r="795" spans="1:4" ht="9.75" customHeight="1">
      <c r="A795" s="148"/>
      <c r="B795" s="148"/>
      <c r="C795" s="148"/>
      <c r="D795" s="148"/>
    </row>
    <row r="796" spans="1:4" ht="9.75" customHeight="1">
      <c r="A796" s="148"/>
      <c r="B796" s="148"/>
      <c r="C796" s="148"/>
      <c r="D796" s="148"/>
    </row>
    <row r="797" spans="1:4" ht="9.75" customHeight="1">
      <c r="A797" s="148"/>
      <c r="B797" s="148"/>
      <c r="C797" s="148"/>
      <c r="D797" s="148"/>
    </row>
    <row r="798" spans="1:4" ht="9.75" customHeight="1">
      <c r="A798" s="148"/>
      <c r="B798" s="148"/>
      <c r="C798" s="148"/>
      <c r="D798" s="148"/>
    </row>
    <row r="799" spans="1:4" ht="9.75" customHeight="1">
      <c r="A799" s="148"/>
      <c r="B799" s="148"/>
      <c r="C799" s="148"/>
      <c r="D799" s="148"/>
    </row>
    <row r="800" spans="1:4" ht="9.75" customHeight="1">
      <c r="A800" s="148"/>
      <c r="B800" s="148"/>
      <c r="C800" s="148"/>
      <c r="D800" s="148"/>
    </row>
    <row r="801" spans="1:4" ht="9.75" customHeight="1">
      <c r="A801" s="148"/>
      <c r="B801" s="148"/>
      <c r="C801" s="148"/>
      <c r="D801" s="148"/>
    </row>
    <row r="802" spans="1:4" ht="9.75" customHeight="1">
      <c r="A802" s="148"/>
      <c r="B802" s="148"/>
      <c r="C802" s="148"/>
      <c r="D802" s="148"/>
    </row>
    <row r="803" spans="1:4" ht="9.75" customHeight="1">
      <c r="A803" s="148"/>
      <c r="B803" s="148"/>
      <c r="C803" s="148"/>
      <c r="D803" s="148"/>
    </row>
    <row r="804" spans="1:4" ht="9.75" customHeight="1">
      <c r="A804" s="148"/>
      <c r="B804" s="148"/>
      <c r="C804" s="148"/>
      <c r="D804" s="148"/>
    </row>
    <row r="805" spans="1:4" ht="9.75" customHeight="1">
      <c r="A805" s="148"/>
      <c r="B805" s="148"/>
      <c r="C805" s="148"/>
      <c r="D805" s="148"/>
    </row>
    <row r="806" spans="1:4" ht="9.75" customHeight="1">
      <c r="A806" s="148"/>
      <c r="B806" s="148"/>
      <c r="C806" s="148"/>
      <c r="D806" s="148"/>
    </row>
    <row r="807" spans="1:4" ht="9.75" customHeight="1">
      <c r="A807" s="148"/>
      <c r="B807" s="148"/>
      <c r="C807" s="148"/>
      <c r="D807" s="148"/>
    </row>
    <row r="808" spans="1:4" ht="9.75" customHeight="1">
      <c r="A808" s="148"/>
      <c r="B808" s="148"/>
      <c r="C808" s="148"/>
      <c r="D808" s="148"/>
    </row>
    <row r="809" spans="1:4" ht="9.75" customHeight="1">
      <c r="A809" s="148"/>
      <c r="B809" s="148"/>
      <c r="C809" s="148"/>
      <c r="D809" s="148"/>
    </row>
    <row r="810" spans="1:4" ht="9.75" customHeight="1">
      <c r="A810" s="148"/>
      <c r="B810" s="148"/>
      <c r="C810" s="148"/>
      <c r="D810" s="148"/>
    </row>
    <row r="811" spans="1:4" ht="9.75" customHeight="1">
      <c r="A811" s="148"/>
      <c r="B811" s="148"/>
      <c r="C811" s="148"/>
      <c r="D811" s="148"/>
    </row>
    <row r="812" spans="1:4" ht="9.75" customHeight="1">
      <c r="A812" s="148"/>
      <c r="B812" s="148"/>
      <c r="C812" s="148"/>
      <c r="D812" s="148"/>
    </row>
    <row r="813" spans="1:4" ht="9.75" customHeight="1">
      <c r="A813" s="148"/>
      <c r="B813" s="148"/>
      <c r="C813" s="148"/>
      <c r="D813" s="148"/>
    </row>
    <row r="814" spans="1:4" ht="9.75" customHeight="1">
      <c r="A814" s="148"/>
      <c r="B814" s="148"/>
      <c r="C814" s="148"/>
      <c r="D814" s="148"/>
    </row>
    <row r="815" spans="1:4" ht="9.75" customHeight="1">
      <c r="A815" s="148"/>
      <c r="B815" s="148"/>
      <c r="C815" s="148"/>
      <c r="D815" s="148"/>
    </row>
    <row r="816" spans="1:4" ht="9.75" customHeight="1">
      <c r="A816" s="148"/>
      <c r="B816" s="148"/>
      <c r="C816" s="148"/>
      <c r="D816" s="148"/>
    </row>
    <row r="817" spans="1:4" ht="9.75" customHeight="1">
      <c r="A817" s="148"/>
      <c r="B817" s="148"/>
      <c r="C817" s="148"/>
      <c r="D817" s="148"/>
    </row>
    <row r="818" spans="1:4" ht="9.75" customHeight="1">
      <c r="A818" s="148"/>
      <c r="B818" s="148"/>
      <c r="C818" s="148"/>
      <c r="D818" s="148"/>
    </row>
    <row r="819" spans="1:4" ht="9.75" customHeight="1">
      <c r="A819" s="148"/>
      <c r="B819" s="148"/>
      <c r="C819" s="148"/>
      <c r="D819" s="148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66" useFirstPageNumber="1" fitToHeight="13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4"/>
  <sheetViews>
    <sheetView workbookViewId="0" topLeftCell="A1">
      <selection activeCell="M8" sqref="M8"/>
    </sheetView>
  </sheetViews>
  <sheetFormatPr defaultColWidth="9.140625" defaultRowHeight="12.75"/>
  <cols>
    <col min="1" max="1" width="15.421875" style="0" customWidth="1"/>
    <col min="2" max="2" width="45.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</cols>
  <sheetData>
    <row r="1" spans="2:6" ht="12.75">
      <c r="B1" s="93"/>
      <c r="C1" s="93"/>
      <c r="D1" s="93"/>
      <c r="E1" s="93"/>
      <c r="F1" s="94" t="s">
        <v>728</v>
      </c>
    </row>
    <row r="2" spans="1:6" ht="15.75">
      <c r="A2" s="1022" t="s">
        <v>574</v>
      </c>
      <c r="B2" s="1022"/>
      <c r="C2" s="1022"/>
      <c r="D2" s="1022"/>
      <c r="E2" s="1022"/>
      <c r="F2" s="1022"/>
    </row>
    <row r="3" spans="2:6" ht="12.75">
      <c r="B3" s="93"/>
      <c r="C3" s="93"/>
      <c r="D3" s="93"/>
      <c r="E3" s="93"/>
      <c r="F3" s="93"/>
    </row>
    <row r="4" spans="1:6" ht="15.75">
      <c r="A4" s="1024" t="s">
        <v>729</v>
      </c>
      <c r="B4" s="1024"/>
      <c r="C4" s="1024"/>
      <c r="D4" s="1024"/>
      <c r="E4" s="1024"/>
      <c r="F4" s="1024"/>
    </row>
    <row r="5" spans="1:6" ht="15.75">
      <c r="A5" s="1022" t="s">
        <v>577</v>
      </c>
      <c r="B5" s="1022"/>
      <c r="C5" s="1022"/>
      <c r="D5" s="1022"/>
      <c r="E5" s="1022"/>
      <c r="F5" s="1022"/>
    </row>
    <row r="6" spans="2:6" ht="12.75">
      <c r="B6" s="93"/>
      <c r="C6" s="93"/>
      <c r="D6" s="93"/>
      <c r="E6" s="93"/>
      <c r="F6" s="97" t="s">
        <v>631</v>
      </c>
    </row>
    <row r="7" spans="1:6" ht="36">
      <c r="A7" s="98" t="s">
        <v>730</v>
      </c>
      <c r="B7" s="98" t="s">
        <v>731</v>
      </c>
      <c r="C7" s="99" t="s">
        <v>632</v>
      </c>
      <c r="D7" s="99" t="s">
        <v>633</v>
      </c>
      <c r="E7" s="99" t="s">
        <v>732</v>
      </c>
      <c r="F7" s="99" t="s">
        <v>733</v>
      </c>
    </row>
    <row r="8" spans="1:6" ht="12.75">
      <c r="A8" s="100">
        <v>1</v>
      </c>
      <c r="B8" s="100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ht="12.75">
      <c r="A9" s="102"/>
      <c r="B9" s="102" t="s">
        <v>734</v>
      </c>
      <c r="C9" s="103">
        <v>1412801712</v>
      </c>
      <c r="D9" s="103">
        <v>1148285962</v>
      </c>
      <c r="E9" s="104">
        <v>81.27722045115982</v>
      </c>
      <c r="F9" s="103">
        <v>148415387</v>
      </c>
    </row>
    <row r="10" spans="1:6" ht="12.75">
      <c r="A10" s="105"/>
      <c r="B10" s="105" t="s">
        <v>735</v>
      </c>
      <c r="C10" s="103">
        <v>961404544</v>
      </c>
      <c r="D10" s="103">
        <v>821249123</v>
      </c>
      <c r="E10" s="104">
        <v>85.42180584908905</v>
      </c>
      <c r="F10" s="103">
        <v>95123035</v>
      </c>
    </row>
    <row r="11" spans="1:6" ht="12.75">
      <c r="A11" s="105"/>
      <c r="B11" s="105" t="s">
        <v>736</v>
      </c>
      <c r="C11" s="103">
        <v>227166336</v>
      </c>
      <c r="D11" s="72">
        <v>206010372</v>
      </c>
      <c r="E11" s="104">
        <v>90.68701623113733</v>
      </c>
      <c r="F11" s="103">
        <v>20919168</v>
      </c>
    </row>
    <row r="12" spans="1:6" ht="12.75">
      <c r="A12" s="106" t="s">
        <v>737</v>
      </c>
      <c r="B12" s="107" t="s">
        <v>738</v>
      </c>
      <c r="C12" s="12">
        <v>121496336</v>
      </c>
      <c r="D12" s="12">
        <v>100074916</v>
      </c>
      <c r="E12" s="108">
        <v>82.36866994902628</v>
      </c>
      <c r="F12" s="109">
        <v>10357229</v>
      </c>
    </row>
    <row r="13" spans="1:6" ht="12.75">
      <c r="A13" s="106" t="s">
        <v>739</v>
      </c>
      <c r="B13" s="110" t="s">
        <v>740</v>
      </c>
      <c r="C13" s="111">
        <v>105670000</v>
      </c>
      <c r="D13" s="109">
        <v>105935456</v>
      </c>
      <c r="E13" s="108">
        <v>100.25121226459733</v>
      </c>
      <c r="F13" s="109">
        <v>10561939</v>
      </c>
    </row>
    <row r="14" spans="1:6" ht="12.75">
      <c r="A14" s="105"/>
      <c r="B14" s="105" t="s">
        <v>741</v>
      </c>
      <c r="C14" s="103">
        <v>720609048</v>
      </c>
      <c r="D14" s="72">
        <v>603077372</v>
      </c>
      <c r="E14" s="104">
        <v>83.68995278005447</v>
      </c>
      <c r="F14" s="103">
        <v>72057191</v>
      </c>
    </row>
    <row r="15" spans="1:6" ht="12.75">
      <c r="A15" s="106" t="s">
        <v>742</v>
      </c>
      <c r="B15" s="110" t="s">
        <v>743</v>
      </c>
      <c r="C15" s="111">
        <v>482300048</v>
      </c>
      <c r="D15" s="109">
        <v>396230625</v>
      </c>
      <c r="E15" s="108">
        <v>82.15438224463955</v>
      </c>
      <c r="F15" s="109">
        <v>49641982</v>
      </c>
    </row>
    <row r="16" spans="1:6" ht="25.5">
      <c r="A16" s="112" t="s">
        <v>744</v>
      </c>
      <c r="B16" s="110" t="s">
        <v>745</v>
      </c>
      <c r="C16" s="111">
        <v>222269000</v>
      </c>
      <c r="D16" s="109">
        <v>189437600</v>
      </c>
      <c r="E16" s="108">
        <v>85.22897929985737</v>
      </c>
      <c r="F16" s="109">
        <v>20418959</v>
      </c>
    </row>
    <row r="17" spans="1:6" ht="12.75">
      <c r="A17" s="112" t="s">
        <v>746</v>
      </c>
      <c r="B17" s="110" t="s">
        <v>747</v>
      </c>
      <c r="C17" s="111">
        <v>4850000</v>
      </c>
      <c r="D17" s="109">
        <v>3673048</v>
      </c>
      <c r="E17" s="108">
        <v>75.73294845360824</v>
      </c>
      <c r="F17" s="109">
        <v>618128</v>
      </c>
    </row>
    <row r="18" spans="1:6" ht="12.75">
      <c r="A18" s="106" t="s">
        <v>748</v>
      </c>
      <c r="B18" s="107" t="s">
        <v>749</v>
      </c>
      <c r="C18" s="111">
        <v>11190000</v>
      </c>
      <c r="D18" s="109">
        <v>13736099</v>
      </c>
      <c r="E18" s="108">
        <v>122.75334226988382</v>
      </c>
      <c r="F18" s="109">
        <v>1378122</v>
      </c>
    </row>
    <row r="19" spans="1:6" ht="12.75">
      <c r="A19" s="105"/>
      <c r="B19" s="105" t="s">
        <v>750</v>
      </c>
      <c r="C19" s="103">
        <v>13629160</v>
      </c>
      <c r="D19" s="72">
        <v>12161379</v>
      </c>
      <c r="E19" s="104">
        <v>89.23058354293295</v>
      </c>
      <c r="F19" s="103">
        <v>2146676</v>
      </c>
    </row>
    <row r="20" spans="1:6" ht="12.75">
      <c r="A20" s="106" t="s">
        <v>751</v>
      </c>
      <c r="B20" s="107" t="s">
        <v>752</v>
      </c>
      <c r="C20" s="111">
        <v>6353160</v>
      </c>
      <c r="D20" s="109">
        <v>6091480</v>
      </c>
      <c r="E20" s="108">
        <v>95.88110483601862</v>
      </c>
      <c r="F20" s="109">
        <v>644818</v>
      </c>
    </row>
    <row r="21" spans="1:6" ht="12.75">
      <c r="A21" s="106" t="s">
        <v>753</v>
      </c>
      <c r="B21" s="107" t="s">
        <v>754</v>
      </c>
      <c r="C21" s="111">
        <v>240000</v>
      </c>
      <c r="D21" s="109">
        <v>246542</v>
      </c>
      <c r="E21" s="108">
        <v>102.72583333333334</v>
      </c>
      <c r="F21" s="109">
        <v>26687</v>
      </c>
    </row>
    <row r="22" spans="1:6" ht="12.75">
      <c r="A22" s="106" t="s">
        <v>755</v>
      </c>
      <c r="B22" s="107" t="s">
        <v>756</v>
      </c>
      <c r="C22" s="111">
        <v>7036000</v>
      </c>
      <c r="D22" s="109">
        <v>5823357</v>
      </c>
      <c r="E22" s="108">
        <v>82.76516486640136</v>
      </c>
      <c r="F22" s="109">
        <v>1475171</v>
      </c>
    </row>
    <row r="23" spans="1:6" ht="12.75">
      <c r="A23" s="113"/>
      <c r="B23" s="113" t="s">
        <v>757</v>
      </c>
      <c r="C23" s="27" t="s">
        <v>587</v>
      </c>
      <c r="D23" s="109">
        <v>2199</v>
      </c>
      <c r="E23" s="108" t="s">
        <v>587</v>
      </c>
      <c r="F23" s="109">
        <v>-309</v>
      </c>
    </row>
    <row r="24" spans="1:6" ht="12.75">
      <c r="A24" s="114" t="s">
        <v>758</v>
      </c>
      <c r="B24" s="115" t="s">
        <v>817</v>
      </c>
      <c r="C24" s="26" t="s">
        <v>587</v>
      </c>
      <c r="D24" s="116">
        <v>2199</v>
      </c>
      <c r="E24" s="108" t="s">
        <v>587</v>
      </c>
      <c r="F24" s="116">
        <v>-309</v>
      </c>
    </row>
    <row r="25" spans="1:6" ht="12.75">
      <c r="A25" s="105"/>
      <c r="B25" s="105" t="s">
        <v>759</v>
      </c>
      <c r="C25" s="103">
        <v>146210015</v>
      </c>
      <c r="D25" s="103">
        <v>136559650</v>
      </c>
      <c r="E25" s="104">
        <v>93.3996552835317</v>
      </c>
      <c r="F25" s="103">
        <v>11743959</v>
      </c>
    </row>
    <row r="26" spans="1:6" ht="12.75">
      <c r="A26" s="106" t="s">
        <v>760</v>
      </c>
      <c r="B26" s="107" t="s">
        <v>761</v>
      </c>
      <c r="C26" s="12">
        <v>3000000</v>
      </c>
      <c r="D26" s="109">
        <v>2262548</v>
      </c>
      <c r="E26" s="108">
        <v>75.41826666666667</v>
      </c>
      <c r="F26" s="109">
        <v>0</v>
      </c>
    </row>
    <row r="27" spans="1:6" ht="25.5">
      <c r="A27" s="112" t="s">
        <v>762</v>
      </c>
      <c r="B27" s="117" t="s">
        <v>763</v>
      </c>
      <c r="C27" s="12">
        <v>42769410</v>
      </c>
      <c r="D27" s="109">
        <v>43581619</v>
      </c>
      <c r="E27" s="108">
        <v>101.89904186192888</v>
      </c>
      <c r="F27" s="109">
        <v>71822</v>
      </c>
    </row>
    <row r="28" spans="1:6" ht="12.75">
      <c r="A28" s="112"/>
      <c r="B28" s="118" t="s">
        <v>764</v>
      </c>
      <c r="C28" s="119">
        <v>10136610</v>
      </c>
      <c r="D28" s="119">
        <v>10136610</v>
      </c>
      <c r="E28" s="108">
        <v>100</v>
      </c>
      <c r="F28" s="116">
        <v>0</v>
      </c>
    </row>
    <row r="29" spans="1:6" ht="12.75">
      <c r="A29" s="120" t="s">
        <v>765</v>
      </c>
      <c r="B29" s="78" t="s">
        <v>766</v>
      </c>
      <c r="C29" s="12">
        <v>12500000</v>
      </c>
      <c r="D29" s="109">
        <v>12254996</v>
      </c>
      <c r="E29" s="108">
        <v>98.039968</v>
      </c>
      <c r="F29" s="109">
        <v>2268166</v>
      </c>
    </row>
    <row r="30" spans="1:6" ht="12.75">
      <c r="A30" s="120" t="s">
        <v>767</v>
      </c>
      <c r="B30" s="78" t="s">
        <v>768</v>
      </c>
      <c r="C30" s="12">
        <v>2400000</v>
      </c>
      <c r="D30" s="109">
        <v>3859807</v>
      </c>
      <c r="E30" s="108">
        <v>160.82529166666666</v>
      </c>
      <c r="F30" s="109">
        <v>552799</v>
      </c>
    </row>
    <row r="31" spans="1:6" ht="25.5">
      <c r="A31" s="112" t="s">
        <v>769</v>
      </c>
      <c r="B31" s="117" t="s">
        <v>770</v>
      </c>
      <c r="C31" s="111">
        <v>28100277</v>
      </c>
      <c r="D31" s="109">
        <v>29690885</v>
      </c>
      <c r="E31" s="108">
        <v>105.66047089144352</v>
      </c>
      <c r="F31" s="109">
        <v>3362674</v>
      </c>
    </row>
    <row r="32" spans="1:6" ht="12.75">
      <c r="A32" s="121" t="s">
        <v>771</v>
      </c>
      <c r="B32" s="122" t="s">
        <v>772</v>
      </c>
      <c r="C32" s="14">
        <v>2170721</v>
      </c>
      <c r="D32" s="116">
        <v>1384411</v>
      </c>
      <c r="E32" s="123">
        <v>63.77655166186719</v>
      </c>
      <c r="F32" s="116">
        <v>120504</v>
      </c>
    </row>
    <row r="33" spans="1:6" ht="24" customHeight="1">
      <c r="A33" s="120" t="s">
        <v>773</v>
      </c>
      <c r="B33" s="124" t="s">
        <v>774</v>
      </c>
      <c r="C33" s="111">
        <v>1178510</v>
      </c>
      <c r="D33" s="109">
        <v>1338222</v>
      </c>
      <c r="E33" s="108">
        <v>113.55202756022436</v>
      </c>
      <c r="F33" s="109">
        <v>119960</v>
      </c>
    </row>
    <row r="34" spans="1:6" ht="24" customHeight="1">
      <c r="A34" s="120" t="s">
        <v>775</v>
      </c>
      <c r="B34" s="125" t="s">
        <v>776</v>
      </c>
      <c r="C34" s="14">
        <v>12350</v>
      </c>
      <c r="D34" s="116">
        <v>12350</v>
      </c>
      <c r="E34" s="108" t="s">
        <v>587</v>
      </c>
      <c r="F34" s="116">
        <v>0</v>
      </c>
    </row>
    <row r="35" spans="1:6" ht="12.75">
      <c r="A35" s="126" t="s">
        <v>777</v>
      </c>
      <c r="B35" s="127" t="s">
        <v>778</v>
      </c>
      <c r="C35" s="111">
        <v>18456743</v>
      </c>
      <c r="D35" s="109">
        <v>15728216</v>
      </c>
      <c r="E35" s="108">
        <v>85.21663871030766</v>
      </c>
      <c r="F35" s="109">
        <v>1238870</v>
      </c>
    </row>
    <row r="36" spans="1:6" ht="12.75">
      <c r="A36" s="126" t="s">
        <v>779</v>
      </c>
      <c r="B36" s="127" t="s">
        <v>780</v>
      </c>
      <c r="C36" s="14">
        <v>15300000</v>
      </c>
      <c r="D36" s="116">
        <v>13345207</v>
      </c>
      <c r="E36" s="123">
        <v>87.22357516339869</v>
      </c>
      <c r="F36" s="116">
        <v>1038191</v>
      </c>
    </row>
    <row r="37" spans="1:6" ht="12.75">
      <c r="A37" s="126" t="s">
        <v>781</v>
      </c>
      <c r="B37" s="127" t="s">
        <v>782</v>
      </c>
      <c r="C37" s="14">
        <v>1470000</v>
      </c>
      <c r="D37" s="116">
        <v>722547</v>
      </c>
      <c r="E37" s="123">
        <v>49.152857142857144</v>
      </c>
      <c r="F37" s="116">
        <v>47500</v>
      </c>
    </row>
    <row r="38" spans="1:6" ht="12.75">
      <c r="A38" s="126" t="s">
        <v>783</v>
      </c>
      <c r="B38" s="127" t="s">
        <v>784</v>
      </c>
      <c r="C38" s="14">
        <v>1506743</v>
      </c>
      <c r="D38" s="116">
        <v>1355217</v>
      </c>
      <c r="E38" s="123">
        <v>89.94347410275012</v>
      </c>
      <c r="F38" s="116">
        <v>123422</v>
      </c>
    </row>
    <row r="39" spans="1:6" ht="12.75">
      <c r="A39" s="126" t="s">
        <v>785</v>
      </c>
      <c r="B39" s="128" t="s">
        <v>786</v>
      </c>
      <c r="C39" s="129" t="s">
        <v>587</v>
      </c>
      <c r="D39" s="116">
        <v>10</v>
      </c>
      <c r="E39" s="123"/>
      <c r="F39" s="116">
        <v>0</v>
      </c>
    </row>
    <row r="40" spans="1:6" ht="12.75">
      <c r="A40" s="130" t="s">
        <v>787</v>
      </c>
      <c r="B40" s="131" t="s">
        <v>788</v>
      </c>
      <c r="C40" s="14">
        <v>180000</v>
      </c>
      <c r="D40" s="116">
        <v>305235</v>
      </c>
      <c r="E40" s="123">
        <v>169.575</v>
      </c>
      <c r="F40" s="116">
        <v>29757</v>
      </c>
    </row>
    <row r="41" spans="1:6" ht="12.75">
      <c r="A41" s="112" t="s">
        <v>789</v>
      </c>
      <c r="B41" s="117" t="s">
        <v>790</v>
      </c>
      <c r="C41" s="111">
        <v>200000</v>
      </c>
      <c r="D41" s="109">
        <v>132849</v>
      </c>
      <c r="E41" s="108">
        <v>66.4245</v>
      </c>
      <c r="F41" s="109">
        <v>13982</v>
      </c>
    </row>
    <row r="42" spans="1:6" ht="12.75">
      <c r="A42" s="132" t="s">
        <v>791</v>
      </c>
      <c r="B42" s="75" t="s">
        <v>792</v>
      </c>
      <c r="C42" s="111">
        <v>1027775</v>
      </c>
      <c r="D42" s="109">
        <v>959963</v>
      </c>
      <c r="E42" s="108">
        <v>93.40205784339958</v>
      </c>
      <c r="F42" s="109">
        <v>156240</v>
      </c>
    </row>
    <row r="43" spans="1:6" ht="12.75" customHeight="1">
      <c r="A43" s="121" t="s">
        <v>793</v>
      </c>
      <c r="B43" s="128" t="s">
        <v>794</v>
      </c>
      <c r="C43" s="133">
        <v>575400</v>
      </c>
      <c r="D43" s="116">
        <v>705240</v>
      </c>
      <c r="E43" s="123">
        <v>122.56517205422315</v>
      </c>
      <c r="F43" s="116">
        <v>137835</v>
      </c>
    </row>
    <row r="44" spans="1:6" ht="12.75">
      <c r="A44" s="121" t="s">
        <v>795</v>
      </c>
      <c r="B44" s="128" t="s">
        <v>796</v>
      </c>
      <c r="C44" s="134" t="s">
        <v>587</v>
      </c>
      <c r="D44" s="116">
        <v>155028</v>
      </c>
      <c r="E44" s="108" t="s">
        <v>587</v>
      </c>
      <c r="F44" s="116">
        <v>3837</v>
      </c>
    </row>
    <row r="45" spans="1:6" ht="24">
      <c r="A45" s="121" t="s">
        <v>797</v>
      </c>
      <c r="B45" s="128" t="s">
        <v>798</v>
      </c>
      <c r="C45" s="134" t="s">
        <v>587</v>
      </c>
      <c r="D45" s="116">
        <v>10407</v>
      </c>
      <c r="E45" s="108" t="s">
        <v>587</v>
      </c>
      <c r="F45" s="116">
        <v>855</v>
      </c>
    </row>
    <row r="46" spans="1:6" ht="12.75">
      <c r="A46" s="121" t="s">
        <v>799</v>
      </c>
      <c r="B46" s="128" t="s">
        <v>800</v>
      </c>
      <c r="C46" s="134" t="s">
        <v>587</v>
      </c>
      <c r="D46" s="116">
        <v>89288</v>
      </c>
      <c r="E46" s="108" t="s">
        <v>587</v>
      </c>
      <c r="F46" s="116">
        <v>13713</v>
      </c>
    </row>
    <row r="47" spans="1:6" ht="12.75">
      <c r="A47" s="106" t="s">
        <v>801</v>
      </c>
      <c r="B47" s="110" t="s">
        <v>802</v>
      </c>
      <c r="C47" s="111">
        <v>12639021</v>
      </c>
      <c r="D47" s="109">
        <v>8449248</v>
      </c>
      <c r="E47" s="108">
        <v>66.85049419571342</v>
      </c>
      <c r="F47" s="109">
        <v>804406</v>
      </c>
    </row>
    <row r="48" spans="1:6" ht="25.5">
      <c r="A48" s="112" t="s">
        <v>803</v>
      </c>
      <c r="B48" s="110" t="s">
        <v>804</v>
      </c>
      <c r="C48" s="111">
        <v>23938279</v>
      </c>
      <c r="D48" s="109">
        <v>18301297</v>
      </c>
      <c r="E48" s="108">
        <v>76.4520164544828</v>
      </c>
      <c r="F48" s="109">
        <v>3155040</v>
      </c>
    </row>
    <row r="49" spans="1:6" ht="12.75">
      <c r="A49" s="106"/>
      <c r="B49" s="135" t="s">
        <v>805</v>
      </c>
      <c r="C49" s="14">
        <v>2619816</v>
      </c>
      <c r="D49" s="116">
        <v>1007622</v>
      </c>
      <c r="E49" s="108">
        <v>38.46155607874751</v>
      </c>
      <c r="F49" s="116">
        <v>0</v>
      </c>
    </row>
    <row r="50" spans="1:6" ht="12.75">
      <c r="A50" s="121" t="s">
        <v>806</v>
      </c>
      <c r="B50" s="128" t="s">
        <v>807</v>
      </c>
      <c r="C50" s="14">
        <v>1132000</v>
      </c>
      <c r="D50" s="116">
        <v>0</v>
      </c>
      <c r="E50" s="108">
        <v>0</v>
      </c>
      <c r="F50" s="116">
        <v>0</v>
      </c>
    </row>
    <row r="51" spans="1:6" ht="24">
      <c r="A51" s="121" t="s">
        <v>808</v>
      </c>
      <c r="B51" s="128" t="s">
        <v>809</v>
      </c>
      <c r="C51" s="14">
        <v>14160000</v>
      </c>
      <c r="D51" s="116">
        <v>12544729</v>
      </c>
      <c r="E51" s="108">
        <v>88.59271892655367</v>
      </c>
      <c r="F51" s="116">
        <v>1827191</v>
      </c>
    </row>
    <row r="52" spans="1:6" ht="12.75">
      <c r="A52" s="102"/>
      <c r="B52" s="136" t="s">
        <v>810</v>
      </c>
      <c r="C52" s="103">
        <v>104363113</v>
      </c>
      <c r="D52" s="103">
        <v>73643158</v>
      </c>
      <c r="E52" s="104">
        <v>70.56435543466397</v>
      </c>
      <c r="F52" s="103">
        <v>8453574</v>
      </c>
    </row>
    <row r="53" spans="1:6" ht="24" customHeight="1">
      <c r="A53" s="137" t="s">
        <v>811</v>
      </c>
      <c r="B53" s="138" t="s">
        <v>812</v>
      </c>
      <c r="C53" s="139">
        <v>104363113</v>
      </c>
      <c r="D53" s="109">
        <v>73643158</v>
      </c>
      <c r="E53" s="108">
        <v>70.56435543466397</v>
      </c>
      <c r="F53" s="109">
        <v>8453574</v>
      </c>
    </row>
    <row r="54" spans="1:6" ht="12.75">
      <c r="A54" s="102"/>
      <c r="B54" s="136" t="s">
        <v>813</v>
      </c>
      <c r="C54" s="18">
        <v>200824040</v>
      </c>
      <c r="D54" s="103">
        <v>116831832</v>
      </c>
      <c r="E54" s="104">
        <v>58.17621834517421</v>
      </c>
      <c r="F54" s="103">
        <v>33095128</v>
      </c>
    </row>
    <row r="55" spans="1:6" ht="12.75">
      <c r="A55" s="140"/>
      <c r="B55" s="141"/>
      <c r="C55" s="141"/>
      <c r="D55" s="142"/>
      <c r="E55" s="142"/>
      <c r="F55" s="142"/>
    </row>
    <row r="56" spans="1:6" ht="24.75" customHeight="1">
      <c r="A56" s="1023"/>
      <c r="B56" s="1023"/>
      <c r="C56" s="1023"/>
      <c r="D56" s="1023"/>
      <c r="E56" s="142"/>
      <c r="F56" s="142"/>
    </row>
    <row r="57" spans="2:6" ht="12.75">
      <c r="B57" s="143"/>
      <c r="C57" s="144"/>
      <c r="D57" s="142"/>
      <c r="E57" s="142"/>
      <c r="F57" s="142"/>
    </row>
    <row r="58" spans="1:6" ht="12.75">
      <c r="A58" s="145" t="s">
        <v>814</v>
      </c>
      <c r="C58" s="146"/>
      <c r="D58" s="146"/>
      <c r="E58" s="93" t="s">
        <v>624</v>
      </c>
      <c r="F58" s="93"/>
    </row>
    <row r="59" spans="1:6" ht="12.75">
      <c r="A59" s="93"/>
      <c r="C59" s="93"/>
      <c r="D59" s="93"/>
      <c r="E59" s="93"/>
      <c r="F59" s="93"/>
    </row>
    <row r="60" spans="1:5" ht="12.75">
      <c r="A60" s="93"/>
      <c r="C60" s="93"/>
      <c r="D60" s="93"/>
      <c r="E60" s="93"/>
    </row>
    <row r="61" spans="1:5" ht="12.75">
      <c r="A61" s="93"/>
      <c r="C61" s="93"/>
      <c r="D61" s="93"/>
      <c r="E61" s="93"/>
    </row>
    <row r="62" spans="3:5" ht="12.75">
      <c r="C62" s="93"/>
      <c r="D62" s="93"/>
      <c r="E62" s="93"/>
    </row>
    <row r="63" ht="12.75">
      <c r="A63" s="145" t="s">
        <v>815</v>
      </c>
    </row>
    <row r="64" ht="12.75">
      <c r="A64" s="93" t="s">
        <v>816</v>
      </c>
    </row>
  </sheetData>
  <mergeCells count="4">
    <mergeCell ref="A2:F2"/>
    <mergeCell ref="A56:D56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78"/>
  <sheetViews>
    <sheetView zoomScaleSheetLayoutView="100" workbookViewId="0" topLeftCell="A1">
      <selection activeCell="J7" sqref="J7"/>
    </sheetView>
  </sheetViews>
  <sheetFormatPr defaultColWidth="9.140625" defaultRowHeight="12.75"/>
  <cols>
    <col min="1" max="1" width="7.57421875" style="147" customWidth="1"/>
    <col min="2" max="2" width="43.28125" style="148" customWidth="1"/>
    <col min="3" max="3" width="10.7109375" style="148" customWidth="1"/>
    <col min="4" max="4" width="10.57421875" style="149" customWidth="1"/>
    <col min="5" max="5" width="10.8515625" style="150" customWidth="1"/>
    <col min="6" max="6" width="10.28125" style="149" customWidth="1"/>
    <col min="7" max="7" width="9.140625" style="148" customWidth="1"/>
    <col min="8" max="16384" width="9.140625" style="152" customWidth="1"/>
  </cols>
  <sheetData>
    <row r="1" ht="12.75">
      <c r="F1" s="151" t="s">
        <v>818</v>
      </c>
    </row>
    <row r="2" spans="2:5" ht="12.75">
      <c r="B2" s="1027" t="s">
        <v>819</v>
      </c>
      <c r="C2" s="1028"/>
      <c r="D2" s="1028"/>
      <c r="E2" s="1028"/>
    </row>
    <row r="3" spans="4:6" ht="12.75">
      <c r="D3" s="155"/>
      <c r="E3" s="156"/>
      <c r="F3" s="155"/>
    </row>
    <row r="4" spans="1:7" s="161" customFormat="1" ht="30.75" customHeight="1">
      <c r="A4" s="157"/>
      <c r="B4" s="1025" t="s">
        <v>820</v>
      </c>
      <c r="C4" s="1026"/>
      <c r="D4" s="1026"/>
      <c r="E4" s="1026"/>
      <c r="F4" s="160"/>
      <c r="G4" s="162"/>
    </row>
    <row r="5" spans="1:6" s="148" customFormat="1" ht="15.75" customHeight="1">
      <c r="A5" s="147"/>
      <c r="B5" s="1029" t="s">
        <v>577</v>
      </c>
      <c r="C5" s="1029"/>
      <c r="D5" s="1029"/>
      <c r="E5" s="1029"/>
      <c r="F5" s="163"/>
    </row>
    <row r="6" spans="2:6" ht="12" customHeight="1">
      <c r="B6" s="164"/>
      <c r="F6" s="165" t="s">
        <v>631</v>
      </c>
    </row>
    <row r="7" spans="1:7" s="170" customFormat="1" ht="42" customHeight="1">
      <c r="A7" s="166" t="s">
        <v>821</v>
      </c>
      <c r="B7" s="167" t="s">
        <v>580</v>
      </c>
      <c r="C7" s="167" t="s">
        <v>632</v>
      </c>
      <c r="D7" s="168" t="s">
        <v>633</v>
      </c>
      <c r="E7" s="169" t="s">
        <v>822</v>
      </c>
      <c r="F7" s="168" t="s">
        <v>733</v>
      </c>
      <c r="G7" s="171"/>
    </row>
    <row r="8" spans="1:7" s="176" customFormat="1" ht="9.75" customHeight="1">
      <c r="A8" s="172">
        <v>1</v>
      </c>
      <c r="B8" s="173">
        <v>2</v>
      </c>
      <c r="C8" s="173">
        <v>3</v>
      </c>
      <c r="D8" s="174">
        <v>4</v>
      </c>
      <c r="E8" s="174">
        <v>5</v>
      </c>
      <c r="F8" s="175">
        <v>6</v>
      </c>
      <c r="G8" s="177"/>
    </row>
    <row r="9" spans="1:6" s="183" customFormat="1" ht="12.75">
      <c r="A9" s="178"/>
      <c r="B9" s="179" t="s">
        <v>823</v>
      </c>
      <c r="C9" s="180">
        <v>51189715</v>
      </c>
      <c r="D9" s="181">
        <v>22839191</v>
      </c>
      <c r="E9" s="182">
        <v>44.616757487319475</v>
      </c>
      <c r="F9" s="181">
        <v>2460602</v>
      </c>
    </row>
    <row r="10" spans="1:6" s="183" customFormat="1" ht="12.75">
      <c r="A10" s="178"/>
      <c r="B10" s="184" t="s">
        <v>824</v>
      </c>
      <c r="C10" s="180">
        <v>1794660</v>
      </c>
      <c r="D10" s="181">
        <v>2148073</v>
      </c>
      <c r="E10" s="182">
        <v>119.69247656937804</v>
      </c>
      <c r="F10" s="181">
        <v>391231</v>
      </c>
    </row>
    <row r="11" spans="1:6" s="183" customFormat="1" ht="25.5">
      <c r="A11" s="185" t="s">
        <v>825</v>
      </c>
      <c r="B11" s="186" t="s">
        <v>826</v>
      </c>
      <c r="C11" s="187">
        <v>1752500</v>
      </c>
      <c r="D11" s="188">
        <v>2099617</v>
      </c>
      <c r="E11" s="189">
        <v>119.80696148359486</v>
      </c>
      <c r="F11" s="188">
        <v>387051</v>
      </c>
    </row>
    <row r="12" spans="1:6" s="183" customFormat="1" ht="25.5">
      <c r="A12" s="185" t="s">
        <v>775</v>
      </c>
      <c r="B12" s="186" t="s">
        <v>827</v>
      </c>
      <c r="C12" s="187">
        <v>42160</v>
      </c>
      <c r="D12" s="188">
        <v>48456</v>
      </c>
      <c r="E12" s="189">
        <v>114.93358633776091</v>
      </c>
      <c r="F12" s="188">
        <v>4180</v>
      </c>
    </row>
    <row r="13" spans="1:6" s="183" customFormat="1" ht="12.75">
      <c r="A13" s="185"/>
      <c r="B13" s="184" t="s">
        <v>828</v>
      </c>
      <c r="C13" s="180">
        <v>65000</v>
      </c>
      <c r="D13" s="181">
        <v>0</v>
      </c>
      <c r="E13" s="182">
        <v>0</v>
      </c>
      <c r="F13" s="181">
        <v>0</v>
      </c>
    </row>
    <row r="14" spans="1:6" s="183" customFormat="1" ht="12.75">
      <c r="A14" s="185" t="s">
        <v>829</v>
      </c>
      <c r="B14" s="186" t="s">
        <v>830</v>
      </c>
      <c r="C14" s="187">
        <v>65000</v>
      </c>
      <c r="D14" s="188">
        <v>0</v>
      </c>
      <c r="E14" s="189">
        <v>0</v>
      </c>
      <c r="F14" s="188">
        <v>0</v>
      </c>
    </row>
    <row r="15" spans="1:6" s="183" customFormat="1" ht="12.75">
      <c r="A15" s="185"/>
      <c r="B15" s="184" t="s">
        <v>831</v>
      </c>
      <c r="C15" s="180">
        <v>7011316</v>
      </c>
      <c r="D15" s="181">
        <v>4231385</v>
      </c>
      <c r="E15" s="182">
        <v>60.35079577072264</v>
      </c>
      <c r="F15" s="181">
        <v>423992</v>
      </c>
    </row>
    <row r="16" spans="1:6" s="183" customFormat="1" ht="25.5">
      <c r="A16" s="185" t="s">
        <v>832</v>
      </c>
      <c r="B16" s="186" t="s">
        <v>833</v>
      </c>
      <c r="C16" s="187">
        <v>12000</v>
      </c>
      <c r="D16" s="188">
        <v>4550</v>
      </c>
      <c r="E16" s="189">
        <v>37.916666666666664</v>
      </c>
      <c r="F16" s="187">
        <v>0</v>
      </c>
    </row>
    <row r="17" spans="1:6" s="183" customFormat="1" ht="25.5">
      <c r="A17" s="185" t="s">
        <v>834</v>
      </c>
      <c r="B17" s="186" t="s">
        <v>835</v>
      </c>
      <c r="C17" s="190">
        <v>900</v>
      </c>
      <c r="D17" s="188">
        <v>894</v>
      </c>
      <c r="E17" s="189">
        <v>99.33333333333333</v>
      </c>
      <c r="F17" s="187">
        <v>0</v>
      </c>
    </row>
    <row r="18" spans="1:6" s="183" customFormat="1" ht="25.5">
      <c r="A18" s="185" t="s">
        <v>836</v>
      </c>
      <c r="B18" s="186" t="s">
        <v>837</v>
      </c>
      <c r="C18" s="187">
        <v>337536</v>
      </c>
      <c r="D18" s="188">
        <v>297619</v>
      </c>
      <c r="E18" s="189">
        <v>88.17400218050815</v>
      </c>
      <c r="F18" s="187">
        <v>0</v>
      </c>
    </row>
    <row r="19" spans="1:6" s="183" customFormat="1" ht="38.25">
      <c r="A19" s="185" t="s">
        <v>838</v>
      </c>
      <c r="B19" s="186" t="s">
        <v>839</v>
      </c>
      <c r="C19" s="187">
        <v>2000</v>
      </c>
      <c r="D19" s="188">
        <v>1496</v>
      </c>
      <c r="E19" s="189">
        <v>74.8</v>
      </c>
      <c r="F19" s="187">
        <v>0</v>
      </c>
    </row>
    <row r="20" spans="1:6" s="183" customFormat="1" ht="15.75" customHeight="1">
      <c r="A20" s="185" t="s">
        <v>840</v>
      </c>
      <c r="B20" s="186" t="s">
        <v>841</v>
      </c>
      <c r="C20" s="187">
        <v>300000</v>
      </c>
      <c r="D20" s="188">
        <v>261930</v>
      </c>
      <c r="E20" s="189">
        <v>87.31</v>
      </c>
      <c r="F20" s="188">
        <v>45926</v>
      </c>
    </row>
    <row r="21" spans="1:6" s="183" customFormat="1" ht="12.75">
      <c r="A21" s="185" t="s">
        <v>793</v>
      </c>
      <c r="B21" s="186" t="s">
        <v>842</v>
      </c>
      <c r="C21" s="187">
        <v>575400</v>
      </c>
      <c r="D21" s="188">
        <v>705240</v>
      </c>
      <c r="E21" s="189">
        <v>122.56517205422315</v>
      </c>
      <c r="F21" s="188">
        <v>137835</v>
      </c>
    </row>
    <row r="22" spans="1:6" s="183" customFormat="1" ht="51">
      <c r="A22" s="185" t="s">
        <v>843</v>
      </c>
      <c r="B22" s="186" t="s">
        <v>844</v>
      </c>
      <c r="C22" s="187">
        <v>5783480</v>
      </c>
      <c r="D22" s="188">
        <v>2959656</v>
      </c>
      <c r="E22" s="189">
        <v>51.17431027685754</v>
      </c>
      <c r="F22" s="188">
        <v>240231</v>
      </c>
    </row>
    <row r="23" spans="1:6" s="183" customFormat="1" ht="12.75">
      <c r="A23" s="185"/>
      <c r="B23" s="184" t="s">
        <v>845</v>
      </c>
      <c r="C23" s="180">
        <v>7775616</v>
      </c>
      <c r="D23" s="181">
        <v>6065155</v>
      </c>
      <c r="E23" s="182">
        <v>78.00224445240093</v>
      </c>
      <c r="F23" s="181">
        <v>606966</v>
      </c>
    </row>
    <row r="24" spans="1:6" s="183" customFormat="1" ht="51">
      <c r="A24" s="185" t="s">
        <v>846</v>
      </c>
      <c r="B24" s="186" t="s">
        <v>847</v>
      </c>
      <c r="C24" s="187">
        <v>160000</v>
      </c>
      <c r="D24" s="188">
        <v>112201</v>
      </c>
      <c r="E24" s="189">
        <v>70.125625</v>
      </c>
      <c r="F24" s="188">
        <v>11248</v>
      </c>
    </row>
    <row r="25" spans="1:6" s="183" customFormat="1" ht="12.75">
      <c r="A25" s="185" t="s">
        <v>771</v>
      </c>
      <c r="B25" s="186" t="s">
        <v>848</v>
      </c>
      <c r="C25" s="187">
        <v>2170721</v>
      </c>
      <c r="D25" s="188">
        <v>1384411</v>
      </c>
      <c r="E25" s="189">
        <v>63.77655166186719</v>
      </c>
      <c r="F25" s="188">
        <v>120504</v>
      </c>
    </row>
    <row r="26" spans="1:6" s="183" customFormat="1" ht="25.5">
      <c r="A26" s="185" t="s">
        <v>849</v>
      </c>
      <c r="B26" s="186" t="s">
        <v>850</v>
      </c>
      <c r="C26" s="187">
        <v>1004774</v>
      </c>
      <c r="D26" s="188">
        <v>912456</v>
      </c>
      <c r="E26" s="189">
        <v>90.81206321023434</v>
      </c>
      <c r="F26" s="188">
        <v>91381</v>
      </c>
    </row>
    <row r="27" spans="1:6" s="183" customFormat="1" ht="25.5">
      <c r="A27" s="185" t="s">
        <v>851</v>
      </c>
      <c r="B27" s="186" t="s">
        <v>852</v>
      </c>
      <c r="C27" s="187">
        <v>21100</v>
      </c>
      <c r="D27" s="188">
        <v>24813</v>
      </c>
      <c r="E27" s="189">
        <v>117.59715639810426</v>
      </c>
      <c r="F27" s="188">
        <v>2781</v>
      </c>
    </row>
    <row r="28" spans="1:6" s="183" customFormat="1" ht="38.25">
      <c r="A28" s="185" t="s">
        <v>853</v>
      </c>
      <c r="B28" s="186" t="s">
        <v>854</v>
      </c>
      <c r="C28" s="187">
        <v>40000</v>
      </c>
      <c r="D28" s="188">
        <v>40824</v>
      </c>
      <c r="E28" s="189">
        <v>102.06</v>
      </c>
      <c r="F28" s="188">
        <v>3525</v>
      </c>
    </row>
    <row r="29" spans="1:6" s="183" customFormat="1" ht="12.75">
      <c r="A29" s="185" t="s">
        <v>855</v>
      </c>
      <c r="B29" s="186" t="s">
        <v>856</v>
      </c>
      <c r="C29" s="187">
        <v>150000</v>
      </c>
      <c r="D29" s="188">
        <v>119004</v>
      </c>
      <c r="E29" s="189">
        <v>79.336</v>
      </c>
      <c r="F29" s="188">
        <v>16106</v>
      </c>
    </row>
    <row r="30" spans="1:6" s="183" customFormat="1" ht="12.75">
      <c r="A30" s="185" t="s">
        <v>857</v>
      </c>
      <c r="B30" s="186" t="s">
        <v>858</v>
      </c>
      <c r="C30" s="187">
        <v>80000</v>
      </c>
      <c r="D30" s="188">
        <v>76169</v>
      </c>
      <c r="E30" s="189">
        <v>95.21125</v>
      </c>
      <c r="F30" s="188">
        <v>5642</v>
      </c>
    </row>
    <row r="31" spans="1:6" s="183" customFormat="1" ht="12.75">
      <c r="A31" s="185" t="s">
        <v>859</v>
      </c>
      <c r="B31" s="186" t="s">
        <v>860</v>
      </c>
      <c r="C31" s="187">
        <v>4149021</v>
      </c>
      <c r="D31" s="188">
        <v>3395277</v>
      </c>
      <c r="E31" s="189">
        <v>81.83320836409361</v>
      </c>
      <c r="F31" s="188">
        <v>355779</v>
      </c>
    </row>
    <row r="32" spans="1:6" s="183" customFormat="1" ht="12.75">
      <c r="A32" s="185"/>
      <c r="B32" s="184" t="s">
        <v>861</v>
      </c>
      <c r="C32" s="180">
        <v>95508</v>
      </c>
      <c r="D32" s="181">
        <v>39033</v>
      </c>
      <c r="E32" s="182">
        <v>40.86882774217867</v>
      </c>
      <c r="F32" s="181">
        <v>2975</v>
      </c>
    </row>
    <row r="33" spans="1:6" s="183" customFormat="1" ht="25.5">
      <c r="A33" s="185" t="s">
        <v>862</v>
      </c>
      <c r="B33" s="186" t="s">
        <v>863</v>
      </c>
      <c r="C33" s="187">
        <v>95508</v>
      </c>
      <c r="D33" s="188">
        <v>39033</v>
      </c>
      <c r="E33" s="189">
        <v>40.86882774217867</v>
      </c>
      <c r="F33" s="188">
        <v>2975</v>
      </c>
    </row>
    <row r="34" spans="1:6" s="183" customFormat="1" ht="12.75">
      <c r="A34" s="185"/>
      <c r="B34" s="184" t="s">
        <v>864</v>
      </c>
      <c r="C34" s="180">
        <v>22792150</v>
      </c>
      <c r="D34" s="181">
        <v>991505</v>
      </c>
      <c r="E34" s="182">
        <v>4.350203907924439</v>
      </c>
      <c r="F34" s="181">
        <v>38102</v>
      </c>
    </row>
    <row r="35" spans="1:6" s="183" customFormat="1" ht="38.25">
      <c r="A35" s="185" t="s">
        <v>865</v>
      </c>
      <c r="B35" s="186" t="s">
        <v>866</v>
      </c>
      <c r="C35" s="187">
        <v>117000</v>
      </c>
      <c r="D35" s="188">
        <v>116326</v>
      </c>
      <c r="E35" s="189">
        <v>99.42393162393162</v>
      </c>
      <c r="F35" s="188">
        <v>6609</v>
      </c>
    </row>
    <row r="36" spans="1:6" s="183" customFormat="1" ht="23.25" customHeight="1">
      <c r="A36" s="185" t="s">
        <v>867</v>
      </c>
      <c r="B36" s="186" t="s">
        <v>868</v>
      </c>
      <c r="C36" s="187">
        <v>150500</v>
      </c>
      <c r="D36" s="188">
        <v>79825</v>
      </c>
      <c r="E36" s="189">
        <v>53.03986710963456</v>
      </c>
      <c r="F36" s="188">
        <v>5724</v>
      </c>
    </row>
    <row r="37" spans="1:6" s="183" customFormat="1" ht="23.25" customHeight="1">
      <c r="A37" s="185" t="s">
        <v>869</v>
      </c>
      <c r="B37" s="186" t="s">
        <v>870</v>
      </c>
      <c r="C37" s="187">
        <v>56000</v>
      </c>
      <c r="D37" s="188">
        <v>31651</v>
      </c>
      <c r="E37" s="189">
        <v>56.51964285714286</v>
      </c>
      <c r="F37" s="188">
        <v>2410</v>
      </c>
    </row>
    <row r="38" spans="1:6" s="183" customFormat="1" ht="25.5">
      <c r="A38" s="185" t="s">
        <v>871</v>
      </c>
      <c r="B38" s="186" t="s">
        <v>872</v>
      </c>
      <c r="C38" s="187">
        <v>400000</v>
      </c>
      <c r="D38" s="188">
        <v>377220</v>
      </c>
      <c r="E38" s="189">
        <v>94.305</v>
      </c>
      <c r="F38" s="188">
        <v>23270</v>
      </c>
    </row>
    <row r="39" spans="1:6" s="183" customFormat="1" ht="25.5">
      <c r="A39" s="191" t="s">
        <v>873</v>
      </c>
      <c r="B39" s="186" t="s">
        <v>874</v>
      </c>
      <c r="C39" s="187">
        <v>250000</v>
      </c>
      <c r="D39" s="188">
        <v>386483</v>
      </c>
      <c r="E39" s="189">
        <v>154.5932</v>
      </c>
      <c r="F39" s="188">
        <v>89</v>
      </c>
    </row>
    <row r="40" spans="1:6" s="183" customFormat="1" ht="25.5">
      <c r="A40" s="191" t="s">
        <v>875</v>
      </c>
      <c r="B40" s="186" t="s">
        <v>876</v>
      </c>
      <c r="C40" s="187">
        <v>21818650</v>
      </c>
      <c r="D40" s="188">
        <v>0</v>
      </c>
      <c r="E40" s="189">
        <v>0</v>
      </c>
      <c r="F40" s="188">
        <v>0</v>
      </c>
    </row>
    <row r="41" spans="1:6" s="183" customFormat="1" ht="12.75">
      <c r="A41" s="185"/>
      <c r="B41" s="184" t="s">
        <v>877</v>
      </c>
      <c r="C41" s="180">
        <v>404347</v>
      </c>
      <c r="D41" s="181">
        <v>367437</v>
      </c>
      <c r="E41" s="182">
        <v>90.8717017808961</v>
      </c>
      <c r="F41" s="181">
        <v>37160</v>
      </c>
    </row>
    <row r="42" spans="1:6" s="183" customFormat="1" ht="12.75">
      <c r="A42" s="185" t="s">
        <v>878</v>
      </c>
      <c r="B42" s="186" t="s">
        <v>879</v>
      </c>
      <c r="C42" s="187">
        <v>32120</v>
      </c>
      <c r="D42" s="188">
        <v>298257</v>
      </c>
      <c r="E42" s="189">
        <v>928.5709838107099</v>
      </c>
      <c r="F42" s="188">
        <v>271492</v>
      </c>
    </row>
    <row r="43" spans="1:6" s="183" customFormat="1" ht="12.75">
      <c r="A43" s="185" t="s">
        <v>880</v>
      </c>
      <c r="B43" s="186" t="s">
        <v>881</v>
      </c>
      <c r="C43" s="187">
        <v>327143</v>
      </c>
      <c r="D43" s="188">
        <v>26765</v>
      </c>
      <c r="E43" s="189">
        <v>8.181437475354814</v>
      </c>
      <c r="F43" s="188">
        <v>-241388</v>
      </c>
    </row>
    <row r="44" spans="1:6" s="183" customFormat="1" ht="12.75">
      <c r="A44" s="185" t="s">
        <v>882</v>
      </c>
      <c r="B44" s="186" t="s">
        <v>883</v>
      </c>
      <c r="C44" s="187">
        <v>45084</v>
      </c>
      <c r="D44" s="188">
        <v>42415</v>
      </c>
      <c r="E44" s="189">
        <v>94.07993966817496</v>
      </c>
      <c r="F44" s="188">
        <v>7056</v>
      </c>
    </row>
    <row r="45" spans="1:6" s="183" customFormat="1" ht="12.75">
      <c r="A45" s="185"/>
      <c r="B45" s="184" t="s">
        <v>884</v>
      </c>
      <c r="C45" s="180">
        <v>265000</v>
      </c>
      <c r="D45" s="192" t="s">
        <v>587</v>
      </c>
      <c r="E45" s="193" t="s">
        <v>587</v>
      </c>
      <c r="F45" s="192" t="s">
        <v>587</v>
      </c>
    </row>
    <row r="46" spans="1:6" s="183" customFormat="1" ht="25.5">
      <c r="A46" s="185"/>
      <c r="B46" s="186" t="s">
        <v>885</v>
      </c>
      <c r="C46" s="187">
        <v>265000</v>
      </c>
      <c r="D46" s="194" t="s">
        <v>587</v>
      </c>
      <c r="E46" s="195" t="s">
        <v>587</v>
      </c>
      <c r="F46" s="194" t="s">
        <v>587</v>
      </c>
    </row>
    <row r="47" spans="1:6" s="183" customFormat="1" ht="12.75">
      <c r="A47" s="185"/>
      <c r="B47" s="184" t="s">
        <v>886</v>
      </c>
      <c r="C47" s="180">
        <v>9910618</v>
      </c>
      <c r="D47" s="181">
        <v>8766382</v>
      </c>
      <c r="E47" s="182">
        <v>88.45444350695385</v>
      </c>
      <c r="F47" s="181">
        <v>937706</v>
      </c>
    </row>
    <row r="48" spans="1:6" s="183" customFormat="1" ht="25.5">
      <c r="A48" s="185" t="s">
        <v>887</v>
      </c>
      <c r="B48" s="186" t="s">
        <v>888</v>
      </c>
      <c r="C48" s="187">
        <v>2200000</v>
      </c>
      <c r="D48" s="188">
        <v>1928599</v>
      </c>
      <c r="E48" s="189">
        <v>87.6635909090909</v>
      </c>
      <c r="F48" s="188">
        <v>220529</v>
      </c>
    </row>
    <row r="49" spans="1:6" s="183" customFormat="1" ht="12.75">
      <c r="A49" s="185" t="s">
        <v>889</v>
      </c>
      <c r="B49" s="186" t="s">
        <v>890</v>
      </c>
      <c r="C49" s="187">
        <v>2196000</v>
      </c>
      <c r="D49" s="188">
        <v>2063309</v>
      </c>
      <c r="E49" s="189">
        <v>93.95760473588342</v>
      </c>
      <c r="F49" s="188">
        <v>250125</v>
      </c>
    </row>
    <row r="50" spans="1:6" s="183" customFormat="1" ht="25.5">
      <c r="A50" s="185" t="s">
        <v>891</v>
      </c>
      <c r="B50" s="186" t="s">
        <v>892</v>
      </c>
      <c r="C50" s="187">
        <v>1000</v>
      </c>
      <c r="D50" s="188">
        <v>20</v>
      </c>
      <c r="E50" s="189">
        <v>2</v>
      </c>
      <c r="F50" s="188">
        <v>0</v>
      </c>
    </row>
    <row r="51" spans="1:6" s="183" customFormat="1" ht="12.75">
      <c r="A51" s="185" t="s">
        <v>893</v>
      </c>
      <c r="B51" s="186" t="s">
        <v>894</v>
      </c>
      <c r="C51" s="187">
        <v>2650000</v>
      </c>
      <c r="D51" s="188">
        <v>2304644</v>
      </c>
      <c r="E51" s="189">
        <v>86.96769811320755</v>
      </c>
      <c r="F51" s="188">
        <v>232753</v>
      </c>
    </row>
    <row r="52" spans="1:6" s="183" customFormat="1" ht="12.75">
      <c r="A52" s="185" t="s">
        <v>895</v>
      </c>
      <c r="B52" s="186" t="s">
        <v>896</v>
      </c>
      <c r="C52" s="187">
        <v>800000</v>
      </c>
      <c r="D52" s="188">
        <v>747533</v>
      </c>
      <c r="E52" s="189">
        <v>93.44162499999999</v>
      </c>
      <c r="F52" s="188">
        <v>71473</v>
      </c>
    </row>
    <row r="53" spans="1:6" s="183" customFormat="1" ht="12.75">
      <c r="A53" s="185" t="s">
        <v>783</v>
      </c>
      <c r="B53" s="186" t="s">
        <v>897</v>
      </c>
      <c r="C53" s="187">
        <v>1506743</v>
      </c>
      <c r="D53" s="188">
        <v>1355217</v>
      </c>
      <c r="E53" s="189">
        <v>89.94347410275012</v>
      </c>
      <c r="F53" s="188">
        <v>123422</v>
      </c>
    </row>
    <row r="54" spans="1:6" s="183" customFormat="1" ht="38.25">
      <c r="A54" s="185" t="s">
        <v>797</v>
      </c>
      <c r="B54" s="186" t="s">
        <v>898</v>
      </c>
      <c r="C54" s="187">
        <v>102375</v>
      </c>
      <c r="D54" s="188">
        <v>10407</v>
      </c>
      <c r="E54" s="189">
        <v>10.165567765567765</v>
      </c>
      <c r="F54" s="188">
        <v>855</v>
      </c>
    </row>
    <row r="55" spans="1:6" s="183" customFormat="1" ht="12.75">
      <c r="A55" s="185" t="s">
        <v>899</v>
      </c>
      <c r="B55" s="186" t="s">
        <v>900</v>
      </c>
      <c r="C55" s="187">
        <v>452000</v>
      </c>
      <c r="D55" s="188">
        <v>355643</v>
      </c>
      <c r="E55" s="189">
        <v>78.6820796460177</v>
      </c>
      <c r="F55" s="188">
        <v>38449</v>
      </c>
    </row>
    <row r="56" spans="1:6" s="183" customFormat="1" ht="12.75">
      <c r="A56" s="185" t="s">
        <v>901</v>
      </c>
      <c r="B56" s="186" t="s">
        <v>902</v>
      </c>
      <c r="C56" s="187">
        <v>2500</v>
      </c>
      <c r="D56" s="188">
        <v>1010</v>
      </c>
      <c r="E56" s="189">
        <v>40.4</v>
      </c>
      <c r="F56" s="188">
        <v>100</v>
      </c>
    </row>
    <row r="57" spans="1:6" s="183" customFormat="1" ht="12.75">
      <c r="A57" s="185"/>
      <c r="B57" s="184" t="s">
        <v>903</v>
      </c>
      <c r="C57" s="180">
        <v>50500</v>
      </c>
      <c r="D57" s="181">
        <v>58926</v>
      </c>
      <c r="E57" s="182">
        <v>116.68514851485148</v>
      </c>
      <c r="F57" s="181">
        <v>3702</v>
      </c>
    </row>
    <row r="58" spans="1:6" s="183" customFormat="1" ht="25.5">
      <c r="A58" s="185" t="s">
        <v>904</v>
      </c>
      <c r="B58" s="186" t="s">
        <v>905</v>
      </c>
      <c r="C58" s="187">
        <v>27500</v>
      </c>
      <c r="D58" s="188">
        <v>36875</v>
      </c>
      <c r="E58" s="189">
        <v>134.0909090909091</v>
      </c>
      <c r="F58" s="188">
        <v>3563</v>
      </c>
    </row>
    <row r="59" spans="1:6" s="183" customFormat="1" ht="25.5">
      <c r="A59" s="185" t="s">
        <v>906</v>
      </c>
      <c r="B59" s="186" t="s">
        <v>907</v>
      </c>
      <c r="C59" s="187">
        <v>23000</v>
      </c>
      <c r="D59" s="188">
        <v>22051</v>
      </c>
      <c r="E59" s="189">
        <v>95.87391304347827</v>
      </c>
      <c r="F59" s="188">
        <v>139</v>
      </c>
    </row>
    <row r="60" spans="1:6" s="183" customFormat="1" ht="12.75">
      <c r="A60" s="185"/>
      <c r="B60" s="184" t="s">
        <v>908</v>
      </c>
      <c r="C60" s="180">
        <v>18000</v>
      </c>
      <c r="D60" s="181">
        <v>8572</v>
      </c>
      <c r="E60" s="182">
        <v>47.62222222222222</v>
      </c>
      <c r="F60" s="181">
        <v>755</v>
      </c>
    </row>
    <row r="61" spans="1:6" s="183" customFormat="1" ht="24" customHeight="1">
      <c r="A61" s="185" t="s">
        <v>909</v>
      </c>
      <c r="B61" s="186" t="s">
        <v>910</v>
      </c>
      <c r="C61" s="187">
        <v>18000</v>
      </c>
      <c r="D61" s="188">
        <v>8572</v>
      </c>
      <c r="E61" s="189">
        <v>47.62222222222222</v>
      </c>
      <c r="F61" s="188">
        <v>755</v>
      </c>
    </row>
    <row r="62" spans="1:6" s="183" customFormat="1" ht="12.75">
      <c r="A62" s="185"/>
      <c r="B62" s="184" t="s">
        <v>911</v>
      </c>
      <c r="C62" s="180">
        <v>155000</v>
      </c>
      <c r="D62" s="181">
        <v>117923</v>
      </c>
      <c r="E62" s="182">
        <v>76.07935483870968</v>
      </c>
      <c r="F62" s="181">
        <v>11113</v>
      </c>
    </row>
    <row r="63" spans="1:6" s="183" customFormat="1" ht="25.5">
      <c r="A63" s="185" t="s">
        <v>912</v>
      </c>
      <c r="B63" s="186" t="s">
        <v>913</v>
      </c>
      <c r="C63" s="187">
        <v>155000</v>
      </c>
      <c r="D63" s="188">
        <v>117923</v>
      </c>
      <c r="E63" s="189">
        <v>76.07935483870968</v>
      </c>
      <c r="F63" s="188">
        <v>11113</v>
      </c>
    </row>
    <row r="64" spans="1:6" s="183" customFormat="1" ht="12.75">
      <c r="A64" s="185"/>
      <c r="B64" s="184" t="s">
        <v>914</v>
      </c>
      <c r="C64" s="180">
        <v>102000</v>
      </c>
      <c r="D64" s="181">
        <v>44800</v>
      </c>
      <c r="E64" s="182">
        <v>43.92156862745098</v>
      </c>
      <c r="F64" s="181">
        <v>6900</v>
      </c>
    </row>
    <row r="65" spans="1:6" s="183" customFormat="1" ht="25.5">
      <c r="A65" s="185" t="s">
        <v>915</v>
      </c>
      <c r="B65" s="186" t="s">
        <v>916</v>
      </c>
      <c r="C65" s="187">
        <v>102000</v>
      </c>
      <c r="D65" s="188">
        <v>44800</v>
      </c>
      <c r="E65" s="189">
        <v>43.92156862745098</v>
      </c>
      <c r="F65" s="188">
        <v>6900</v>
      </c>
    </row>
    <row r="66" spans="1:6" s="183" customFormat="1" ht="25.5">
      <c r="A66" s="185"/>
      <c r="B66" s="184" t="s">
        <v>917</v>
      </c>
      <c r="C66" s="196">
        <v>750000</v>
      </c>
      <c r="D66" s="181">
        <v>0</v>
      </c>
      <c r="E66" s="182">
        <v>0</v>
      </c>
      <c r="F66" s="181">
        <v>0</v>
      </c>
    </row>
    <row r="67" spans="1:6" s="183" customFormat="1" ht="12.75">
      <c r="A67" s="185" t="s">
        <v>829</v>
      </c>
      <c r="B67" s="186" t="s">
        <v>830</v>
      </c>
      <c r="C67" s="197">
        <v>750000</v>
      </c>
      <c r="D67" s="188">
        <v>0</v>
      </c>
      <c r="E67" s="189">
        <v>0</v>
      </c>
      <c r="F67" s="188">
        <v>0</v>
      </c>
    </row>
    <row r="68" spans="1:6" s="183" customFormat="1" ht="9" customHeight="1">
      <c r="A68" s="198"/>
      <c r="B68" s="199"/>
      <c r="C68" s="200"/>
      <c r="D68" s="40"/>
      <c r="E68" s="201"/>
      <c r="F68" s="40"/>
    </row>
    <row r="69" spans="1:6" s="183" customFormat="1" ht="9" customHeight="1">
      <c r="A69" s="202"/>
      <c r="B69" s="199"/>
      <c r="C69" s="200"/>
      <c r="D69" s="40"/>
      <c r="E69" s="201"/>
      <c r="F69" s="40"/>
    </row>
    <row r="70" spans="1:6" s="183" customFormat="1" ht="9" customHeight="1">
      <c r="A70" s="202"/>
      <c r="B70" s="199"/>
      <c r="C70" s="200"/>
      <c r="D70" s="40"/>
      <c r="E70" s="201"/>
      <c r="F70" s="40"/>
    </row>
    <row r="71" spans="1:6" s="183" customFormat="1" ht="12.75">
      <c r="A71" s="203"/>
      <c r="B71" s="200"/>
      <c r="C71" s="200"/>
      <c r="D71" s="40"/>
      <c r="E71" s="201"/>
      <c r="F71" s="40"/>
    </row>
    <row r="72" spans="1:6" s="209" customFormat="1" ht="11.25">
      <c r="A72" s="204"/>
      <c r="B72" s="205"/>
      <c r="C72" s="206"/>
      <c r="D72" s="206"/>
      <c r="E72" s="207"/>
      <c r="F72" s="208"/>
    </row>
    <row r="73" spans="1:15" s="148" customFormat="1" ht="12.75" customHeight="1">
      <c r="A73" s="154" t="s">
        <v>623</v>
      </c>
      <c r="B73" s="210"/>
      <c r="C73" s="149"/>
      <c r="D73" s="149"/>
      <c r="E73" s="150" t="s">
        <v>624</v>
      </c>
      <c r="F73" s="165"/>
      <c r="H73" s="212"/>
      <c r="I73" s="171"/>
      <c r="J73" s="171"/>
      <c r="K73" s="171"/>
      <c r="L73" s="171"/>
      <c r="M73" s="171"/>
      <c r="N73" s="171"/>
      <c r="O73" s="171"/>
    </row>
    <row r="74" spans="1:15" s="148" customFormat="1" ht="12.75" customHeight="1">
      <c r="A74" s="154"/>
      <c r="B74" s="210"/>
      <c r="C74" s="149"/>
      <c r="D74" s="149"/>
      <c r="E74" s="150"/>
      <c r="F74" s="165"/>
      <c r="H74" s="212"/>
      <c r="I74" s="171"/>
      <c r="J74" s="171"/>
      <c r="K74" s="171"/>
      <c r="L74" s="171"/>
      <c r="M74" s="171"/>
      <c r="N74" s="171"/>
      <c r="O74" s="171"/>
    </row>
    <row r="75" spans="1:14" s="200" customFormat="1" ht="12.75">
      <c r="A75" s="42"/>
      <c r="B75" s="210"/>
      <c r="C75" s="149"/>
      <c r="D75" s="149"/>
      <c r="E75" s="213"/>
      <c r="F75" s="40"/>
      <c r="G75" s="214"/>
      <c r="H75" s="215"/>
      <c r="I75" s="215"/>
      <c r="J75" s="215"/>
      <c r="K75" s="215"/>
      <c r="L75" s="215"/>
      <c r="M75" s="215"/>
      <c r="N75" s="215"/>
    </row>
    <row r="76" spans="1:6" s="209" customFormat="1" ht="12.75">
      <c r="A76" s="42"/>
      <c r="B76" s="210"/>
      <c r="C76" s="149"/>
      <c r="D76" s="149"/>
      <c r="E76" s="213"/>
      <c r="F76" s="165"/>
    </row>
    <row r="77" spans="1:14" s="200" customFormat="1" ht="12.75">
      <c r="A77" s="216" t="s">
        <v>727</v>
      </c>
      <c r="B77" s="210"/>
      <c r="C77" s="149"/>
      <c r="D77" s="149"/>
      <c r="E77" s="213"/>
      <c r="F77" s="165"/>
      <c r="G77" s="214"/>
      <c r="H77" s="215"/>
      <c r="I77" s="215"/>
      <c r="J77" s="215"/>
      <c r="K77" s="215"/>
      <c r="L77" s="215"/>
      <c r="M77" s="215"/>
      <c r="N77" s="215"/>
    </row>
    <row r="78" spans="1:14" s="200" customFormat="1" ht="12.75" customHeight="1">
      <c r="A78" s="209" t="s">
        <v>626</v>
      </c>
      <c r="B78" s="177"/>
      <c r="C78" s="177"/>
      <c r="D78" s="217"/>
      <c r="E78" s="218"/>
      <c r="F78" s="219"/>
      <c r="G78" s="214"/>
      <c r="H78" s="215"/>
      <c r="I78" s="215"/>
      <c r="J78" s="215"/>
      <c r="K78" s="215"/>
      <c r="L78" s="215"/>
      <c r="M78" s="215"/>
      <c r="N78" s="215"/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H502"/>
  <sheetViews>
    <sheetView workbookViewId="0" topLeftCell="A1">
      <selection activeCell="B14" sqref="B14"/>
    </sheetView>
  </sheetViews>
  <sheetFormatPr defaultColWidth="9.140625" defaultRowHeight="17.25" customHeight="1"/>
  <cols>
    <col min="1" max="1" width="38.28125" style="39" customWidth="1"/>
    <col min="2" max="3" width="12.140625" style="39" customWidth="1"/>
    <col min="4" max="4" width="12.00390625" style="39" customWidth="1"/>
    <col min="5" max="5" width="7.7109375" style="39" customWidth="1"/>
    <col min="6" max="6" width="8.00390625" style="39" customWidth="1"/>
    <col min="7" max="7" width="12.00390625" style="39" customWidth="1"/>
    <col min="8" max="8" width="11.7109375" style="39" customWidth="1"/>
    <col min="9" max="16384" width="11.421875" style="39" customWidth="1"/>
  </cols>
  <sheetData>
    <row r="1" spans="1:8" ht="17.25" customHeight="1">
      <c r="A1" s="220"/>
      <c r="B1" s="221"/>
      <c r="C1" s="221"/>
      <c r="D1" s="221"/>
      <c r="E1" s="221"/>
      <c r="F1" s="221"/>
      <c r="G1" s="221"/>
      <c r="H1" s="39" t="s">
        <v>918</v>
      </c>
    </row>
    <row r="2" spans="1:8" ht="14.25" customHeight="1">
      <c r="A2" s="221" t="s">
        <v>919</v>
      </c>
      <c r="B2" s="221"/>
      <c r="C2" s="221"/>
      <c r="D2" s="221"/>
      <c r="E2" s="221"/>
      <c r="F2" s="221"/>
      <c r="G2" s="221"/>
      <c r="H2" s="220"/>
    </row>
    <row r="3" spans="1:8" ht="17.25" customHeight="1">
      <c r="A3" s="222" t="s">
        <v>920</v>
      </c>
      <c r="B3" s="221"/>
      <c r="C3" s="221"/>
      <c r="D3" s="221"/>
      <c r="E3" s="221"/>
      <c r="F3" s="221"/>
      <c r="G3" s="221"/>
      <c r="H3" s="220"/>
    </row>
    <row r="4" spans="1:8" ht="13.5" customHeight="1">
      <c r="A4" s="223" t="s">
        <v>921</v>
      </c>
      <c r="B4" s="223"/>
      <c r="C4" s="223"/>
      <c r="D4" s="223"/>
      <c r="E4" s="223"/>
      <c r="F4" s="223"/>
      <c r="G4" s="223"/>
      <c r="H4" s="220"/>
    </row>
    <row r="5" spans="1:8" ht="14.25" customHeight="1">
      <c r="A5" s="224"/>
      <c r="B5" s="224" t="s">
        <v>922</v>
      </c>
      <c r="C5" s="224"/>
      <c r="D5" s="224"/>
      <c r="E5" s="224"/>
      <c r="F5" s="224"/>
      <c r="G5" s="225"/>
      <c r="H5" s="220"/>
    </row>
    <row r="6" spans="1:8" ht="14.25" customHeight="1">
      <c r="A6" s="225"/>
      <c r="B6" s="225"/>
      <c r="C6" s="225"/>
      <c r="D6" s="225"/>
      <c r="E6" s="225"/>
      <c r="F6" s="225"/>
      <c r="G6" s="225"/>
      <c r="H6" s="220"/>
    </row>
    <row r="7" spans="1:8" ht="11.25" customHeight="1">
      <c r="A7" s="225"/>
      <c r="B7" s="225"/>
      <c r="C7" s="225"/>
      <c r="D7" s="225"/>
      <c r="E7" s="225"/>
      <c r="F7" s="225"/>
      <c r="G7" s="225"/>
      <c r="H7" s="226" t="s">
        <v>631</v>
      </c>
    </row>
    <row r="8" spans="1:8" ht="113.25" customHeight="1">
      <c r="A8" s="67" t="s">
        <v>580</v>
      </c>
      <c r="B8" s="67" t="s">
        <v>632</v>
      </c>
      <c r="C8" s="67" t="s">
        <v>923</v>
      </c>
      <c r="D8" s="67" t="s">
        <v>633</v>
      </c>
      <c r="E8" s="67" t="s">
        <v>924</v>
      </c>
      <c r="F8" s="67" t="s">
        <v>925</v>
      </c>
      <c r="G8" s="67" t="s">
        <v>926</v>
      </c>
      <c r="H8" s="67" t="s">
        <v>733</v>
      </c>
    </row>
    <row r="9" spans="1:8" ht="12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132">
        <v>8</v>
      </c>
    </row>
    <row r="10" spans="1:8" ht="12.75">
      <c r="A10" s="228" t="s">
        <v>927</v>
      </c>
      <c r="B10" s="72">
        <v>1412801712</v>
      </c>
      <c r="C10" s="68" t="s">
        <v>587</v>
      </c>
      <c r="D10" s="72">
        <v>1148285962</v>
      </c>
      <c r="E10" s="230">
        <v>81.27722045115982</v>
      </c>
      <c r="F10" s="68" t="s">
        <v>587</v>
      </c>
      <c r="G10" s="68" t="s">
        <v>587</v>
      </c>
      <c r="H10" s="231">
        <v>148415387</v>
      </c>
    </row>
    <row r="11" spans="1:8" ht="12.75" customHeight="1">
      <c r="A11" s="232" t="s">
        <v>928</v>
      </c>
      <c r="B11" s="231">
        <v>1613296658</v>
      </c>
      <c r="C11" s="231">
        <v>1281726955</v>
      </c>
      <c r="D11" s="231">
        <v>1224892686</v>
      </c>
      <c r="E11" s="230">
        <v>75.92482634399656</v>
      </c>
      <c r="F11" s="233">
        <v>95.56580527714657</v>
      </c>
      <c r="G11" s="231">
        <v>148747977</v>
      </c>
      <c r="H11" s="231">
        <v>154285741.88</v>
      </c>
    </row>
    <row r="12" spans="1:8" ht="12" customHeight="1">
      <c r="A12" s="235" t="s">
        <v>929</v>
      </c>
      <c r="B12" s="234">
        <v>1385752673</v>
      </c>
      <c r="C12" s="234">
        <v>1105766803</v>
      </c>
      <c r="D12" s="234">
        <v>1105766803</v>
      </c>
      <c r="E12" s="236">
        <v>79.79539383504404</v>
      </c>
      <c r="F12" s="237">
        <v>100</v>
      </c>
      <c r="G12" s="234">
        <v>140062409</v>
      </c>
      <c r="H12" s="234">
        <v>140062409</v>
      </c>
    </row>
    <row r="13" spans="1:8" ht="12.75" customHeight="1">
      <c r="A13" s="235" t="s">
        <v>930</v>
      </c>
      <c r="B13" s="234">
        <v>1344427</v>
      </c>
      <c r="C13" s="234">
        <v>1344427</v>
      </c>
      <c r="D13" s="234">
        <v>1232438</v>
      </c>
      <c r="E13" s="236">
        <v>91.67013158765779</v>
      </c>
      <c r="F13" s="237">
        <v>91.67013158765779</v>
      </c>
      <c r="G13" s="234">
        <v>200000</v>
      </c>
      <c r="H13" s="234">
        <v>306801</v>
      </c>
    </row>
    <row r="14" spans="1:8" ht="12.75" customHeight="1">
      <c r="A14" s="235" t="s">
        <v>931</v>
      </c>
      <c r="B14" s="234">
        <v>104363113</v>
      </c>
      <c r="C14" s="234">
        <v>84252616</v>
      </c>
      <c r="D14" s="234">
        <v>73643158</v>
      </c>
      <c r="E14" s="236">
        <v>70.56435543466397</v>
      </c>
      <c r="F14" s="237">
        <v>87.40756251414199</v>
      </c>
      <c r="G14" s="234">
        <v>15821922</v>
      </c>
      <c r="H14" s="234">
        <v>8453574</v>
      </c>
    </row>
    <row r="15" spans="1:8" ht="12.75" customHeight="1">
      <c r="A15" s="235" t="s">
        <v>932</v>
      </c>
      <c r="B15" s="234">
        <v>121836445</v>
      </c>
      <c r="C15" s="234">
        <v>90363109</v>
      </c>
      <c r="D15" s="234">
        <v>44250287</v>
      </c>
      <c r="E15" s="236">
        <v>36.31941739600166</v>
      </c>
      <c r="F15" s="237">
        <v>48.96941626919897</v>
      </c>
      <c r="G15" s="234">
        <v>-7336354</v>
      </c>
      <c r="H15" s="234">
        <v>5462957.88</v>
      </c>
    </row>
    <row r="16" spans="1:8" s="239" customFormat="1" ht="12.75" customHeight="1">
      <c r="A16" s="238" t="s">
        <v>933</v>
      </c>
      <c r="B16" s="23">
        <v>1604232291</v>
      </c>
      <c r="C16" s="23">
        <v>1282510705</v>
      </c>
      <c r="D16" s="23">
        <v>1128488657</v>
      </c>
      <c r="E16" s="230">
        <v>70.3444671529804</v>
      </c>
      <c r="F16" s="233">
        <v>87.9905838290839</v>
      </c>
      <c r="G16" s="23">
        <v>149488916</v>
      </c>
      <c r="H16" s="23">
        <v>145185230</v>
      </c>
    </row>
    <row r="17" spans="1:8" s="241" customFormat="1" ht="12.75" customHeight="1">
      <c r="A17" s="69" t="s">
        <v>934</v>
      </c>
      <c r="B17" s="79">
        <v>1432675571</v>
      </c>
      <c r="C17" s="79">
        <v>1136886919</v>
      </c>
      <c r="D17" s="79">
        <v>1031670119</v>
      </c>
      <c r="E17" s="236">
        <v>72.01003073430641</v>
      </c>
      <c r="F17" s="237">
        <v>90.7451833386782</v>
      </c>
      <c r="G17" s="240">
        <v>133302080</v>
      </c>
      <c r="H17" s="79">
        <v>127830431</v>
      </c>
    </row>
    <row r="18" spans="1:8" s="241" customFormat="1" ht="12.75" customHeight="1">
      <c r="A18" s="69" t="s">
        <v>935</v>
      </c>
      <c r="B18" s="79">
        <v>614060699</v>
      </c>
      <c r="C18" s="79">
        <v>489454361</v>
      </c>
      <c r="D18" s="79">
        <v>442961399</v>
      </c>
      <c r="E18" s="236">
        <v>72.13641904153192</v>
      </c>
      <c r="F18" s="237">
        <v>90.5010628764221</v>
      </c>
      <c r="G18" s="79">
        <v>55436384</v>
      </c>
      <c r="H18" s="79">
        <v>53310516</v>
      </c>
    </row>
    <row r="19" spans="1:8" s="241" customFormat="1" ht="12.75" customHeight="1">
      <c r="A19" s="88" t="s">
        <v>936</v>
      </c>
      <c r="B19" s="242">
        <v>270372444</v>
      </c>
      <c r="C19" s="242">
        <v>216426964</v>
      </c>
      <c r="D19" s="242">
        <v>207595154</v>
      </c>
      <c r="E19" s="243">
        <v>76.78118040757141</v>
      </c>
      <c r="F19" s="244">
        <v>95.9192654016992</v>
      </c>
      <c r="G19" s="242">
        <v>25870788</v>
      </c>
      <c r="H19" s="242">
        <v>23272873</v>
      </c>
    </row>
    <row r="20" spans="1:8" s="241" customFormat="1" ht="12.75" customHeight="1">
      <c r="A20" s="69" t="s">
        <v>937</v>
      </c>
      <c r="B20" s="79">
        <v>55042343</v>
      </c>
      <c r="C20" s="79">
        <v>42621686</v>
      </c>
      <c r="D20" s="79">
        <v>41611127</v>
      </c>
      <c r="E20" s="236">
        <v>75.59839340414706</v>
      </c>
      <c r="F20" s="237">
        <v>97.62900275695335</v>
      </c>
      <c r="G20" s="79">
        <v>2156295</v>
      </c>
      <c r="H20" s="79">
        <v>2026096</v>
      </c>
    </row>
    <row r="21" spans="1:8" s="241" customFormat="1" ht="12.75" customHeight="1">
      <c r="A21" s="69" t="s">
        <v>938</v>
      </c>
      <c r="B21" s="79">
        <v>763572529</v>
      </c>
      <c r="C21" s="79">
        <v>604810872</v>
      </c>
      <c r="D21" s="245">
        <v>547097593</v>
      </c>
      <c r="E21" s="236">
        <v>71.64972183015766</v>
      </c>
      <c r="F21" s="237">
        <v>90.45763201822867</v>
      </c>
      <c r="G21" s="79">
        <v>75709401</v>
      </c>
      <c r="H21" s="79">
        <v>72493819</v>
      </c>
    </row>
    <row r="22" spans="1:8" s="252" customFormat="1" ht="12.75" customHeight="1">
      <c r="A22" s="246" t="s">
        <v>939</v>
      </c>
      <c r="B22" s="247">
        <v>14552193</v>
      </c>
      <c r="C22" s="248" t="s">
        <v>587</v>
      </c>
      <c r="D22" s="247">
        <v>11907322</v>
      </c>
      <c r="E22" s="249">
        <v>81.8249318161187</v>
      </c>
      <c r="F22" s="250" t="s">
        <v>587</v>
      </c>
      <c r="G22" s="248" t="s">
        <v>587</v>
      </c>
      <c r="H22" s="247">
        <v>1248183</v>
      </c>
    </row>
    <row r="23" spans="1:8" s="252" customFormat="1" ht="12.75">
      <c r="A23" s="246" t="s">
        <v>940</v>
      </c>
      <c r="B23" s="247">
        <v>37438798</v>
      </c>
      <c r="C23" s="248" t="s">
        <v>587</v>
      </c>
      <c r="D23" s="247">
        <v>22871648</v>
      </c>
      <c r="E23" s="249">
        <v>61.09076471952972</v>
      </c>
      <c r="F23" s="248" t="s">
        <v>587</v>
      </c>
      <c r="G23" s="248" t="s">
        <v>587</v>
      </c>
      <c r="H23" s="247">
        <v>2751061</v>
      </c>
    </row>
    <row r="24" spans="1:8" s="241" customFormat="1" ht="24.75" customHeight="1">
      <c r="A24" s="253" t="s">
        <v>941</v>
      </c>
      <c r="B24" s="79">
        <v>289480451</v>
      </c>
      <c r="C24" s="79">
        <v>251226624</v>
      </c>
      <c r="D24" s="79">
        <v>223747505</v>
      </c>
      <c r="E24" s="236">
        <v>77.29278582614893</v>
      </c>
      <c r="F24" s="237">
        <v>89.06201955729023</v>
      </c>
      <c r="G24" s="79">
        <v>50273405</v>
      </c>
      <c r="H24" s="79">
        <v>30033368</v>
      </c>
    </row>
    <row r="25" spans="1:8" s="252" customFormat="1" ht="12.75">
      <c r="A25" s="246" t="s">
        <v>940</v>
      </c>
      <c r="B25" s="247">
        <v>10720393</v>
      </c>
      <c r="C25" s="248" t="s">
        <v>587</v>
      </c>
      <c r="D25" s="247">
        <v>8706636</v>
      </c>
      <c r="E25" s="249">
        <v>81.2156420011841</v>
      </c>
      <c r="F25" s="250" t="s">
        <v>587</v>
      </c>
      <c r="G25" s="248" t="s">
        <v>587</v>
      </c>
      <c r="H25" s="247">
        <v>1133990</v>
      </c>
    </row>
    <row r="26" spans="1:8" s="241" customFormat="1" ht="12" customHeight="1">
      <c r="A26" s="69" t="s">
        <v>942</v>
      </c>
      <c r="B26" s="79">
        <v>97490800</v>
      </c>
      <c r="C26" s="79">
        <v>79479899</v>
      </c>
      <c r="D26" s="79">
        <v>76881073.93</v>
      </c>
      <c r="E26" s="236">
        <v>78.85982465012084</v>
      </c>
      <c r="F26" s="237">
        <v>96.73021090527557</v>
      </c>
      <c r="G26" s="79">
        <v>8198409</v>
      </c>
      <c r="H26" s="79">
        <v>8186091.93</v>
      </c>
    </row>
    <row r="27" spans="1:8" s="241" customFormat="1" ht="24.75" customHeight="1">
      <c r="A27" s="253" t="s">
        <v>943</v>
      </c>
      <c r="B27" s="79">
        <v>6272827</v>
      </c>
      <c r="C27" s="79">
        <v>5564792</v>
      </c>
      <c r="D27" s="79">
        <v>4781854</v>
      </c>
      <c r="E27" s="236">
        <v>76.23124310617845</v>
      </c>
      <c r="F27" s="237">
        <v>85.93050737565753</v>
      </c>
      <c r="G27" s="79">
        <v>-1667698</v>
      </c>
      <c r="H27" s="79">
        <v>284530</v>
      </c>
    </row>
    <row r="28" spans="1:8" s="241" customFormat="1" ht="12.75" customHeight="1">
      <c r="A28" s="69" t="s">
        <v>944</v>
      </c>
      <c r="B28" s="79">
        <v>171556720</v>
      </c>
      <c r="C28" s="79">
        <v>145623786</v>
      </c>
      <c r="D28" s="79">
        <v>96818538</v>
      </c>
      <c r="E28" s="236">
        <v>56.4352932371288</v>
      </c>
      <c r="F28" s="237">
        <v>66.48538721551986</v>
      </c>
      <c r="G28" s="79">
        <v>16186836</v>
      </c>
      <c r="H28" s="79">
        <v>17354799</v>
      </c>
    </row>
    <row r="29" spans="1:8" s="241" customFormat="1" ht="12.75" customHeight="1">
      <c r="A29" s="69" t="s">
        <v>945</v>
      </c>
      <c r="B29" s="79">
        <v>74838330</v>
      </c>
      <c r="C29" s="79">
        <v>57092009</v>
      </c>
      <c r="D29" s="79">
        <v>44953306</v>
      </c>
      <c r="E29" s="236">
        <v>60.06722223758868</v>
      </c>
      <c r="F29" s="237">
        <v>78.73835023041491</v>
      </c>
      <c r="G29" s="79">
        <v>4570025</v>
      </c>
      <c r="H29" s="79">
        <v>6799771</v>
      </c>
    </row>
    <row r="30" spans="1:8" s="241" customFormat="1" ht="12.75" customHeight="1">
      <c r="A30" s="69" t="s">
        <v>946</v>
      </c>
      <c r="B30" s="79">
        <v>96718390</v>
      </c>
      <c r="C30" s="79">
        <v>88531777</v>
      </c>
      <c r="D30" s="79">
        <v>51865232</v>
      </c>
      <c r="E30" s="236">
        <v>53.624995205151784</v>
      </c>
      <c r="F30" s="237">
        <v>58.58374671503543</v>
      </c>
      <c r="G30" s="79">
        <v>11616811</v>
      </c>
      <c r="H30" s="79">
        <v>10555028</v>
      </c>
    </row>
    <row r="31" spans="1:8" s="252" customFormat="1" ht="12.75" customHeight="1">
      <c r="A31" s="246" t="s">
        <v>947</v>
      </c>
      <c r="B31" s="247">
        <v>14922641</v>
      </c>
      <c r="C31" s="248" t="s">
        <v>587</v>
      </c>
      <c r="D31" s="247">
        <v>5970088</v>
      </c>
      <c r="E31" s="249">
        <v>40.006912985442725</v>
      </c>
      <c r="F31" s="250" t="s">
        <v>587</v>
      </c>
      <c r="G31" s="248" t="s">
        <v>587</v>
      </c>
      <c r="H31" s="247">
        <v>2559577</v>
      </c>
    </row>
    <row r="32" spans="1:8" s="252" customFormat="1" ht="12.75" customHeight="1">
      <c r="A32" s="246" t="s">
        <v>948</v>
      </c>
      <c r="B32" s="247">
        <v>99100</v>
      </c>
      <c r="C32" s="247" t="s">
        <v>587</v>
      </c>
      <c r="D32" s="247">
        <v>0</v>
      </c>
      <c r="E32" s="249">
        <v>0</v>
      </c>
      <c r="F32" s="250" t="s">
        <v>587</v>
      </c>
      <c r="G32" s="248" t="s">
        <v>587</v>
      </c>
      <c r="H32" s="247">
        <v>0</v>
      </c>
    </row>
    <row r="33" spans="1:8" ht="12.75" customHeight="1">
      <c r="A33" s="75" t="s">
        <v>949</v>
      </c>
      <c r="B33" s="76">
        <v>-7155693</v>
      </c>
      <c r="C33" s="254" t="s">
        <v>587</v>
      </c>
      <c r="D33" s="76">
        <v>-24100918</v>
      </c>
      <c r="E33" s="255" t="s">
        <v>587</v>
      </c>
      <c r="F33" s="256" t="s">
        <v>587</v>
      </c>
      <c r="G33" s="254" t="s">
        <v>587</v>
      </c>
      <c r="H33" s="76">
        <v>-2719058</v>
      </c>
    </row>
    <row r="34" spans="1:8" ht="12.75">
      <c r="A34" s="81" t="s">
        <v>950</v>
      </c>
      <c r="B34" s="76">
        <v>-184274886</v>
      </c>
      <c r="C34" s="254" t="s">
        <v>587</v>
      </c>
      <c r="D34" s="76">
        <v>43898223</v>
      </c>
      <c r="E34" s="255" t="s">
        <v>587</v>
      </c>
      <c r="F34" s="256" t="s">
        <v>587</v>
      </c>
      <c r="G34" s="254" t="s">
        <v>587</v>
      </c>
      <c r="H34" s="76">
        <v>5949215</v>
      </c>
    </row>
    <row r="35" spans="1:8" ht="12.75">
      <c r="A35" s="74" t="s">
        <v>951</v>
      </c>
      <c r="B35" s="76">
        <v>184274886</v>
      </c>
      <c r="C35" s="254" t="s">
        <v>587</v>
      </c>
      <c r="D35" s="76">
        <v>-43898223</v>
      </c>
      <c r="E35" s="255" t="s">
        <v>587</v>
      </c>
      <c r="F35" s="255" t="s">
        <v>587</v>
      </c>
      <c r="G35" s="254" t="s">
        <v>587</v>
      </c>
      <c r="H35" s="76">
        <v>-5949215</v>
      </c>
    </row>
    <row r="36" spans="1:8" ht="25.5">
      <c r="A36" s="253" t="s">
        <v>952</v>
      </c>
      <c r="B36" s="76">
        <v>400000</v>
      </c>
      <c r="C36" s="254" t="s">
        <v>587</v>
      </c>
      <c r="D36" s="76">
        <v>400000</v>
      </c>
      <c r="E36" s="255" t="s">
        <v>587</v>
      </c>
      <c r="F36" s="255" t="s">
        <v>587</v>
      </c>
      <c r="G36" s="254" t="s">
        <v>587</v>
      </c>
      <c r="H36" s="76">
        <v>0</v>
      </c>
    </row>
    <row r="37" spans="1:8" ht="12.75">
      <c r="A37" s="75" t="s">
        <v>953</v>
      </c>
      <c r="B37" s="76">
        <v>194476814</v>
      </c>
      <c r="C37" s="254" t="s">
        <v>587</v>
      </c>
      <c r="D37" s="76">
        <v>-43767551</v>
      </c>
      <c r="E37" s="255" t="s">
        <v>587</v>
      </c>
      <c r="F37" s="256" t="s">
        <v>587</v>
      </c>
      <c r="G37" s="254" t="s">
        <v>587</v>
      </c>
      <c r="H37" s="76">
        <v>-6313473</v>
      </c>
    </row>
    <row r="38" spans="1:8" ht="38.25" customHeight="1">
      <c r="A38" s="78" t="s">
        <v>954</v>
      </c>
      <c r="B38" s="76">
        <v>-6161778</v>
      </c>
      <c r="C38" s="76">
        <v>-7495815</v>
      </c>
      <c r="D38" s="76">
        <v>-7495815</v>
      </c>
      <c r="E38" s="255" t="s">
        <v>587</v>
      </c>
      <c r="F38" s="256" t="s">
        <v>587</v>
      </c>
      <c r="G38" s="76">
        <v>-4311224</v>
      </c>
      <c r="H38" s="76">
        <v>-4311224</v>
      </c>
    </row>
    <row r="39" spans="1:8" ht="28.5" customHeight="1">
      <c r="A39" s="253" t="s">
        <v>955</v>
      </c>
      <c r="B39" s="76">
        <v>-4440150</v>
      </c>
      <c r="C39" s="76">
        <v>6965143</v>
      </c>
      <c r="D39" s="76">
        <v>6965143</v>
      </c>
      <c r="E39" s="255" t="s">
        <v>587</v>
      </c>
      <c r="F39" s="256" t="s">
        <v>587</v>
      </c>
      <c r="G39" s="76">
        <v>4675482</v>
      </c>
      <c r="H39" s="76">
        <v>4675482</v>
      </c>
    </row>
    <row r="40" spans="1:8" s="241" customFormat="1" ht="12.75" customHeight="1">
      <c r="A40" s="257" t="s">
        <v>956</v>
      </c>
      <c r="B40" s="72"/>
      <c r="C40" s="72"/>
      <c r="D40" s="72"/>
      <c r="E40" s="230"/>
      <c r="F40" s="233"/>
      <c r="G40" s="72"/>
      <c r="H40" s="72"/>
    </row>
    <row r="41" spans="1:8" s="241" customFormat="1" ht="12.75" customHeight="1">
      <c r="A41" s="232" t="s">
        <v>928</v>
      </c>
      <c r="B41" s="72">
        <v>1610131</v>
      </c>
      <c r="C41" s="72">
        <v>1225399</v>
      </c>
      <c r="D41" s="72">
        <v>1225399</v>
      </c>
      <c r="E41" s="230">
        <v>76.10554669154249</v>
      </c>
      <c r="F41" s="233">
        <v>100</v>
      </c>
      <c r="G41" s="72">
        <v>219507</v>
      </c>
      <c r="H41" s="72">
        <v>219507</v>
      </c>
    </row>
    <row r="42" spans="1:8" s="241" customFormat="1" ht="12.75" customHeight="1">
      <c r="A42" s="235" t="s">
        <v>929</v>
      </c>
      <c r="B42" s="76">
        <v>1610131</v>
      </c>
      <c r="C42" s="76">
        <v>1225399</v>
      </c>
      <c r="D42" s="76">
        <v>1225399</v>
      </c>
      <c r="E42" s="236">
        <v>76.10554669154249</v>
      </c>
      <c r="F42" s="237">
        <v>100</v>
      </c>
      <c r="G42" s="76">
        <v>219507</v>
      </c>
      <c r="H42" s="76">
        <v>219507</v>
      </c>
    </row>
    <row r="43" spans="1:8" s="241" customFormat="1" ht="12.75" customHeight="1">
      <c r="A43" s="238" t="s">
        <v>957</v>
      </c>
      <c r="B43" s="72">
        <v>1610131</v>
      </c>
      <c r="C43" s="72">
        <v>1225399</v>
      </c>
      <c r="D43" s="72">
        <v>1127644</v>
      </c>
      <c r="E43" s="230">
        <v>70.03430155682985</v>
      </c>
      <c r="F43" s="233">
        <v>92.02259835367909</v>
      </c>
      <c r="G43" s="72">
        <v>219507</v>
      </c>
      <c r="H43" s="72">
        <v>133729</v>
      </c>
    </row>
    <row r="44" spans="1:8" s="241" customFormat="1" ht="12.75" customHeight="1">
      <c r="A44" s="69" t="s">
        <v>958</v>
      </c>
      <c r="B44" s="76">
        <v>1519231</v>
      </c>
      <c r="C44" s="76">
        <v>1144679</v>
      </c>
      <c r="D44" s="76">
        <v>1098863</v>
      </c>
      <c r="E44" s="236">
        <v>72.33021179794251</v>
      </c>
      <c r="F44" s="237">
        <v>95.99748051637184</v>
      </c>
      <c r="G44" s="76">
        <v>174417</v>
      </c>
      <c r="H44" s="76">
        <v>133577</v>
      </c>
    </row>
    <row r="45" spans="1:8" s="241" customFormat="1" ht="12.75" customHeight="1">
      <c r="A45" s="69" t="s">
        <v>959</v>
      </c>
      <c r="B45" s="76">
        <v>1507231</v>
      </c>
      <c r="C45" s="76">
        <v>1134679</v>
      </c>
      <c r="D45" s="76">
        <v>1088863</v>
      </c>
      <c r="E45" s="236">
        <v>72.24260912892582</v>
      </c>
      <c r="F45" s="237">
        <v>95.96220605122683</v>
      </c>
      <c r="G45" s="76">
        <v>173417</v>
      </c>
      <c r="H45" s="76">
        <v>132577</v>
      </c>
    </row>
    <row r="46" spans="1:8" s="252" customFormat="1" ht="12.75" customHeight="1">
      <c r="A46" s="88" t="s">
        <v>936</v>
      </c>
      <c r="B46" s="258">
        <v>493439</v>
      </c>
      <c r="C46" s="258">
        <v>382000</v>
      </c>
      <c r="D46" s="258">
        <v>354973</v>
      </c>
      <c r="E46" s="243">
        <v>71.9385780207888</v>
      </c>
      <c r="F46" s="244">
        <v>92.92486910994764</v>
      </c>
      <c r="G46" s="258">
        <v>69410</v>
      </c>
      <c r="H46" s="258">
        <v>43134</v>
      </c>
    </row>
    <row r="47" spans="1:8" s="241" customFormat="1" ht="12.75" customHeight="1">
      <c r="A47" s="69" t="s">
        <v>960</v>
      </c>
      <c r="B47" s="76">
        <v>12000</v>
      </c>
      <c r="C47" s="76">
        <v>10000</v>
      </c>
      <c r="D47" s="76">
        <v>10000</v>
      </c>
      <c r="E47" s="236">
        <v>83.33333333333334</v>
      </c>
      <c r="F47" s="237">
        <v>100</v>
      </c>
      <c r="G47" s="76">
        <v>1000</v>
      </c>
      <c r="H47" s="76">
        <v>1000</v>
      </c>
    </row>
    <row r="48" spans="1:8" s="241" customFormat="1" ht="12.75" customHeight="1">
      <c r="A48" s="69" t="s">
        <v>942</v>
      </c>
      <c r="B48" s="76">
        <v>12000</v>
      </c>
      <c r="C48" s="76">
        <v>10000</v>
      </c>
      <c r="D48" s="76">
        <v>10000</v>
      </c>
      <c r="E48" s="236">
        <v>83.33333333333334</v>
      </c>
      <c r="F48" s="237">
        <v>100</v>
      </c>
      <c r="G48" s="76">
        <v>1000</v>
      </c>
      <c r="H48" s="76">
        <v>1000</v>
      </c>
    </row>
    <row r="49" spans="1:8" s="241" customFormat="1" ht="12.75" customHeight="1">
      <c r="A49" s="69" t="s">
        <v>944</v>
      </c>
      <c r="B49" s="76">
        <v>90900</v>
      </c>
      <c r="C49" s="76">
        <v>80720</v>
      </c>
      <c r="D49" s="76">
        <v>28781</v>
      </c>
      <c r="E49" s="236">
        <v>31.66226622662266</v>
      </c>
      <c r="F49" s="237">
        <v>0</v>
      </c>
      <c r="G49" s="76">
        <v>45090</v>
      </c>
      <c r="H49" s="76">
        <v>152</v>
      </c>
    </row>
    <row r="50" spans="1:8" s="241" customFormat="1" ht="12.75" customHeight="1">
      <c r="A50" s="69" t="s">
        <v>961</v>
      </c>
      <c r="B50" s="76">
        <v>90900</v>
      </c>
      <c r="C50" s="76">
        <v>80720</v>
      </c>
      <c r="D50" s="76">
        <v>28781</v>
      </c>
      <c r="E50" s="236">
        <v>31.66226622662266</v>
      </c>
      <c r="F50" s="237">
        <v>0</v>
      </c>
      <c r="G50" s="76">
        <v>45090</v>
      </c>
      <c r="H50" s="76">
        <v>152</v>
      </c>
    </row>
    <row r="51" spans="1:8" s="241" customFormat="1" ht="12.75" customHeight="1">
      <c r="A51" s="238" t="s">
        <v>962</v>
      </c>
      <c r="B51" s="72"/>
      <c r="C51" s="72"/>
      <c r="D51" s="72"/>
      <c r="E51" s="230"/>
      <c r="F51" s="233"/>
      <c r="G51" s="72"/>
      <c r="H51" s="72"/>
    </row>
    <row r="52" spans="1:8" s="241" customFormat="1" ht="12.75" customHeight="1">
      <c r="A52" s="232" t="s">
        <v>928</v>
      </c>
      <c r="B52" s="72">
        <v>8828220</v>
      </c>
      <c r="C52" s="72">
        <v>7272574</v>
      </c>
      <c r="D52" s="72">
        <v>7229604</v>
      </c>
      <c r="E52" s="230">
        <v>81.89197822437592</v>
      </c>
      <c r="F52" s="233">
        <v>99.40915004783726</v>
      </c>
      <c r="G52" s="72">
        <v>831440</v>
      </c>
      <c r="H52" s="72">
        <v>800876</v>
      </c>
    </row>
    <row r="53" spans="1:8" s="241" customFormat="1" ht="12.75" customHeight="1">
      <c r="A53" s="235" t="s">
        <v>929</v>
      </c>
      <c r="B53" s="76">
        <v>8485220</v>
      </c>
      <c r="C53" s="76">
        <v>7016374</v>
      </c>
      <c r="D53" s="76">
        <v>7016374</v>
      </c>
      <c r="E53" s="236">
        <v>82.68935867308096</v>
      </c>
      <c r="F53" s="237">
        <v>100</v>
      </c>
      <c r="G53" s="76">
        <v>768240</v>
      </c>
      <c r="H53" s="76">
        <v>768240</v>
      </c>
    </row>
    <row r="54" spans="1:8" s="241" customFormat="1" ht="13.5" customHeight="1">
      <c r="A54" s="235" t="s">
        <v>931</v>
      </c>
      <c r="B54" s="76">
        <v>343000</v>
      </c>
      <c r="C54" s="76">
        <v>256200</v>
      </c>
      <c r="D54" s="76">
        <v>213230</v>
      </c>
      <c r="E54" s="236">
        <v>62.1661807580175</v>
      </c>
      <c r="F54" s="237">
        <v>83.22794691647151</v>
      </c>
      <c r="G54" s="76">
        <v>63200</v>
      </c>
      <c r="H54" s="76">
        <v>32636</v>
      </c>
    </row>
    <row r="55" spans="1:8" s="241" customFormat="1" ht="12.75" customHeight="1">
      <c r="A55" s="70" t="s">
        <v>963</v>
      </c>
      <c r="B55" s="72">
        <v>8828220</v>
      </c>
      <c r="C55" s="72">
        <v>7272574</v>
      </c>
      <c r="D55" s="72">
        <v>6477318</v>
      </c>
      <c r="E55" s="230">
        <v>73.37060018893956</v>
      </c>
      <c r="F55" s="233">
        <v>89.06499954486542</v>
      </c>
      <c r="G55" s="72">
        <v>831440</v>
      </c>
      <c r="H55" s="72">
        <v>664486</v>
      </c>
    </row>
    <row r="56" spans="1:8" s="241" customFormat="1" ht="12.75" customHeight="1">
      <c r="A56" s="69" t="s">
        <v>958</v>
      </c>
      <c r="B56" s="76">
        <v>8134959</v>
      </c>
      <c r="C56" s="76">
        <v>6674964</v>
      </c>
      <c r="D56" s="76">
        <v>6080741</v>
      </c>
      <c r="E56" s="236">
        <v>74.74826855304372</v>
      </c>
      <c r="F56" s="237">
        <v>91.09773475931856</v>
      </c>
      <c r="G56" s="76">
        <v>743419</v>
      </c>
      <c r="H56" s="76">
        <v>631698</v>
      </c>
    </row>
    <row r="57" spans="1:8" s="241" customFormat="1" ht="12.75" customHeight="1">
      <c r="A57" s="69" t="s">
        <v>959</v>
      </c>
      <c r="B57" s="76">
        <v>8043985</v>
      </c>
      <c r="C57" s="76">
        <v>6583990</v>
      </c>
      <c r="D57" s="76">
        <v>5995563</v>
      </c>
      <c r="E57" s="236">
        <v>74.53473620351107</v>
      </c>
      <c r="F57" s="237">
        <v>91.06275981585634</v>
      </c>
      <c r="G57" s="76">
        <v>743419</v>
      </c>
      <c r="H57" s="76">
        <v>631698</v>
      </c>
    </row>
    <row r="58" spans="1:8" s="252" customFormat="1" ht="12" customHeight="1">
      <c r="A58" s="88" t="s">
        <v>936</v>
      </c>
      <c r="B58" s="258">
        <v>4587833</v>
      </c>
      <c r="C58" s="258">
        <v>3779934</v>
      </c>
      <c r="D58" s="258">
        <v>3594482</v>
      </c>
      <c r="E58" s="243">
        <v>78.34814388405158</v>
      </c>
      <c r="F58" s="244">
        <v>95.09377676964729</v>
      </c>
      <c r="G58" s="258">
        <v>404267</v>
      </c>
      <c r="H58" s="258">
        <v>365291</v>
      </c>
    </row>
    <row r="59" spans="1:8" s="241" customFormat="1" ht="12.75" customHeight="1">
      <c r="A59" s="69" t="s">
        <v>960</v>
      </c>
      <c r="B59" s="76">
        <v>90974</v>
      </c>
      <c r="C59" s="76">
        <v>90974</v>
      </c>
      <c r="D59" s="76">
        <v>85178</v>
      </c>
      <c r="E59" s="236">
        <v>93.62894893046365</v>
      </c>
      <c r="F59" s="237">
        <v>93.62894893046365</v>
      </c>
      <c r="G59" s="76">
        <v>0</v>
      </c>
      <c r="H59" s="76">
        <v>0</v>
      </c>
    </row>
    <row r="60" spans="1:8" s="241" customFormat="1" ht="27.75" customHeight="1">
      <c r="A60" s="253" t="s">
        <v>943</v>
      </c>
      <c r="B60" s="76">
        <v>90974</v>
      </c>
      <c r="C60" s="76">
        <v>90974</v>
      </c>
      <c r="D60" s="76">
        <v>85178</v>
      </c>
      <c r="E60" s="236">
        <v>93.62894893046365</v>
      </c>
      <c r="F60" s="237">
        <v>93.62894893046365</v>
      </c>
      <c r="G60" s="76">
        <v>0</v>
      </c>
      <c r="H60" s="76">
        <v>0</v>
      </c>
    </row>
    <row r="61" spans="1:8" s="241" customFormat="1" ht="12.75" customHeight="1">
      <c r="A61" s="69" t="s">
        <v>944</v>
      </c>
      <c r="B61" s="76">
        <v>693261</v>
      </c>
      <c r="C61" s="76">
        <v>597610</v>
      </c>
      <c r="D61" s="76">
        <v>396577</v>
      </c>
      <c r="E61" s="236">
        <v>57.20457374639566</v>
      </c>
      <c r="F61" s="237">
        <v>66.3605026689647</v>
      </c>
      <c r="G61" s="76">
        <v>88021</v>
      </c>
      <c r="H61" s="76">
        <v>32788</v>
      </c>
    </row>
    <row r="62" spans="1:8" s="241" customFormat="1" ht="12.75">
      <c r="A62" s="69" t="s">
        <v>945</v>
      </c>
      <c r="B62" s="76">
        <v>693261</v>
      </c>
      <c r="C62" s="76">
        <v>597610</v>
      </c>
      <c r="D62" s="76">
        <v>396577</v>
      </c>
      <c r="E62" s="236">
        <v>57.20457374639566</v>
      </c>
      <c r="F62" s="237">
        <v>66.3605026689647</v>
      </c>
      <c r="G62" s="76">
        <v>88021</v>
      </c>
      <c r="H62" s="76">
        <v>32788</v>
      </c>
    </row>
    <row r="63" spans="1:8" s="241" customFormat="1" ht="12.75" customHeight="1">
      <c r="A63" s="238" t="s">
        <v>964</v>
      </c>
      <c r="B63" s="76"/>
      <c r="C63" s="76"/>
      <c r="D63" s="76"/>
      <c r="E63" s="230"/>
      <c r="F63" s="233"/>
      <c r="G63" s="76"/>
      <c r="H63" s="76"/>
    </row>
    <row r="64" spans="1:8" s="241" customFormat="1" ht="12.75" customHeight="1">
      <c r="A64" s="232" t="s">
        <v>928</v>
      </c>
      <c r="B64" s="72">
        <v>7432703</v>
      </c>
      <c r="C64" s="72">
        <v>6329291</v>
      </c>
      <c r="D64" s="72">
        <v>5295250</v>
      </c>
      <c r="E64" s="230">
        <v>71.24258832890268</v>
      </c>
      <c r="F64" s="233">
        <v>83.66260928751736</v>
      </c>
      <c r="G64" s="72">
        <v>611074</v>
      </c>
      <c r="H64" s="72">
        <v>603824</v>
      </c>
    </row>
    <row r="65" spans="1:8" s="241" customFormat="1" ht="12.75" customHeight="1">
      <c r="A65" s="235" t="s">
        <v>929</v>
      </c>
      <c r="B65" s="76">
        <v>6017342</v>
      </c>
      <c r="C65" s="76">
        <v>4968401</v>
      </c>
      <c r="D65" s="76">
        <v>4968401</v>
      </c>
      <c r="E65" s="236">
        <v>82.56803419184084</v>
      </c>
      <c r="F65" s="237">
        <v>100</v>
      </c>
      <c r="G65" s="76">
        <v>577934</v>
      </c>
      <c r="H65" s="76">
        <v>577934</v>
      </c>
    </row>
    <row r="66" spans="1:8" s="241" customFormat="1" ht="13.5" customHeight="1">
      <c r="A66" s="235" t="s">
        <v>931</v>
      </c>
      <c r="B66" s="76">
        <v>405517</v>
      </c>
      <c r="C66" s="76">
        <v>359524</v>
      </c>
      <c r="D66" s="76">
        <v>326849</v>
      </c>
      <c r="E66" s="236">
        <v>80.60056668401077</v>
      </c>
      <c r="F66" s="237">
        <v>90.91159421902293</v>
      </c>
      <c r="G66" s="76">
        <v>25852</v>
      </c>
      <c r="H66" s="76">
        <v>25890</v>
      </c>
    </row>
    <row r="67" spans="1:8" s="241" customFormat="1" ht="12.75" customHeight="1">
      <c r="A67" s="235" t="s">
        <v>932</v>
      </c>
      <c r="B67" s="76">
        <v>1009844</v>
      </c>
      <c r="C67" s="76">
        <v>1001366</v>
      </c>
      <c r="D67" s="76">
        <v>0</v>
      </c>
      <c r="E67" s="236">
        <v>0</v>
      </c>
      <c r="F67" s="237">
        <v>0</v>
      </c>
      <c r="G67" s="76">
        <v>7288</v>
      </c>
      <c r="H67" s="76">
        <v>0</v>
      </c>
    </row>
    <row r="68" spans="1:8" s="241" customFormat="1" ht="12.75" customHeight="1">
      <c r="A68" s="70" t="s">
        <v>963</v>
      </c>
      <c r="B68" s="72">
        <v>7327955</v>
      </c>
      <c r="C68" s="72">
        <v>6265249</v>
      </c>
      <c r="D68" s="72">
        <v>4825631</v>
      </c>
      <c r="E68" s="230">
        <v>65.85235580731596</v>
      </c>
      <c r="F68" s="233">
        <v>77.02217421845484</v>
      </c>
      <c r="G68" s="72">
        <v>587866</v>
      </c>
      <c r="H68" s="72">
        <v>547981</v>
      </c>
    </row>
    <row r="69" spans="1:8" s="241" customFormat="1" ht="12.75" customHeight="1">
      <c r="A69" s="69" t="s">
        <v>965</v>
      </c>
      <c r="B69" s="76">
        <v>6651067</v>
      </c>
      <c r="C69" s="76">
        <v>5610406</v>
      </c>
      <c r="D69" s="76">
        <v>4715429</v>
      </c>
      <c r="E69" s="236">
        <v>70.89733121016522</v>
      </c>
      <c r="F69" s="237">
        <v>84.04791025818808</v>
      </c>
      <c r="G69" s="76">
        <v>576037</v>
      </c>
      <c r="H69" s="76">
        <v>540143</v>
      </c>
    </row>
    <row r="70" spans="1:8" s="241" customFormat="1" ht="12.75" customHeight="1">
      <c r="A70" s="69" t="s">
        <v>959</v>
      </c>
      <c r="B70" s="76">
        <v>6556890</v>
      </c>
      <c r="C70" s="76">
        <v>5531243</v>
      </c>
      <c r="D70" s="76">
        <v>4636267</v>
      </c>
      <c r="E70" s="236">
        <v>70.70832361073619</v>
      </c>
      <c r="F70" s="237">
        <v>83.81962246099114</v>
      </c>
      <c r="G70" s="76">
        <v>568537</v>
      </c>
      <c r="H70" s="76">
        <v>532643</v>
      </c>
    </row>
    <row r="71" spans="1:8" s="252" customFormat="1" ht="12.75" customHeight="1">
      <c r="A71" s="88" t="s">
        <v>966</v>
      </c>
      <c r="B71" s="258">
        <v>3495730</v>
      </c>
      <c r="C71" s="258">
        <v>2900530</v>
      </c>
      <c r="D71" s="258">
        <v>2796777</v>
      </c>
      <c r="E71" s="243">
        <v>80.00552102136035</v>
      </c>
      <c r="F71" s="244">
        <v>96.42296407897867</v>
      </c>
      <c r="G71" s="258">
        <v>315074</v>
      </c>
      <c r="H71" s="258">
        <v>291047</v>
      </c>
    </row>
    <row r="72" spans="1:8" s="241" customFormat="1" ht="12.75" customHeight="1">
      <c r="A72" s="69" t="s">
        <v>960</v>
      </c>
      <c r="B72" s="76">
        <v>94177</v>
      </c>
      <c r="C72" s="76">
        <v>79163</v>
      </c>
      <c r="D72" s="76">
        <v>79162</v>
      </c>
      <c r="E72" s="236">
        <v>84.056616796033</v>
      </c>
      <c r="F72" s="237">
        <v>99.9987367835984</v>
      </c>
      <c r="G72" s="76">
        <v>7500</v>
      </c>
      <c r="H72" s="76">
        <v>7500</v>
      </c>
    </row>
    <row r="73" spans="1:8" s="241" customFormat="1" ht="25.5" customHeight="1">
      <c r="A73" s="253" t="s">
        <v>941</v>
      </c>
      <c r="B73" s="76">
        <v>90000</v>
      </c>
      <c r="C73" s="76">
        <v>75000</v>
      </c>
      <c r="D73" s="76">
        <v>75000</v>
      </c>
      <c r="E73" s="236">
        <v>83.33333333333334</v>
      </c>
      <c r="F73" s="237">
        <v>100</v>
      </c>
      <c r="G73" s="76">
        <v>7500</v>
      </c>
      <c r="H73" s="76">
        <v>7500</v>
      </c>
    </row>
    <row r="74" spans="1:8" s="241" customFormat="1" ht="25.5" customHeight="1">
      <c r="A74" s="253" t="s">
        <v>943</v>
      </c>
      <c r="B74" s="76">
        <v>4177</v>
      </c>
      <c r="C74" s="76">
        <v>4163</v>
      </c>
      <c r="D74" s="76">
        <v>4162</v>
      </c>
      <c r="E74" s="236">
        <v>99.6408905913335</v>
      </c>
      <c r="F74" s="237">
        <v>99.97597886139803</v>
      </c>
      <c r="G74" s="76">
        <v>0</v>
      </c>
      <c r="H74" s="76">
        <v>0</v>
      </c>
    </row>
    <row r="75" spans="1:8" s="241" customFormat="1" ht="12.75" customHeight="1">
      <c r="A75" s="69" t="s">
        <v>944</v>
      </c>
      <c r="B75" s="76">
        <v>676888</v>
      </c>
      <c r="C75" s="76">
        <v>654843</v>
      </c>
      <c r="D75" s="76">
        <v>110202</v>
      </c>
      <c r="E75" s="236">
        <v>16.280684544562764</v>
      </c>
      <c r="F75" s="237">
        <v>16.828766589854364</v>
      </c>
      <c r="G75" s="76">
        <v>11829</v>
      </c>
      <c r="H75" s="76">
        <v>7838</v>
      </c>
    </row>
    <row r="76" spans="1:8" s="241" customFormat="1" ht="11.25" customHeight="1">
      <c r="A76" s="69" t="s">
        <v>945</v>
      </c>
      <c r="B76" s="76">
        <v>676888</v>
      </c>
      <c r="C76" s="76">
        <v>654843</v>
      </c>
      <c r="D76" s="76">
        <v>110202</v>
      </c>
      <c r="E76" s="236">
        <v>16.280684544562764</v>
      </c>
      <c r="F76" s="237">
        <v>16.828766589854364</v>
      </c>
      <c r="G76" s="76">
        <v>11829</v>
      </c>
      <c r="H76" s="76">
        <v>7838</v>
      </c>
    </row>
    <row r="77" spans="1:8" s="241" customFormat="1" ht="11.25" customHeight="1">
      <c r="A77" s="81" t="s">
        <v>950</v>
      </c>
      <c r="B77" s="76">
        <v>104748</v>
      </c>
      <c r="C77" s="76">
        <v>64042</v>
      </c>
      <c r="D77" s="76">
        <v>469619</v>
      </c>
      <c r="E77" s="255" t="s">
        <v>587</v>
      </c>
      <c r="F77" s="256" t="s">
        <v>587</v>
      </c>
      <c r="G77" s="254" t="s">
        <v>587</v>
      </c>
      <c r="H77" s="76">
        <v>55843</v>
      </c>
    </row>
    <row r="78" spans="1:8" s="241" customFormat="1" ht="38.25" customHeight="1">
      <c r="A78" s="78" t="s">
        <v>954</v>
      </c>
      <c r="B78" s="76">
        <v>-104748</v>
      </c>
      <c r="C78" s="76">
        <v>-52787</v>
      </c>
      <c r="D78" s="76">
        <v>-52787</v>
      </c>
      <c r="E78" s="255" t="s">
        <v>587</v>
      </c>
      <c r="F78" s="256" t="s">
        <v>587</v>
      </c>
      <c r="G78" s="76">
        <v>-27708</v>
      </c>
      <c r="H78" s="76">
        <v>-27708</v>
      </c>
    </row>
    <row r="79" spans="1:8" s="241" customFormat="1" ht="12.75" customHeight="1">
      <c r="A79" s="238" t="s">
        <v>967</v>
      </c>
      <c r="B79" s="76"/>
      <c r="C79" s="76"/>
      <c r="D79" s="76"/>
      <c r="E79" s="230"/>
      <c r="F79" s="233"/>
      <c r="G79" s="76"/>
      <c r="H79" s="76"/>
    </row>
    <row r="80" spans="1:8" s="241" customFormat="1" ht="12.75" customHeight="1">
      <c r="A80" s="232" t="s">
        <v>928</v>
      </c>
      <c r="B80" s="72">
        <v>93327608</v>
      </c>
      <c r="C80" s="72">
        <v>73779611</v>
      </c>
      <c r="D80" s="72">
        <v>73871631</v>
      </c>
      <c r="E80" s="230">
        <v>79.15303154453504</v>
      </c>
      <c r="F80" s="233">
        <v>100.12472280451574</v>
      </c>
      <c r="G80" s="72">
        <v>7846348</v>
      </c>
      <c r="H80" s="72">
        <v>7878550</v>
      </c>
    </row>
    <row r="81" spans="1:8" s="241" customFormat="1" ht="12.75" customHeight="1">
      <c r="A81" s="235" t="s">
        <v>929</v>
      </c>
      <c r="B81" s="76">
        <v>92499169</v>
      </c>
      <c r="C81" s="76">
        <v>73025103</v>
      </c>
      <c r="D81" s="76">
        <v>73025103</v>
      </c>
      <c r="E81" s="236">
        <v>78.9467665379783</v>
      </c>
      <c r="F81" s="237">
        <v>100</v>
      </c>
      <c r="G81" s="76">
        <v>7797313</v>
      </c>
      <c r="H81" s="76">
        <v>7797313</v>
      </c>
    </row>
    <row r="82" spans="1:8" s="241" customFormat="1" ht="12.75" customHeight="1">
      <c r="A82" s="235" t="s">
        <v>931</v>
      </c>
      <c r="B82" s="76">
        <v>828439</v>
      </c>
      <c r="C82" s="76">
        <v>754508</v>
      </c>
      <c r="D82" s="76">
        <v>846528</v>
      </c>
      <c r="E82" s="236">
        <v>102.18350415661261</v>
      </c>
      <c r="F82" s="237">
        <v>112.19602707989841</v>
      </c>
      <c r="G82" s="76">
        <v>49035</v>
      </c>
      <c r="H82" s="76">
        <v>81237</v>
      </c>
    </row>
    <row r="83" spans="1:8" s="241" customFormat="1" ht="12.75" customHeight="1">
      <c r="A83" s="70" t="s">
        <v>963</v>
      </c>
      <c r="B83" s="72">
        <v>93327608</v>
      </c>
      <c r="C83" s="72">
        <v>73779611</v>
      </c>
      <c r="D83" s="72">
        <v>67059203</v>
      </c>
      <c r="E83" s="230">
        <v>71.85355377371292</v>
      </c>
      <c r="F83" s="233">
        <v>90.8912395865031</v>
      </c>
      <c r="G83" s="72">
        <v>7846348</v>
      </c>
      <c r="H83" s="72">
        <v>9223796</v>
      </c>
    </row>
    <row r="84" spans="1:8" s="241" customFormat="1" ht="12.75" customHeight="1">
      <c r="A84" s="259" t="s">
        <v>965</v>
      </c>
      <c r="B84" s="76">
        <v>75841420</v>
      </c>
      <c r="C84" s="76">
        <v>59309214</v>
      </c>
      <c r="D84" s="76">
        <v>55556369</v>
      </c>
      <c r="E84" s="236">
        <v>73.25333439168202</v>
      </c>
      <c r="F84" s="237">
        <v>93.67240813543744</v>
      </c>
      <c r="G84" s="76">
        <v>8108880</v>
      </c>
      <c r="H84" s="76">
        <v>7595723</v>
      </c>
    </row>
    <row r="85" spans="1:8" s="241" customFormat="1" ht="12.75" customHeight="1">
      <c r="A85" s="69" t="s">
        <v>935</v>
      </c>
      <c r="B85" s="76">
        <v>71085729</v>
      </c>
      <c r="C85" s="76">
        <v>55178896</v>
      </c>
      <c r="D85" s="76">
        <v>51753997</v>
      </c>
      <c r="E85" s="236">
        <v>72.80504501824832</v>
      </c>
      <c r="F85" s="237">
        <v>93.79309981120318</v>
      </c>
      <c r="G85" s="76">
        <v>7038699</v>
      </c>
      <c r="H85" s="76">
        <v>6819431</v>
      </c>
    </row>
    <row r="86" spans="1:8" s="252" customFormat="1" ht="12.75" customHeight="1">
      <c r="A86" s="88" t="s">
        <v>936</v>
      </c>
      <c r="B86" s="258">
        <v>26514650</v>
      </c>
      <c r="C86" s="258">
        <v>20319149</v>
      </c>
      <c r="D86" s="258">
        <v>20138445</v>
      </c>
      <c r="E86" s="243">
        <v>75.95214343768446</v>
      </c>
      <c r="F86" s="244">
        <v>99.11067141640628</v>
      </c>
      <c r="G86" s="258">
        <v>2560403</v>
      </c>
      <c r="H86" s="258">
        <v>2640879</v>
      </c>
    </row>
    <row r="87" spans="1:8" s="241" customFormat="1" ht="12.75" customHeight="1">
      <c r="A87" s="69" t="s">
        <v>968</v>
      </c>
      <c r="B87" s="76">
        <v>4755691</v>
      </c>
      <c r="C87" s="76">
        <v>4130318</v>
      </c>
      <c r="D87" s="76">
        <v>3802372</v>
      </c>
      <c r="E87" s="236">
        <v>79.95414336213182</v>
      </c>
      <c r="F87" s="237">
        <v>92.0600302446446</v>
      </c>
      <c r="G87" s="76">
        <v>1070181</v>
      </c>
      <c r="H87" s="76">
        <v>776292</v>
      </c>
    </row>
    <row r="88" spans="1:8" s="252" customFormat="1" ht="12.75" customHeight="1">
      <c r="A88" s="246" t="s">
        <v>969</v>
      </c>
      <c r="B88" s="83">
        <v>112460</v>
      </c>
      <c r="C88" s="248" t="s">
        <v>587</v>
      </c>
      <c r="D88" s="83">
        <v>112460</v>
      </c>
      <c r="E88" s="249">
        <v>100</v>
      </c>
      <c r="F88" s="250" t="s">
        <v>587</v>
      </c>
      <c r="G88" s="248" t="s">
        <v>587</v>
      </c>
      <c r="H88" s="83">
        <v>0</v>
      </c>
    </row>
    <row r="89" spans="1:8" s="241" customFormat="1" ht="24.75" customHeight="1">
      <c r="A89" s="253" t="s">
        <v>941</v>
      </c>
      <c r="B89" s="76">
        <v>1991213</v>
      </c>
      <c r="C89" s="76">
        <v>1932888</v>
      </c>
      <c r="D89" s="76">
        <v>1695668</v>
      </c>
      <c r="E89" s="236">
        <v>85.15753965045427</v>
      </c>
      <c r="F89" s="237">
        <v>87.72717301778479</v>
      </c>
      <c r="G89" s="76">
        <v>791087</v>
      </c>
      <c r="H89" s="76">
        <v>555502</v>
      </c>
    </row>
    <row r="90" spans="1:8" s="241" customFormat="1" ht="12.75" customHeight="1">
      <c r="A90" s="69" t="s">
        <v>942</v>
      </c>
      <c r="B90" s="76">
        <v>1530711</v>
      </c>
      <c r="C90" s="76">
        <v>1246163</v>
      </c>
      <c r="D90" s="76">
        <v>1242642</v>
      </c>
      <c r="E90" s="236">
        <v>81.18070622083464</v>
      </c>
      <c r="F90" s="237">
        <v>99.71745269278578</v>
      </c>
      <c r="G90" s="76">
        <v>154669</v>
      </c>
      <c r="H90" s="76">
        <v>152681</v>
      </c>
    </row>
    <row r="91" spans="1:8" s="241" customFormat="1" ht="25.5" customHeight="1">
      <c r="A91" s="253" t="s">
        <v>943</v>
      </c>
      <c r="B91" s="76">
        <v>1041307</v>
      </c>
      <c r="C91" s="76">
        <v>758807</v>
      </c>
      <c r="D91" s="76">
        <v>748601</v>
      </c>
      <c r="E91" s="236">
        <v>71.89051835817871</v>
      </c>
      <c r="F91" s="237">
        <v>98.65499395762032</v>
      </c>
      <c r="G91" s="76">
        <v>68880</v>
      </c>
      <c r="H91" s="76">
        <v>68108</v>
      </c>
    </row>
    <row r="92" spans="1:8" s="241" customFormat="1" ht="13.5" customHeight="1">
      <c r="A92" s="69" t="s">
        <v>944</v>
      </c>
      <c r="B92" s="76">
        <v>17486188</v>
      </c>
      <c r="C92" s="76">
        <v>14470397</v>
      </c>
      <c r="D92" s="76">
        <v>11502834</v>
      </c>
      <c r="E92" s="236">
        <v>65.78239922846535</v>
      </c>
      <c r="F92" s="237">
        <v>79.49217979299394</v>
      </c>
      <c r="G92" s="76">
        <v>-262532</v>
      </c>
      <c r="H92" s="76">
        <v>1628073</v>
      </c>
    </row>
    <row r="93" spans="1:8" s="241" customFormat="1" ht="13.5" customHeight="1">
      <c r="A93" s="69" t="s">
        <v>945</v>
      </c>
      <c r="B93" s="76">
        <v>9962940</v>
      </c>
      <c r="C93" s="76">
        <v>8407828</v>
      </c>
      <c r="D93" s="76">
        <v>7626011</v>
      </c>
      <c r="E93" s="236">
        <v>76.54378125332482</v>
      </c>
      <c r="F93" s="237">
        <v>90.70132024584709</v>
      </c>
      <c r="G93" s="76">
        <v>-10966</v>
      </c>
      <c r="H93" s="76">
        <v>1067819</v>
      </c>
    </row>
    <row r="94" spans="1:8" s="241" customFormat="1" ht="13.5" customHeight="1">
      <c r="A94" s="69" t="s">
        <v>946</v>
      </c>
      <c r="B94" s="76">
        <v>7523248</v>
      </c>
      <c r="C94" s="76">
        <v>6062569</v>
      </c>
      <c r="D94" s="76">
        <v>3876823</v>
      </c>
      <c r="E94" s="236">
        <v>51.531240230283515</v>
      </c>
      <c r="F94" s="237">
        <v>63.94686806863559</v>
      </c>
      <c r="G94" s="76">
        <v>-251566</v>
      </c>
      <c r="H94" s="76">
        <v>560254</v>
      </c>
    </row>
    <row r="95" spans="1:8" s="241" customFormat="1" ht="12.75" customHeight="1">
      <c r="A95" s="238" t="s">
        <v>970</v>
      </c>
      <c r="B95" s="76"/>
      <c r="C95" s="76"/>
      <c r="D95" s="76"/>
      <c r="E95" s="230"/>
      <c r="F95" s="233"/>
      <c r="G95" s="76"/>
      <c r="H95" s="76"/>
    </row>
    <row r="96" spans="1:8" s="241" customFormat="1" ht="12.75" customHeight="1">
      <c r="A96" s="232" t="s">
        <v>928</v>
      </c>
      <c r="B96" s="72">
        <v>18141140</v>
      </c>
      <c r="C96" s="72">
        <v>12640954</v>
      </c>
      <c r="D96" s="72">
        <v>12069537</v>
      </c>
      <c r="E96" s="230">
        <v>66.5313039864088</v>
      </c>
      <c r="F96" s="233">
        <v>95.47963705903842</v>
      </c>
      <c r="G96" s="72">
        <v>2656004</v>
      </c>
      <c r="H96" s="72">
        <v>2245721</v>
      </c>
    </row>
    <row r="97" spans="1:8" s="241" customFormat="1" ht="12.75" customHeight="1">
      <c r="A97" s="235" t="s">
        <v>929</v>
      </c>
      <c r="B97" s="76">
        <v>17003239</v>
      </c>
      <c r="C97" s="76">
        <v>11971804</v>
      </c>
      <c r="D97" s="76">
        <v>11971804</v>
      </c>
      <c r="E97" s="236">
        <v>70.40896149257209</v>
      </c>
      <c r="F97" s="237">
        <v>100</v>
      </c>
      <c r="G97" s="76">
        <v>2245454</v>
      </c>
      <c r="H97" s="76">
        <v>2245454</v>
      </c>
    </row>
    <row r="98" spans="1:8" ht="13.5" customHeight="1">
      <c r="A98" s="235" t="s">
        <v>931</v>
      </c>
      <c r="B98" s="76">
        <v>347000</v>
      </c>
      <c r="C98" s="76">
        <v>273700</v>
      </c>
      <c r="D98" s="76">
        <v>97733</v>
      </c>
      <c r="E98" s="236">
        <v>28.16512968299712</v>
      </c>
      <c r="F98" s="237">
        <v>35.70807453416149</v>
      </c>
      <c r="G98" s="76">
        <v>15100</v>
      </c>
      <c r="H98" s="76">
        <v>267</v>
      </c>
    </row>
    <row r="99" spans="1:8" ht="13.5" customHeight="1">
      <c r="A99" s="235" t="s">
        <v>971</v>
      </c>
      <c r="B99" s="76">
        <v>790901</v>
      </c>
      <c r="C99" s="76">
        <v>395450</v>
      </c>
      <c r="D99" s="76">
        <v>0</v>
      </c>
      <c r="E99" s="236">
        <v>0</v>
      </c>
      <c r="F99" s="237">
        <v>0</v>
      </c>
      <c r="G99" s="76">
        <v>395450</v>
      </c>
      <c r="H99" s="76">
        <v>0</v>
      </c>
    </row>
    <row r="100" spans="1:8" s="241" customFormat="1" ht="12.75" customHeight="1">
      <c r="A100" s="70" t="s">
        <v>963</v>
      </c>
      <c r="B100" s="72">
        <v>18141140</v>
      </c>
      <c r="C100" s="72">
        <v>12640954</v>
      </c>
      <c r="D100" s="72">
        <v>11523543</v>
      </c>
      <c r="E100" s="230">
        <v>63.52160338324935</v>
      </c>
      <c r="F100" s="233">
        <v>91.160390268013</v>
      </c>
      <c r="G100" s="72">
        <v>2656004</v>
      </c>
      <c r="H100" s="72">
        <v>1701682</v>
      </c>
    </row>
    <row r="101" spans="1:8" s="241" customFormat="1" ht="12.75" customHeight="1">
      <c r="A101" s="259" t="s">
        <v>965</v>
      </c>
      <c r="B101" s="76">
        <v>15619436</v>
      </c>
      <c r="C101" s="76">
        <v>12340359</v>
      </c>
      <c r="D101" s="76">
        <v>11268851</v>
      </c>
      <c r="E101" s="236">
        <v>72.14633742217067</v>
      </c>
      <c r="F101" s="237">
        <v>91.31704353171574</v>
      </c>
      <c r="G101" s="76">
        <v>2605509</v>
      </c>
      <c r="H101" s="76">
        <v>1646905</v>
      </c>
    </row>
    <row r="102" spans="1:8" s="241" customFormat="1" ht="12.75" customHeight="1">
      <c r="A102" s="69" t="s">
        <v>935</v>
      </c>
      <c r="B102" s="76">
        <v>14962246</v>
      </c>
      <c r="C102" s="76">
        <v>11685369</v>
      </c>
      <c r="D102" s="76">
        <v>10743247</v>
      </c>
      <c r="E102" s="236">
        <v>71.80236844120863</v>
      </c>
      <c r="F102" s="237">
        <v>91.93759307044562</v>
      </c>
      <c r="G102" s="76">
        <v>2385669</v>
      </c>
      <c r="H102" s="76">
        <v>1550305</v>
      </c>
    </row>
    <row r="103" spans="1:8" s="252" customFormat="1" ht="12.75" customHeight="1">
      <c r="A103" s="88" t="s">
        <v>936</v>
      </c>
      <c r="B103" s="258">
        <v>5532925</v>
      </c>
      <c r="C103" s="258">
        <v>4467435</v>
      </c>
      <c r="D103" s="258">
        <v>4537819</v>
      </c>
      <c r="E103" s="243">
        <v>82.01482940759183</v>
      </c>
      <c r="F103" s="244">
        <v>101.57549018620304</v>
      </c>
      <c r="G103" s="258">
        <v>610935</v>
      </c>
      <c r="H103" s="258">
        <v>789156</v>
      </c>
    </row>
    <row r="104" spans="1:8" s="241" customFormat="1" ht="12.75" customHeight="1">
      <c r="A104" s="69" t="s">
        <v>968</v>
      </c>
      <c r="B104" s="76">
        <v>657190</v>
      </c>
      <c r="C104" s="76">
        <v>654990</v>
      </c>
      <c r="D104" s="76">
        <v>525604</v>
      </c>
      <c r="E104" s="236">
        <v>79.97747987644365</v>
      </c>
      <c r="F104" s="237">
        <v>80.24611062764318</v>
      </c>
      <c r="G104" s="76">
        <v>219840</v>
      </c>
      <c r="H104" s="76">
        <v>96600</v>
      </c>
    </row>
    <row r="105" spans="1:8" s="252" customFormat="1" ht="12.75" customHeight="1">
      <c r="A105" s="246" t="s">
        <v>969</v>
      </c>
      <c r="B105" s="83">
        <v>13200</v>
      </c>
      <c r="C105" s="248" t="s">
        <v>587</v>
      </c>
      <c r="D105" s="83">
        <v>4144</v>
      </c>
      <c r="E105" s="249">
        <v>31.393939393939398</v>
      </c>
      <c r="F105" s="250" t="s">
        <v>587</v>
      </c>
      <c r="G105" s="248" t="s">
        <v>587</v>
      </c>
      <c r="H105" s="83">
        <v>391</v>
      </c>
    </row>
    <row r="106" spans="1:8" s="241" customFormat="1" ht="24.75" customHeight="1">
      <c r="A106" s="253" t="s">
        <v>941</v>
      </c>
      <c r="B106" s="76">
        <v>10250</v>
      </c>
      <c r="C106" s="76">
        <v>10250</v>
      </c>
      <c r="D106" s="76">
        <v>10250</v>
      </c>
      <c r="E106" s="236">
        <v>100</v>
      </c>
      <c r="F106" s="237">
        <v>100</v>
      </c>
      <c r="G106" s="76">
        <v>0</v>
      </c>
      <c r="H106" s="76">
        <v>0</v>
      </c>
    </row>
    <row r="107" spans="1:8" s="241" customFormat="1" ht="25.5" customHeight="1">
      <c r="A107" s="253" t="s">
        <v>943</v>
      </c>
      <c r="B107" s="76">
        <v>633740</v>
      </c>
      <c r="C107" s="76">
        <v>633740</v>
      </c>
      <c r="D107" s="76">
        <v>511210</v>
      </c>
      <c r="E107" s="236">
        <v>80.66557263230978</v>
      </c>
      <c r="F107" s="237">
        <v>80.66557263230978</v>
      </c>
      <c r="G107" s="76">
        <v>218740</v>
      </c>
      <c r="H107" s="76">
        <v>96210</v>
      </c>
    </row>
    <row r="108" spans="1:8" s="241" customFormat="1" ht="12.75" customHeight="1">
      <c r="A108" s="259" t="s">
        <v>944</v>
      </c>
      <c r="B108" s="76">
        <v>2521704</v>
      </c>
      <c r="C108" s="76">
        <v>300595</v>
      </c>
      <c r="D108" s="76">
        <v>254692</v>
      </c>
      <c r="E108" s="236">
        <v>10.099995875804614</v>
      </c>
      <c r="F108" s="237">
        <v>84.72928691428666</v>
      </c>
      <c r="G108" s="76">
        <v>50495</v>
      </c>
      <c r="H108" s="76">
        <v>54777</v>
      </c>
    </row>
    <row r="109" spans="1:8" s="241" customFormat="1" ht="12" customHeight="1">
      <c r="A109" s="69" t="s">
        <v>945</v>
      </c>
      <c r="B109" s="76">
        <v>2521704</v>
      </c>
      <c r="C109" s="76">
        <v>300595</v>
      </c>
      <c r="D109" s="76">
        <v>254692</v>
      </c>
      <c r="E109" s="236">
        <v>10.099995875804614</v>
      </c>
      <c r="F109" s="237">
        <v>84.72928691428666</v>
      </c>
      <c r="G109" s="76">
        <v>50495</v>
      </c>
      <c r="H109" s="76">
        <v>54777</v>
      </c>
    </row>
    <row r="110" spans="1:8" s="241" customFormat="1" ht="12.75" customHeight="1">
      <c r="A110" s="238" t="s">
        <v>972</v>
      </c>
      <c r="B110" s="72"/>
      <c r="C110" s="72"/>
      <c r="D110" s="72"/>
      <c r="E110" s="230"/>
      <c r="F110" s="233"/>
      <c r="G110" s="72"/>
      <c r="H110" s="72"/>
    </row>
    <row r="111" spans="1:8" s="241" customFormat="1" ht="12.75" customHeight="1">
      <c r="A111" s="232" t="s">
        <v>928</v>
      </c>
      <c r="B111" s="72">
        <v>23037568</v>
      </c>
      <c r="C111" s="72">
        <v>15696052</v>
      </c>
      <c r="D111" s="72">
        <v>13553265</v>
      </c>
      <c r="E111" s="230">
        <v>58.83114485001194</v>
      </c>
      <c r="F111" s="233">
        <v>86.3482422204004</v>
      </c>
      <c r="G111" s="72">
        <v>4197936</v>
      </c>
      <c r="H111" s="72">
        <v>4575236</v>
      </c>
    </row>
    <row r="112" spans="1:8" s="241" customFormat="1" ht="12.75" customHeight="1">
      <c r="A112" s="235" t="s">
        <v>929</v>
      </c>
      <c r="B112" s="76">
        <v>17923681</v>
      </c>
      <c r="C112" s="76">
        <v>10972707</v>
      </c>
      <c r="D112" s="76">
        <v>10972707</v>
      </c>
      <c r="E112" s="236">
        <v>61.2190486987578</v>
      </c>
      <c r="F112" s="237">
        <v>100</v>
      </c>
      <c r="G112" s="76">
        <v>3777030</v>
      </c>
      <c r="H112" s="76">
        <v>3777030</v>
      </c>
    </row>
    <row r="113" spans="1:8" s="241" customFormat="1" ht="12.75" customHeight="1">
      <c r="A113" s="235" t="s">
        <v>931</v>
      </c>
      <c r="B113" s="76">
        <v>2877240</v>
      </c>
      <c r="C113" s="76">
        <v>2469538</v>
      </c>
      <c r="D113" s="76">
        <v>2319940</v>
      </c>
      <c r="E113" s="236">
        <v>80.63074335126718</v>
      </c>
      <c r="F113" s="237">
        <v>93.94226774400718</v>
      </c>
      <c r="G113" s="76">
        <v>1002604</v>
      </c>
      <c r="H113" s="76">
        <v>781585</v>
      </c>
    </row>
    <row r="114" spans="1:8" s="241" customFormat="1" ht="12.75" customHeight="1">
      <c r="A114" s="235" t="s">
        <v>971</v>
      </c>
      <c r="B114" s="76">
        <v>2236647</v>
      </c>
      <c r="C114" s="76">
        <v>2253807</v>
      </c>
      <c r="D114" s="76">
        <v>260618</v>
      </c>
      <c r="E114" s="236">
        <v>11.652173990799621</v>
      </c>
      <c r="F114" s="237">
        <v>11.563456853226564</v>
      </c>
      <c r="G114" s="76">
        <v>-581698</v>
      </c>
      <c r="H114" s="76">
        <v>16621</v>
      </c>
    </row>
    <row r="115" spans="1:8" s="241" customFormat="1" ht="12.75" customHeight="1">
      <c r="A115" s="70" t="s">
        <v>963</v>
      </c>
      <c r="B115" s="72">
        <v>23133747</v>
      </c>
      <c r="C115" s="72">
        <v>15524843</v>
      </c>
      <c r="D115" s="72">
        <v>12103362</v>
      </c>
      <c r="E115" s="230">
        <v>52.31907308401013</v>
      </c>
      <c r="F115" s="233">
        <v>77.96125216854045</v>
      </c>
      <c r="G115" s="72">
        <v>4026727</v>
      </c>
      <c r="H115" s="72">
        <v>4183047</v>
      </c>
    </row>
    <row r="116" spans="1:8" s="241" customFormat="1" ht="12.75" customHeight="1">
      <c r="A116" s="69" t="s">
        <v>965</v>
      </c>
      <c r="B116" s="76">
        <v>22118604</v>
      </c>
      <c r="C116" s="76">
        <v>14587741</v>
      </c>
      <c r="D116" s="76">
        <v>11834131</v>
      </c>
      <c r="E116" s="236">
        <v>53.503064659957744</v>
      </c>
      <c r="F116" s="237">
        <v>81.12380799741372</v>
      </c>
      <c r="G116" s="76">
        <v>3999532</v>
      </c>
      <c r="H116" s="76">
        <v>4135676</v>
      </c>
    </row>
    <row r="117" spans="1:8" s="241" customFormat="1" ht="12.75" customHeight="1">
      <c r="A117" s="69" t="s">
        <v>935</v>
      </c>
      <c r="B117" s="76">
        <v>16550462</v>
      </c>
      <c r="C117" s="76">
        <v>13820039</v>
      </c>
      <c r="D117" s="76">
        <v>9851385</v>
      </c>
      <c r="E117" s="236">
        <v>59.52332327641368</v>
      </c>
      <c r="F117" s="237">
        <v>71.28333718884585</v>
      </c>
      <c r="G117" s="76">
        <v>5346742</v>
      </c>
      <c r="H117" s="76">
        <v>4070214</v>
      </c>
    </row>
    <row r="118" spans="1:8" s="252" customFormat="1" ht="12.75" customHeight="1">
      <c r="A118" s="88" t="s">
        <v>936</v>
      </c>
      <c r="B118" s="258">
        <v>5052635</v>
      </c>
      <c r="C118" s="258">
        <v>3963138</v>
      </c>
      <c r="D118" s="258">
        <v>3247101</v>
      </c>
      <c r="E118" s="243">
        <v>64.26549711190299</v>
      </c>
      <c r="F118" s="244">
        <v>81.93257464160976</v>
      </c>
      <c r="G118" s="258">
        <v>1025732</v>
      </c>
      <c r="H118" s="258">
        <v>487151</v>
      </c>
    </row>
    <row r="119" spans="1:8" s="241" customFormat="1" ht="12.75" customHeight="1">
      <c r="A119" s="69" t="s">
        <v>960</v>
      </c>
      <c r="B119" s="76">
        <v>5568142</v>
      </c>
      <c r="C119" s="76">
        <v>767702</v>
      </c>
      <c r="D119" s="76">
        <v>1982746</v>
      </c>
      <c r="E119" s="236">
        <v>35.60875423076495</v>
      </c>
      <c r="F119" s="237">
        <v>258.2702663272989</v>
      </c>
      <c r="G119" s="83">
        <v>-1347210</v>
      </c>
      <c r="H119" s="76">
        <v>65462</v>
      </c>
    </row>
    <row r="120" spans="1:8" s="241" customFormat="1" ht="26.25" customHeight="1">
      <c r="A120" s="253" t="s">
        <v>941</v>
      </c>
      <c r="B120" s="76">
        <v>1654177</v>
      </c>
      <c r="C120" s="76">
        <v>570354</v>
      </c>
      <c r="D120" s="76">
        <v>1906539</v>
      </c>
      <c r="E120" s="236">
        <v>115.25604575568393</v>
      </c>
      <c r="F120" s="237">
        <v>334.2729252359061</v>
      </c>
      <c r="G120" s="83">
        <v>-1424370</v>
      </c>
      <c r="H120" s="76">
        <v>56866</v>
      </c>
    </row>
    <row r="121" spans="1:8" s="241" customFormat="1" ht="25.5">
      <c r="A121" s="253" t="s">
        <v>943</v>
      </c>
      <c r="B121" s="76">
        <v>135465</v>
      </c>
      <c r="C121" s="76">
        <v>118848</v>
      </c>
      <c r="D121" s="76">
        <v>76207</v>
      </c>
      <c r="E121" s="236">
        <v>56.25585944708965</v>
      </c>
      <c r="F121" s="237">
        <v>64.12139876144319</v>
      </c>
      <c r="G121" s="83">
        <v>-1340</v>
      </c>
      <c r="H121" s="76">
        <v>8596</v>
      </c>
    </row>
    <row r="122" spans="1:8" s="241" customFormat="1" ht="12.75" customHeight="1">
      <c r="A122" s="69" t="s">
        <v>944</v>
      </c>
      <c r="B122" s="76">
        <v>1015143</v>
      </c>
      <c r="C122" s="76">
        <v>937102</v>
      </c>
      <c r="D122" s="76">
        <v>269231</v>
      </c>
      <c r="E122" s="236">
        <v>26.52148515036798</v>
      </c>
      <c r="F122" s="237">
        <v>28.730170248276067</v>
      </c>
      <c r="G122" s="76">
        <v>27195</v>
      </c>
      <c r="H122" s="76">
        <v>47371</v>
      </c>
    </row>
    <row r="123" spans="1:8" s="241" customFormat="1" ht="12" customHeight="1">
      <c r="A123" s="69" t="s">
        <v>973</v>
      </c>
      <c r="B123" s="76">
        <v>955143</v>
      </c>
      <c r="C123" s="76">
        <v>879102</v>
      </c>
      <c r="D123" s="76">
        <v>263181</v>
      </c>
      <c r="E123" s="236">
        <v>27.554093994302427</v>
      </c>
      <c r="F123" s="237">
        <v>29.93748165741859</v>
      </c>
      <c r="G123" s="76">
        <v>15195</v>
      </c>
      <c r="H123" s="76">
        <v>47371</v>
      </c>
    </row>
    <row r="124" spans="1:8" s="241" customFormat="1" ht="12.75">
      <c r="A124" s="69" t="s">
        <v>946</v>
      </c>
      <c r="B124" s="76">
        <v>60000</v>
      </c>
      <c r="C124" s="76">
        <v>58000</v>
      </c>
      <c r="D124" s="76">
        <v>6050</v>
      </c>
      <c r="E124" s="236">
        <v>10.083333333333332</v>
      </c>
      <c r="F124" s="237">
        <v>10.431034482758621</v>
      </c>
      <c r="G124" s="76">
        <v>12000</v>
      </c>
      <c r="H124" s="76">
        <v>0</v>
      </c>
    </row>
    <row r="125" spans="1:8" s="241" customFormat="1" ht="12.75">
      <c r="A125" s="81" t="s">
        <v>950</v>
      </c>
      <c r="B125" s="76">
        <v>-96179</v>
      </c>
      <c r="C125" s="76">
        <v>171209</v>
      </c>
      <c r="D125" s="76">
        <v>1449903</v>
      </c>
      <c r="E125" s="255" t="s">
        <v>587</v>
      </c>
      <c r="F125" s="255" t="s">
        <v>587</v>
      </c>
      <c r="G125" s="76">
        <v>171209</v>
      </c>
      <c r="H125" s="76">
        <v>392189</v>
      </c>
    </row>
    <row r="126" spans="1:8" s="241" customFormat="1" ht="39" customHeight="1">
      <c r="A126" s="78" t="s">
        <v>954</v>
      </c>
      <c r="B126" s="76">
        <v>-70000</v>
      </c>
      <c r="C126" s="76">
        <v>-337388</v>
      </c>
      <c r="D126" s="76">
        <v>-337388</v>
      </c>
      <c r="E126" s="255" t="s">
        <v>587</v>
      </c>
      <c r="F126" s="255" t="s">
        <v>587</v>
      </c>
      <c r="G126" s="76">
        <v>-337388</v>
      </c>
      <c r="H126" s="76">
        <v>-337388</v>
      </c>
    </row>
    <row r="127" spans="1:8" s="241" customFormat="1" ht="27.75" customHeight="1">
      <c r="A127" s="253" t="s">
        <v>955</v>
      </c>
      <c r="B127" s="76">
        <v>166179</v>
      </c>
      <c r="C127" s="76">
        <v>166179</v>
      </c>
      <c r="D127" s="76">
        <v>166179</v>
      </c>
      <c r="E127" s="255" t="s">
        <v>587</v>
      </c>
      <c r="F127" s="255" t="s">
        <v>587</v>
      </c>
      <c r="G127" s="76">
        <v>166179</v>
      </c>
      <c r="H127" s="76">
        <v>166179</v>
      </c>
    </row>
    <row r="128" spans="1:8" s="241" customFormat="1" ht="12.75" customHeight="1">
      <c r="A128" s="238" t="s">
        <v>974</v>
      </c>
      <c r="B128" s="76"/>
      <c r="C128" s="76"/>
      <c r="D128" s="76"/>
      <c r="E128" s="230"/>
      <c r="F128" s="233"/>
      <c r="G128" s="76"/>
      <c r="H128" s="76"/>
    </row>
    <row r="129" spans="1:8" s="241" customFormat="1" ht="12.75" customHeight="1">
      <c r="A129" s="232" t="s">
        <v>928</v>
      </c>
      <c r="B129" s="72">
        <v>227228395</v>
      </c>
      <c r="C129" s="72">
        <v>179056069</v>
      </c>
      <c r="D129" s="72">
        <v>164900049</v>
      </c>
      <c r="E129" s="230">
        <v>72.57017724391355</v>
      </c>
      <c r="F129" s="233">
        <v>92.09408534485362</v>
      </c>
      <c r="G129" s="72">
        <v>-742342</v>
      </c>
      <c r="H129" s="72">
        <v>-2218065</v>
      </c>
    </row>
    <row r="130" spans="1:8" s="241" customFormat="1" ht="12.75" customHeight="1">
      <c r="A130" s="235" t="s">
        <v>929</v>
      </c>
      <c r="B130" s="76">
        <v>198341967</v>
      </c>
      <c r="C130" s="76">
        <v>152436575</v>
      </c>
      <c r="D130" s="76">
        <v>152436575</v>
      </c>
      <c r="E130" s="236">
        <v>76.85543171002232</v>
      </c>
      <c r="F130" s="237">
        <v>100</v>
      </c>
      <c r="G130" s="76">
        <v>-1817745</v>
      </c>
      <c r="H130" s="76">
        <v>-1817745</v>
      </c>
    </row>
    <row r="131" spans="1:8" s="241" customFormat="1" ht="12.75" customHeight="1">
      <c r="A131" s="235" t="s">
        <v>930</v>
      </c>
      <c r="B131" s="76">
        <v>813427</v>
      </c>
      <c r="C131" s="76">
        <v>813427</v>
      </c>
      <c r="D131" s="76">
        <v>767490</v>
      </c>
      <c r="E131" s="236">
        <v>94.35265856677981</v>
      </c>
      <c r="F131" s="237">
        <v>94.35265856677981</v>
      </c>
      <c r="G131" s="76">
        <v>200000</v>
      </c>
      <c r="H131" s="76">
        <v>253095</v>
      </c>
    </row>
    <row r="132" spans="1:8" s="241" customFormat="1" ht="12.75" customHeight="1">
      <c r="A132" s="235" t="s">
        <v>931</v>
      </c>
      <c r="B132" s="76">
        <v>9006007</v>
      </c>
      <c r="C132" s="76">
        <v>7469031</v>
      </c>
      <c r="D132" s="76">
        <v>5795480</v>
      </c>
      <c r="E132" s="236">
        <v>64.35127132368429</v>
      </c>
      <c r="F132" s="237">
        <v>77.59346560484218</v>
      </c>
      <c r="G132" s="76">
        <v>896688</v>
      </c>
      <c r="H132" s="76">
        <v>-1001114</v>
      </c>
    </row>
    <row r="133" spans="1:8" s="241" customFormat="1" ht="12.75" customHeight="1">
      <c r="A133" s="235" t="s">
        <v>932</v>
      </c>
      <c r="B133" s="76">
        <v>19066994</v>
      </c>
      <c r="C133" s="76">
        <v>18337036</v>
      </c>
      <c r="D133" s="76">
        <v>5900504</v>
      </c>
      <c r="E133" s="236">
        <v>30.94616802208046</v>
      </c>
      <c r="F133" s="237">
        <v>32.1780684730073</v>
      </c>
      <c r="G133" s="76">
        <v>-21285</v>
      </c>
      <c r="H133" s="76">
        <v>347699</v>
      </c>
    </row>
    <row r="134" spans="1:8" s="241" customFormat="1" ht="12.75" customHeight="1">
      <c r="A134" s="70" t="s">
        <v>963</v>
      </c>
      <c r="B134" s="72">
        <v>226550284</v>
      </c>
      <c r="C134" s="72">
        <v>178638860</v>
      </c>
      <c r="D134" s="72">
        <v>139434699</v>
      </c>
      <c r="E134" s="230">
        <v>61.54690982422251</v>
      </c>
      <c r="F134" s="233">
        <v>78.05395701696708</v>
      </c>
      <c r="G134" s="72">
        <v>-848047</v>
      </c>
      <c r="H134" s="72">
        <v>13690596</v>
      </c>
    </row>
    <row r="135" spans="1:8" s="241" customFormat="1" ht="12.75" customHeight="1">
      <c r="A135" s="69" t="s">
        <v>934</v>
      </c>
      <c r="B135" s="76">
        <v>202389840</v>
      </c>
      <c r="C135" s="76">
        <v>157381322</v>
      </c>
      <c r="D135" s="76">
        <v>129600346</v>
      </c>
      <c r="E135" s="236">
        <v>64.03500590741116</v>
      </c>
      <c r="F135" s="237">
        <v>82.34798408924281</v>
      </c>
      <c r="G135" s="76">
        <v>-1808023</v>
      </c>
      <c r="H135" s="76">
        <v>11530744</v>
      </c>
    </row>
    <row r="136" spans="1:8" s="241" customFormat="1" ht="12.75" customHeight="1">
      <c r="A136" s="69" t="s">
        <v>935</v>
      </c>
      <c r="B136" s="76">
        <v>67600135</v>
      </c>
      <c r="C136" s="76">
        <v>55723516</v>
      </c>
      <c r="D136" s="76">
        <v>46493537</v>
      </c>
      <c r="E136" s="236">
        <v>68.77728424654774</v>
      </c>
      <c r="F136" s="237">
        <v>83.43611519416686</v>
      </c>
      <c r="G136" s="76">
        <v>4316976</v>
      </c>
      <c r="H136" s="76">
        <v>3228794</v>
      </c>
    </row>
    <row r="137" spans="1:8" s="252" customFormat="1" ht="12.75" customHeight="1">
      <c r="A137" s="88" t="s">
        <v>936</v>
      </c>
      <c r="B137" s="258">
        <v>29373400</v>
      </c>
      <c r="C137" s="258">
        <v>24197038</v>
      </c>
      <c r="D137" s="258">
        <v>23095936</v>
      </c>
      <c r="E137" s="243">
        <v>78.62874573593795</v>
      </c>
      <c r="F137" s="244">
        <v>95.44943476139518</v>
      </c>
      <c r="G137" s="258">
        <v>2523976</v>
      </c>
      <c r="H137" s="258">
        <v>2536990</v>
      </c>
    </row>
    <row r="138" spans="1:8" s="241" customFormat="1" ht="12.75" customHeight="1">
      <c r="A138" s="69" t="s">
        <v>975</v>
      </c>
      <c r="B138" s="76">
        <v>50500000</v>
      </c>
      <c r="C138" s="76">
        <v>38353123</v>
      </c>
      <c r="D138" s="76">
        <v>37865555</v>
      </c>
      <c r="E138" s="236">
        <v>74.98129702970297</v>
      </c>
      <c r="F138" s="237">
        <v>98.72873976911866</v>
      </c>
      <c r="G138" s="76">
        <v>1234967</v>
      </c>
      <c r="H138" s="76">
        <v>1154081</v>
      </c>
    </row>
    <row r="139" spans="1:8" s="241" customFormat="1" ht="11.25" customHeight="1">
      <c r="A139" s="69" t="s">
        <v>960</v>
      </c>
      <c r="B139" s="76">
        <v>84289705</v>
      </c>
      <c r="C139" s="76">
        <v>63304683</v>
      </c>
      <c r="D139" s="76">
        <v>45241254</v>
      </c>
      <c r="E139" s="236">
        <v>53.6735227629519</v>
      </c>
      <c r="F139" s="237">
        <v>71.46588823452446</v>
      </c>
      <c r="G139" s="76">
        <v>-7359966</v>
      </c>
      <c r="H139" s="76">
        <v>7147869</v>
      </c>
    </row>
    <row r="140" spans="1:8" s="252" customFormat="1" ht="12.75" customHeight="1">
      <c r="A140" s="246" t="s">
        <v>947</v>
      </c>
      <c r="B140" s="83">
        <v>6148477</v>
      </c>
      <c r="C140" s="248" t="s">
        <v>587</v>
      </c>
      <c r="D140" s="83">
        <v>1127862</v>
      </c>
      <c r="E140" s="249">
        <v>18.343762203225285</v>
      </c>
      <c r="F140" s="250" t="s">
        <v>587</v>
      </c>
      <c r="G140" s="248" t="s">
        <v>587</v>
      </c>
      <c r="H140" s="83">
        <v>34550</v>
      </c>
    </row>
    <row r="141" spans="1:8" s="241" customFormat="1" ht="24.75" customHeight="1">
      <c r="A141" s="253" t="s">
        <v>941</v>
      </c>
      <c r="B141" s="76">
        <v>1518450</v>
      </c>
      <c r="C141" s="76">
        <v>1274544</v>
      </c>
      <c r="D141" s="76">
        <v>887844</v>
      </c>
      <c r="E141" s="236">
        <v>58.470413908920285</v>
      </c>
      <c r="F141" s="237">
        <v>69.65973712951455</v>
      </c>
      <c r="G141" s="76">
        <v>-28046</v>
      </c>
      <c r="H141" s="76">
        <v>485530</v>
      </c>
    </row>
    <row r="142" spans="1:8" s="241" customFormat="1" ht="13.5" customHeight="1">
      <c r="A142" s="69" t="s">
        <v>942</v>
      </c>
      <c r="B142" s="76">
        <v>1000000</v>
      </c>
      <c r="C142" s="76">
        <v>834000</v>
      </c>
      <c r="D142" s="76">
        <v>564289</v>
      </c>
      <c r="E142" s="236">
        <v>56.428900000000006</v>
      </c>
      <c r="F142" s="237">
        <v>67.660551558753</v>
      </c>
      <c r="G142" s="76">
        <v>83400</v>
      </c>
      <c r="H142" s="76">
        <v>129273</v>
      </c>
    </row>
    <row r="143" spans="1:8" s="241" customFormat="1" ht="24.75" customHeight="1">
      <c r="A143" s="253" t="s">
        <v>943</v>
      </c>
      <c r="B143" s="76">
        <v>3466785</v>
      </c>
      <c r="C143" s="76">
        <v>3125785</v>
      </c>
      <c r="D143" s="76">
        <v>2782922</v>
      </c>
      <c r="E143" s="236">
        <v>80.27385603664491</v>
      </c>
      <c r="F143" s="237">
        <v>89.0311393777883</v>
      </c>
      <c r="G143" s="76">
        <v>-1815</v>
      </c>
      <c r="H143" s="76">
        <v>6717</v>
      </c>
    </row>
    <row r="144" spans="1:8" s="241" customFormat="1" ht="12.75" customHeight="1">
      <c r="A144" s="69" t="s">
        <v>944</v>
      </c>
      <c r="B144" s="76">
        <v>24160444</v>
      </c>
      <c r="C144" s="76">
        <v>21257538</v>
      </c>
      <c r="D144" s="76">
        <v>9834353</v>
      </c>
      <c r="E144" s="236">
        <v>40.70435543320313</v>
      </c>
      <c r="F144" s="237">
        <v>46.26289742490405</v>
      </c>
      <c r="G144" s="76">
        <v>959976</v>
      </c>
      <c r="H144" s="76">
        <v>2159852</v>
      </c>
    </row>
    <row r="145" spans="1:8" s="241" customFormat="1" ht="12.75" customHeight="1">
      <c r="A145" s="69" t="s">
        <v>945</v>
      </c>
      <c r="B145" s="76">
        <v>8085844</v>
      </c>
      <c r="C145" s="76">
        <v>5912587</v>
      </c>
      <c r="D145" s="76">
        <v>4193573</v>
      </c>
      <c r="E145" s="236">
        <v>51.86314502233781</v>
      </c>
      <c r="F145" s="237">
        <v>70.92619525091132</v>
      </c>
      <c r="G145" s="76">
        <v>284483</v>
      </c>
      <c r="H145" s="76">
        <v>1025730</v>
      </c>
    </row>
    <row r="146" spans="1:8" s="241" customFormat="1" ht="12.75" customHeight="1">
      <c r="A146" s="69" t="s">
        <v>946</v>
      </c>
      <c r="B146" s="76">
        <v>16074600</v>
      </c>
      <c r="C146" s="76">
        <v>15344951</v>
      </c>
      <c r="D146" s="76">
        <v>5640780</v>
      </c>
      <c r="E146" s="236">
        <v>35.09126199096711</v>
      </c>
      <c r="F146" s="237">
        <v>36.759843677571865</v>
      </c>
      <c r="G146" s="76">
        <v>675493</v>
      </c>
      <c r="H146" s="76">
        <v>1134122</v>
      </c>
    </row>
    <row r="147" spans="1:8" s="241" customFormat="1" ht="12.75" customHeight="1">
      <c r="A147" s="75" t="s">
        <v>976</v>
      </c>
      <c r="B147" s="76">
        <v>-7155693</v>
      </c>
      <c r="C147" s="254" t="s">
        <v>587</v>
      </c>
      <c r="D147" s="76">
        <v>-24100918</v>
      </c>
      <c r="E147" s="255" t="s">
        <v>587</v>
      </c>
      <c r="F147" s="256" t="s">
        <v>587</v>
      </c>
      <c r="G147" s="254" t="s">
        <v>587</v>
      </c>
      <c r="H147" s="76">
        <v>-2719058</v>
      </c>
    </row>
    <row r="148" spans="1:8" s="241" customFormat="1" ht="11.25" customHeight="1">
      <c r="A148" s="81" t="s">
        <v>950</v>
      </c>
      <c r="B148" s="76">
        <v>7833804</v>
      </c>
      <c r="C148" s="76">
        <v>417209</v>
      </c>
      <c r="D148" s="76">
        <v>49566268</v>
      </c>
      <c r="E148" s="255" t="s">
        <v>587</v>
      </c>
      <c r="F148" s="256" t="s">
        <v>587</v>
      </c>
      <c r="G148" s="76">
        <v>105705</v>
      </c>
      <c r="H148" s="76">
        <v>-13189603</v>
      </c>
    </row>
    <row r="149" spans="1:8" s="241" customFormat="1" ht="38.25">
      <c r="A149" s="78" t="s">
        <v>954</v>
      </c>
      <c r="B149" s="76">
        <v>-1185202</v>
      </c>
      <c r="C149" s="76">
        <v>-924300</v>
      </c>
      <c r="D149" s="76">
        <v>-924300</v>
      </c>
      <c r="E149" s="255" t="s">
        <v>587</v>
      </c>
      <c r="F149" s="255" t="s">
        <v>587</v>
      </c>
      <c r="G149" s="76">
        <v>-131420</v>
      </c>
      <c r="H149" s="76">
        <v>-131420</v>
      </c>
    </row>
    <row r="150" spans="1:8" s="241" customFormat="1" ht="30" customHeight="1">
      <c r="A150" s="253" t="s">
        <v>955</v>
      </c>
      <c r="B150" s="76">
        <v>507091</v>
      </c>
      <c r="C150" s="76">
        <v>507091</v>
      </c>
      <c r="D150" s="76">
        <v>507091</v>
      </c>
      <c r="E150" s="255" t="s">
        <v>587</v>
      </c>
      <c r="F150" s="255" t="s">
        <v>587</v>
      </c>
      <c r="G150" s="76">
        <v>25715</v>
      </c>
      <c r="H150" s="76">
        <v>25715</v>
      </c>
    </row>
    <row r="151" spans="1:8" s="241" customFormat="1" ht="12.75" customHeight="1">
      <c r="A151" s="238" t="s">
        <v>977</v>
      </c>
      <c r="B151" s="76"/>
      <c r="C151" s="76"/>
      <c r="D151" s="76"/>
      <c r="E151" s="230"/>
      <c r="F151" s="233"/>
      <c r="G151" s="76"/>
      <c r="H151" s="76"/>
    </row>
    <row r="152" spans="1:8" s="241" customFormat="1" ht="12.75" customHeight="1">
      <c r="A152" s="232" t="s">
        <v>928</v>
      </c>
      <c r="B152" s="72">
        <v>126019431</v>
      </c>
      <c r="C152" s="72">
        <v>97077760</v>
      </c>
      <c r="D152" s="72">
        <v>90799008</v>
      </c>
      <c r="E152" s="230">
        <v>72.05159337689757</v>
      </c>
      <c r="F152" s="233">
        <v>93.5322446665436</v>
      </c>
      <c r="G152" s="72">
        <v>13531193</v>
      </c>
      <c r="H152" s="72">
        <v>9722222</v>
      </c>
    </row>
    <row r="153" spans="1:8" s="241" customFormat="1" ht="12.75" customHeight="1">
      <c r="A153" s="235" t="s">
        <v>929</v>
      </c>
      <c r="B153" s="76">
        <v>104027438</v>
      </c>
      <c r="C153" s="76">
        <v>83125583</v>
      </c>
      <c r="D153" s="76">
        <v>83125583</v>
      </c>
      <c r="E153" s="236">
        <v>79.90736347846999</v>
      </c>
      <c r="F153" s="237">
        <v>100</v>
      </c>
      <c r="G153" s="76">
        <v>9181071</v>
      </c>
      <c r="H153" s="76">
        <v>9181071</v>
      </c>
    </row>
    <row r="154" spans="1:8" s="241" customFormat="1" ht="14.25" customHeight="1">
      <c r="A154" s="235" t="s">
        <v>931</v>
      </c>
      <c r="B154" s="76">
        <v>12589839</v>
      </c>
      <c r="C154" s="76">
        <v>10698319</v>
      </c>
      <c r="D154" s="76">
        <v>6166866</v>
      </c>
      <c r="E154" s="236">
        <v>48.98288214805606</v>
      </c>
      <c r="F154" s="237">
        <v>57.643317609056155</v>
      </c>
      <c r="G154" s="76">
        <v>4587287</v>
      </c>
      <c r="H154" s="76">
        <v>538123</v>
      </c>
    </row>
    <row r="155" spans="1:8" s="241" customFormat="1" ht="12.75" customHeight="1">
      <c r="A155" s="235" t="s">
        <v>932</v>
      </c>
      <c r="B155" s="76">
        <v>9402154</v>
      </c>
      <c r="C155" s="76">
        <v>3253858</v>
      </c>
      <c r="D155" s="76">
        <v>1506559</v>
      </c>
      <c r="E155" s="236">
        <v>16.02355162444691</v>
      </c>
      <c r="F155" s="237">
        <v>46.300699047100395</v>
      </c>
      <c r="G155" s="76">
        <v>-237165</v>
      </c>
      <c r="H155" s="76">
        <v>3028</v>
      </c>
    </row>
    <row r="156" spans="1:8" s="241" customFormat="1" ht="12.75" customHeight="1">
      <c r="A156" s="70" t="s">
        <v>963</v>
      </c>
      <c r="B156" s="72">
        <v>122011131</v>
      </c>
      <c r="C156" s="72">
        <v>93069460</v>
      </c>
      <c r="D156" s="72">
        <v>90025429</v>
      </c>
      <c r="E156" s="230">
        <v>73.78460330803752</v>
      </c>
      <c r="F156" s="233">
        <v>96.72929121969763</v>
      </c>
      <c r="G156" s="72">
        <v>9522893</v>
      </c>
      <c r="H156" s="72">
        <v>9808021</v>
      </c>
    </row>
    <row r="157" spans="1:8" s="241" customFormat="1" ht="12.75" customHeight="1">
      <c r="A157" s="69" t="s">
        <v>934</v>
      </c>
      <c r="B157" s="76">
        <v>107009288</v>
      </c>
      <c r="C157" s="76">
        <v>85269058</v>
      </c>
      <c r="D157" s="76">
        <v>82858341</v>
      </c>
      <c r="E157" s="236">
        <v>77.43098057058374</v>
      </c>
      <c r="F157" s="237">
        <v>97.17281150215122</v>
      </c>
      <c r="G157" s="76">
        <v>9086296</v>
      </c>
      <c r="H157" s="76">
        <v>8883721</v>
      </c>
    </row>
    <row r="158" spans="1:8" s="241" customFormat="1" ht="12.75" customHeight="1">
      <c r="A158" s="69" t="s">
        <v>935</v>
      </c>
      <c r="B158" s="76">
        <v>103619634</v>
      </c>
      <c r="C158" s="76">
        <v>82421074</v>
      </c>
      <c r="D158" s="76">
        <v>80038045</v>
      </c>
      <c r="E158" s="236">
        <v>77.24216146140797</v>
      </c>
      <c r="F158" s="237">
        <v>97.10871396798349</v>
      </c>
      <c r="G158" s="76">
        <v>8879342</v>
      </c>
      <c r="H158" s="76">
        <v>8638826</v>
      </c>
    </row>
    <row r="159" spans="1:8" s="252" customFormat="1" ht="12" customHeight="1">
      <c r="A159" s="88" t="s">
        <v>936</v>
      </c>
      <c r="B159" s="258">
        <v>53318895</v>
      </c>
      <c r="C159" s="258">
        <v>43673115</v>
      </c>
      <c r="D159" s="258">
        <v>43393389</v>
      </c>
      <c r="E159" s="243">
        <v>81.38463672212262</v>
      </c>
      <c r="F159" s="244">
        <v>99.3595006905278</v>
      </c>
      <c r="G159" s="258">
        <v>4376628</v>
      </c>
      <c r="H159" s="258">
        <v>4341058</v>
      </c>
    </row>
    <row r="160" spans="1:8" s="241" customFormat="1" ht="12.75" customHeight="1">
      <c r="A160" s="69" t="s">
        <v>968</v>
      </c>
      <c r="B160" s="76">
        <v>3389654</v>
      </c>
      <c r="C160" s="76">
        <v>2847984</v>
      </c>
      <c r="D160" s="76">
        <v>2820296</v>
      </c>
      <c r="E160" s="236">
        <v>83.20306438356245</v>
      </c>
      <c r="F160" s="237">
        <v>99.0278035269861</v>
      </c>
      <c r="G160" s="76">
        <v>206954</v>
      </c>
      <c r="H160" s="76">
        <v>244895</v>
      </c>
    </row>
    <row r="161" spans="1:8" s="241" customFormat="1" ht="27" customHeight="1">
      <c r="A161" s="253" t="s">
        <v>941</v>
      </c>
      <c r="B161" s="76">
        <v>369875</v>
      </c>
      <c r="C161" s="76">
        <v>366024</v>
      </c>
      <c r="D161" s="76">
        <v>366024</v>
      </c>
      <c r="E161" s="236">
        <v>98.9588374450828</v>
      </c>
      <c r="F161" s="237">
        <v>100</v>
      </c>
      <c r="G161" s="76">
        <v>3850</v>
      </c>
      <c r="H161" s="76">
        <v>3850</v>
      </c>
    </row>
    <row r="162" spans="1:8" s="241" customFormat="1" ht="12.75" customHeight="1">
      <c r="A162" s="69" t="s">
        <v>942</v>
      </c>
      <c r="B162" s="76">
        <v>2998403</v>
      </c>
      <c r="C162" s="76">
        <v>2464188</v>
      </c>
      <c r="D162" s="76">
        <v>2436500</v>
      </c>
      <c r="E162" s="236">
        <v>81.25992403289352</v>
      </c>
      <c r="F162" s="237">
        <v>98.87638443170732</v>
      </c>
      <c r="G162" s="76">
        <v>208104</v>
      </c>
      <c r="H162" s="76">
        <v>241045</v>
      </c>
    </row>
    <row r="163" spans="1:8" s="241" customFormat="1" ht="25.5" customHeight="1">
      <c r="A163" s="253" t="s">
        <v>943</v>
      </c>
      <c r="B163" s="76">
        <v>21376</v>
      </c>
      <c r="C163" s="76">
        <v>17772</v>
      </c>
      <c r="D163" s="76">
        <v>17772</v>
      </c>
      <c r="E163" s="236">
        <v>83.13997005988024</v>
      </c>
      <c r="F163" s="237">
        <v>100</v>
      </c>
      <c r="G163" s="76">
        <v>-5000</v>
      </c>
      <c r="H163" s="76">
        <v>0</v>
      </c>
    </row>
    <row r="164" spans="1:8" s="241" customFormat="1" ht="12.75" customHeight="1">
      <c r="A164" s="69" t="s">
        <v>944</v>
      </c>
      <c r="B164" s="76">
        <v>15001843</v>
      </c>
      <c r="C164" s="76">
        <v>7800402</v>
      </c>
      <c r="D164" s="76">
        <v>7167088</v>
      </c>
      <c r="E164" s="236">
        <v>47.77471674646908</v>
      </c>
      <c r="F164" s="237">
        <v>91.88100818393718</v>
      </c>
      <c r="G164" s="76">
        <v>436597</v>
      </c>
      <c r="H164" s="76">
        <v>924300</v>
      </c>
    </row>
    <row r="165" spans="1:8" s="241" customFormat="1" ht="12.75" customHeight="1">
      <c r="A165" s="69" t="s">
        <v>945</v>
      </c>
      <c r="B165" s="76">
        <v>7663167</v>
      </c>
      <c r="C165" s="76">
        <v>2067136</v>
      </c>
      <c r="D165" s="76">
        <v>1700905</v>
      </c>
      <c r="E165" s="236">
        <v>22.195849313997723</v>
      </c>
      <c r="F165" s="237">
        <v>82.28316859655098</v>
      </c>
      <c r="G165" s="76">
        <v>-184297</v>
      </c>
      <c r="H165" s="76">
        <v>371620</v>
      </c>
    </row>
    <row r="166" spans="1:8" s="241" customFormat="1" ht="12.75">
      <c r="A166" s="69" t="s">
        <v>946</v>
      </c>
      <c r="B166" s="76">
        <v>7338676</v>
      </c>
      <c r="C166" s="76">
        <v>5733266</v>
      </c>
      <c r="D166" s="76">
        <v>5466183</v>
      </c>
      <c r="E166" s="236">
        <v>74.48459367875077</v>
      </c>
      <c r="F166" s="237">
        <v>95.34152087134977</v>
      </c>
      <c r="G166" s="76">
        <v>620894</v>
      </c>
      <c r="H166" s="76">
        <v>552680</v>
      </c>
    </row>
    <row r="167" spans="1:8" s="241" customFormat="1" ht="12.75">
      <c r="A167" s="81" t="s">
        <v>950</v>
      </c>
      <c r="B167" s="76">
        <v>4008300</v>
      </c>
      <c r="C167" s="76">
        <v>4008300</v>
      </c>
      <c r="D167" s="76">
        <v>773579</v>
      </c>
      <c r="E167" s="236">
        <v>19.299428685477636</v>
      </c>
      <c r="F167" s="256" t="s">
        <v>587</v>
      </c>
      <c r="G167" s="76">
        <v>4008300</v>
      </c>
      <c r="H167" s="76">
        <v>-85799</v>
      </c>
    </row>
    <row r="168" spans="1:8" s="241" customFormat="1" ht="38.25">
      <c r="A168" s="78" t="s">
        <v>954</v>
      </c>
      <c r="B168" s="76">
        <v>-4008300</v>
      </c>
      <c r="C168" s="76">
        <v>-4008300</v>
      </c>
      <c r="D168" s="76">
        <v>-4008300</v>
      </c>
      <c r="E168" s="255" t="s">
        <v>587</v>
      </c>
      <c r="F168" s="255" t="s">
        <v>587</v>
      </c>
      <c r="G168" s="76">
        <v>-4008300</v>
      </c>
      <c r="H168" s="76">
        <v>-4008300</v>
      </c>
    </row>
    <row r="169" spans="1:8" s="241" customFormat="1" ht="12.75" customHeight="1">
      <c r="A169" s="257" t="s">
        <v>978</v>
      </c>
      <c r="B169" s="76"/>
      <c r="C169" s="76"/>
      <c r="D169" s="76"/>
      <c r="E169" s="236"/>
      <c r="F169" s="237"/>
      <c r="G169" s="76"/>
      <c r="H169" s="76"/>
    </row>
    <row r="170" spans="1:8" s="241" customFormat="1" ht="12.75" customHeight="1">
      <c r="A170" s="232" t="s">
        <v>928</v>
      </c>
      <c r="B170" s="72">
        <v>118853659</v>
      </c>
      <c r="C170" s="72">
        <v>88426206</v>
      </c>
      <c r="D170" s="72">
        <v>87331134</v>
      </c>
      <c r="E170" s="230">
        <v>73.47786743359748</v>
      </c>
      <c r="F170" s="233">
        <v>98.76159789101435</v>
      </c>
      <c r="G170" s="72">
        <v>13138922</v>
      </c>
      <c r="H170" s="72">
        <v>12087860</v>
      </c>
    </row>
    <row r="171" spans="1:8" s="241" customFormat="1" ht="12.75" customHeight="1">
      <c r="A171" s="235" t="s">
        <v>929</v>
      </c>
      <c r="B171" s="76">
        <v>83490803</v>
      </c>
      <c r="C171" s="76">
        <v>61501323</v>
      </c>
      <c r="D171" s="76">
        <v>61501323</v>
      </c>
      <c r="E171" s="236">
        <v>73.66239249130231</v>
      </c>
      <c r="F171" s="237">
        <v>100</v>
      </c>
      <c r="G171" s="76">
        <v>9248335</v>
      </c>
      <c r="H171" s="76">
        <v>9248335</v>
      </c>
    </row>
    <row r="172" spans="1:8" s="241" customFormat="1" ht="12.75" customHeight="1">
      <c r="A172" s="235" t="s">
        <v>930</v>
      </c>
      <c r="B172" s="76">
        <v>531000</v>
      </c>
      <c r="C172" s="76">
        <v>531000</v>
      </c>
      <c r="D172" s="76">
        <v>464948</v>
      </c>
      <c r="E172" s="236">
        <v>87.56082862523542</v>
      </c>
      <c r="F172" s="237">
        <v>87.56082862523542</v>
      </c>
      <c r="G172" s="76">
        <v>0</v>
      </c>
      <c r="H172" s="76">
        <v>53706</v>
      </c>
    </row>
    <row r="173" spans="1:8" s="241" customFormat="1" ht="12.75" customHeight="1">
      <c r="A173" s="235" t="s">
        <v>931</v>
      </c>
      <c r="B173" s="76">
        <v>30909956</v>
      </c>
      <c r="C173" s="76">
        <v>24553424</v>
      </c>
      <c r="D173" s="76">
        <v>24910878</v>
      </c>
      <c r="E173" s="236">
        <v>80.59176143764164</v>
      </c>
      <c r="F173" s="237">
        <v>101.45582139582649</v>
      </c>
      <c r="G173" s="76">
        <v>3022692</v>
      </c>
      <c r="H173" s="76">
        <v>2716471</v>
      </c>
    </row>
    <row r="174" spans="1:8" s="241" customFormat="1" ht="12.75" customHeight="1">
      <c r="A174" s="235" t="s">
        <v>932</v>
      </c>
      <c r="B174" s="76">
        <v>3921900</v>
      </c>
      <c r="C174" s="76">
        <v>1840459</v>
      </c>
      <c r="D174" s="76">
        <v>453985</v>
      </c>
      <c r="E174" s="236">
        <v>11.57563935847421</v>
      </c>
      <c r="F174" s="237">
        <v>24.666944495911075</v>
      </c>
      <c r="G174" s="76">
        <v>867895</v>
      </c>
      <c r="H174" s="76">
        <v>69348</v>
      </c>
    </row>
    <row r="175" spans="1:8" s="241" customFormat="1" ht="12.75" customHeight="1">
      <c r="A175" s="70" t="s">
        <v>963</v>
      </c>
      <c r="B175" s="72">
        <v>120391220</v>
      </c>
      <c r="C175" s="72">
        <v>89751883</v>
      </c>
      <c r="D175" s="72">
        <v>80208953</v>
      </c>
      <c r="E175" s="230">
        <v>66.62359015881722</v>
      </c>
      <c r="F175" s="233">
        <v>89.36743199025696</v>
      </c>
      <c r="G175" s="72">
        <v>13511103</v>
      </c>
      <c r="H175" s="72">
        <v>11382227</v>
      </c>
    </row>
    <row r="176" spans="1:8" s="241" customFormat="1" ht="12.75" customHeight="1">
      <c r="A176" s="69" t="s">
        <v>965</v>
      </c>
      <c r="B176" s="76">
        <v>117134247</v>
      </c>
      <c r="C176" s="76">
        <v>87217028</v>
      </c>
      <c r="D176" s="76">
        <v>78220237</v>
      </c>
      <c r="E176" s="236">
        <v>66.77828133389546</v>
      </c>
      <c r="F176" s="237">
        <v>89.68459347181607</v>
      </c>
      <c r="G176" s="76">
        <v>13085114</v>
      </c>
      <c r="H176" s="76">
        <v>11147005</v>
      </c>
    </row>
    <row r="177" spans="1:8" s="241" customFormat="1" ht="12.75" customHeight="1">
      <c r="A177" s="69" t="s">
        <v>935</v>
      </c>
      <c r="B177" s="76">
        <v>84238391</v>
      </c>
      <c r="C177" s="76">
        <v>65733912</v>
      </c>
      <c r="D177" s="76">
        <v>60251445</v>
      </c>
      <c r="E177" s="236">
        <v>71.52492383193785</v>
      </c>
      <c r="F177" s="237">
        <v>91.65960638399248</v>
      </c>
      <c r="G177" s="76">
        <v>9020308</v>
      </c>
      <c r="H177" s="76">
        <v>7605256</v>
      </c>
    </row>
    <row r="178" spans="1:8" s="252" customFormat="1" ht="12.75" customHeight="1">
      <c r="A178" s="88" t="s">
        <v>936</v>
      </c>
      <c r="B178" s="258">
        <v>41781640</v>
      </c>
      <c r="C178" s="258">
        <v>32340251</v>
      </c>
      <c r="D178" s="258">
        <v>29885645</v>
      </c>
      <c r="E178" s="243">
        <v>71.52817601223886</v>
      </c>
      <c r="F178" s="244">
        <v>92.41005890770606</v>
      </c>
      <c r="G178" s="258">
        <v>4669695</v>
      </c>
      <c r="H178" s="258">
        <v>3853883</v>
      </c>
    </row>
    <row r="179" spans="1:8" s="241" customFormat="1" ht="12.75" customHeight="1">
      <c r="A179" s="69" t="s">
        <v>937</v>
      </c>
      <c r="B179" s="76">
        <v>2445021</v>
      </c>
      <c r="C179" s="76">
        <v>2310221</v>
      </c>
      <c r="D179" s="76">
        <v>1865130</v>
      </c>
      <c r="E179" s="236">
        <v>76.28278039329723</v>
      </c>
      <c r="F179" s="237">
        <v>80.7338345552222</v>
      </c>
      <c r="G179" s="76">
        <v>556268</v>
      </c>
      <c r="H179" s="76">
        <v>439138</v>
      </c>
    </row>
    <row r="180" spans="1:8" s="241" customFormat="1" ht="12.75" customHeight="1">
      <c r="A180" s="69" t="s">
        <v>968</v>
      </c>
      <c r="B180" s="76">
        <v>30450835</v>
      </c>
      <c r="C180" s="76">
        <v>19172895</v>
      </c>
      <c r="D180" s="76">
        <v>16103662</v>
      </c>
      <c r="E180" s="236">
        <v>52.88413930192719</v>
      </c>
      <c r="F180" s="237">
        <v>83.99181239974453</v>
      </c>
      <c r="G180" s="76">
        <v>3508538</v>
      </c>
      <c r="H180" s="76">
        <v>3102611</v>
      </c>
    </row>
    <row r="181" spans="1:8" s="252" customFormat="1" ht="12.75">
      <c r="A181" s="246" t="s">
        <v>940</v>
      </c>
      <c r="B181" s="83">
        <v>1672118</v>
      </c>
      <c r="C181" s="248" t="s">
        <v>587</v>
      </c>
      <c r="D181" s="83">
        <v>1265818</v>
      </c>
      <c r="E181" s="236">
        <v>75.70147561356316</v>
      </c>
      <c r="F181" s="248" t="s">
        <v>587</v>
      </c>
      <c r="G181" s="248" t="s">
        <v>587</v>
      </c>
      <c r="H181" s="83">
        <v>406980</v>
      </c>
    </row>
    <row r="182" spans="1:8" s="241" customFormat="1" ht="26.25" customHeight="1">
      <c r="A182" s="253" t="s">
        <v>941</v>
      </c>
      <c r="B182" s="76">
        <v>21205692</v>
      </c>
      <c r="C182" s="76">
        <v>12253914</v>
      </c>
      <c r="D182" s="76">
        <v>9686330</v>
      </c>
      <c r="E182" s="236">
        <v>45.677971744567444</v>
      </c>
      <c r="F182" s="237">
        <v>79.04682536534857</v>
      </c>
      <c r="G182" s="76">
        <v>3526912</v>
      </c>
      <c r="H182" s="76">
        <v>1756104</v>
      </c>
    </row>
    <row r="183" spans="1:8" s="252" customFormat="1" ht="12.75">
      <c r="A183" s="246" t="s">
        <v>940</v>
      </c>
      <c r="B183" s="83">
        <v>3440356</v>
      </c>
      <c r="C183" s="248" t="s">
        <v>587</v>
      </c>
      <c r="D183" s="83">
        <v>2776591</v>
      </c>
      <c r="E183" s="249">
        <v>80.7065024666052</v>
      </c>
      <c r="F183" s="250" t="s">
        <v>587</v>
      </c>
      <c r="G183" s="248" t="s">
        <v>587</v>
      </c>
      <c r="H183" s="76">
        <v>353137</v>
      </c>
    </row>
    <row r="184" spans="1:8" s="241" customFormat="1" ht="12.75" customHeight="1">
      <c r="A184" s="69" t="s">
        <v>942</v>
      </c>
      <c r="B184" s="76">
        <v>7063614</v>
      </c>
      <c r="C184" s="76">
        <v>5530340</v>
      </c>
      <c r="D184" s="76">
        <v>5149956</v>
      </c>
      <c r="E184" s="236">
        <v>72.9082308291478</v>
      </c>
      <c r="F184" s="237">
        <v>93.12186954147485</v>
      </c>
      <c r="G184" s="76">
        <v>836837</v>
      </c>
      <c r="H184" s="76">
        <v>939527</v>
      </c>
    </row>
    <row r="185" spans="1:8" s="241" customFormat="1" ht="26.25" customHeight="1">
      <c r="A185" s="253" t="s">
        <v>943</v>
      </c>
      <c r="B185" s="76">
        <v>40823</v>
      </c>
      <c r="C185" s="76">
        <v>40823</v>
      </c>
      <c r="D185" s="76">
        <v>1559</v>
      </c>
      <c r="E185" s="236">
        <v>3.818925605663474</v>
      </c>
      <c r="F185" s="237">
        <v>3.818925605663474</v>
      </c>
      <c r="G185" s="76">
        <v>-1296191</v>
      </c>
      <c r="H185" s="76">
        <v>0</v>
      </c>
    </row>
    <row r="186" spans="1:8" s="241" customFormat="1" ht="12.75" customHeight="1">
      <c r="A186" s="69" t="s">
        <v>944</v>
      </c>
      <c r="B186" s="76">
        <v>3256973</v>
      </c>
      <c r="C186" s="76">
        <v>2534855</v>
      </c>
      <c r="D186" s="76">
        <v>1988716</v>
      </c>
      <c r="E186" s="236">
        <v>61.060254414144666</v>
      </c>
      <c r="F186" s="237">
        <v>78.4548228596902</v>
      </c>
      <c r="G186" s="76">
        <v>425989</v>
      </c>
      <c r="H186" s="76">
        <v>235222</v>
      </c>
    </row>
    <row r="187" spans="1:8" s="241" customFormat="1" ht="12.75" customHeight="1">
      <c r="A187" s="69" t="s">
        <v>945</v>
      </c>
      <c r="B187" s="76">
        <v>2594290</v>
      </c>
      <c r="C187" s="76">
        <v>1895952</v>
      </c>
      <c r="D187" s="76">
        <v>1469470</v>
      </c>
      <c r="E187" s="236">
        <v>56.64247250692868</v>
      </c>
      <c r="F187" s="237">
        <v>77.5056541515819</v>
      </c>
      <c r="G187" s="76">
        <v>371086</v>
      </c>
      <c r="H187" s="76">
        <v>176450</v>
      </c>
    </row>
    <row r="188" spans="1:8" s="241" customFormat="1" ht="12.75" customHeight="1">
      <c r="A188" s="69" t="s">
        <v>946</v>
      </c>
      <c r="B188" s="76">
        <v>662683</v>
      </c>
      <c r="C188" s="76">
        <v>638903</v>
      </c>
      <c r="D188" s="76">
        <v>519246</v>
      </c>
      <c r="E188" s="236">
        <v>78.3551109655748</v>
      </c>
      <c r="F188" s="237">
        <v>81.27149191661333</v>
      </c>
      <c r="G188" s="76">
        <v>54903</v>
      </c>
      <c r="H188" s="76">
        <v>58772</v>
      </c>
    </row>
    <row r="189" spans="1:8" s="241" customFormat="1" ht="12.75" customHeight="1">
      <c r="A189" s="69" t="s">
        <v>976</v>
      </c>
      <c r="B189" s="76">
        <v>616840</v>
      </c>
      <c r="C189" s="76">
        <v>539813</v>
      </c>
      <c r="D189" s="76">
        <v>-303611</v>
      </c>
      <c r="E189" s="236">
        <v>0</v>
      </c>
      <c r="F189" s="237">
        <v>0</v>
      </c>
      <c r="G189" s="76">
        <v>-227726</v>
      </c>
      <c r="H189" s="76">
        <v>-133948</v>
      </c>
    </row>
    <row r="190" spans="1:8" s="241" customFormat="1" ht="12.75" customHeight="1">
      <c r="A190" s="69" t="s">
        <v>979</v>
      </c>
      <c r="B190" s="76">
        <v>2154401</v>
      </c>
      <c r="C190" s="76">
        <v>1865490</v>
      </c>
      <c r="D190" s="76">
        <v>939611</v>
      </c>
      <c r="E190" s="236">
        <v>43.613561263664465</v>
      </c>
      <c r="F190" s="237">
        <v>50.368053433682306</v>
      </c>
      <c r="G190" s="76">
        <v>144455</v>
      </c>
      <c r="H190" s="76">
        <v>36264</v>
      </c>
    </row>
    <row r="191" spans="1:8" s="241" customFormat="1" ht="12.75" customHeight="1">
      <c r="A191" s="69" t="s">
        <v>980</v>
      </c>
      <c r="B191" s="76">
        <v>1537561</v>
      </c>
      <c r="C191" s="76">
        <v>1325677</v>
      </c>
      <c r="D191" s="260">
        <v>1243222</v>
      </c>
      <c r="E191" s="236">
        <v>80.85675950417577</v>
      </c>
      <c r="F191" s="237">
        <v>93.78015911869934</v>
      </c>
      <c r="G191" s="76">
        <v>372181</v>
      </c>
      <c r="H191" s="76">
        <v>170212</v>
      </c>
    </row>
    <row r="192" spans="1:8" s="241" customFormat="1" ht="12.75" customHeight="1">
      <c r="A192" s="70" t="s">
        <v>950</v>
      </c>
      <c r="B192" s="76">
        <v>-2154401</v>
      </c>
      <c r="C192" s="76">
        <v>-1865490</v>
      </c>
      <c r="D192" s="76">
        <v>7425792</v>
      </c>
      <c r="E192" s="255" t="s">
        <v>587</v>
      </c>
      <c r="F192" s="255" t="s">
        <v>587</v>
      </c>
      <c r="G192" s="76">
        <v>-144455</v>
      </c>
      <c r="H192" s="76">
        <v>839581</v>
      </c>
    </row>
    <row r="193" spans="1:8" s="241" customFormat="1" ht="13.5" customHeight="1">
      <c r="A193" s="74" t="s">
        <v>951</v>
      </c>
      <c r="B193" s="76">
        <v>2154401</v>
      </c>
      <c r="C193" s="76">
        <v>1865490</v>
      </c>
      <c r="D193" s="76">
        <v>939611</v>
      </c>
      <c r="E193" s="255" t="s">
        <v>587</v>
      </c>
      <c r="F193" s="255" t="s">
        <v>587</v>
      </c>
      <c r="G193" s="76">
        <v>144455</v>
      </c>
      <c r="H193" s="76">
        <v>36264</v>
      </c>
    </row>
    <row r="194" spans="1:8" s="241" customFormat="1" ht="12.75" customHeight="1">
      <c r="A194" s="74" t="s">
        <v>981</v>
      </c>
      <c r="B194" s="76">
        <v>2154401</v>
      </c>
      <c r="C194" s="79">
        <v>1865490</v>
      </c>
      <c r="D194" s="76">
        <v>939611</v>
      </c>
      <c r="E194" s="255" t="s">
        <v>587</v>
      </c>
      <c r="F194" s="255" t="s">
        <v>587</v>
      </c>
      <c r="G194" s="76">
        <v>144455</v>
      </c>
      <c r="H194" s="76">
        <v>36264</v>
      </c>
    </row>
    <row r="195" spans="1:8" s="241" customFormat="1" ht="12.75" customHeight="1">
      <c r="A195" s="238" t="s">
        <v>982</v>
      </c>
      <c r="C195" s="76"/>
      <c r="D195" s="76"/>
      <c r="E195" s="230"/>
      <c r="F195" s="233"/>
      <c r="G195" s="76"/>
      <c r="H195" s="76"/>
    </row>
    <row r="196" spans="1:8" s="241" customFormat="1" ht="12.75" customHeight="1">
      <c r="A196" s="232" t="s">
        <v>928</v>
      </c>
      <c r="B196" s="72">
        <v>151210776</v>
      </c>
      <c r="C196" s="72">
        <v>115569830</v>
      </c>
      <c r="D196" s="72">
        <v>105027381</v>
      </c>
      <c r="E196" s="230">
        <v>69.45760333906361</v>
      </c>
      <c r="F196" s="233">
        <v>90.87785367513304</v>
      </c>
      <c r="G196" s="72">
        <v>30186333</v>
      </c>
      <c r="H196" s="72">
        <v>30982538</v>
      </c>
    </row>
    <row r="197" spans="1:8" s="241" customFormat="1" ht="12.75" customHeight="1">
      <c r="A197" s="235" t="s">
        <v>929</v>
      </c>
      <c r="B197" s="76">
        <v>108637157</v>
      </c>
      <c r="C197" s="76">
        <v>81467900</v>
      </c>
      <c r="D197" s="76">
        <v>81467900</v>
      </c>
      <c r="E197" s="236">
        <v>74.9908247322783</v>
      </c>
      <c r="F197" s="237">
        <v>100</v>
      </c>
      <c r="G197" s="76">
        <v>26931592</v>
      </c>
      <c r="H197" s="76">
        <v>26931592</v>
      </c>
    </row>
    <row r="198" spans="1:8" s="241" customFormat="1" ht="13.5" customHeight="1">
      <c r="A198" s="235" t="s">
        <v>931</v>
      </c>
      <c r="B198" s="76">
        <v>11122721</v>
      </c>
      <c r="C198" s="76">
        <v>9757648</v>
      </c>
      <c r="D198" s="76">
        <v>6788671</v>
      </c>
      <c r="E198" s="236">
        <v>61.03426490694138</v>
      </c>
      <c r="F198" s="237">
        <v>69.57282123724897</v>
      </c>
      <c r="G198" s="76">
        <v>772445</v>
      </c>
      <c r="H198" s="76">
        <v>683738</v>
      </c>
    </row>
    <row r="199" spans="1:8" s="241" customFormat="1" ht="12.75" customHeight="1">
      <c r="A199" s="235" t="s">
        <v>932</v>
      </c>
      <c r="B199" s="76">
        <v>31450898</v>
      </c>
      <c r="C199" s="76">
        <v>24344282</v>
      </c>
      <c r="D199" s="76">
        <v>16770810</v>
      </c>
      <c r="E199" s="236">
        <v>53.32378744797685</v>
      </c>
      <c r="F199" s="237">
        <v>68.89014019801448</v>
      </c>
      <c r="G199" s="76">
        <v>2482296</v>
      </c>
      <c r="H199" s="76">
        <v>3367208</v>
      </c>
    </row>
    <row r="200" spans="1:8" s="241" customFormat="1" ht="12.75" customHeight="1">
      <c r="A200" s="70" t="s">
        <v>963</v>
      </c>
      <c r="B200" s="72">
        <v>150835296</v>
      </c>
      <c r="C200" s="72">
        <v>113412830</v>
      </c>
      <c r="D200" s="72">
        <v>81919106</v>
      </c>
      <c r="E200" s="230">
        <v>54.3103028087007</v>
      </c>
      <c r="F200" s="233">
        <v>72.23089839130193</v>
      </c>
      <c r="G200" s="72">
        <v>30186333</v>
      </c>
      <c r="H200" s="72">
        <v>14664079</v>
      </c>
    </row>
    <row r="201" spans="1:8" ht="12.75" customHeight="1">
      <c r="A201" s="69" t="s">
        <v>965</v>
      </c>
      <c r="B201" s="76">
        <v>145102187</v>
      </c>
      <c r="C201" s="76">
        <v>108381855</v>
      </c>
      <c r="D201" s="76">
        <v>78224184</v>
      </c>
      <c r="E201" s="236">
        <v>53.90972087829387</v>
      </c>
      <c r="F201" s="237">
        <v>72.1746126231185</v>
      </c>
      <c r="G201" s="76">
        <v>29739274</v>
      </c>
      <c r="H201" s="76">
        <v>14207706</v>
      </c>
    </row>
    <row r="202" spans="1:8" ht="12.75" customHeight="1">
      <c r="A202" s="69" t="s">
        <v>935</v>
      </c>
      <c r="B202" s="76">
        <v>46392133</v>
      </c>
      <c r="C202" s="76">
        <v>36403992</v>
      </c>
      <c r="D202" s="76">
        <v>33114064</v>
      </c>
      <c r="E202" s="236">
        <v>71.37861930168204</v>
      </c>
      <c r="F202" s="237">
        <v>90.96272738440334</v>
      </c>
      <c r="G202" s="76">
        <v>3389959</v>
      </c>
      <c r="H202" s="76">
        <v>3201831</v>
      </c>
    </row>
    <row r="203" spans="1:8" s="251" customFormat="1" ht="12.75" customHeight="1">
      <c r="A203" s="88" t="s">
        <v>936</v>
      </c>
      <c r="B203" s="258">
        <v>21591910</v>
      </c>
      <c r="C203" s="258">
        <v>17437875</v>
      </c>
      <c r="D203" s="258">
        <v>16943416</v>
      </c>
      <c r="E203" s="243">
        <v>78.4711310856705</v>
      </c>
      <c r="F203" s="244">
        <v>97.16445381102915</v>
      </c>
      <c r="G203" s="258">
        <v>1611909</v>
      </c>
      <c r="H203" s="258">
        <v>1401391</v>
      </c>
    </row>
    <row r="204" spans="1:8" ht="12.75" customHeight="1">
      <c r="A204" s="69" t="s">
        <v>937</v>
      </c>
      <c r="B204" s="76">
        <v>21201</v>
      </c>
      <c r="C204" s="76">
        <v>21201</v>
      </c>
      <c r="D204" s="76">
        <v>21201</v>
      </c>
      <c r="E204" s="236">
        <v>100</v>
      </c>
      <c r="F204" s="237">
        <v>100</v>
      </c>
      <c r="G204" s="76">
        <v>0</v>
      </c>
      <c r="H204" s="76">
        <v>0</v>
      </c>
    </row>
    <row r="205" spans="1:8" ht="12.75" customHeight="1">
      <c r="A205" s="69" t="s">
        <v>968</v>
      </c>
      <c r="B205" s="76">
        <v>98688853</v>
      </c>
      <c r="C205" s="76">
        <v>71956662</v>
      </c>
      <c r="D205" s="76">
        <v>45088919</v>
      </c>
      <c r="E205" s="236">
        <v>45.68795525468312</v>
      </c>
      <c r="F205" s="237">
        <v>62.661215441038664</v>
      </c>
      <c r="G205" s="76">
        <v>26349315</v>
      </c>
      <c r="H205" s="76">
        <v>11005875</v>
      </c>
    </row>
    <row r="206" spans="1:8" ht="25.5" customHeight="1">
      <c r="A206" s="253" t="s">
        <v>941</v>
      </c>
      <c r="B206" s="76">
        <v>0</v>
      </c>
      <c r="C206" s="76">
        <v>21255656</v>
      </c>
      <c r="D206" s="76">
        <v>2228714</v>
      </c>
      <c r="E206" s="236">
        <v>0</v>
      </c>
      <c r="F206" s="237">
        <v>10.485275072197254</v>
      </c>
      <c r="G206" s="76">
        <v>20007138</v>
      </c>
      <c r="H206" s="76">
        <v>2209710</v>
      </c>
    </row>
    <row r="207" spans="1:8" ht="12.75" customHeight="1">
      <c r="A207" s="69" t="s">
        <v>942</v>
      </c>
      <c r="B207" s="76">
        <v>1378740</v>
      </c>
      <c r="C207" s="76">
        <v>1253070</v>
      </c>
      <c r="D207" s="76">
        <v>1179592</v>
      </c>
      <c r="E207" s="236">
        <v>85.55579732219273</v>
      </c>
      <c r="F207" s="237">
        <v>94.13616158714197</v>
      </c>
      <c r="G207" s="76">
        <v>62000</v>
      </c>
      <c r="H207" s="76">
        <v>67558</v>
      </c>
    </row>
    <row r="208" spans="1:8" ht="25.5">
      <c r="A208" s="253" t="s">
        <v>943</v>
      </c>
      <c r="B208" s="76">
        <v>163510</v>
      </c>
      <c r="C208" s="76">
        <v>163510</v>
      </c>
      <c r="D208" s="76">
        <v>156163</v>
      </c>
      <c r="E208" s="236">
        <v>95.50669683811388</v>
      </c>
      <c r="F208" s="237">
        <v>95.50669683811388</v>
      </c>
      <c r="G208" s="76">
        <v>-10590</v>
      </c>
      <c r="H208" s="76">
        <v>13668</v>
      </c>
    </row>
    <row r="209" spans="1:8" ht="12.75" customHeight="1">
      <c r="A209" s="69" t="s">
        <v>944</v>
      </c>
      <c r="B209" s="76">
        <v>5733109</v>
      </c>
      <c r="C209" s="76">
        <v>5030975</v>
      </c>
      <c r="D209" s="76">
        <v>3694922</v>
      </c>
      <c r="E209" s="236">
        <v>64.44883570153647</v>
      </c>
      <c r="F209" s="237">
        <v>73.44345777905873</v>
      </c>
      <c r="G209" s="76">
        <v>447059</v>
      </c>
      <c r="H209" s="76">
        <v>456373</v>
      </c>
    </row>
    <row r="210" spans="1:8" ht="12.75" customHeight="1">
      <c r="A210" s="69" t="s">
        <v>945</v>
      </c>
      <c r="B210" s="76">
        <v>3886778</v>
      </c>
      <c r="C210" s="76">
        <v>3349466</v>
      </c>
      <c r="D210" s="76">
        <v>2538637</v>
      </c>
      <c r="E210" s="236">
        <v>65.31468995656556</v>
      </c>
      <c r="F210" s="237">
        <v>75.79229047257085</v>
      </c>
      <c r="G210" s="76">
        <v>352196</v>
      </c>
      <c r="H210" s="76">
        <v>275337</v>
      </c>
    </row>
    <row r="211" spans="1:8" ht="12.75">
      <c r="A211" s="69" t="s">
        <v>946</v>
      </c>
      <c r="B211" s="76">
        <v>1846331</v>
      </c>
      <c r="C211" s="76">
        <v>1681509</v>
      </c>
      <c r="D211" s="76">
        <v>1156285</v>
      </c>
      <c r="E211" s="236">
        <v>62.62609467099887</v>
      </c>
      <c r="F211" s="237">
        <v>68.76472263901056</v>
      </c>
      <c r="G211" s="76">
        <v>94863</v>
      </c>
      <c r="H211" s="76">
        <v>181036</v>
      </c>
    </row>
    <row r="212" spans="1:8" ht="12.75">
      <c r="A212" s="70" t="s">
        <v>950</v>
      </c>
      <c r="B212" s="76">
        <v>375480</v>
      </c>
      <c r="C212" s="76">
        <v>2157000</v>
      </c>
      <c r="D212" s="76">
        <v>23108275</v>
      </c>
      <c r="E212" s="255" t="s">
        <v>587</v>
      </c>
      <c r="F212" s="255" t="s">
        <v>587</v>
      </c>
      <c r="G212" s="76">
        <v>0</v>
      </c>
      <c r="H212" s="76">
        <v>16318459</v>
      </c>
    </row>
    <row r="213" spans="1:8" ht="39.75" customHeight="1">
      <c r="A213" s="78" t="s">
        <v>954</v>
      </c>
      <c r="B213" s="76">
        <v>-375480</v>
      </c>
      <c r="C213" s="76">
        <v>-2157000</v>
      </c>
      <c r="D213" s="76">
        <v>-2157000</v>
      </c>
      <c r="E213" s="255" t="s">
        <v>587</v>
      </c>
      <c r="F213" s="255" t="s">
        <v>587</v>
      </c>
      <c r="G213" s="76">
        <v>0</v>
      </c>
      <c r="H213" s="76">
        <v>0</v>
      </c>
    </row>
    <row r="214" spans="1:8" ht="12.75" customHeight="1">
      <c r="A214" s="238" t="s">
        <v>983</v>
      </c>
      <c r="B214" s="76"/>
      <c r="C214" s="76"/>
      <c r="D214" s="76"/>
      <c r="E214" s="230"/>
      <c r="F214" s="233"/>
      <c r="G214" s="76"/>
      <c r="H214" s="76"/>
    </row>
    <row r="215" spans="1:8" ht="12.75" customHeight="1">
      <c r="A215" s="232" t="s">
        <v>928</v>
      </c>
      <c r="B215" s="72">
        <v>149243481</v>
      </c>
      <c r="C215" s="72">
        <v>118825317</v>
      </c>
      <c r="D215" s="72">
        <v>110335316</v>
      </c>
      <c r="E215" s="230">
        <v>73.92973901486525</v>
      </c>
      <c r="F215" s="233">
        <v>92.85505714241015</v>
      </c>
      <c r="G215" s="72">
        <v>6493880</v>
      </c>
      <c r="H215" s="72">
        <v>13552845</v>
      </c>
    </row>
    <row r="216" spans="1:8" ht="12.75" customHeight="1">
      <c r="A216" s="235" t="s">
        <v>929</v>
      </c>
      <c r="B216" s="76">
        <v>117278095</v>
      </c>
      <c r="C216" s="76">
        <v>99928303</v>
      </c>
      <c r="D216" s="76">
        <v>99928303</v>
      </c>
      <c r="E216" s="236">
        <v>85.20628084895138</v>
      </c>
      <c r="F216" s="237">
        <v>100</v>
      </c>
      <c r="G216" s="76">
        <v>11928446</v>
      </c>
      <c r="H216" s="76">
        <v>11928446</v>
      </c>
    </row>
    <row r="217" spans="1:8" ht="12.75" customHeight="1">
      <c r="A217" s="235" t="s">
        <v>931</v>
      </c>
      <c r="B217" s="76">
        <v>3924170</v>
      </c>
      <c r="C217" s="76">
        <v>2674278</v>
      </c>
      <c r="D217" s="76">
        <v>2634597</v>
      </c>
      <c r="E217" s="236">
        <v>67.13768771485435</v>
      </c>
      <c r="F217" s="237">
        <v>98.51619764287781</v>
      </c>
      <c r="G217" s="76">
        <v>967534</v>
      </c>
      <c r="H217" s="76">
        <v>1434974</v>
      </c>
    </row>
    <row r="218" spans="1:8" ht="12.75">
      <c r="A218" s="235" t="s">
        <v>971</v>
      </c>
      <c r="B218" s="76">
        <v>28041216</v>
      </c>
      <c r="C218" s="76">
        <v>16222736</v>
      </c>
      <c r="D218" s="76">
        <v>7772416</v>
      </c>
      <c r="E218" s="236">
        <v>27.717827928717497</v>
      </c>
      <c r="F218" s="237">
        <v>47.91063603574637</v>
      </c>
      <c r="G218" s="76">
        <v>-6402100</v>
      </c>
      <c r="H218" s="76">
        <v>189425</v>
      </c>
    </row>
    <row r="219" spans="1:8" ht="12.75" customHeight="1">
      <c r="A219" s="70" t="s">
        <v>963</v>
      </c>
      <c r="B219" s="72">
        <v>141473433</v>
      </c>
      <c r="C219" s="72">
        <v>122036615</v>
      </c>
      <c r="D219" s="72">
        <v>107009012</v>
      </c>
      <c r="E219" s="230">
        <v>75.63894487525442</v>
      </c>
      <c r="F219" s="233">
        <v>87.68598834046651</v>
      </c>
      <c r="G219" s="72">
        <v>12299437</v>
      </c>
      <c r="H219" s="72">
        <v>17262012</v>
      </c>
    </row>
    <row r="220" spans="1:8" ht="12.75" customHeight="1">
      <c r="A220" s="69" t="s">
        <v>965</v>
      </c>
      <c r="B220" s="76">
        <v>78279656</v>
      </c>
      <c r="C220" s="76">
        <v>63723255</v>
      </c>
      <c r="D220" s="76">
        <v>62956133</v>
      </c>
      <c r="E220" s="236">
        <v>80.42464187630053</v>
      </c>
      <c r="F220" s="237">
        <v>98.79616632891712</v>
      </c>
      <c r="G220" s="76">
        <v>9111629</v>
      </c>
      <c r="H220" s="76">
        <v>9432425</v>
      </c>
    </row>
    <row r="221" spans="1:8" ht="12.75" customHeight="1">
      <c r="A221" s="69" t="s">
        <v>935</v>
      </c>
      <c r="B221" s="76">
        <v>30486564</v>
      </c>
      <c r="C221" s="76">
        <v>25808538</v>
      </c>
      <c r="D221" s="76">
        <v>25407841</v>
      </c>
      <c r="E221" s="236">
        <v>83.34111052987146</v>
      </c>
      <c r="F221" s="237">
        <v>98.44742464683587</v>
      </c>
      <c r="G221" s="76">
        <v>3027121</v>
      </c>
      <c r="H221" s="76">
        <v>3242924</v>
      </c>
    </row>
    <row r="222" spans="1:8" s="251" customFormat="1" ht="12" customHeight="1">
      <c r="A222" s="88" t="s">
        <v>936</v>
      </c>
      <c r="B222" s="258">
        <v>959519</v>
      </c>
      <c r="C222" s="258">
        <v>737482</v>
      </c>
      <c r="D222" s="258">
        <v>705080</v>
      </c>
      <c r="E222" s="243">
        <v>73.48265120336335</v>
      </c>
      <c r="F222" s="244">
        <v>95.60640124097944</v>
      </c>
      <c r="G222" s="258">
        <v>99826</v>
      </c>
      <c r="H222" s="258">
        <v>76668</v>
      </c>
    </row>
    <row r="223" spans="1:8" ht="12" customHeight="1">
      <c r="A223" s="69" t="s">
        <v>975</v>
      </c>
      <c r="B223" s="76">
        <v>1362000</v>
      </c>
      <c r="C223" s="76">
        <v>1362000</v>
      </c>
      <c r="D223" s="76">
        <v>1358093</v>
      </c>
      <c r="E223" s="236">
        <v>99.71314243759177</v>
      </c>
      <c r="F223" s="237">
        <v>99.71314243759177</v>
      </c>
      <c r="G223" s="76">
        <v>367058</v>
      </c>
      <c r="H223" s="76">
        <v>432877</v>
      </c>
    </row>
    <row r="224" spans="1:8" ht="12.75" customHeight="1">
      <c r="A224" s="69" t="s">
        <v>968</v>
      </c>
      <c r="B224" s="76">
        <v>46431092</v>
      </c>
      <c r="C224" s="76">
        <v>36552717</v>
      </c>
      <c r="D224" s="76">
        <v>36190199</v>
      </c>
      <c r="E224" s="236">
        <v>77.94388940927773</v>
      </c>
      <c r="F224" s="237">
        <v>99.00823241128697</v>
      </c>
      <c r="G224" s="76">
        <v>5717450</v>
      </c>
      <c r="H224" s="76">
        <v>5756624</v>
      </c>
    </row>
    <row r="225" spans="1:8" ht="12.75" customHeight="1">
      <c r="A225" s="246" t="s">
        <v>940</v>
      </c>
      <c r="B225" s="83">
        <v>29406380</v>
      </c>
      <c r="C225" s="254" t="s">
        <v>587</v>
      </c>
      <c r="D225" s="83">
        <v>20457968</v>
      </c>
      <c r="E225" s="236">
        <v>69.56982804411832</v>
      </c>
      <c r="F225" s="256" t="s">
        <v>587</v>
      </c>
      <c r="G225" s="254" t="s">
        <v>587</v>
      </c>
      <c r="H225" s="83">
        <v>2289531</v>
      </c>
    </row>
    <row r="226" spans="1:8" ht="27" customHeight="1">
      <c r="A226" s="253" t="s">
        <v>941</v>
      </c>
      <c r="B226" s="76">
        <v>11683943</v>
      </c>
      <c r="C226" s="76">
        <v>8219863</v>
      </c>
      <c r="D226" s="76">
        <v>7877035</v>
      </c>
      <c r="E226" s="236">
        <v>67.4176089356136</v>
      </c>
      <c r="F226" s="237">
        <v>95.82927355358599</v>
      </c>
      <c r="G226" s="76">
        <v>2908931</v>
      </c>
      <c r="H226" s="76">
        <v>2591103</v>
      </c>
    </row>
    <row r="227" spans="1:8" ht="12.75">
      <c r="A227" s="69" t="s">
        <v>942</v>
      </c>
      <c r="B227" s="76">
        <v>5133336</v>
      </c>
      <c r="C227" s="76">
        <v>4277780</v>
      </c>
      <c r="D227" s="76">
        <v>4277780</v>
      </c>
      <c r="E227" s="236">
        <v>83.33333333333334</v>
      </c>
      <c r="F227" s="237">
        <v>100</v>
      </c>
      <c r="G227" s="76">
        <v>427778</v>
      </c>
      <c r="H227" s="76">
        <v>427778</v>
      </c>
    </row>
    <row r="228" spans="1:8" ht="24.75" customHeight="1">
      <c r="A228" s="253" t="s">
        <v>943</v>
      </c>
      <c r="B228" s="76">
        <v>123253</v>
      </c>
      <c r="C228" s="76">
        <v>90053</v>
      </c>
      <c r="D228" s="76">
        <v>70371</v>
      </c>
      <c r="E228" s="236">
        <v>57.09475631424793</v>
      </c>
      <c r="F228" s="237">
        <v>78.1439818773389</v>
      </c>
      <c r="G228" s="76">
        <v>0</v>
      </c>
      <c r="H228" s="76">
        <v>18760</v>
      </c>
    </row>
    <row r="229" spans="1:8" ht="12.75" customHeight="1">
      <c r="A229" s="69" t="s">
        <v>944</v>
      </c>
      <c r="B229" s="76">
        <v>63193777</v>
      </c>
      <c r="C229" s="76">
        <v>58313360</v>
      </c>
      <c r="D229" s="76">
        <v>44052879</v>
      </c>
      <c r="E229" s="236">
        <v>69.71078655418872</v>
      </c>
      <c r="F229" s="237">
        <v>75.54508778091332</v>
      </c>
      <c r="G229" s="76">
        <v>3187808</v>
      </c>
      <c r="H229" s="76">
        <v>7829587</v>
      </c>
    </row>
    <row r="230" spans="1:8" ht="12.75" customHeight="1">
      <c r="A230" s="69" t="s">
        <v>945</v>
      </c>
      <c r="B230" s="76">
        <v>27058964</v>
      </c>
      <c r="C230" s="76">
        <v>24659562</v>
      </c>
      <c r="D230" s="76">
        <v>23222319</v>
      </c>
      <c r="E230" s="236">
        <v>85.82116817184871</v>
      </c>
      <c r="F230" s="237">
        <v>94.17166046988183</v>
      </c>
      <c r="G230" s="76">
        <v>2096210</v>
      </c>
      <c r="H230" s="76">
        <v>3273800</v>
      </c>
    </row>
    <row r="231" spans="1:8" ht="12.75">
      <c r="A231" s="69" t="s">
        <v>946</v>
      </c>
      <c r="B231" s="76">
        <v>36134813</v>
      </c>
      <c r="C231" s="76">
        <v>33653798</v>
      </c>
      <c r="D231" s="76">
        <v>20830560</v>
      </c>
      <c r="E231" s="236">
        <v>57.64679064480007</v>
      </c>
      <c r="F231" s="237">
        <v>61.89660970806327</v>
      </c>
      <c r="G231" s="76">
        <v>1091598</v>
      </c>
      <c r="H231" s="76">
        <v>4555787</v>
      </c>
    </row>
    <row r="232" spans="1:8" ht="12" customHeight="1">
      <c r="A232" s="70" t="s">
        <v>950</v>
      </c>
      <c r="B232" s="76">
        <v>7770048</v>
      </c>
      <c r="C232" s="76">
        <v>-3211298</v>
      </c>
      <c r="D232" s="76">
        <v>3326304</v>
      </c>
      <c r="E232" s="255" t="s">
        <v>587</v>
      </c>
      <c r="F232" s="256" t="s">
        <v>587</v>
      </c>
      <c r="G232" s="76">
        <v>-5805557</v>
      </c>
      <c r="H232" s="76">
        <v>-3709167</v>
      </c>
    </row>
    <row r="233" spans="1:8" ht="38.25" customHeight="1">
      <c r="A233" s="78" t="s">
        <v>954</v>
      </c>
      <c r="B233" s="76">
        <v>221532</v>
      </c>
      <c r="C233" s="76">
        <v>219598</v>
      </c>
      <c r="D233" s="76">
        <v>219598</v>
      </c>
      <c r="E233" s="255" t="s">
        <v>587</v>
      </c>
      <c r="F233" s="256" t="s">
        <v>587</v>
      </c>
      <c r="G233" s="76">
        <v>219598</v>
      </c>
      <c r="H233" s="76">
        <v>219598</v>
      </c>
    </row>
    <row r="234" spans="1:8" ht="26.25" customHeight="1">
      <c r="A234" s="253" t="s">
        <v>955</v>
      </c>
      <c r="B234" s="76">
        <v>-7991580</v>
      </c>
      <c r="C234" s="76">
        <v>2991700</v>
      </c>
      <c r="D234" s="76">
        <v>2991700</v>
      </c>
      <c r="E234" s="255" t="s">
        <v>587</v>
      </c>
      <c r="F234" s="256" t="s">
        <v>587</v>
      </c>
      <c r="G234" s="76">
        <v>5585959</v>
      </c>
      <c r="H234" s="76">
        <v>5585959</v>
      </c>
    </row>
    <row r="235" spans="1:8" ht="12.75" customHeight="1">
      <c r="A235" s="238" t="s">
        <v>984</v>
      </c>
      <c r="B235" s="72"/>
      <c r="C235" s="72"/>
      <c r="D235" s="72"/>
      <c r="E235" s="230"/>
      <c r="F235" s="233"/>
      <c r="G235" s="72"/>
      <c r="H235" s="72"/>
    </row>
    <row r="236" spans="1:8" ht="12.75">
      <c r="A236" s="232" t="s">
        <v>928</v>
      </c>
      <c r="B236" s="261">
        <v>125796704</v>
      </c>
      <c r="C236" s="72">
        <v>95591508</v>
      </c>
      <c r="D236" s="72">
        <v>94985699</v>
      </c>
      <c r="E236" s="230">
        <v>75.50730343459556</v>
      </c>
      <c r="F236" s="233">
        <v>99.36625228257724</v>
      </c>
      <c r="G236" s="72">
        <v>11581362</v>
      </c>
      <c r="H236" s="72">
        <v>11404248</v>
      </c>
    </row>
    <row r="237" spans="1:8" ht="11.25" customHeight="1">
      <c r="A237" s="235" t="s">
        <v>929</v>
      </c>
      <c r="B237" s="260">
        <v>121157834</v>
      </c>
      <c r="C237" s="76">
        <v>92863815</v>
      </c>
      <c r="D237" s="76">
        <v>92863815</v>
      </c>
      <c r="E237" s="236">
        <v>76.64697521746716</v>
      </c>
      <c r="F237" s="237">
        <v>100</v>
      </c>
      <c r="G237" s="76">
        <v>11040673</v>
      </c>
      <c r="H237" s="76">
        <v>11040673</v>
      </c>
    </row>
    <row r="238" spans="1:8" ht="12.75" customHeight="1">
      <c r="A238" s="235" t="s">
        <v>931</v>
      </c>
      <c r="B238" s="260">
        <v>2105384</v>
      </c>
      <c r="C238" s="76">
        <v>1600161</v>
      </c>
      <c r="D238" s="76">
        <v>1472262</v>
      </c>
      <c r="E238" s="236">
        <v>69.9284311080544</v>
      </c>
      <c r="F238" s="237">
        <v>92.00711678387363</v>
      </c>
      <c r="G238" s="76">
        <v>413883</v>
      </c>
      <c r="H238" s="76">
        <v>173485</v>
      </c>
    </row>
    <row r="239" spans="1:8" ht="12.75" customHeight="1">
      <c r="A239" s="235" t="s">
        <v>932</v>
      </c>
      <c r="B239" s="260">
        <v>2533486</v>
      </c>
      <c r="C239" s="76">
        <v>1127532</v>
      </c>
      <c r="D239" s="76">
        <v>649622</v>
      </c>
      <c r="E239" s="236">
        <v>25.64142845075915</v>
      </c>
      <c r="F239" s="237">
        <v>57.614506727968696</v>
      </c>
      <c r="G239" s="76">
        <v>126806</v>
      </c>
      <c r="H239" s="76">
        <v>190090</v>
      </c>
    </row>
    <row r="240" spans="1:8" ht="12.75" customHeight="1">
      <c r="A240" s="70" t="s">
        <v>963</v>
      </c>
      <c r="B240" s="261">
        <v>125796704</v>
      </c>
      <c r="C240" s="72">
        <v>95591508</v>
      </c>
      <c r="D240" s="72">
        <v>92990955</v>
      </c>
      <c r="E240" s="230">
        <v>73.92161483022639</v>
      </c>
      <c r="F240" s="233">
        <v>97.27951461964592</v>
      </c>
      <c r="G240" s="72">
        <v>11581362</v>
      </c>
      <c r="H240" s="72">
        <v>10024354</v>
      </c>
    </row>
    <row r="241" spans="1:8" ht="12.75" customHeight="1">
      <c r="A241" s="69" t="s">
        <v>965</v>
      </c>
      <c r="B241" s="260">
        <v>122375776</v>
      </c>
      <c r="C241" s="76">
        <v>94594698</v>
      </c>
      <c r="D241" s="76">
        <v>92503738</v>
      </c>
      <c r="E241" s="236">
        <v>75.58990923170938</v>
      </c>
      <c r="F241" s="237">
        <v>97.78955898775638</v>
      </c>
      <c r="G241" s="76">
        <v>11124271</v>
      </c>
      <c r="H241" s="76">
        <v>9886033</v>
      </c>
    </row>
    <row r="242" spans="1:8" ht="12.75" customHeight="1">
      <c r="A242" s="69" t="s">
        <v>935</v>
      </c>
      <c r="B242" s="260">
        <v>23342740</v>
      </c>
      <c r="C242" s="76">
        <v>15012469</v>
      </c>
      <c r="D242" s="76">
        <v>13754907</v>
      </c>
      <c r="E242" s="236">
        <v>58.92584589469788</v>
      </c>
      <c r="F242" s="237">
        <v>91.62321667408605</v>
      </c>
      <c r="G242" s="76">
        <v>2472853</v>
      </c>
      <c r="H242" s="76">
        <v>1941202</v>
      </c>
    </row>
    <row r="243" spans="1:8" s="251" customFormat="1" ht="12.75" customHeight="1">
      <c r="A243" s="88" t="s">
        <v>936</v>
      </c>
      <c r="B243" s="258">
        <v>9496822</v>
      </c>
      <c r="C243" s="258">
        <v>7331002</v>
      </c>
      <c r="D243" s="258">
        <v>6947519</v>
      </c>
      <c r="E243" s="243">
        <v>73.15625163870608</v>
      </c>
      <c r="F243" s="244">
        <v>94.76902338861727</v>
      </c>
      <c r="G243" s="258">
        <v>1113002</v>
      </c>
      <c r="H243" s="258">
        <v>815857</v>
      </c>
    </row>
    <row r="244" spans="1:8" ht="12.75" customHeight="1">
      <c r="A244" s="69" t="s">
        <v>975</v>
      </c>
      <c r="B244" s="76">
        <v>23119</v>
      </c>
      <c r="C244" s="76">
        <v>12100</v>
      </c>
      <c r="D244" s="76">
        <v>11956</v>
      </c>
      <c r="E244" s="236">
        <v>51.71503957783641</v>
      </c>
      <c r="F244" s="244">
        <v>98.80991735537191</v>
      </c>
      <c r="G244" s="76">
        <v>0</v>
      </c>
      <c r="H244" s="76">
        <v>0</v>
      </c>
    </row>
    <row r="245" spans="1:8" ht="12.75" customHeight="1">
      <c r="A245" s="69" t="s">
        <v>960</v>
      </c>
      <c r="B245" s="76">
        <v>99009917</v>
      </c>
      <c r="C245" s="76">
        <v>79570129</v>
      </c>
      <c r="D245" s="76">
        <v>78736875</v>
      </c>
      <c r="E245" s="236">
        <v>79.52423089093188</v>
      </c>
      <c r="F245" s="237">
        <v>98.95280551826175</v>
      </c>
      <c r="G245" s="76">
        <v>8651418</v>
      </c>
      <c r="H245" s="76">
        <v>7944831</v>
      </c>
    </row>
    <row r="246" spans="1:8" s="251" customFormat="1" ht="12.75" customHeight="1">
      <c r="A246" s="246" t="s">
        <v>969</v>
      </c>
      <c r="B246" s="83">
        <v>14419512</v>
      </c>
      <c r="C246" s="248" t="s">
        <v>587</v>
      </c>
      <c r="D246" s="83">
        <v>11784868</v>
      </c>
      <c r="E246" s="249">
        <v>81.72861883259294</v>
      </c>
      <c r="F246" s="250" t="s">
        <v>587</v>
      </c>
      <c r="G246" s="248" t="s">
        <v>587</v>
      </c>
      <c r="H246" s="83">
        <v>1246622</v>
      </c>
    </row>
    <row r="247" spans="1:8" ht="24.75" customHeight="1">
      <c r="A247" s="253" t="s">
        <v>941</v>
      </c>
      <c r="B247" s="76">
        <v>8201420</v>
      </c>
      <c r="C247" s="76">
        <v>6766791</v>
      </c>
      <c r="D247" s="76">
        <v>6435168</v>
      </c>
      <c r="E247" s="236">
        <v>78.46407085602249</v>
      </c>
      <c r="F247" s="237">
        <v>95.09925753580981</v>
      </c>
      <c r="G247" s="76">
        <v>890510</v>
      </c>
      <c r="H247" s="76">
        <v>623737</v>
      </c>
    </row>
    <row r="248" spans="1:8" ht="12.75" customHeight="1">
      <c r="A248" s="69" t="s">
        <v>942</v>
      </c>
      <c r="B248" s="76">
        <v>73908356</v>
      </c>
      <c r="C248" s="76">
        <v>60491669</v>
      </c>
      <c r="D248" s="76">
        <v>60404090</v>
      </c>
      <c r="E248" s="236">
        <v>81.72836370491045</v>
      </c>
      <c r="F248" s="237">
        <v>99.85522138593994</v>
      </c>
      <c r="G248" s="76">
        <v>6100234</v>
      </c>
      <c r="H248" s="76">
        <v>6074472</v>
      </c>
    </row>
    <row r="249" spans="1:8" ht="25.5">
      <c r="A249" s="253" t="s">
        <v>943</v>
      </c>
      <c r="B249" s="76">
        <v>112750</v>
      </c>
      <c r="C249" s="76">
        <v>112750</v>
      </c>
      <c r="D249" s="76">
        <v>112749</v>
      </c>
      <c r="E249" s="236">
        <v>99.99911308203991</v>
      </c>
      <c r="F249" s="237">
        <v>99.99911308203991</v>
      </c>
      <c r="G249" s="76">
        <v>1</v>
      </c>
      <c r="H249" s="76">
        <v>0</v>
      </c>
    </row>
    <row r="250" spans="1:8" ht="12.75" customHeight="1">
      <c r="A250" s="69" t="s">
        <v>944</v>
      </c>
      <c r="B250" s="76">
        <v>3420928</v>
      </c>
      <c r="C250" s="76">
        <v>996810</v>
      </c>
      <c r="D250" s="76">
        <v>487217</v>
      </c>
      <c r="E250" s="236">
        <v>14.24224654830502</v>
      </c>
      <c r="F250" s="237">
        <v>48.87761960654488</v>
      </c>
      <c r="G250" s="76">
        <v>457091</v>
      </c>
      <c r="H250" s="76">
        <v>138321</v>
      </c>
    </row>
    <row r="251" spans="1:8" ht="12.75" customHeight="1">
      <c r="A251" s="69" t="s">
        <v>945</v>
      </c>
      <c r="B251" s="76">
        <v>2316157</v>
      </c>
      <c r="C251" s="76">
        <v>690901</v>
      </c>
      <c r="D251" s="76">
        <v>487217</v>
      </c>
      <c r="E251" s="236">
        <v>21.035577467330583</v>
      </c>
      <c r="F251" s="237">
        <v>70.51907581549311</v>
      </c>
      <c r="G251" s="76">
        <v>230536</v>
      </c>
      <c r="H251" s="76">
        <v>138321</v>
      </c>
    </row>
    <row r="252" spans="1:8" ht="12" customHeight="1">
      <c r="A252" s="69" t="s">
        <v>946</v>
      </c>
      <c r="B252" s="76">
        <v>1104771</v>
      </c>
      <c r="C252" s="76">
        <v>305909</v>
      </c>
      <c r="D252" s="76">
        <v>0</v>
      </c>
      <c r="E252" s="236">
        <v>0</v>
      </c>
      <c r="F252" s="237">
        <v>0</v>
      </c>
      <c r="G252" s="76">
        <v>226555</v>
      </c>
      <c r="H252" s="76">
        <v>0</v>
      </c>
    </row>
    <row r="253" spans="1:8" ht="12" customHeight="1">
      <c r="A253" s="246" t="s">
        <v>969</v>
      </c>
      <c r="B253" s="76">
        <v>99100</v>
      </c>
      <c r="C253" s="254" t="s">
        <v>587</v>
      </c>
      <c r="D253" s="76">
        <v>0</v>
      </c>
      <c r="E253" s="236">
        <v>0</v>
      </c>
      <c r="F253" s="237">
        <v>0</v>
      </c>
      <c r="G253" s="254" t="s">
        <v>587</v>
      </c>
      <c r="H253" s="76">
        <v>0</v>
      </c>
    </row>
    <row r="254" spans="1:8" ht="12.75" customHeight="1">
      <c r="A254" s="238" t="s">
        <v>985</v>
      </c>
      <c r="B254" s="72"/>
      <c r="C254" s="72"/>
      <c r="D254" s="72"/>
      <c r="E254" s="236"/>
      <c r="F254" s="237"/>
      <c r="G254" s="72"/>
      <c r="H254" s="72"/>
    </row>
    <row r="255" spans="1:8" ht="12.75" customHeight="1">
      <c r="A255" s="232" t="s">
        <v>928</v>
      </c>
      <c r="B255" s="72">
        <v>41049388</v>
      </c>
      <c r="C255" s="72">
        <v>33029932</v>
      </c>
      <c r="D255" s="72">
        <v>31951020</v>
      </c>
      <c r="E255" s="230">
        <v>77.83555749966358</v>
      </c>
      <c r="F255" s="233">
        <v>96.73353248199238</v>
      </c>
      <c r="G255" s="72">
        <v>3956451</v>
      </c>
      <c r="H255" s="72">
        <v>3803610.88</v>
      </c>
    </row>
    <row r="256" spans="1:8" ht="12.75" customHeight="1">
      <c r="A256" s="235" t="s">
        <v>929</v>
      </c>
      <c r="B256" s="76">
        <v>36368796</v>
      </c>
      <c r="C256" s="76">
        <v>29286688</v>
      </c>
      <c r="D256" s="76">
        <v>29286688</v>
      </c>
      <c r="E256" s="236">
        <v>80.52696602879017</v>
      </c>
      <c r="F256" s="237">
        <v>100</v>
      </c>
      <c r="G256" s="76">
        <v>3528730</v>
      </c>
      <c r="H256" s="76">
        <v>3528730</v>
      </c>
    </row>
    <row r="257" spans="1:8" ht="12" customHeight="1">
      <c r="A257" s="235" t="s">
        <v>931</v>
      </c>
      <c r="B257" s="76">
        <v>2972074</v>
      </c>
      <c r="C257" s="76">
        <v>2398263</v>
      </c>
      <c r="D257" s="76">
        <v>2630960</v>
      </c>
      <c r="E257" s="236">
        <v>88.5226949261694</v>
      </c>
      <c r="F257" s="237">
        <v>109.70273068466636</v>
      </c>
      <c r="G257" s="76">
        <v>96726</v>
      </c>
      <c r="H257" s="76">
        <v>274881</v>
      </c>
    </row>
    <row r="258" spans="1:8" ht="12.75" customHeight="1">
      <c r="A258" s="235" t="s">
        <v>932</v>
      </c>
      <c r="B258" s="76">
        <v>1708518</v>
      </c>
      <c r="C258" s="76">
        <v>1344981</v>
      </c>
      <c r="D258" s="76">
        <v>33372</v>
      </c>
      <c r="E258" s="236">
        <v>1.953271782913613</v>
      </c>
      <c r="F258" s="237">
        <v>2.481224641835089</v>
      </c>
      <c r="G258" s="76">
        <v>330995</v>
      </c>
      <c r="H258" s="76">
        <v>-0.12000000000261934</v>
      </c>
    </row>
    <row r="259" spans="1:8" ht="12.75" customHeight="1">
      <c r="A259" s="70" t="s">
        <v>963</v>
      </c>
      <c r="B259" s="72">
        <v>41049388</v>
      </c>
      <c r="C259" s="72">
        <v>33029932</v>
      </c>
      <c r="D259" s="72">
        <v>29506773</v>
      </c>
      <c r="E259" s="230">
        <v>71.88115204056147</v>
      </c>
      <c r="F259" s="233">
        <v>89.33343550328836</v>
      </c>
      <c r="G259" s="72">
        <v>3956451</v>
      </c>
      <c r="H259" s="72">
        <v>3623033</v>
      </c>
    </row>
    <row r="260" spans="1:8" ht="12.75" customHeight="1">
      <c r="A260" s="69" t="s">
        <v>965</v>
      </c>
      <c r="B260" s="76">
        <v>38308300</v>
      </c>
      <c r="C260" s="76">
        <v>31256357</v>
      </c>
      <c r="D260" s="76">
        <v>28752694</v>
      </c>
      <c r="E260" s="236">
        <v>75.05604268526665</v>
      </c>
      <c r="F260" s="237">
        <v>91.98990784498655</v>
      </c>
      <c r="G260" s="76">
        <v>3415061</v>
      </c>
      <c r="H260" s="76">
        <v>3542434</v>
      </c>
    </row>
    <row r="261" spans="1:8" ht="12.75" customHeight="1">
      <c r="A261" s="69" t="s">
        <v>935</v>
      </c>
      <c r="B261" s="76">
        <v>36723956</v>
      </c>
      <c r="C261" s="76">
        <v>29772187</v>
      </c>
      <c r="D261" s="76">
        <v>27521386</v>
      </c>
      <c r="E261" s="236">
        <v>74.94123454455723</v>
      </c>
      <c r="F261" s="237">
        <v>92.43992052045084</v>
      </c>
      <c r="G261" s="76">
        <v>3213264</v>
      </c>
      <c r="H261" s="76">
        <v>3425651</v>
      </c>
    </row>
    <row r="262" spans="1:8" s="251" customFormat="1" ht="12.75" customHeight="1">
      <c r="A262" s="88" t="s">
        <v>936</v>
      </c>
      <c r="B262" s="258">
        <v>18803484</v>
      </c>
      <c r="C262" s="258">
        <v>15238545</v>
      </c>
      <c r="D262" s="258">
        <v>14580016</v>
      </c>
      <c r="E262" s="243">
        <v>77.53890715146193</v>
      </c>
      <c r="F262" s="244">
        <v>95.6785309883588</v>
      </c>
      <c r="G262" s="258">
        <v>1623169</v>
      </c>
      <c r="H262" s="258">
        <v>1752067</v>
      </c>
    </row>
    <row r="263" spans="1:8" ht="12.75" customHeight="1">
      <c r="A263" s="69" t="s">
        <v>968</v>
      </c>
      <c r="B263" s="76">
        <v>1584344</v>
      </c>
      <c r="C263" s="76">
        <v>1484170</v>
      </c>
      <c r="D263" s="76">
        <v>1231308</v>
      </c>
      <c r="E263" s="236">
        <v>77.71721292850543</v>
      </c>
      <c r="F263" s="237">
        <v>82.96273337959937</v>
      </c>
      <c r="G263" s="76">
        <v>201797</v>
      </c>
      <c r="H263" s="76">
        <v>116783</v>
      </c>
    </row>
    <row r="264" spans="1:8" ht="24" customHeight="1">
      <c r="A264" s="253" t="s">
        <v>941</v>
      </c>
      <c r="B264" s="76">
        <v>642332</v>
      </c>
      <c r="C264" s="76">
        <v>634910</v>
      </c>
      <c r="D264" s="76">
        <v>564516</v>
      </c>
      <c r="E264" s="236">
        <v>87.88539260071116</v>
      </c>
      <c r="F264" s="237">
        <v>88.91275928871809</v>
      </c>
      <c r="G264" s="76">
        <v>155720</v>
      </c>
      <c r="H264" s="76">
        <v>83005</v>
      </c>
    </row>
    <row r="265" spans="1:8" ht="12.75" customHeight="1">
      <c r="A265" s="69" t="s">
        <v>942</v>
      </c>
      <c r="B265" s="76">
        <v>928709</v>
      </c>
      <c r="C265" s="76">
        <v>845957</v>
      </c>
      <c r="D265" s="76">
        <v>663489</v>
      </c>
      <c r="E265" s="236">
        <v>71.44207711995901</v>
      </c>
      <c r="F265" s="237">
        <v>78.43058216907006</v>
      </c>
      <c r="G265" s="76">
        <v>46077</v>
      </c>
      <c r="H265" s="76">
        <v>33778</v>
      </c>
    </row>
    <row r="266" spans="1:8" ht="25.5">
      <c r="A266" s="253" t="s">
        <v>943</v>
      </c>
      <c r="B266" s="76">
        <v>13303</v>
      </c>
      <c r="C266" s="76">
        <v>3303</v>
      </c>
      <c r="D266" s="76">
        <v>3303</v>
      </c>
      <c r="E266" s="236">
        <v>24.82898594302037</v>
      </c>
      <c r="F266" s="237">
        <v>100</v>
      </c>
      <c r="G266" s="76">
        <v>0</v>
      </c>
      <c r="H266" s="76">
        <v>0</v>
      </c>
    </row>
    <row r="267" spans="1:8" ht="12.75" customHeight="1">
      <c r="A267" s="69" t="s">
        <v>944</v>
      </c>
      <c r="B267" s="76">
        <v>2741088</v>
      </c>
      <c r="C267" s="76">
        <v>1773575</v>
      </c>
      <c r="D267" s="76">
        <v>754079</v>
      </c>
      <c r="E267" s="236">
        <v>27.51020762558517</v>
      </c>
      <c r="F267" s="237">
        <v>42.517457677290224</v>
      </c>
      <c r="G267" s="76">
        <v>541390</v>
      </c>
      <c r="H267" s="76">
        <v>80599</v>
      </c>
    </row>
    <row r="268" spans="1:8" ht="12.75">
      <c r="A268" s="69" t="s">
        <v>945</v>
      </c>
      <c r="B268" s="76">
        <v>2461088</v>
      </c>
      <c r="C268" s="76">
        <v>1557275</v>
      </c>
      <c r="D268" s="76">
        <v>550030</v>
      </c>
      <c r="E268" s="236">
        <v>22.349058627728873</v>
      </c>
      <c r="F268" s="237">
        <v>35.32003018092501</v>
      </c>
      <c r="G268" s="76">
        <v>541390</v>
      </c>
      <c r="H268" s="76">
        <v>66199</v>
      </c>
    </row>
    <row r="269" spans="1:8" ht="14.25" customHeight="1">
      <c r="A269" s="69" t="s">
        <v>946</v>
      </c>
      <c r="B269" s="76">
        <v>280000</v>
      </c>
      <c r="C269" s="76">
        <v>216300</v>
      </c>
      <c r="D269" s="76">
        <v>204049</v>
      </c>
      <c r="E269" s="236">
        <v>72.87464285714286</v>
      </c>
      <c r="F269" s="237">
        <v>94.33610725843735</v>
      </c>
      <c r="G269" s="76">
        <v>0</v>
      </c>
      <c r="H269" s="76">
        <v>14400</v>
      </c>
    </row>
    <row r="270" spans="1:8" ht="17.25" customHeight="1">
      <c r="A270" s="257" t="s">
        <v>986</v>
      </c>
      <c r="B270" s="76"/>
      <c r="C270" s="76"/>
      <c r="D270" s="76"/>
      <c r="E270" s="230"/>
      <c r="F270" s="233"/>
      <c r="G270" s="76"/>
      <c r="H270" s="76"/>
    </row>
    <row r="271" spans="1:8" ht="12.75" customHeight="1">
      <c r="A271" s="232" t="s">
        <v>928</v>
      </c>
      <c r="B271" s="72">
        <v>36851844</v>
      </c>
      <c r="C271" s="72">
        <v>33258255</v>
      </c>
      <c r="D271" s="72">
        <v>28460336</v>
      </c>
      <c r="E271" s="230">
        <v>77.22906891714835</v>
      </c>
      <c r="F271" s="233">
        <v>85.57375003589335</v>
      </c>
      <c r="G271" s="72">
        <v>776033</v>
      </c>
      <c r="H271" s="72">
        <v>2918419</v>
      </c>
    </row>
    <row r="272" spans="1:8" ht="12.75" customHeight="1">
      <c r="A272" s="235" t="s">
        <v>929</v>
      </c>
      <c r="B272" s="76">
        <v>19968440</v>
      </c>
      <c r="C272" s="76">
        <v>17148359</v>
      </c>
      <c r="D272" s="76">
        <v>17148359</v>
      </c>
      <c r="E272" s="236">
        <v>85.87730939422408</v>
      </c>
      <c r="F272" s="237">
        <v>100</v>
      </c>
      <c r="G272" s="76">
        <v>1536941</v>
      </c>
      <c r="H272" s="76">
        <v>1536941</v>
      </c>
    </row>
    <row r="273" spans="1:8" ht="12.75" customHeight="1">
      <c r="A273" s="235" t="s">
        <v>931</v>
      </c>
      <c r="B273" s="76">
        <v>1921401</v>
      </c>
      <c r="C273" s="76">
        <v>1601807</v>
      </c>
      <c r="D273" s="76">
        <v>1559414</v>
      </c>
      <c r="E273" s="236">
        <v>81.16025754124205</v>
      </c>
      <c r="F273" s="237">
        <v>97.35342647397596</v>
      </c>
      <c r="G273" s="76">
        <v>499930</v>
      </c>
      <c r="H273" s="76">
        <v>396239</v>
      </c>
    </row>
    <row r="274" spans="1:8" ht="12.75" customHeight="1">
      <c r="A274" s="235" t="s">
        <v>932</v>
      </c>
      <c r="B274" s="76">
        <v>14962003</v>
      </c>
      <c r="C274" s="76">
        <v>14508089</v>
      </c>
      <c r="D274" s="76">
        <v>9752563</v>
      </c>
      <c r="E274" s="236">
        <v>65.18220187497623</v>
      </c>
      <c r="F274" s="237">
        <v>67.22155481676464</v>
      </c>
      <c r="G274" s="76">
        <v>-1260838</v>
      </c>
      <c r="H274" s="76">
        <v>985239</v>
      </c>
    </row>
    <row r="275" spans="1:8" ht="12.75" customHeight="1">
      <c r="A275" s="70" t="s">
        <v>963</v>
      </c>
      <c r="B275" s="72">
        <v>39738237</v>
      </c>
      <c r="C275" s="72">
        <v>36558428</v>
      </c>
      <c r="D275" s="72">
        <v>20617749</v>
      </c>
      <c r="E275" s="230">
        <v>51.883904663410206</v>
      </c>
      <c r="F275" s="233">
        <v>56.39670556950643</v>
      </c>
      <c r="G275" s="72">
        <v>-326338</v>
      </c>
      <c r="H275" s="72">
        <v>3376920</v>
      </c>
    </row>
    <row r="276" spans="1:8" ht="12.75" customHeight="1">
      <c r="A276" s="69" t="s">
        <v>965</v>
      </c>
      <c r="B276" s="76">
        <v>20181026</v>
      </c>
      <c r="C276" s="76">
        <v>16859405</v>
      </c>
      <c r="D276" s="76">
        <v>11092297</v>
      </c>
      <c r="E276" s="236">
        <v>54.96398944236036</v>
      </c>
      <c r="F276" s="237">
        <v>65.79293278736705</v>
      </c>
      <c r="G276" s="76">
        <v>-151134</v>
      </c>
      <c r="H276" s="76">
        <v>1621376</v>
      </c>
    </row>
    <row r="277" spans="1:8" ht="12.75" customHeight="1">
      <c r="A277" s="69" t="s">
        <v>935</v>
      </c>
      <c r="B277" s="76">
        <v>15532266</v>
      </c>
      <c r="C277" s="76">
        <v>13158590</v>
      </c>
      <c r="D277" s="76">
        <v>8186057</v>
      </c>
      <c r="E277" s="236">
        <v>52.70355915872159</v>
      </c>
      <c r="F277" s="237">
        <v>62.21074598418219</v>
      </c>
      <c r="G277" s="76">
        <v>-335198</v>
      </c>
      <c r="H277" s="76">
        <v>1543631</v>
      </c>
    </row>
    <row r="278" spans="1:8" s="251" customFormat="1" ht="12.75" customHeight="1">
      <c r="A278" s="88" t="s">
        <v>936</v>
      </c>
      <c r="B278" s="258">
        <v>4669053</v>
      </c>
      <c r="C278" s="258">
        <v>3710272</v>
      </c>
      <c r="D278" s="258">
        <v>3225811</v>
      </c>
      <c r="E278" s="243">
        <v>69.08919217665766</v>
      </c>
      <c r="F278" s="244">
        <v>86.94270932158074</v>
      </c>
      <c r="G278" s="258">
        <v>657040</v>
      </c>
      <c r="H278" s="258">
        <v>418618</v>
      </c>
    </row>
    <row r="279" spans="1:8" ht="12.75" customHeight="1">
      <c r="A279" s="69" t="s">
        <v>968</v>
      </c>
      <c r="B279" s="76">
        <v>4648760</v>
      </c>
      <c r="C279" s="76">
        <v>3700815</v>
      </c>
      <c r="D279" s="76">
        <v>2906240</v>
      </c>
      <c r="E279" s="236">
        <v>62.516456001170205</v>
      </c>
      <c r="F279" s="237">
        <v>78.52972926233817</v>
      </c>
      <c r="G279" s="76">
        <v>184064</v>
      </c>
      <c r="H279" s="76">
        <v>77745</v>
      </c>
    </row>
    <row r="280" spans="1:8" ht="25.5" customHeight="1">
      <c r="A280" s="253" t="s">
        <v>941</v>
      </c>
      <c r="B280" s="76">
        <v>2449707</v>
      </c>
      <c r="C280" s="76">
        <v>2201762</v>
      </c>
      <c r="D280" s="76">
        <v>1566711</v>
      </c>
      <c r="E280" s="236">
        <v>63.955036255356255</v>
      </c>
      <c r="F280" s="237">
        <v>71.157145958555</v>
      </c>
      <c r="G280" s="76">
        <v>194101</v>
      </c>
      <c r="H280" s="76">
        <v>-222464</v>
      </c>
    </row>
    <row r="281" spans="1:8" ht="25.5">
      <c r="A281" s="253" t="s">
        <v>943</v>
      </c>
      <c r="B281" s="76">
        <v>209053</v>
      </c>
      <c r="C281" s="76">
        <v>209053</v>
      </c>
      <c r="D281" s="76">
        <v>143738</v>
      </c>
      <c r="E281" s="236">
        <v>68.75672676306965</v>
      </c>
      <c r="F281" s="237">
        <v>68.75672676306965</v>
      </c>
      <c r="G281" s="76">
        <v>-295037</v>
      </c>
      <c r="H281" s="76">
        <v>66520</v>
      </c>
    </row>
    <row r="282" spans="1:8" ht="12.75" customHeight="1">
      <c r="A282" s="69" t="s">
        <v>944</v>
      </c>
      <c r="B282" s="76">
        <v>19557211</v>
      </c>
      <c r="C282" s="76">
        <v>19699023</v>
      </c>
      <c r="D282" s="76">
        <v>9525452</v>
      </c>
      <c r="E282" s="236">
        <v>48.7055746343382</v>
      </c>
      <c r="F282" s="237">
        <v>48.35494633414053</v>
      </c>
      <c r="G282" s="76">
        <v>-175204</v>
      </c>
      <c r="H282" s="76">
        <v>1755544</v>
      </c>
    </row>
    <row r="283" spans="1:8" ht="12.75" customHeight="1">
      <c r="A283" s="69" t="s">
        <v>945</v>
      </c>
      <c r="B283" s="76">
        <v>2264202</v>
      </c>
      <c r="C283" s="76">
        <v>3086109</v>
      </c>
      <c r="D283" s="76">
        <v>754163</v>
      </c>
      <c r="E283" s="236">
        <v>33.30811473534605</v>
      </c>
      <c r="F283" s="237">
        <v>24.437341649306617</v>
      </c>
      <c r="G283" s="76">
        <v>1144158</v>
      </c>
      <c r="H283" s="76">
        <v>109116</v>
      </c>
    </row>
    <row r="284" spans="1:8" ht="12.75" customHeight="1">
      <c r="A284" s="69" t="s">
        <v>946</v>
      </c>
      <c r="B284" s="76">
        <v>17293009</v>
      </c>
      <c r="C284" s="76">
        <v>16612914</v>
      </c>
      <c r="D284" s="76">
        <v>8771289</v>
      </c>
      <c r="E284" s="236">
        <v>50.72158928501107</v>
      </c>
      <c r="F284" s="237">
        <v>52.79801604944202</v>
      </c>
      <c r="G284" s="76">
        <v>-1319362</v>
      </c>
      <c r="H284" s="76">
        <v>1646428</v>
      </c>
    </row>
    <row r="285" spans="1:8" s="251" customFormat="1" ht="12.75" customHeight="1">
      <c r="A285" s="246" t="s">
        <v>940</v>
      </c>
      <c r="B285" s="83">
        <v>464200</v>
      </c>
      <c r="C285" s="248" t="s">
        <v>587</v>
      </c>
      <c r="D285" s="83">
        <v>151527</v>
      </c>
      <c r="E285" s="249">
        <v>32.64261094355881</v>
      </c>
      <c r="F285" s="250" t="s">
        <v>587</v>
      </c>
      <c r="G285" s="248" t="s">
        <v>587</v>
      </c>
      <c r="H285" s="83">
        <v>151527</v>
      </c>
    </row>
    <row r="286" spans="1:8" ht="13.5" customHeight="1">
      <c r="A286" s="70" t="s">
        <v>950</v>
      </c>
      <c r="B286" s="76">
        <v>-2886393</v>
      </c>
      <c r="C286" s="76">
        <v>-3300173</v>
      </c>
      <c r="D286" s="76">
        <v>7842587</v>
      </c>
      <c r="E286" s="255" t="s">
        <v>587</v>
      </c>
      <c r="F286" s="256" t="s">
        <v>587</v>
      </c>
      <c r="G286" s="76">
        <v>1102371</v>
      </c>
      <c r="H286" s="76">
        <v>-458501</v>
      </c>
    </row>
    <row r="287" spans="1:8" ht="40.5" customHeight="1">
      <c r="A287" s="78" t="s">
        <v>954</v>
      </c>
      <c r="B287" s="76">
        <v>8233</v>
      </c>
      <c r="C287" s="76">
        <v>0</v>
      </c>
      <c r="D287" s="76">
        <v>0</v>
      </c>
      <c r="E287" s="255" t="s">
        <v>587</v>
      </c>
      <c r="F287" s="256" t="s">
        <v>587</v>
      </c>
      <c r="G287" s="76">
        <v>0</v>
      </c>
      <c r="H287" s="76">
        <v>0</v>
      </c>
    </row>
    <row r="288" spans="1:8" ht="27.75" customHeight="1">
      <c r="A288" s="253" t="s">
        <v>955</v>
      </c>
      <c r="B288" s="76">
        <v>2878160</v>
      </c>
      <c r="C288" s="76">
        <v>3300173</v>
      </c>
      <c r="D288" s="76">
        <v>3300173</v>
      </c>
      <c r="E288" s="255" t="s">
        <v>987</v>
      </c>
      <c r="F288" s="256" t="s">
        <v>587</v>
      </c>
      <c r="G288" s="76">
        <v>-1102371</v>
      </c>
      <c r="H288" s="76">
        <v>-1102371</v>
      </c>
    </row>
    <row r="289" spans="1:8" ht="12.75" customHeight="1">
      <c r="A289" s="238" t="s">
        <v>988</v>
      </c>
      <c r="B289" s="72"/>
      <c r="C289" s="72"/>
      <c r="D289" s="72"/>
      <c r="E289" s="236"/>
      <c r="F289" s="237"/>
      <c r="G289" s="72"/>
      <c r="H289" s="72"/>
    </row>
    <row r="290" spans="1:8" ht="12.75" customHeight="1">
      <c r="A290" s="232" t="s">
        <v>928</v>
      </c>
      <c r="B290" s="72">
        <v>39158285</v>
      </c>
      <c r="C290" s="72">
        <v>31489420</v>
      </c>
      <c r="D290" s="72">
        <v>31186467</v>
      </c>
      <c r="E290" s="230">
        <v>79.64206552968292</v>
      </c>
      <c r="F290" s="233">
        <v>99.03792130817271</v>
      </c>
      <c r="G290" s="72">
        <v>4477938</v>
      </c>
      <c r="H290" s="72">
        <v>4294774</v>
      </c>
    </row>
    <row r="291" spans="1:8" ht="12.75" customHeight="1">
      <c r="A291" s="235" t="s">
        <v>929</v>
      </c>
      <c r="B291" s="76">
        <v>33791037</v>
      </c>
      <c r="C291" s="76">
        <v>27114971</v>
      </c>
      <c r="D291" s="76">
        <v>27114971</v>
      </c>
      <c r="E291" s="236">
        <v>80.2430863545265</v>
      </c>
      <c r="F291" s="237">
        <v>100</v>
      </c>
      <c r="G291" s="76">
        <v>3746856</v>
      </c>
      <c r="H291" s="76">
        <v>3746856</v>
      </c>
    </row>
    <row r="292" spans="1:8" ht="13.5" customHeight="1">
      <c r="A292" s="235" t="s">
        <v>931</v>
      </c>
      <c r="B292" s="76">
        <v>5228885</v>
      </c>
      <c r="C292" s="76">
        <v>4249449</v>
      </c>
      <c r="D292" s="76">
        <v>4071496</v>
      </c>
      <c r="E292" s="236">
        <v>77.86547227563811</v>
      </c>
      <c r="F292" s="237">
        <v>95.81232766883424</v>
      </c>
      <c r="G292" s="76">
        <v>716082</v>
      </c>
      <c r="H292" s="76">
        <v>547918</v>
      </c>
    </row>
    <row r="293" spans="1:8" ht="12.75" customHeight="1">
      <c r="A293" s="235" t="s">
        <v>932</v>
      </c>
      <c r="B293" s="76">
        <v>138363</v>
      </c>
      <c r="C293" s="76">
        <v>125000</v>
      </c>
      <c r="D293" s="76">
        <v>0</v>
      </c>
      <c r="E293" s="236">
        <v>0</v>
      </c>
      <c r="F293" s="237">
        <v>0</v>
      </c>
      <c r="G293" s="76">
        <v>15000</v>
      </c>
      <c r="H293" s="76">
        <v>0</v>
      </c>
    </row>
    <row r="294" spans="1:8" ht="12.75" customHeight="1">
      <c r="A294" s="70" t="s">
        <v>989</v>
      </c>
      <c r="B294" s="72">
        <v>39158285</v>
      </c>
      <c r="C294" s="72">
        <v>31489420</v>
      </c>
      <c r="D294" s="72">
        <v>30121950</v>
      </c>
      <c r="E294" s="230">
        <v>76.9235680265364</v>
      </c>
      <c r="F294" s="233">
        <v>95.65736682352359</v>
      </c>
      <c r="G294" s="72">
        <v>4477938</v>
      </c>
      <c r="H294" s="72">
        <v>3847020</v>
      </c>
    </row>
    <row r="295" spans="1:8" ht="12.75" customHeight="1">
      <c r="A295" s="69" t="s">
        <v>965</v>
      </c>
      <c r="B295" s="76">
        <v>38199312</v>
      </c>
      <c r="C295" s="76">
        <v>30894967</v>
      </c>
      <c r="D295" s="76">
        <v>29786720</v>
      </c>
      <c r="E295" s="236">
        <v>77.97711121079877</v>
      </c>
      <c r="F295" s="237">
        <v>96.4128558544827</v>
      </c>
      <c r="G295" s="76">
        <v>4113885</v>
      </c>
      <c r="H295" s="76">
        <v>3671996</v>
      </c>
    </row>
    <row r="296" spans="1:8" ht="12.75" customHeight="1">
      <c r="A296" s="69" t="s">
        <v>935</v>
      </c>
      <c r="B296" s="76">
        <v>22550677</v>
      </c>
      <c r="C296" s="76">
        <v>18261649</v>
      </c>
      <c r="D296" s="76">
        <v>17477638</v>
      </c>
      <c r="E296" s="236">
        <v>77.50382837730326</v>
      </c>
      <c r="F296" s="237">
        <v>95.70678967709871</v>
      </c>
      <c r="G296" s="76">
        <v>2349897</v>
      </c>
      <c r="H296" s="76">
        <v>1999998</v>
      </c>
    </row>
    <row r="297" spans="1:8" ht="12.75" customHeight="1">
      <c r="A297" s="88" t="s">
        <v>936</v>
      </c>
      <c r="B297" s="258">
        <v>13081100</v>
      </c>
      <c r="C297" s="258">
        <v>10484011</v>
      </c>
      <c r="D297" s="258">
        <v>10219265</v>
      </c>
      <c r="E297" s="243">
        <v>78.12236738500586</v>
      </c>
      <c r="F297" s="244">
        <v>97.47476419091892</v>
      </c>
      <c r="G297" s="258">
        <v>1291782</v>
      </c>
      <c r="H297" s="258">
        <v>1176043</v>
      </c>
    </row>
    <row r="298" spans="1:8" ht="12.75" customHeight="1">
      <c r="A298" s="69" t="s">
        <v>968</v>
      </c>
      <c r="B298" s="76">
        <v>15648635</v>
      </c>
      <c r="C298" s="76">
        <v>12633318</v>
      </c>
      <c r="D298" s="76">
        <v>12309082</v>
      </c>
      <c r="E298" s="236">
        <v>78.65914183569366</v>
      </c>
      <c r="F298" s="237">
        <v>97.43348501161769</v>
      </c>
      <c r="G298" s="76">
        <v>1763988</v>
      </c>
      <c r="H298" s="76">
        <v>1671998</v>
      </c>
    </row>
    <row r="299" spans="1:8" ht="24.75" customHeight="1">
      <c r="A299" s="253" t="s">
        <v>941</v>
      </c>
      <c r="B299" s="76">
        <v>15218416</v>
      </c>
      <c r="C299" s="76">
        <v>12290033</v>
      </c>
      <c r="D299" s="76">
        <v>11982643</v>
      </c>
      <c r="E299" s="236">
        <v>78.73778059424843</v>
      </c>
      <c r="F299" s="237">
        <v>97.49886757830511</v>
      </c>
      <c r="G299" s="76">
        <v>1734143</v>
      </c>
      <c r="H299" s="76">
        <v>1629058</v>
      </c>
    </row>
    <row r="300" spans="1:8" s="251" customFormat="1" ht="12.75">
      <c r="A300" s="246" t="s">
        <v>940</v>
      </c>
      <c r="B300" s="83">
        <v>7030037</v>
      </c>
      <c r="C300" s="248" t="s">
        <v>587</v>
      </c>
      <c r="D300" s="83">
        <v>5721725</v>
      </c>
      <c r="E300" s="249">
        <v>81.38968543124311</v>
      </c>
      <c r="F300" s="250" t="s">
        <v>587</v>
      </c>
      <c r="G300" s="248" t="s">
        <v>587</v>
      </c>
      <c r="H300" s="83">
        <v>760013</v>
      </c>
    </row>
    <row r="301" spans="1:8" ht="12.75" customHeight="1">
      <c r="A301" s="69" t="s">
        <v>942</v>
      </c>
      <c r="B301" s="76">
        <v>376264</v>
      </c>
      <c r="C301" s="254">
        <v>307430</v>
      </c>
      <c r="D301" s="76">
        <v>289340</v>
      </c>
      <c r="E301" s="236">
        <v>76.89813535177429</v>
      </c>
      <c r="F301" s="237">
        <v>94.11573366294766</v>
      </c>
      <c r="G301" s="76">
        <v>34303</v>
      </c>
      <c r="H301" s="76">
        <v>38085</v>
      </c>
    </row>
    <row r="302" spans="1:8" ht="25.5">
      <c r="A302" s="253" t="s">
        <v>943</v>
      </c>
      <c r="B302" s="76">
        <v>53955</v>
      </c>
      <c r="C302" s="76">
        <v>35855</v>
      </c>
      <c r="D302" s="76">
        <v>37099</v>
      </c>
      <c r="E302" s="236">
        <v>68.75915114447224</v>
      </c>
      <c r="F302" s="237">
        <v>103.46953005159672</v>
      </c>
      <c r="G302" s="76">
        <v>-4458</v>
      </c>
      <c r="H302" s="76">
        <v>4855</v>
      </c>
    </row>
    <row r="303" spans="1:8" ht="12.75" customHeight="1">
      <c r="A303" s="69" t="s">
        <v>944</v>
      </c>
      <c r="B303" s="76">
        <v>958973</v>
      </c>
      <c r="C303" s="76">
        <v>594453</v>
      </c>
      <c r="D303" s="76">
        <v>335230</v>
      </c>
      <c r="E303" s="236">
        <v>34.95718857569504</v>
      </c>
      <c r="F303" s="237">
        <v>56.39302013784101</v>
      </c>
      <c r="G303" s="76">
        <v>364053</v>
      </c>
      <c r="H303" s="76">
        <v>175024</v>
      </c>
    </row>
    <row r="304" spans="1:8" ht="12.75" customHeight="1">
      <c r="A304" s="69" t="s">
        <v>945</v>
      </c>
      <c r="B304" s="76">
        <v>338973</v>
      </c>
      <c r="C304" s="76">
        <v>302023</v>
      </c>
      <c r="D304" s="76">
        <v>189021</v>
      </c>
      <c r="E304" s="236">
        <v>55.76284836845412</v>
      </c>
      <c r="F304" s="237">
        <v>62.58496869443718</v>
      </c>
      <c r="G304" s="76">
        <v>80723</v>
      </c>
      <c r="H304" s="76">
        <v>34815</v>
      </c>
    </row>
    <row r="305" spans="1:8" ht="12.75">
      <c r="A305" s="69" t="s">
        <v>946</v>
      </c>
      <c r="B305" s="76">
        <v>620000</v>
      </c>
      <c r="C305" s="76">
        <v>292430</v>
      </c>
      <c r="D305" s="76">
        <v>146209</v>
      </c>
      <c r="E305" s="236">
        <v>23.58209677419355</v>
      </c>
      <c r="F305" s="237">
        <v>49.997948226926106</v>
      </c>
      <c r="G305" s="76">
        <v>283330</v>
      </c>
      <c r="H305" s="76">
        <v>140209</v>
      </c>
    </row>
    <row r="306" spans="1:8" ht="12.75" customHeight="1">
      <c r="A306" s="238" t="s">
        <v>990</v>
      </c>
      <c r="B306" s="76"/>
      <c r="C306" s="76"/>
      <c r="D306" s="76"/>
      <c r="E306" s="230"/>
      <c r="F306" s="233"/>
      <c r="G306" s="76"/>
      <c r="H306" s="76"/>
    </row>
    <row r="307" spans="1:8" ht="12.75" customHeight="1">
      <c r="A307" s="232" t="s">
        <v>928</v>
      </c>
      <c r="B307" s="72">
        <v>15010949</v>
      </c>
      <c r="C307" s="72">
        <v>12189189</v>
      </c>
      <c r="D307" s="72">
        <v>11635508</v>
      </c>
      <c r="E307" s="230">
        <v>77.5134736651227</v>
      </c>
      <c r="F307" s="233">
        <v>95.45760591619344</v>
      </c>
      <c r="G307" s="72">
        <v>1303756</v>
      </c>
      <c r="H307" s="72">
        <v>1311741</v>
      </c>
    </row>
    <row r="308" spans="1:8" ht="12.75" customHeight="1">
      <c r="A308" s="235" t="s">
        <v>929</v>
      </c>
      <c r="B308" s="76">
        <v>4224284</v>
      </c>
      <c r="C308" s="76">
        <v>3494419</v>
      </c>
      <c r="D308" s="76">
        <v>3494419</v>
      </c>
      <c r="E308" s="236">
        <v>82.72216072593605</v>
      </c>
      <c r="F308" s="237">
        <v>100</v>
      </c>
      <c r="G308" s="76">
        <v>349822</v>
      </c>
      <c r="H308" s="76">
        <v>349822</v>
      </c>
    </row>
    <row r="309" spans="1:8" ht="12.75" customHeight="1">
      <c r="A309" s="235" t="s">
        <v>931</v>
      </c>
      <c r="B309" s="76">
        <v>10559831</v>
      </c>
      <c r="C309" s="76">
        <v>8544052</v>
      </c>
      <c r="D309" s="76">
        <v>8134770</v>
      </c>
      <c r="E309" s="236">
        <v>77.03503967061594</v>
      </c>
      <c r="F309" s="237">
        <v>95.20974357365802</v>
      </c>
      <c r="G309" s="76">
        <v>988085</v>
      </c>
      <c r="H309" s="76">
        <v>955600</v>
      </c>
    </row>
    <row r="310" spans="1:8" ht="12.75" customHeight="1">
      <c r="A310" s="235" t="s">
        <v>932</v>
      </c>
      <c r="B310" s="76">
        <v>226834</v>
      </c>
      <c r="C310" s="76">
        <v>150718</v>
      </c>
      <c r="D310" s="76">
        <v>6319</v>
      </c>
      <c r="E310" s="236">
        <v>0</v>
      </c>
      <c r="F310" s="237">
        <v>0</v>
      </c>
      <c r="G310" s="76">
        <v>-34151</v>
      </c>
      <c r="H310" s="76">
        <v>6319</v>
      </c>
    </row>
    <row r="311" spans="1:8" ht="12.75" customHeight="1">
      <c r="A311" s="70" t="s">
        <v>963</v>
      </c>
      <c r="B311" s="72">
        <v>14380989</v>
      </c>
      <c r="C311" s="72">
        <v>11964404</v>
      </c>
      <c r="D311" s="72">
        <v>11276639</v>
      </c>
      <c r="E311" s="230">
        <v>78.41351523181055</v>
      </c>
      <c r="F311" s="233">
        <v>94.2515732501176</v>
      </c>
      <c r="G311" s="72">
        <v>1239794</v>
      </c>
      <c r="H311" s="72">
        <v>1248528</v>
      </c>
    </row>
    <row r="312" spans="1:8" ht="12.75" customHeight="1">
      <c r="A312" s="69" t="s">
        <v>965</v>
      </c>
      <c r="B312" s="76">
        <v>13861582</v>
      </c>
      <c r="C312" s="76">
        <v>11602341</v>
      </c>
      <c r="D312" s="76">
        <v>11083291</v>
      </c>
      <c r="E312" s="236">
        <v>79.95689813760075</v>
      </c>
      <c r="F312" s="237">
        <v>95.52633386658779</v>
      </c>
      <c r="G312" s="76">
        <v>1149992</v>
      </c>
      <c r="H312" s="76">
        <v>1213809</v>
      </c>
    </row>
    <row r="313" spans="1:8" ht="12.75" customHeight="1">
      <c r="A313" s="69" t="s">
        <v>935</v>
      </c>
      <c r="B313" s="76">
        <v>13815486</v>
      </c>
      <c r="C313" s="76">
        <v>11572383</v>
      </c>
      <c r="D313" s="76">
        <v>11054369</v>
      </c>
      <c r="E313" s="236">
        <v>80.01433319102925</v>
      </c>
      <c r="F313" s="237">
        <v>95.52370501391113</v>
      </c>
      <c r="G313" s="76">
        <v>1149992</v>
      </c>
      <c r="H313" s="76">
        <v>1213809</v>
      </c>
    </row>
    <row r="314" spans="1:8" s="251" customFormat="1" ht="12.75" customHeight="1">
      <c r="A314" s="88" t="s">
        <v>936</v>
      </c>
      <c r="B314" s="258">
        <v>7670743</v>
      </c>
      <c r="C314" s="258">
        <v>6341757</v>
      </c>
      <c r="D314" s="258">
        <v>6144880</v>
      </c>
      <c r="E314" s="243">
        <v>80.10801561204697</v>
      </c>
      <c r="F314" s="244">
        <v>96.89554487817809</v>
      </c>
      <c r="G314" s="258">
        <v>659785</v>
      </c>
      <c r="H314" s="258">
        <v>659023</v>
      </c>
    </row>
    <row r="315" spans="1:8" ht="12.75" customHeight="1">
      <c r="A315" s="69" t="s">
        <v>937</v>
      </c>
      <c r="B315" s="76">
        <v>43271</v>
      </c>
      <c r="C315" s="76">
        <v>27133</v>
      </c>
      <c r="D315" s="76">
        <v>26097</v>
      </c>
      <c r="E315" s="236">
        <v>60.31060063321855</v>
      </c>
      <c r="F315" s="262">
        <v>96.18177127483139</v>
      </c>
      <c r="G315" s="76">
        <v>0</v>
      </c>
      <c r="H315" s="76">
        <v>0</v>
      </c>
    </row>
    <row r="316" spans="1:8" ht="12.75" customHeight="1">
      <c r="A316" s="69" t="s">
        <v>968</v>
      </c>
      <c r="B316" s="76">
        <v>2825</v>
      </c>
      <c r="C316" s="76">
        <v>2825</v>
      </c>
      <c r="D316" s="76">
        <v>2825</v>
      </c>
      <c r="E316" s="236">
        <v>100</v>
      </c>
      <c r="F316" s="262">
        <v>100</v>
      </c>
      <c r="G316" s="76">
        <v>0</v>
      </c>
      <c r="H316" s="76">
        <v>0</v>
      </c>
    </row>
    <row r="317" spans="1:8" ht="25.5">
      <c r="A317" s="253" t="s">
        <v>943</v>
      </c>
      <c r="B317" s="76">
        <v>2825</v>
      </c>
      <c r="C317" s="76">
        <v>2825</v>
      </c>
      <c r="D317" s="76">
        <v>2825</v>
      </c>
      <c r="E317" s="236">
        <v>100</v>
      </c>
      <c r="F317" s="262">
        <v>100</v>
      </c>
      <c r="G317" s="76">
        <v>0</v>
      </c>
      <c r="H317" s="76">
        <v>0</v>
      </c>
    </row>
    <row r="318" spans="1:8" ht="12.75" customHeight="1">
      <c r="A318" s="69" t="s">
        <v>944</v>
      </c>
      <c r="B318" s="76">
        <v>519407</v>
      </c>
      <c r="C318" s="76">
        <v>362063</v>
      </c>
      <c r="D318" s="76">
        <v>193348</v>
      </c>
      <c r="E318" s="236">
        <v>37.22475823390906</v>
      </c>
      <c r="F318" s="237">
        <v>53.4017560479806</v>
      </c>
      <c r="G318" s="76">
        <v>89802</v>
      </c>
      <c r="H318" s="76">
        <v>34719</v>
      </c>
    </row>
    <row r="319" spans="1:8" ht="13.5" customHeight="1">
      <c r="A319" s="69" t="s">
        <v>945</v>
      </c>
      <c r="B319" s="76">
        <v>519407</v>
      </c>
      <c r="C319" s="76">
        <v>362063</v>
      </c>
      <c r="D319" s="76">
        <v>193348</v>
      </c>
      <c r="E319" s="236">
        <v>37.22475823390906</v>
      </c>
      <c r="F319" s="237">
        <v>53.4017560479806</v>
      </c>
      <c r="G319" s="76">
        <v>89802</v>
      </c>
      <c r="H319" s="76">
        <v>34719</v>
      </c>
    </row>
    <row r="320" spans="1:8" ht="13.5" customHeight="1">
      <c r="A320" s="70" t="s">
        <v>950</v>
      </c>
      <c r="B320" s="76">
        <v>629960</v>
      </c>
      <c r="C320" s="76">
        <v>224785</v>
      </c>
      <c r="D320" s="76">
        <v>358869</v>
      </c>
      <c r="E320" s="255" t="s">
        <v>587</v>
      </c>
      <c r="F320" s="256" t="s">
        <v>587</v>
      </c>
      <c r="G320" s="76">
        <v>63962</v>
      </c>
      <c r="H320" s="76">
        <v>63213</v>
      </c>
    </row>
    <row r="321" spans="1:8" ht="39" customHeight="1">
      <c r="A321" s="78" t="s">
        <v>954</v>
      </c>
      <c r="B321" s="76">
        <v>-629960</v>
      </c>
      <c r="C321" s="76">
        <v>-224785</v>
      </c>
      <c r="D321" s="76">
        <v>-224785</v>
      </c>
      <c r="E321" s="255" t="s">
        <v>587</v>
      </c>
      <c r="F321" s="256" t="s">
        <v>587</v>
      </c>
      <c r="G321" s="76">
        <v>-63962</v>
      </c>
      <c r="H321" s="76">
        <v>-63962</v>
      </c>
    </row>
    <row r="322" spans="1:8" ht="12.75" customHeight="1">
      <c r="A322" s="238" t="s">
        <v>991</v>
      </c>
      <c r="B322" s="76"/>
      <c r="C322" s="76"/>
      <c r="D322" s="76"/>
      <c r="E322" s="230"/>
      <c r="F322" s="233"/>
      <c r="G322" s="76"/>
      <c r="H322" s="76"/>
    </row>
    <row r="323" spans="1:8" ht="12.75" customHeight="1">
      <c r="A323" s="232" t="s">
        <v>928</v>
      </c>
      <c r="B323" s="72">
        <v>1975989</v>
      </c>
      <c r="C323" s="72">
        <v>1636374</v>
      </c>
      <c r="D323" s="72">
        <v>1334563</v>
      </c>
      <c r="E323" s="230">
        <v>67.5389893364791</v>
      </c>
      <c r="F323" s="233">
        <v>81.55611125573982</v>
      </c>
      <c r="G323" s="72">
        <v>185919</v>
      </c>
      <c r="H323" s="72">
        <v>150845</v>
      </c>
    </row>
    <row r="324" spans="1:8" ht="12.75" customHeight="1">
      <c r="A324" s="235" t="s">
        <v>929</v>
      </c>
      <c r="B324" s="76">
        <v>1599328</v>
      </c>
      <c r="C324" s="76">
        <v>1332928</v>
      </c>
      <c r="D324" s="76">
        <v>1332928</v>
      </c>
      <c r="E324" s="236">
        <v>83.34300406170591</v>
      </c>
      <c r="F324" s="237">
        <v>100</v>
      </c>
      <c r="G324" s="76">
        <v>149933</v>
      </c>
      <c r="H324" s="76">
        <v>149933</v>
      </c>
    </row>
    <row r="325" spans="1:8" ht="12.75" customHeight="1">
      <c r="A325" s="235" t="s">
        <v>931</v>
      </c>
      <c r="B325" s="76">
        <v>2266</v>
      </c>
      <c r="C325" s="76">
        <v>1046</v>
      </c>
      <c r="D325" s="76">
        <v>1635</v>
      </c>
      <c r="E325" s="236">
        <v>72.15357458075906</v>
      </c>
      <c r="F325" s="237">
        <v>156.30975143403444</v>
      </c>
      <c r="G325" s="76">
        <v>386</v>
      </c>
      <c r="H325" s="76">
        <v>912</v>
      </c>
    </row>
    <row r="326" spans="1:8" ht="12.75" customHeight="1">
      <c r="A326" s="235" t="s">
        <v>932</v>
      </c>
      <c r="B326" s="76">
        <v>374395</v>
      </c>
      <c r="C326" s="76">
        <v>302400</v>
      </c>
      <c r="D326" s="76">
        <v>0</v>
      </c>
      <c r="E326" s="236">
        <v>0</v>
      </c>
      <c r="F326" s="237">
        <v>0</v>
      </c>
      <c r="G326" s="76">
        <v>35600</v>
      </c>
      <c r="H326" s="76">
        <v>0</v>
      </c>
    </row>
    <row r="327" spans="1:8" ht="12.75" customHeight="1">
      <c r="A327" s="70" t="s">
        <v>963</v>
      </c>
      <c r="B327" s="72">
        <v>1975989</v>
      </c>
      <c r="C327" s="72">
        <v>1636374</v>
      </c>
      <c r="D327" s="72">
        <v>1242732</v>
      </c>
      <c r="E327" s="230">
        <v>62.891645651873574</v>
      </c>
      <c r="F327" s="233">
        <v>75.94425235306844</v>
      </c>
      <c r="G327" s="72">
        <v>185919</v>
      </c>
      <c r="H327" s="72">
        <v>133325</v>
      </c>
    </row>
    <row r="328" spans="1:8" ht="12.75" customHeight="1">
      <c r="A328" s="69" t="s">
        <v>965</v>
      </c>
      <c r="B328" s="76">
        <v>1882789</v>
      </c>
      <c r="C328" s="76">
        <v>1543174</v>
      </c>
      <c r="D328" s="76">
        <v>1232627</v>
      </c>
      <c r="E328" s="236">
        <v>65.4681432704355</v>
      </c>
      <c r="F328" s="237">
        <v>79.87608655926033</v>
      </c>
      <c r="G328" s="76">
        <v>165919</v>
      </c>
      <c r="H328" s="76">
        <v>132119</v>
      </c>
    </row>
    <row r="329" spans="1:8" ht="12.75" customHeight="1">
      <c r="A329" s="69" t="s">
        <v>935</v>
      </c>
      <c r="B329" s="76">
        <v>1882289</v>
      </c>
      <c r="C329" s="76">
        <v>1542674</v>
      </c>
      <c r="D329" s="76">
        <v>1232127</v>
      </c>
      <c r="E329" s="236">
        <v>65.45897043440195</v>
      </c>
      <c r="F329" s="237">
        <v>79.86956414641071</v>
      </c>
      <c r="G329" s="76">
        <v>165919</v>
      </c>
      <c r="H329" s="76">
        <v>132119</v>
      </c>
    </row>
    <row r="330" spans="1:8" s="251" customFormat="1" ht="12" customHeight="1">
      <c r="A330" s="88" t="s">
        <v>936</v>
      </c>
      <c r="B330" s="258">
        <v>1050430</v>
      </c>
      <c r="C330" s="258">
        <v>874430</v>
      </c>
      <c r="D330" s="258">
        <v>833809</v>
      </c>
      <c r="E330" s="243">
        <v>79.37787382310103</v>
      </c>
      <c r="F330" s="244">
        <v>95.35457383667074</v>
      </c>
      <c r="G330" s="258">
        <v>85000</v>
      </c>
      <c r="H330" s="258">
        <v>89788</v>
      </c>
    </row>
    <row r="331" spans="1:8" ht="12.75">
      <c r="A331" s="69" t="s">
        <v>968</v>
      </c>
      <c r="B331" s="76">
        <v>500</v>
      </c>
      <c r="C331" s="76">
        <v>500</v>
      </c>
      <c r="D331" s="76">
        <v>500</v>
      </c>
      <c r="E331" s="236">
        <v>100</v>
      </c>
      <c r="F331" s="237">
        <v>100</v>
      </c>
      <c r="G331" s="76">
        <v>0</v>
      </c>
      <c r="H331" s="76">
        <v>0</v>
      </c>
    </row>
    <row r="332" spans="1:8" ht="25.5">
      <c r="A332" s="253" t="s">
        <v>943</v>
      </c>
      <c r="B332" s="76">
        <v>500</v>
      </c>
      <c r="C332" s="76">
        <v>500</v>
      </c>
      <c r="D332" s="76">
        <v>500</v>
      </c>
      <c r="E332" s="236">
        <v>100</v>
      </c>
      <c r="F332" s="237">
        <v>100</v>
      </c>
      <c r="G332" s="76">
        <v>0</v>
      </c>
      <c r="H332" s="76">
        <v>0</v>
      </c>
    </row>
    <row r="333" spans="1:8" ht="12.75" customHeight="1">
      <c r="A333" s="69" t="s">
        <v>944</v>
      </c>
      <c r="B333" s="76">
        <v>93200</v>
      </c>
      <c r="C333" s="76">
        <v>93200</v>
      </c>
      <c r="D333" s="76">
        <v>10105</v>
      </c>
      <c r="E333" s="236">
        <v>10.842274678111588</v>
      </c>
      <c r="F333" s="237">
        <v>10.842274678111588</v>
      </c>
      <c r="G333" s="76">
        <v>20000</v>
      </c>
      <c r="H333" s="76">
        <v>1206</v>
      </c>
    </row>
    <row r="334" spans="1:8" ht="12.75" customHeight="1">
      <c r="A334" s="69" t="s">
        <v>945</v>
      </c>
      <c r="B334" s="76">
        <v>93200</v>
      </c>
      <c r="C334" s="76">
        <v>93200</v>
      </c>
      <c r="D334" s="76">
        <v>10105</v>
      </c>
      <c r="E334" s="236">
        <v>0</v>
      </c>
      <c r="F334" s="237">
        <v>10.842274678111588</v>
      </c>
      <c r="G334" s="76">
        <v>20000</v>
      </c>
      <c r="H334" s="76">
        <v>1206</v>
      </c>
    </row>
    <row r="335" spans="1:8" ht="12.75" customHeight="1">
      <c r="A335" s="238" t="s">
        <v>992</v>
      </c>
      <c r="B335" s="72"/>
      <c r="C335" s="72"/>
      <c r="D335" s="72"/>
      <c r="E335" s="230"/>
      <c r="F335" s="233"/>
      <c r="G335" s="72"/>
      <c r="H335" s="72"/>
    </row>
    <row r="336" spans="1:8" ht="12.75" customHeight="1">
      <c r="A336" s="232" t="s">
        <v>928</v>
      </c>
      <c r="B336" s="72">
        <v>1261002</v>
      </c>
      <c r="C336" s="72">
        <v>1066358</v>
      </c>
      <c r="D336" s="72">
        <v>1066298</v>
      </c>
      <c r="E336" s="230">
        <v>84.55958039717622</v>
      </c>
      <c r="F336" s="233">
        <v>99.99437337179447</v>
      </c>
      <c r="G336" s="72">
        <v>93742</v>
      </c>
      <c r="H336" s="72">
        <v>93682</v>
      </c>
    </row>
    <row r="337" spans="1:8" ht="12.75" customHeight="1">
      <c r="A337" s="235" t="s">
        <v>929</v>
      </c>
      <c r="B337" s="76">
        <v>1260822</v>
      </c>
      <c r="C337" s="76">
        <v>1066298</v>
      </c>
      <c r="D337" s="76">
        <v>1066298</v>
      </c>
      <c r="E337" s="236">
        <v>84.57165246164804</v>
      </c>
      <c r="F337" s="237">
        <v>100</v>
      </c>
      <c r="G337" s="76">
        <v>93682</v>
      </c>
      <c r="H337" s="76">
        <v>93682</v>
      </c>
    </row>
    <row r="338" spans="1:8" ht="12.75" customHeight="1">
      <c r="A338" s="235" t="s">
        <v>931</v>
      </c>
      <c r="B338" s="76">
        <v>180</v>
      </c>
      <c r="C338" s="76">
        <v>60</v>
      </c>
      <c r="D338" s="76">
        <v>0</v>
      </c>
      <c r="E338" s="236">
        <v>0</v>
      </c>
      <c r="F338" s="237">
        <v>0</v>
      </c>
      <c r="G338" s="76">
        <v>60</v>
      </c>
      <c r="H338" s="76">
        <v>0</v>
      </c>
    </row>
    <row r="339" spans="1:8" ht="12.75" customHeight="1">
      <c r="A339" s="70" t="s">
        <v>963</v>
      </c>
      <c r="B339" s="72">
        <v>1261002</v>
      </c>
      <c r="C339" s="72">
        <v>1066358</v>
      </c>
      <c r="D339" s="72">
        <v>1014063</v>
      </c>
      <c r="E339" s="230">
        <v>80.4172396237278</v>
      </c>
      <c r="F339" s="233">
        <v>95.09592463319073</v>
      </c>
      <c r="G339" s="72">
        <v>93742</v>
      </c>
      <c r="H339" s="72">
        <v>92176</v>
      </c>
    </row>
    <row r="340" spans="1:8" ht="12.75" customHeight="1">
      <c r="A340" s="69" t="s">
        <v>965</v>
      </c>
      <c r="B340" s="76">
        <v>1207345</v>
      </c>
      <c r="C340" s="76">
        <v>1012701</v>
      </c>
      <c r="D340" s="76">
        <v>1011128</v>
      </c>
      <c r="E340" s="236">
        <v>83.74805875702471</v>
      </c>
      <c r="F340" s="237">
        <v>99.84467281063216</v>
      </c>
      <c r="G340" s="76">
        <v>93742</v>
      </c>
      <c r="H340" s="76">
        <v>92176</v>
      </c>
    </row>
    <row r="341" spans="1:8" ht="12.75" customHeight="1">
      <c r="A341" s="69" t="s">
        <v>935</v>
      </c>
      <c r="B341" s="76">
        <v>1207345</v>
      </c>
      <c r="C341" s="76">
        <v>1012701</v>
      </c>
      <c r="D341" s="76">
        <v>1011128</v>
      </c>
      <c r="E341" s="236">
        <v>83.74805875702471</v>
      </c>
      <c r="F341" s="237">
        <v>99.84467281063216</v>
      </c>
      <c r="G341" s="76">
        <v>93742</v>
      </c>
      <c r="H341" s="76">
        <v>92176</v>
      </c>
    </row>
    <row r="342" spans="1:8" s="251" customFormat="1" ht="12" customHeight="1">
      <c r="A342" s="88" t="s">
        <v>966</v>
      </c>
      <c r="B342" s="258">
        <v>888433</v>
      </c>
      <c r="C342" s="258">
        <v>744358</v>
      </c>
      <c r="D342" s="258">
        <v>727380</v>
      </c>
      <c r="E342" s="243">
        <v>81.8722402252055</v>
      </c>
      <c r="F342" s="244">
        <v>97.71910827854339</v>
      </c>
      <c r="G342" s="258">
        <v>69152</v>
      </c>
      <c r="H342" s="258">
        <v>66424</v>
      </c>
    </row>
    <row r="343" spans="1:8" ht="12.75">
      <c r="A343" s="69" t="s">
        <v>944</v>
      </c>
      <c r="B343" s="76">
        <v>53657</v>
      </c>
      <c r="C343" s="76">
        <v>53657</v>
      </c>
      <c r="D343" s="76">
        <v>2935</v>
      </c>
      <c r="E343" s="236">
        <v>5.469929366159121</v>
      </c>
      <c r="F343" s="237">
        <v>5.469929366159121</v>
      </c>
      <c r="G343" s="76">
        <v>0</v>
      </c>
      <c r="H343" s="76">
        <v>0</v>
      </c>
    </row>
    <row r="344" spans="1:8" ht="12.75">
      <c r="A344" s="69" t="s">
        <v>945</v>
      </c>
      <c r="B344" s="76">
        <v>53657</v>
      </c>
      <c r="C344" s="76">
        <v>53657</v>
      </c>
      <c r="D344" s="76">
        <v>2935</v>
      </c>
      <c r="E344" s="236">
        <v>5.469929366159121</v>
      </c>
      <c r="F344" s="237">
        <v>5.469929366159121</v>
      </c>
      <c r="G344" s="76">
        <v>0</v>
      </c>
      <c r="H344" s="76">
        <v>0</v>
      </c>
    </row>
    <row r="345" spans="1:8" ht="12.75" customHeight="1">
      <c r="A345" s="238" t="s">
        <v>993</v>
      </c>
      <c r="B345" s="76"/>
      <c r="C345" s="76"/>
      <c r="D345" s="76"/>
      <c r="E345" s="236"/>
      <c r="F345" s="237"/>
      <c r="G345" s="76"/>
      <c r="H345" s="76"/>
    </row>
    <row r="346" spans="1:8" ht="12.75" customHeight="1">
      <c r="A346" s="232" t="s">
        <v>928</v>
      </c>
      <c r="B346" s="72">
        <v>245170125</v>
      </c>
      <c r="C346" s="72">
        <v>198842467</v>
      </c>
      <c r="D346" s="72">
        <v>196740039</v>
      </c>
      <c r="E346" s="230">
        <v>80.24633466251241</v>
      </c>
      <c r="F346" s="233">
        <v>98.94266650795475</v>
      </c>
      <c r="G346" s="72">
        <v>22072006</v>
      </c>
      <c r="H346" s="72">
        <v>22516750</v>
      </c>
    </row>
    <row r="347" spans="1:8" ht="11.25" customHeight="1">
      <c r="A347" s="235" t="s">
        <v>929</v>
      </c>
      <c r="B347" s="76">
        <v>234030141</v>
      </c>
      <c r="C347" s="76">
        <v>190724445</v>
      </c>
      <c r="D347" s="76">
        <v>190724445</v>
      </c>
      <c r="E347" s="236">
        <v>81.49567580698933</v>
      </c>
      <c r="F347" s="237">
        <v>100</v>
      </c>
      <c r="G347" s="76">
        <v>21715064</v>
      </c>
      <c r="H347" s="76">
        <v>21715064</v>
      </c>
    </row>
    <row r="348" spans="1:8" ht="12.75" customHeight="1">
      <c r="A348" s="235" t="s">
        <v>931</v>
      </c>
      <c r="B348" s="76">
        <v>9084638</v>
      </c>
      <c r="C348" s="76">
        <v>6499517</v>
      </c>
      <c r="D348" s="76">
        <v>5587592</v>
      </c>
      <c r="E348" s="236">
        <v>61.5059400275498</v>
      </c>
      <c r="F348" s="237">
        <v>85.96934202956928</v>
      </c>
      <c r="G348" s="76">
        <v>1737142</v>
      </c>
      <c r="H348" s="76">
        <v>801686</v>
      </c>
    </row>
    <row r="349" spans="1:8" ht="12.75">
      <c r="A349" s="235" t="s">
        <v>932</v>
      </c>
      <c r="B349" s="76">
        <v>2055346</v>
      </c>
      <c r="C349" s="76">
        <v>1618505</v>
      </c>
      <c r="D349" s="76">
        <v>428002</v>
      </c>
      <c r="E349" s="236">
        <v>20.823841825172014</v>
      </c>
      <c r="F349" s="237">
        <v>26.444280369847483</v>
      </c>
      <c r="G349" s="76">
        <v>-1380200</v>
      </c>
      <c r="H349" s="76">
        <v>0</v>
      </c>
    </row>
    <row r="350" spans="1:8" ht="12.75" customHeight="1">
      <c r="A350" s="70" t="s">
        <v>963</v>
      </c>
      <c r="B350" s="72">
        <v>245170125</v>
      </c>
      <c r="C350" s="72">
        <v>198842467</v>
      </c>
      <c r="D350" s="72">
        <v>190691703</v>
      </c>
      <c r="E350" s="230">
        <v>77.77933914256478</v>
      </c>
      <c r="F350" s="233">
        <v>95.90089374620362</v>
      </c>
      <c r="G350" s="72">
        <v>22072006</v>
      </c>
      <c r="H350" s="72">
        <v>21097387</v>
      </c>
    </row>
    <row r="351" spans="1:8" ht="12.75" customHeight="1">
      <c r="A351" s="69" t="s">
        <v>965</v>
      </c>
      <c r="B351" s="76">
        <v>242903947</v>
      </c>
      <c r="C351" s="76">
        <v>197168270</v>
      </c>
      <c r="D351" s="76">
        <v>189936158</v>
      </c>
      <c r="E351" s="236">
        <v>78.19393646987548</v>
      </c>
      <c r="F351" s="237">
        <v>96.33201021645115</v>
      </c>
      <c r="G351" s="76">
        <v>22833792</v>
      </c>
      <c r="H351" s="76">
        <v>21032289</v>
      </c>
    </row>
    <row r="352" spans="1:8" ht="12.75" customHeight="1">
      <c r="A352" s="69" t="s">
        <v>935</v>
      </c>
      <c r="B352" s="76">
        <v>28511750</v>
      </c>
      <c r="C352" s="76">
        <v>21200214</v>
      </c>
      <c r="D352" s="76">
        <v>18410955</v>
      </c>
      <c r="E352" s="236">
        <v>64.57321981288416</v>
      </c>
      <c r="F352" s="237">
        <v>86.84325073322373</v>
      </c>
      <c r="G352" s="76">
        <v>2223739</v>
      </c>
      <c r="H352" s="76">
        <v>1648401</v>
      </c>
    </row>
    <row r="353" spans="1:8" s="251" customFormat="1" ht="11.25" customHeight="1">
      <c r="A353" s="88" t="s">
        <v>936</v>
      </c>
      <c r="B353" s="258">
        <v>13414407</v>
      </c>
      <c r="C353" s="258">
        <v>10315797</v>
      </c>
      <c r="D353" s="258">
        <v>9338582</v>
      </c>
      <c r="E353" s="243">
        <v>69.61606278980503</v>
      </c>
      <c r="F353" s="244">
        <v>90.52700436039987</v>
      </c>
      <c r="G353" s="258">
        <v>1343693</v>
      </c>
      <c r="H353" s="258">
        <v>832255</v>
      </c>
    </row>
    <row r="354" spans="1:8" ht="11.25" customHeight="1">
      <c r="A354" s="69" t="s">
        <v>937</v>
      </c>
      <c r="B354" s="76">
        <v>647731</v>
      </c>
      <c r="C354" s="76">
        <v>535908</v>
      </c>
      <c r="D354" s="76">
        <v>463095</v>
      </c>
      <c r="E354" s="236">
        <v>71.49495701147545</v>
      </c>
      <c r="F354" s="237">
        <v>86.4131530038738</v>
      </c>
      <c r="G354" s="76">
        <v>0</v>
      </c>
      <c r="H354" s="76">
        <v>0</v>
      </c>
    </row>
    <row r="355" spans="1:8" ht="12.75" customHeight="1">
      <c r="A355" s="69" t="s">
        <v>960</v>
      </c>
      <c r="B355" s="76">
        <v>213744466</v>
      </c>
      <c r="C355" s="76">
        <v>175432148</v>
      </c>
      <c r="D355" s="76">
        <v>171062108</v>
      </c>
      <c r="E355" s="236">
        <v>80.03112838486307</v>
      </c>
      <c r="F355" s="237">
        <v>97.50898563927976</v>
      </c>
      <c r="G355" s="76">
        <v>20610053</v>
      </c>
      <c r="H355" s="76">
        <v>19383888</v>
      </c>
    </row>
    <row r="356" spans="1:8" ht="25.5" customHeight="1">
      <c r="A356" s="253" t="s">
        <v>941</v>
      </c>
      <c r="B356" s="76">
        <v>213265177</v>
      </c>
      <c r="C356" s="76">
        <v>175011667</v>
      </c>
      <c r="D356" s="76">
        <v>170728262</v>
      </c>
      <c r="E356" s="236">
        <v>80.0544488329663</v>
      </c>
      <c r="F356" s="237">
        <v>97.55250317111715</v>
      </c>
      <c r="G356" s="76">
        <v>21084073</v>
      </c>
      <c r="H356" s="76">
        <v>19387962</v>
      </c>
    </row>
    <row r="357" spans="1:8" ht="12.75" customHeight="1">
      <c r="A357" s="69" t="s">
        <v>942</v>
      </c>
      <c r="B357" s="76">
        <v>458618</v>
      </c>
      <c r="C357" s="76">
        <v>399810</v>
      </c>
      <c r="D357" s="76">
        <v>313175</v>
      </c>
      <c r="E357" s="236">
        <v>68.28667867375464</v>
      </c>
      <c r="F357" s="237">
        <v>78.33095720467223</v>
      </c>
      <c r="G357" s="76">
        <v>-3504</v>
      </c>
      <c r="H357" s="76">
        <v>-4074</v>
      </c>
    </row>
    <row r="358" spans="1:8" ht="24.75" customHeight="1">
      <c r="A358" s="253" t="s">
        <v>943</v>
      </c>
      <c r="B358" s="76">
        <v>20671</v>
      </c>
      <c r="C358" s="76">
        <v>20671</v>
      </c>
      <c r="D358" s="76">
        <v>20671</v>
      </c>
      <c r="E358" s="236">
        <v>100</v>
      </c>
      <c r="F358" s="237">
        <v>100</v>
      </c>
      <c r="G358" s="76">
        <v>-470516</v>
      </c>
      <c r="H358" s="76">
        <v>0</v>
      </c>
    </row>
    <row r="359" spans="1:8" ht="12.75" customHeight="1">
      <c r="A359" s="69" t="s">
        <v>944</v>
      </c>
      <c r="B359" s="76">
        <v>2266178</v>
      </c>
      <c r="C359" s="76">
        <v>1674197</v>
      </c>
      <c r="D359" s="76">
        <v>755545</v>
      </c>
      <c r="E359" s="236">
        <v>33.340055370760815</v>
      </c>
      <c r="F359" s="237">
        <v>45.12879906008671</v>
      </c>
      <c r="G359" s="76">
        <v>-761786</v>
      </c>
      <c r="H359" s="76">
        <v>65098</v>
      </c>
    </row>
    <row r="360" spans="1:8" ht="12" customHeight="1">
      <c r="A360" s="69" t="s">
        <v>945</v>
      </c>
      <c r="B360" s="76">
        <v>2166178</v>
      </c>
      <c r="C360" s="76">
        <v>1649197</v>
      </c>
      <c r="D360" s="76">
        <v>730545</v>
      </c>
      <c r="E360" s="236">
        <v>33.725067838377086</v>
      </c>
      <c r="F360" s="237">
        <v>44.297012424834634</v>
      </c>
      <c r="G360" s="76">
        <v>-786786</v>
      </c>
      <c r="H360" s="76">
        <v>40098</v>
      </c>
    </row>
    <row r="361" spans="1:8" ht="12" customHeight="1">
      <c r="A361" s="69" t="s">
        <v>946</v>
      </c>
      <c r="B361" s="76">
        <v>100000</v>
      </c>
      <c r="C361" s="76">
        <v>25000</v>
      </c>
      <c r="D361" s="76">
        <v>25000</v>
      </c>
      <c r="E361" s="236">
        <v>25</v>
      </c>
      <c r="F361" s="237">
        <v>0</v>
      </c>
      <c r="G361" s="76">
        <v>25000</v>
      </c>
      <c r="H361" s="76">
        <v>25000</v>
      </c>
    </row>
    <row r="362" spans="1:8" ht="12.75" customHeight="1">
      <c r="A362" s="238" t="s">
        <v>994</v>
      </c>
      <c r="B362" s="72"/>
      <c r="C362" s="72"/>
      <c r="D362" s="72"/>
      <c r="E362" s="230"/>
      <c r="F362" s="233"/>
      <c r="G362" s="72"/>
      <c r="H362" s="72"/>
    </row>
    <row r="363" spans="1:8" ht="12.75" customHeight="1">
      <c r="A363" s="232" t="s">
        <v>928</v>
      </c>
      <c r="B363" s="72">
        <v>409589</v>
      </c>
      <c r="C363" s="72">
        <v>334800</v>
      </c>
      <c r="D363" s="72">
        <v>334747</v>
      </c>
      <c r="E363" s="230">
        <v>81.72753662818093</v>
      </c>
      <c r="F363" s="233">
        <v>99.98416965352449</v>
      </c>
      <c r="G363" s="72">
        <v>33380</v>
      </c>
      <c r="H363" s="72">
        <v>33320</v>
      </c>
    </row>
    <row r="364" spans="1:8" ht="12.75" customHeight="1">
      <c r="A364" s="235" t="s">
        <v>929</v>
      </c>
      <c r="B364" s="76">
        <v>397939</v>
      </c>
      <c r="C364" s="76">
        <v>325100</v>
      </c>
      <c r="D364" s="76">
        <v>325100</v>
      </c>
      <c r="E364" s="236">
        <v>81.69593832220517</v>
      </c>
      <c r="F364" s="237">
        <v>100</v>
      </c>
      <c r="G364" s="76">
        <v>32410</v>
      </c>
      <c r="H364" s="76">
        <v>32410</v>
      </c>
    </row>
    <row r="365" spans="1:8" ht="12.75" customHeight="1">
      <c r="A365" s="235" t="s">
        <v>931</v>
      </c>
      <c r="B365" s="76">
        <v>11650</v>
      </c>
      <c r="C365" s="76">
        <v>9700</v>
      </c>
      <c r="D365" s="76">
        <v>9647</v>
      </c>
      <c r="E365" s="236">
        <v>82.8068669527897</v>
      </c>
      <c r="F365" s="237">
        <v>99.45360824742268</v>
      </c>
      <c r="G365" s="76">
        <v>970</v>
      </c>
      <c r="H365" s="76">
        <v>910</v>
      </c>
    </row>
    <row r="366" spans="1:8" ht="12.75" customHeight="1">
      <c r="A366" s="70" t="s">
        <v>963</v>
      </c>
      <c r="B366" s="72">
        <v>411742</v>
      </c>
      <c r="C366" s="72">
        <v>336953</v>
      </c>
      <c r="D366" s="72">
        <v>326720</v>
      </c>
      <c r="E366" s="230">
        <v>79.350661336468</v>
      </c>
      <c r="F366" s="233">
        <v>96.96307793668552</v>
      </c>
      <c r="G366" s="72">
        <v>35533</v>
      </c>
      <c r="H366" s="72">
        <v>28495</v>
      </c>
    </row>
    <row r="367" spans="1:8" ht="12.75" customHeight="1">
      <c r="A367" s="69" t="s">
        <v>965</v>
      </c>
      <c r="B367" s="76">
        <v>391792</v>
      </c>
      <c r="C367" s="76">
        <v>318003</v>
      </c>
      <c r="D367" s="76">
        <v>311253</v>
      </c>
      <c r="E367" s="236">
        <v>79.4434291664965</v>
      </c>
      <c r="F367" s="237">
        <v>97.87737851529702</v>
      </c>
      <c r="G367" s="76">
        <v>32583</v>
      </c>
      <c r="H367" s="76">
        <v>28279</v>
      </c>
    </row>
    <row r="368" spans="1:8" ht="12.75" customHeight="1">
      <c r="A368" s="69" t="s">
        <v>935</v>
      </c>
      <c r="B368" s="76">
        <v>388792</v>
      </c>
      <c r="C368" s="76">
        <v>318003</v>
      </c>
      <c r="D368" s="76">
        <v>311253</v>
      </c>
      <c r="E368" s="236">
        <v>80.05643120228811</v>
      </c>
      <c r="F368" s="237">
        <v>97.87737851529702</v>
      </c>
      <c r="G368" s="76">
        <v>32583</v>
      </c>
      <c r="H368" s="76">
        <v>28279</v>
      </c>
    </row>
    <row r="369" spans="1:8" s="251" customFormat="1" ht="12.75" customHeight="1">
      <c r="A369" s="88" t="s">
        <v>966</v>
      </c>
      <c r="B369" s="258">
        <v>241114</v>
      </c>
      <c r="C369" s="258">
        <v>201670</v>
      </c>
      <c r="D369" s="258">
        <v>195154</v>
      </c>
      <c r="E369" s="243">
        <v>80.93847723483498</v>
      </c>
      <c r="F369" s="244">
        <v>96.76897902514008</v>
      </c>
      <c r="G369" s="258">
        <v>19230</v>
      </c>
      <c r="H369" s="258">
        <v>17523</v>
      </c>
    </row>
    <row r="370" spans="1:8" ht="12.75" customHeight="1">
      <c r="A370" s="69" t="s">
        <v>960</v>
      </c>
      <c r="B370" s="76">
        <v>3000</v>
      </c>
      <c r="C370" s="76">
        <v>0</v>
      </c>
      <c r="D370" s="76">
        <v>0</v>
      </c>
      <c r="E370" s="236">
        <v>0</v>
      </c>
      <c r="F370" s="237">
        <v>0</v>
      </c>
      <c r="G370" s="76">
        <v>0</v>
      </c>
      <c r="H370" s="76">
        <v>0</v>
      </c>
    </row>
    <row r="371" spans="1:8" ht="24.75" customHeight="1">
      <c r="A371" s="253" t="s">
        <v>943</v>
      </c>
      <c r="B371" s="76">
        <v>3000</v>
      </c>
      <c r="C371" s="76">
        <v>0</v>
      </c>
      <c r="D371" s="76">
        <v>0</v>
      </c>
      <c r="E371" s="236">
        <v>0</v>
      </c>
      <c r="F371" s="237">
        <v>0</v>
      </c>
      <c r="G371" s="76">
        <v>0</v>
      </c>
      <c r="H371" s="76">
        <v>0</v>
      </c>
    </row>
    <row r="372" spans="1:8" ht="12.75" customHeight="1">
      <c r="A372" s="69" t="s">
        <v>944</v>
      </c>
      <c r="B372" s="76">
        <v>19950</v>
      </c>
      <c r="C372" s="76">
        <v>18950</v>
      </c>
      <c r="D372" s="76">
        <v>15467</v>
      </c>
      <c r="E372" s="236">
        <v>77.52882205513785</v>
      </c>
      <c r="F372" s="237">
        <v>81.62005277044855</v>
      </c>
      <c r="G372" s="76">
        <v>2950</v>
      </c>
      <c r="H372" s="76">
        <v>216</v>
      </c>
    </row>
    <row r="373" spans="1:8" ht="12.75" customHeight="1">
      <c r="A373" s="69" t="s">
        <v>945</v>
      </c>
      <c r="B373" s="76">
        <v>19950</v>
      </c>
      <c r="C373" s="76">
        <v>18950</v>
      </c>
      <c r="D373" s="76">
        <v>15467</v>
      </c>
      <c r="E373" s="236">
        <v>77.52882205513785</v>
      </c>
      <c r="F373" s="237">
        <v>81.62005277044855</v>
      </c>
      <c r="G373" s="76">
        <v>2950</v>
      </c>
      <c r="H373" s="76">
        <v>216</v>
      </c>
    </row>
    <row r="374" spans="1:8" ht="12.75" customHeight="1">
      <c r="A374" s="70" t="s">
        <v>950</v>
      </c>
      <c r="B374" s="76">
        <v>-2153</v>
      </c>
      <c r="C374" s="76">
        <v>-2153</v>
      </c>
      <c r="D374" s="76">
        <v>8027</v>
      </c>
      <c r="E374" s="255" t="s">
        <v>587</v>
      </c>
      <c r="F374" s="255" t="s">
        <v>587</v>
      </c>
      <c r="G374" s="76">
        <v>-2153</v>
      </c>
      <c r="H374" s="76">
        <v>4825</v>
      </c>
    </row>
    <row r="375" spans="1:8" ht="38.25" customHeight="1">
      <c r="A375" s="78" t="s">
        <v>954</v>
      </c>
      <c r="B375" s="76">
        <v>2153</v>
      </c>
      <c r="C375" s="76">
        <v>2153</v>
      </c>
      <c r="D375" s="76">
        <v>2153</v>
      </c>
      <c r="E375" s="255" t="s">
        <v>587</v>
      </c>
      <c r="F375" s="256" t="s">
        <v>587</v>
      </c>
      <c r="G375" s="76">
        <v>2153</v>
      </c>
      <c r="H375" s="76">
        <v>2153</v>
      </c>
    </row>
    <row r="376" spans="1:8" ht="12.75" customHeight="1">
      <c r="A376" s="238" t="s">
        <v>995</v>
      </c>
      <c r="B376" s="76"/>
      <c r="C376" s="76"/>
      <c r="D376" s="76"/>
      <c r="E376" s="230"/>
      <c r="F376" s="233"/>
      <c r="G376" s="76"/>
      <c r="H376" s="76"/>
    </row>
    <row r="377" spans="1:8" ht="12.75" customHeight="1">
      <c r="A377" s="232" t="s">
        <v>928</v>
      </c>
      <c r="B377" s="72">
        <v>8490605</v>
      </c>
      <c r="C377" s="72">
        <v>7104453</v>
      </c>
      <c r="D377" s="72">
        <v>7080247</v>
      </c>
      <c r="E377" s="230">
        <v>83.38919311403605</v>
      </c>
      <c r="F377" s="233">
        <v>99.65928411378047</v>
      </c>
      <c r="G377" s="72">
        <v>701713</v>
      </c>
      <c r="H377" s="72">
        <v>701385</v>
      </c>
    </row>
    <row r="378" spans="1:8" ht="12.75" customHeight="1">
      <c r="A378" s="235" t="s">
        <v>929</v>
      </c>
      <c r="B378" s="76">
        <v>8446511</v>
      </c>
      <c r="C378" s="76">
        <v>7062859</v>
      </c>
      <c r="D378" s="76">
        <v>7062859</v>
      </c>
      <c r="E378" s="236">
        <v>83.61865627121068</v>
      </c>
      <c r="F378" s="237">
        <v>100</v>
      </c>
      <c r="G378" s="76">
        <v>700463</v>
      </c>
      <c r="H378" s="76">
        <v>700463</v>
      </c>
    </row>
    <row r="379" spans="1:8" ht="12.75" customHeight="1">
      <c r="A379" s="235" t="s">
        <v>931</v>
      </c>
      <c r="B379" s="76">
        <v>15000</v>
      </c>
      <c r="C379" s="76">
        <v>12500</v>
      </c>
      <c r="D379" s="76">
        <v>9225</v>
      </c>
      <c r="E379" s="236">
        <v>61.5</v>
      </c>
      <c r="F379" s="237">
        <v>73.8</v>
      </c>
      <c r="G379" s="76">
        <v>1250</v>
      </c>
      <c r="H379" s="76">
        <v>922</v>
      </c>
    </row>
    <row r="380" spans="1:8" ht="12.75" customHeight="1">
      <c r="A380" s="235" t="s">
        <v>932</v>
      </c>
      <c r="B380" s="76">
        <v>29094</v>
      </c>
      <c r="C380" s="76">
        <v>29094</v>
      </c>
      <c r="D380" s="76">
        <v>8163</v>
      </c>
      <c r="E380" s="236">
        <v>28.057331408537845</v>
      </c>
      <c r="F380" s="237">
        <v>28.057331408537845</v>
      </c>
      <c r="G380" s="76">
        <v>0</v>
      </c>
      <c r="H380" s="76">
        <v>0</v>
      </c>
    </row>
    <row r="381" spans="1:8" ht="12.75" customHeight="1">
      <c r="A381" s="70" t="s">
        <v>963</v>
      </c>
      <c r="B381" s="72">
        <v>8490605</v>
      </c>
      <c r="C381" s="72">
        <v>7104453</v>
      </c>
      <c r="D381" s="72">
        <v>6887884</v>
      </c>
      <c r="E381" s="230">
        <v>81.12359484394811</v>
      </c>
      <c r="F381" s="233">
        <v>96.95164427155757</v>
      </c>
      <c r="G381" s="72">
        <v>701713</v>
      </c>
      <c r="H381" s="72">
        <v>691038</v>
      </c>
    </row>
    <row r="382" spans="1:8" ht="12.75" customHeight="1">
      <c r="A382" s="69" t="s">
        <v>965</v>
      </c>
      <c r="B382" s="76">
        <v>8278926</v>
      </c>
      <c r="C382" s="76">
        <v>6922774</v>
      </c>
      <c r="D382" s="76">
        <v>6822832</v>
      </c>
      <c r="E382" s="236">
        <v>82.41204233495986</v>
      </c>
      <c r="F382" s="237">
        <v>98.55633016475765</v>
      </c>
      <c r="G382" s="76">
        <v>685173</v>
      </c>
      <c r="H382" s="76">
        <v>678623</v>
      </c>
    </row>
    <row r="383" spans="1:8" ht="12.75" customHeight="1">
      <c r="A383" s="69" t="s">
        <v>935</v>
      </c>
      <c r="B383" s="76">
        <v>7956331</v>
      </c>
      <c r="C383" s="76">
        <v>6653944</v>
      </c>
      <c r="D383" s="76">
        <v>6620176</v>
      </c>
      <c r="E383" s="236">
        <v>83.20639249422881</v>
      </c>
      <c r="F383" s="237">
        <v>99.49251150896372</v>
      </c>
      <c r="G383" s="76">
        <v>658290</v>
      </c>
      <c r="H383" s="76">
        <v>658444</v>
      </c>
    </row>
    <row r="384" spans="1:8" s="251" customFormat="1" ht="12.75" customHeight="1">
      <c r="A384" s="88" t="s">
        <v>966</v>
      </c>
      <c r="B384" s="258">
        <v>5518765</v>
      </c>
      <c r="C384" s="258">
        <v>4619082</v>
      </c>
      <c r="D384" s="258">
        <v>4600665</v>
      </c>
      <c r="E384" s="243">
        <v>83.36403162664111</v>
      </c>
      <c r="F384" s="244">
        <v>99.6012844110583</v>
      </c>
      <c r="G384" s="258">
        <v>453440</v>
      </c>
      <c r="H384" s="258">
        <v>441948</v>
      </c>
    </row>
    <row r="385" spans="1:8" ht="12.75" customHeight="1">
      <c r="A385" s="69" t="s">
        <v>968</v>
      </c>
      <c r="B385" s="76">
        <v>322595</v>
      </c>
      <c r="C385" s="76">
        <v>268830</v>
      </c>
      <c r="D385" s="76">
        <v>202656</v>
      </c>
      <c r="E385" s="236">
        <v>62.82056448488043</v>
      </c>
      <c r="F385" s="237">
        <v>75.38444370047985</v>
      </c>
      <c r="G385" s="76">
        <v>26883</v>
      </c>
      <c r="H385" s="76">
        <v>20179</v>
      </c>
    </row>
    <row r="386" spans="1:8" ht="12.75" customHeight="1">
      <c r="A386" s="69" t="s">
        <v>996</v>
      </c>
      <c r="B386" s="76">
        <v>322595</v>
      </c>
      <c r="C386" s="76">
        <v>268830</v>
      </c>
      <c r="D386" s="76">
        <v>202656</v>
      </c>
      <c r="E386" s="236">
        <v>62.82056448488043</v>
      </c>
      <c r="F386" s="237">
        <v>75.38444370047985</v>
      </c>
      <c r="G386" s="76">
        <v>26883</v>
      </c>
      <c r="H386" s="76">
        <v>20179</v>
      </c>
    </row>
    <row r="387" spans="1:8" ht="12.75" customHeight="1">
      <c r="A387" s="69" t="s">
        <v>944</v>
      </c>
      <c r="B387" s="76">
        <v>211679</v>
      </c>
      <c r="C387" s="76">
        <v>181679</v>
      </c>
      <c r="D387" s="76">
        <v>65052</v>
      </c>
      <c r="E387" s="236">
        <v>30.73143769575631</v>
      </c>
      <c r="F387" s="237">
        <v>35.80600950027246</v>
      </c>
      <c r="G387" s="76">
        <v>16540</v>
      </c>
      <c r="H387" s="76">
        <v>12415</v>
      </c>
    </row>
    <row r="388" spans="1:8" ht="12" customHeight="1">
      <c r="A388" s="69" t="s">
        <v>945</v>
      </c>
      <c r="B388" s="76">
        <v>211679</v>
      </c>
      <c r="C388" s="76">
        <v>181679</v>
      </c>
      <c r="D388" s="76">
        <v>65052</v>
      </c>
      <c r="E388" s="236">
        <v>30.73143769575631</v>
      </c>
      <c r="F388" s="237">
        <v>35.80600950027246</v>
      </c>
      <c r="G388" s="76">
        <v>16540</v>
      </c>
      <c r="H388" s="76">
        <v>12415</v>
      </c>
    </row>
    <row r="389" spans="1:8" ht="12.75" customHeight="1">
      <c r="A389" s="228" t="s">
        <v>997</v>
      </c>
      <c r="B389" s="72"/>
      <c r="C389" s="72"/>
      <c r="D389" s="72"/>
      <c r="E389" s="230"/>
      <c r="F389" s="233"/>
      <c r="G389" s="72"/>
      <c r="H389" s="72"/>
    </row>
    <row r="390" spans="1:8" ht="12.75" customHeight="1">
      <c r="A390" s="232" t="s">
        <v>928</v>
      </c>
      <c r="B390" s="72">
        <v>1495985</v>
      </c>
      <c r="C390" s="72">
        <v>1429691</v>
      </c>
      <c r="D390" s="72">
        <v>1429691</v>
      </c>
      <c r="E390" s="230">
        <v>95.5685384545968</v>
      </c>
      <c r="F390" s="233">
        <v>100</v>
      </c>
      <c r="G390" s="72">
        <v>-108362</v>
      </c>
      <c r="H390" s="72">
        <v>-108362</v>
      </c>
    </row>
    <row r="391" spans="1:8" ht="12.75" customHeight="1">
      <c r="A391" s="235" t="s">
        <v>929</v>
      </c>
      <c r="B391" s="76">
        <v>1495985</v>
      </c>
      <c r="C391" s="76">
        <v>1429691</v>
      </c>
      <c r="D391" s="76">
        <v>1429691</v>
      </c>
      <c r="E391" s="236">
        <v>95.5685384545968</v>
      </c>
      <c r="F391" s="237">
        <v>100</v>
      </c>
      <c r="G391" s="76">
        <v>-108362</v>
      </c>
      <c r="H391" s="76">
        <v>-108362</v>
      </c>
    </row>
    <row r="392" spans="1:8" ht="12.75" customHeight="1">
      <c r="A392" s="70" t="s">
        <v>963</v>
      </c>
      <c r="B392" s="72">
        <v>1495985</v>
      </c>
      <c r="C392" s="72">
        <v>1429691</v>
      </c>
      <c r="D392" s="72">
        <v>1377669</v>
      </c>
      <c r="E392" s="230">
        <v>92.09109717009196</v>
      </c>
      <c r="F392" s="233">
        <v>96.36131164006768</v>
      </c>
      <c r="G392" s="72">
        <v>-108362</v>
      </c>
      <c r="H392" s="72">
        <v>17388</v>
      </c>
    </row>
    <row r="393" spans="1:8" ht="12.75" customHeight="1">
      <c r="A393" s="69" t="s">
        <v>965</v>
      </c>
      <c r="B393" s="76">
        <v>1487985</v>
      </c>
      <c r="C393" s="76">
        <v>1421691</v>
      </c>
      <c r="D393" s="76">
        <v>1372925</v>
      </c>
      <c r="E393" s="236">
        <v>92.2673951686341</v>
      </c>
      <c r="F393" s="237">
        <v>96.56985941389514</v>
      </c>
      <c r="G393" s="76">
        <v>-112362</v>
      </c>
      <c r="H393" s="76">
        <v>16644</v>
      </c>
    </row>
    <row r="394" spans="1:8" ht="12.75" customHeight="1">
      <c r="A394" s="69" t="s">
        <v>935</v>
      </c>
      <c r="B394" s="76">
        <v>1487253</v>
      </c>
      <c r="C394" s="76">
        <v>1420959</v>
      </c>
      <c r="D394" s="76">
        <v>1372197</v>
      </c>
      <c r="E394" s="236">
        <v>92.26385826755771</v>
      </c>
      <c r="F394" s="237">
        <v>96.5683738939688</v>
      </c>
      <c r="G394" s="76">
        <v>-112362</v>
      </c>
      <c r="H394" s="76">
        <v>16644</v>
      </c>
    </row>
    <row r="395" spans="1:8" s="251" customFormat="1" ht="12.75">
      <c r="A395" s="88" t="s">
        <v>966</v>
      </c>
      <c r="B395" s="258">
        <v>801958</v>
      </c>
      <c r="C395" s="258">
        <v>770783</v>
      </c>
      <c r="D395" s="258">
        <v>764949</v>
      </c>
      <c r="E395" s="243">
        <v>95.38516979692203</v>
      </c>
      <c r="F395" s="244">
        <v>99.2431073337113</v>
      </c>
      <c r="G395" s="258">
        <v>10700</v>
      </c>
      <c r="H395" s="258">
        <v>7605</v>
      </c>
    </row>
    <row r="396" spans="1:8" ht="12.75">
      <c r="A396" s="69" t="s">
        <v>968</v>
      </c>
      <c r="B396" s="76">
        <v>732</v>
      </c>
      <c r="C396" s="76">
        <v>732</v>
      </c>
      <c r="D396" s="76">
        <v>728</v>
      </c>
      <c r="E396" s="236">
        <v>99.4535519125683</v>
      </c>
      <c r="F396" s="237">
        <v>99.4535519125683</v>
      </c>
      <c r="G396" s="76">
        <v>0</v>
      </c>
      <c r="H396" s="76">
        <v>0</v>
      </c>
    </row>
    <row r="397" spans="1:8" ht="25.5">
      <c r="A397" s="253" t="s">
        <v>998</v>
      </c>
      <c r="B397" s="76">
        <v>732</v>
      </c>
      <c r="C397" s="76">
        <v>732</v>
      </c>
      <c r="D397" s="76">
        <v>728</v>
      </c>
      <c r="E397" s="236">
        <v>99.4535519125683</v>
      </c>
      <c r="F397" s="237">
        <v>99.4535519125683</v>
      </c>
      <c r="G397" s="76">
        <v>0</v>
      </c>
      <c r="H397" s="76">
        <v>0</v>
      </c>
    </row>
    <row r="398" spans="1:8" ht="12.75">
      <c r="A398" s="69" t="s">
        <v>944</v>
      </c>
      <c r="B398" s="76">
        <v>8000</v>
      </c>
      <c r="C398" s="76">
        <v>8000</v>
      </c>
      <c r="D398" s="76">
        <v>4744</v>
      </c>
      <c r="E398" s="236">
        <v>59.3</v>
      </c>
      <c r="F398" s="237">
        <v>59.3</v>
      </c>
      <c r="G398" s="76">
        <v>4000</v>
      </c>
      <c r="H398" s="76">
        <v>744</v>
      </c>
    </row>
    <row r="399" spans="1:8" ht="12.75">
      <c r="A399" s="69" t="s">
        <v>945</v>
      </c>
      <c r="B399" s="76">
        <v>8000</v>
      </c>
      <c r="C399" s="76">
        <v>8000</v>
      </c>
      <c r="D399" s="76">
        <v>4744</v>
      </c>
      <c r="E399" s="236">
        <v>59.3</v>
      </c>
      <c r="F399" s="237">
        <v>59.3</v>
      </c>
      <c r="G399" s="76">
        <v>4000</v>
      </c>
      <c r="H399" s="76">
        <v>744</v>
      </c>
    </row>
    <row r="400" spans="1:8" ht="15" customHeight="1">
      <c r="A400" s="257" t="s">
        <v>999</v>
      </c>
      <c r="B400" s="76"/>
      <c r="C400" s="76"/>
      <c r="D400" s="76"/>
      <c r="E400" s="236"/>
      <c r="F400" s="237"/>
      <c r="G400" s="76"/>
      <c r="H400" s="76"/>
    </row>
    <row r="401" spans="1:8" ht="12.75" customHeight="1">
      <c r="A401" s="232" t="s">
        <v>928</v>
      </c>
      <c r="B401" s="72">
        <v>3613125</v>
      </c>
      <c r="C401" s="72">
        <v>2566980</v>
      </c>
      <c r="D401" s="72">
        <v>2567441</v>
      </c>
      <c r="E401" s="230">
        <v>71.05873724269158</v>
      </c>
      <c r="F401" s="233">
        <v>100.01795884658236</v>
      </c>
      <c r="G401" s="72">
        <v>522536</v>
      </c>
      <c r="H401" s="72">
        <v>522875</v>
      </c>
    </row>
    <row r="402" spans="1:8" ht="12.75" customHeight="1">
      <c r="A402" s="235" t="s">
        <v>929</v>
      </c>
      <c r="B402" s="76">
        <v>3613125</v>
      </c>
      <c r="C402" s="76">
        <v>2566980</v>
      </c>
      <c r="D402" s="76">
        <v>2566980</v>
      </c>
      <c r="E402" s="236">
        <v>71.0459782044629</v>
      </c>
      <c r="F402" s="237">
        <v>100</v>
      </c>
      <c r="G402" s="76">
        <v>522536</v>
      </c>
      <c r="H402" s="76">
        <v>522536</v>
      </c>
    </row>
    <row r="403" spans="1:8" ht="12.75" customHeight="1">
      <c r="A403" s="235" t="s">
        <v>931</v>
      </c>
      <c r="B403" s="76">
        <v>0</v>
      </c>
      <c r="C403" s="76">
        <v>0</v>
      </c>
      <c r="D403" s="76">
        <v>461</v>
      </c>
      <c r="E403" s="236">
        <v>0</v>
      </c>
      <c r="F403" s="237">
        <v>0</v>
      </c>
      <c r="G403" s="76">
        <v>0</v>
      </c>
      <c r="H403" s="76">
        <v>339</v>
      </c>
    </row>
    <row r="404" spans="1:8" ht="12.75" customHeight="1">
      <c r="A404" s="70" t="s">
        <v>963</v>
      </c>
      <c r="B404" s="72">
        <v>3613125</v>
      </c>
      <c r="C404" s="72">
        <v>2566980</v>
      </c>
      <c r="D404" s="72">
        <v>860796</v>
      </c>
      <c r="E404" s="230">
        <v>23.82414115204982</v>
      </c>
      <c r="F404" s="233">
        <v>33.53341280415118</v>
      </c>
      <c r="G404" s="72">
        <v>522536</v>
      </c>
      <c r="H404" s="72">
        <v>185440</v>
      </c>
    </row>
    <row r="405" spans="1:8" ht="12.75" customHeight="1">
      <c r="A405" s="69" t="s">
        <v>965</v>
      </c>
      <c r="B405" s="76">
        <v>3524905</v>
      </c>
      <c r="C405" s="76">
        <v>2478760</v>
      </c>
      <c r="D405" s="76">
        <v>807329</v>
      </c>
      <c r="E405" s="236">
        <v>22.903567613878955</v>
      </c>
      <c r="F405" s="237">
        <v>32.56987364650067</v>
      </c>
      <c r="G405" s="76">
        <v>470916</v>
      </c>
      <c r="H405" s="76">
        <v>165900</v>
      </c>
    </row>
    <row r="406" spans="1:8" ht="12.75" customHeight="1">
      <c r="A406" s="69" t="s">
        <v>935</v>
      </c>
      <c r="B406" s="76">
        <v>777010</v>
      </c>
      <c r="C406" s="76">
        <v>629357</v>
      </c>
      <c r="D406" s="76">
        <v>389304</v>
      </c>
      <c r="E406" s="236">
        <v>50.10283007940696</v>
      </c>
      <c r="F406" s="237">
        <v>61.85741955678573</v>
      </c>
      <c r="G406" s="76">
        <v>177759</v>
      </c>
      <c r="H406" s="76">
        <v>44866</v>
      </c>
    </row>
    <row r="407" spans="1:8" s="251" customFormat="1" ht="12.75" customHeight="1">
      <c r="A407" s="88" t="s">
        <v>966</v>
      </c>
      <c r="B407" s="258">
        <v>354519</v>
      </c>
      <c r="C407" s="258">
        <v>286017</v>
      </c>
      <c r="D407" s="258">
        <v>223299</v>
      </c>
      <c r="E407" s="243">
        <v>62.986468990378505</v>
      </c>
      <c r="F407" s="244">
        <v>78.07193278721195</v>
      </c>
      <c r="G407" s="258">
        <v>37563</v>
      </c>
      <c r="H407" s="258">
        <v>25263</v>
      </c>
    </row>
    <row r="408" spans="1:8" ht="12.75" customHeight="1">
      <c r="A408" s="69" t="s">
        <v>968</v>
      </c>
      <c r="B408" s="76">
        <v>2747895</v>
      </c>
      <c r="C408" s="76">
        <v>1849403</v>
      </c>
      <c r="D408" s="76">
        <v>418025</v>
      </c>
      <c r="E408" s="236">
        <v>15.212553609217236</v>
      </c>
      <c r="F408" s="237">
        <v>22.603240072607214</v>
      </c>
      <c r="G408" s="76">
        <v>293157</v>
      </c>
      <c r="H408" s="76">
        <v>121034</v>
      </c>
    </row>
    <row r="409" spans="1:8" s="251" customFormat="1" ht="12.75" customHeight="1">
      <c r="A409" s="246" t="s">
        <v>939</v>
      </c>
      <c r="B409" s="83">
        <v>7021</v>
      </c>
      <c r="C409" s="248" t="s">
        <v>587</v>
      </c>
      <c r="D409" s="83">
        <v>5850</v>
      </c>
      <c r="E409" s="249">
        <v>83.32146417889189</v>
      </c>
      <c r="F409" s="250" t="s">
        <v>587</v>
      </c>
      <c r="G409" s="248" t="s">
        <v>587</v>
      </c>
      <c r="H409" s="83">
        <v>1170</v>
      </c>
    </row>
    <row r="410" spans="1:8" s="251" customFormat="1" ht="12.75" customHeight="1">
      <c r="A410" s="246" t="s">
        <v>940</v>
      </c>
      <c r="B410" s="83">
        <v>211823</v>
      </c>
      <c r="C410" s="248" t="s">
        <v>587</v>
      </c>
      <c r="D410" s="258">
        <v>20000</v>
      </c>
      <c r="E410" s="249">
        <v>9.441845314248216</v>
      </c>
      <c r="F410" s="250" t="s">
        <v>587</v>
      </c>
      <c r="G410" s="248" t="s">
        <v>587</v>
      </c>
      <c r="H410" s="83">
        <v>20000</v>
      </c>
    </row>
    <row r="411" spans="1:8" ht="24.75" customHeight="1">
      <c r="A411" s="253" t="s">
        <v>941</v>
      </c>
      <c r="B411" s="76">
        <v>149597</v>
      </c>
      <c r="C411" s="76">
        <v>116067</v>
      </c>
      <c r="D411" s="260">
        <v>238519</v>
      </c>
      <c r="E411" s="236">
        <v>159.44103157148874</v>
      </c>
      <c r="F411" s="237">
        <v>205.50113296630394</v>
      </c>
      <c r="G411" s="76">
        <v>-104879</v>
      </c>
      <c r="H411" s="76">
        <v>28983</v>
      </c>
    </row>
    <row r="412" spans="1:8" ht="12" customHeight="1">
      <c r="A412" s="69" t="s">
        <v>996</v>
      </c>
      <c r="B412" s="76">
        <v>2379454</v>
      </c>
      <c r="C412" s="76">
        <v>1550662</v>
      </c>
      <c r="D412" s="76">
        <v>147564.93</v>
      </c>
      <c r="E412" s="236">
        <v>6.201629869709605</v>
      </c>
      <c r="F412" s="237">
        <v>9.51625370325706</v>
      </c>
      <c r="G412" s="76">
        <v>220628</v>
      </c>
      <c r="H412" s="76">
        <v>64789.93</v>
      </c>
    </row>
    <row r="413" spans="1:8" ht="12.75" customHeight="1">
      <c r="A413" s="69" t="s">
        <v>944</v>
      </c>
      <c r="B413" s="76">
        <v>88220</v>
      </c>
      <c r="C413" s="76">
        <v>88220</v>
      </c>
      <c r="D413" s="76">
        <v>53467</v>
      </c>
      <c r="E413" s="236">
        <v>60.606438449331215</v>
      </c>
      <c r="F413" s="237">
        <v>60.606438449331215</v>
      </c>
      <c r="G413" s="76">
        <v>51620</v>
      </c>
      <c r="H413" s="76">
        <v>19540</v>
      </c>
    </row>
    <row r="414" spans="1:8" ht="12.75" customHeight="1">
      <c r="A414" s="69" t="s">
        <v>945</v>
      </c>
      <c r="B414" s="76">
        <v>88220</v>
      </c>
      <c r="C414" s="76">
        <v>88220</v>
      </c>
      <c r="D414" s="76">
        <v>53467</v>
      </c>
      <c r="E414" s="236">
        <v>60.606438449331215</v>
      </c>
      <c r="F414" s="237">
        <v>60.606438449331215</v>
      </c>
      <c r="G414" s="76">
        <v>51620</v>
      </c>
      <c r="H414" s="76">
        <v>19540</v>
      </c>
    </row>
    <row r="415" spans="1:8" ht="12.75" customHeight="1">
      <c r="A415" s="257" t="s">
        <v>1000</v>
      </c>
      <c r="B415" s="72"/>
      <c r="C415" s="72"/>
      <c r="D415" s="72"/>
      <c r="E415" s="230"/>
      <c r="F415" s="233"/>
      <c r="G415" s="72"/>
      <c r="H415" s="72"/>
    </row>
    <row r="416" spans="1:8" ht="12.75" customHeight="1">
      <c r="A416" s="232" t="s">
        <v>928</v>
      </c>
      <c r="B416" s="72">
        <v>50916</v>
      </c>
      <c r="C416" s="72">
        <v>39965</v>
      </c>
      <c r="D416" s="72">
        <v>39965</v>
      </c>
      <c r="E416" s="230">
        <v>78.49202608217456</v>
      </c>
      <c r="F416" s="233">
        <v>100</v>
      </c>
      <c r="G416" s="72">
        <v>5033</v>
      </c>
      <c r="H416" s="72">
        <v>5033</v>
      </c>
    </row>
    <row r="417" spans="1:8" ht="12.75" customHeight="1">
      <c r="A417" s="235" t="s">
        <v>929</v>
      </c>
      <c r="B417" s="76">
        <v>50916</v>
      </c>
      <c r="C417" s="76">
        <v>39965</v>
      </c>
      <c r="D417" s="76">
        <v>39965</v>
      </c>
      <c r="E417" s="236">
        <v>78.49202608217456</v>
      </c>
      <c r="F417" s="237">
        <v>100</v>
      </c>
      <c r="G417" s="76">
        <v>5033</v>
      </c>
      <c r="H417" s="76">
        <v>5033</v>
      </c>
    </row>
    <row r="418" spans="1:8" ht="12.75" customHeight="1">
      <c r="A418" s="70" t="s">
        <v>963</v>
      </c>
      <c r="B418" s="72">
        <v>50916</v>
      </c>
      <c r="C418" s="72">
        <v>39965</v>
      </c>
      <c r="D418" s="72">
        <v>39446</v>
      </c>
      <c r="E418" s="230">
        <v>77.4727001335533</v>
      </c>
      <c r="F418" s="233">
        <v>98.70136369323158</v>
      </c>
      <c r="G418" s="72">
        <v>5033</v>
      </c>
      <c r="H418" s="72">
        <v>4518</v>
      </c>
    </row>
    <row r="419" spans="1:8" ht="12.75" customHeight="1">
      <c r="A419" s="69" t="s">
        <v>934</v>
      </c>
      <c r="B419" s="76">
        <v>50916</v>
      </c>
      <c r="C419" s="76">
        <v>39965</v>
      </c>
      <c r="D419" s="76">
        <v>39446</v>
      </c>
      <c r="E419" s="236">
        <v>77.4727001335533</v>
      </c>
      <c r="F419" s="237">
        <v>98.70136369323158</v>
      </c>
      <c r="G419" s="76">
        <v>5033</v>
      </c>
      <c r="H419" s="76">
        <v>4518</v>
      </c>
    </row>
    <row r="420" spans="1:8" ht="12.75" customHeight="1">
      <c r="A420" s="69" t="s">
        <v>935</v>
      </c>
      <c r="B420" s="76">
        <v>50916</v>
      </c>
      <c r="C420" s="76">
        <v>39965</v>
      </c>
      <c r="D420" s="76">
        <v>39446</v>
      </c>
      <c r="E420" s="236">
        <v>77.4727001335533</v>
      </c>
      <c r="F420" s="237">
        <v>98.70136369323158</v>
      </c>
      <c r="G420" s="76">
        <v>5033</v>
      </c>
      <c r="H420" s="76">
        <v>4518</v>
      </c>
    </row>
    <row r="421" spans="1:8" s="251" customFormat="1" ht="13.5" customHeight="1">
      <c r="A421" s="88" t="s">
        <v>966</v>
      </c>
      <c r="B421" s="258">
        <v>33831</v>
      </c>
      <c r="C421" s="258">
        <v>28332</v>
      </c>
      <c r="D421" s="258">
        <v>28518</v>
      </c>
      <c r="E421" s="243">
        <v>84.29546865301056</v>
      </c>
      <c r="F421" s="244">
        <v>100.65650148242271</v>
      </c>
      <c r="G421" s="258">
        <v>2400</v>
      </c>
      <c r="H421" s="258">
        <v>2527</v>
      </c>
    </row>
    <row r="422" spans="1:8" ht="12.75" customHeight="1">
      <c r="A422" s="257" t="s">
        <v>1001</v>
      </c>
      <c r="B422" s="72"/>
      <c r="C422" s="72"/>
      <c r="D422" s="72"/>
      <c r="E422" s="230"/>
      <c r="F422" s="233"/>
      <c r="G422" s="72"/>
      <c r="H422" s="72"/>
    </row>
    <row r="423" spans="1:8" ht="12.75" customHeight="1">
      <c r="A423" s="232" t="s">
        <v>928</v>
      </c>
      <c r="B423" s="72">
        <v>3540555</v>
      </c>
      <c r="C423" s="72">
        <v>2950000</v>
      </c>
      <c r="D423" s="72">
        <v>2950000</v>
      </c>
      <c r="E423" s="230">
        <v>83.32027040958268</v>
      </c>
      <c r="F423" s="233">
        <v>100</v>
      </c>
      <c r="G423" s="72">
        <v>295000</v>
      </c>
      <c r="H423" s="72">
        <v>295000</v>
      </c>
    </row>
    <row r="424" spans="1:8" ht="12.75" customHeight="1">
      <c r="A424" s="235" t="s">
        <v>929</v>
      </c>
      <c r="B424" s="76">
        <v>3540555</v>
      </c>
      <c r="C424" s="76">
        <v>2950000</v>
      </c>
      <c r="D424" s="76">
        <v>2950000</v>
      </c>
      <c r="E424" s="236">
        <v>83.32027040958268</v>
      </c>
      <c r="F424" s="237">
        <v>100</v>
      </c>
      <c r="G424" s="76">
        <v>295000</v>
      </c>
      <c r="H424" s="76">
        <v>295000</v>
      </c>
    </row>
    <row r="425" spans="1:8" ht="12.75" customHeight="1">
      <c r="A425" s="70" t="s">
        <v>963</v>
      </c>
      <c r="B425" s="72">
        <v>3540555</v>
      </c>
      <c r="C425" s="72">
        <v>2950000</v>
      </c>
      <c r="D425" s="72">
        <v>2949956</v>
      </c>
      <c r="E425" s="230">
        <v>83.3190276665664</v>
      </c>
      <c r="F425" s="233">
        <v>99.99850847457627</v>
      </c>
      <c r="G425" s="72">
        <v>295000</v>
      </c>
      <c r="H425" s="72">
        <v>294956</v>
      </c>
    </row>
    <row r="426" spans="1:8" ht="12.75" customHeight="1">
      <c r="A426" s="69" t="s">
        <v>965</v>
      </c>
      <c r="B426" s="76">
        <v>3540555</v>
      </c>
      <c r="C426" s="76">
        <v>2950000</v>
      </c>
      <c r="D426" s="76">
        <v>2949956</v>
      </c>
      <c r="E426" s="236">
        <v>83.3190276665664</v>
      </c>
      <c r="F426" s="237">
        <v>99.99850847457627</v>
      </c>
      <c r="G426" s="76">
        <v>295000</v>
      </c>
      <c r="H426" s="76">
        <v>294956</v>
      </c>
    </row>
    <row r="427" spans="1:8" ht="12.75" customHeight="1">
      <c r="A427" s="69" t="s">
        <v>935</v>
      </c>
      <c r="B427" s="76">
        <v>3540555</v>
      </c>
      <c r="C427" s="76">
        <v>2950000</v>
      </c>
      <c r="D427" s="76">
        <v>2949956</v>
      </c>
      <c r="E427" s="236">
        <v>83.3190276665664</v>
      </c>
      <c r="F427" s="237">
        <v>99.99850847457627</v>
      </c>
      <c r="G427" s="76">
        <v>295000</v>
      </c>
      <c r="H427" s="76">
        <v>294956</v>
      </c>
    </row>
    <row r="428" spans="1:8" ht="27" customHeight="1">
      <c r="A428" s="257" t="s">
        <v>1002</v>
      </c>
      <c r="B428" s="76"/>
      <c r="C428" s="76"/>
      <c r="D428" s="76"/>
      <c r="E428" s="236"/>
      <c r="F428" s="237"/>
      <c r="G428" s="76"/>
      <c r="H428" s="76"/>
    </row>
    <row r="429" spans="1:8" ht="12.75" customHeight="1">
      <c r="A429" s="232" t="s">
        <v>928</v>
      </c>
      <c r="B429" s="72">
        <v>4795296</v>
      </c>
      <c r="C429" s="72">
        <v>3354981</v>
      </c>
      <c r="D429" s="72">
        <v>1811555</v>
      </c>
      <c r="E429" s="230">
        <v>37.77775136300241</v>
      </c>
      <c r="F429" s="233">
        <v>53.99598388187593</v>
      </c>
      <c r="G429" s="72">
        <v>-2371206</v>
      </c>
      <c r="H429" s="72">
        <v>-437645</v>
      </c>
    </row>
    <row r="430" spans="1:8" ht="12.75" customHeight="1">
      <c r="A430" s="235" t="s">
        <v>929</v>
      </c>
      <c r="B430" s="76">
        <v>2735354</v>
      </c>
      <c r="C430" s="76">
        <v>1295039</v>
      </c>
      <c r="D430" s="76">
        <v>1295039</v>
      </c>
      <c r="E430" s="236">
        <v>47.344475340303305</v>
      </c>
      <c r="F430" s="237">
        <v>100</v>
      </c>
      <c r="G430" s="76">
        <v>-665111</v>
      </c>
      <c r="H430" s="76">
        <v>-665111</v>
      </c>
    </row>
    <row r="431" spans="1:8" ht="12.75" customHeight="1">
      <c r="A431" s="69" t="s">
        <v>1003</v>
      </c>
      <c r="B431" s="76">
        <v>2059942</v>
      </c>
      <c r="C431" s="76">
        <v>2059942</v>
      </c>
      <c r="D431" s="76">
        <v>516516</v>
      </c>
      <c r="E431" s="236">
        <v>25.074298208396158</v>
      </c>
      <c r="F431" s="237">
        <v>25.074298208396158</v>
      </c>
      <c r="G431" s="76">
        <v>-1706095</v>
      </c>
      <c r="H431" s="76">
        <v>227466</v>
      </c>
    </row>
    <row r="432" spans="1:8" ht="12.75" customHeight="1">
      <c r="A432" s="70" t="s">
        <v>963</v>
      </c>
      <c r="B432" s="72">
        <v>4795296</v>
      </c>
      <c r="C432" s="72">
        <v>3354981</v>
      </c>
      <c r="D432" s="72">
        <v>1426633</v>
      </c>
      <c r="E432" s="230">
        <v>29.750676496299704</v>
      </c>
      <c r="F432" s="233">
        <v>42.522833959417355</v>
      </c>
      <c r="G432" s="72">
        <v>-2371206</v>
      </c>
      <c r="H432" s="72">
        <v>391631</v>
      </c>
    </row>
    <row r="433" spans="1:8" ht="12.75" customHeight="1">
      <c r="A433" s="69" t="s">
        <v>965</v>
      </c>
      <c r="B433" s="76">
        <v>4753668</v>
      </c>
      <c r="C433" s="76">
        <v>3319133</v>
      </c>
      <c r="D433" s="76">
        <v>1405828</v>
      </c>
      <c r="E433" s="236">
        <v>29.573541946976523</v>
      </c>
      <c r="F433" s="237">
        <v>42.355277718609045</v>
      </c>
      <c r="G433" s="76">
        <v>-2384706</v>
      </c>
      <c r="H433" s="76">
        <v>388703</v>
      </c>
    </row>
    <row r="434" spans="1:8" ht="12.75" customHeight="1">
      <c r="A434" s="69" t="s">
        <v>935</v>
      </c>
      <c r="B434" s="76">
        <v>4623065</v>
      </c>
      <c r="C434" s="76">
        <v>3245833</v>
      </c>
      <c r="D434" s="76">
        <v>1356548</v>
      </c>
      <c r="E434" s="236">
        <v>29.343044062759233</v>
      </c>
      <c r="F434" s="237">
        <v>41.79352418932212</v>
      </c>
      <c r="G434" s="76">
        <v>-2414536</v>
      </c>
      <c r="H434" s="76">
        <v>380573</v>
      </c>
    </row>
    <row r="435" spans="1:8" s="251" customFormat="1" ht="12.75" customHeight="1">
      <c r="A435" s="88" t="s">
        <v>966</v>
      </c>
      <c r="B435" s="258">
        <v>295920</v>
      </c>
      <c r="C435" s="258">
        <v>213520</v>
      </c>
      <c r="D435" s="258">
        <v>197883</v>
      </c>
      <c r="E435" s="243">
        <v>66.87043795620437</v>
      </c>
      <c r="F435" s="244">
        <v>92.67656425627577</v>
      </c>
      <c r="G435" s="258">
        <v>-29960</v>
      </c>
      <c r="H435" s="258">
        <v>29602</v>
      </c>
    </row>
    <row r="436" spans="1:8" ht="12.75" customHeight="1">
      <c r="A436" s="69" t="s">
        <v>968</v>
      </c>
      <c r="B436" s="76">
        <v>130603</v>
      </c>
      <c r="C436" s="76">
        <v>73300</v>
      </c>
      <c r="D436" s="76">
        <v>49280</v>
      </c>
      <c r="E436" s="236">
        <v>37.73267076560263</v>
      </c>
      <c r="F436" s="237">
        <v>67.23055934515689</v>
      </c>
      <c r="G436" s="76">
        <v>29830</v>
      </c>
      <c r="H436" s="76">
        <v>8130</v>
      </c>
    </row>
    <row r="437" spans="1:8" ht="24.75" customHeight="1">
      <c r="A437" s="253" t="s">
        <v>941</v>
      </c>
      <c r="B437" s="76">
        <v>130603</v>
      </c>
      <c r="C437" s="76">
        <v>73300</v>
      </c>
      <c r="D437" s="76">
        <v>49280</v>
      </c>
      <c r="E437" s="236">
        <v>37.73267076560263</v>
      </c>
      <c r="F437" s="237">
        <v>67.23055934515689</v>
      </c>
      <c r="G437" s="76">
        <v>29830</v>
      </c>
      <c r="H437" s="76">
        <v>8130</v>
      </c>
    </row>
    <row r="438" spans="1:8" ht="12.75">
      <c r="A438" s="69" t="s">
        <v>944</v>
      </c>
      <c r="B438" s="76">
        <v>41628</v>
      </c>
      <c r="C438" s="76">
        <v>35848</v>
      </c>
      <c r="D438" s="76">
        <v>20805</v>
      </c>
      <c r="E438" s="236">
        <v>49.97837993658115</v>
      </c>
      <c r="F438" s="237">
        <v>58.03671055567954</v>
      </c>
      <c r="G438" s="76">
        <v>13500</v>
      </c>
      <c r="H438" s="76">
        <v>2928</v>
      </c>
    </row>
    <row r="439" spans="1:8" ht="12.75">
      <c r="A439" s="69" t="s">
        <v>945</v>
      </c>
      <c r="B439" s="76">
        <v>41628</v>
      </c>
      <c r="C439" s="76">
        <v>35848</v>
      </c>
      <c r="D439" s="76">
        <v>20805</v>
      </c>
      <c r="E439" s="236">
        <v>49.97837993658115</v>
      </c>
      <c r="F439" s="237">
        <v>58.03671055567954</v>
      </c>
      <c r="G439" s="76">
        <v>13500</v>
      </c>
      <c r="H439" s="76">
        <v>2928</v>
      </c>
    </row>
    <row r="440" spans="1:8" ht="12.75" customHeight="1">
      <c r="A440" s="238" t="s">
        <v>1004</v>
      </c>
      <c r="B440" s="72"/>
      <c r="C440" s="72"/>
      <c r="D440" s="72"/>
      <c r="E440" s="230"/>
      <c r="F440" s="233"/>
      <c r="G440" s="72"/>
      <c r="H440" s="72"/>
    </row>
    <row r="441" spans="1:8" ht="12.75" customHeight="1">
      <c r="A441" s="232" t="s">
        <v>928</v>
      </c>
      <c r="B441" s="72">
        <v>8078978</v>
      </c>
      <c r="C441" s="72">
        <v>6690503</v>
      </c>
      <c r="D441" s="72">
        <v>6625747</v>
      </c>
      <c r="E441" s="230">
        <v>82.01219263129569</v>
      </c>
      <c r="F441" s="233">
        <v>99.03212060438506</v>
      </c>
      <c r="G441" s="72">
        <v>804768</v>
      </c>
      <c r="H441" s="72">
        <v>798868</v>
      </c>
    </row>
    <row r="442" spans="1:8" ht="12.75" customHeight="1">
      <c r="A442" s="235" t="s">
        <v>929</v>
      </c>
      <c r="B442" s="76">
        <v>7992454</v>
      </c>
      <c r="C442" s="76">
        <v>6617003</v>
      </c>
      <c r="D442" s="76">
        <v>6617003</v>
      </c>
      <c r="E442" s="236">
        <v>82.79062976152257</v>
      </c>
      <c r="F442" s="237">
        <v>100</v>
      </c>
      <c r="G442" s="76">
        <v>798768</v>
      </c>
      <c r="H442" s="76">
        <v>798768</v>
      </c>
    </row>
    <row r="443" spans="1:8" ht="14.25" customHeight="1">
      <c r="A443" s="235" t="s">
        <v>931</v>
      </c>
      <c r="B443" s="76">
        <v>20024</v>
      </c>
      <c r="C443" s="76">
        <v>7000</v>
      </c>
      <c r="D443" s="76">
        <v>8744</v>
      </c>
      <c r="E443" s="236">
        <v>43.66759888134239</v>
      </c>
      <c r="F443" s="237">
        <v>124.91428571428571</v>
      </c>
      <c r="G443" s="76">
        <v>6000</v>
      </c>
      <c r="H443" s="76">
        <v>100</v>
      </c>
    </row>
    <row r="444" spans="1:8" ht="14.25" customHeight="1">
      <c r="A444" s="69" t="s">
        <v>1003</v>
      </c>
      <c r="B444" s="76">
        <v>66500</v>
      </c>
      <c r="C444" s="76">
        <v>66500</v>
      </c>
      <c r="D444" s="76">
        <v>0</v>
      </c>
      <c r="E444" s="236">
        <v>0</v>
      </c>
      <c r="F444" s="237">
        <v>0</v>
      </c>
      <c r="G444" s="76">
        <v>0</v>
      </c>
      <c r="H444" s="76">
        <v>0</v>
      </c>
    </row>
    <row r="445" spans="1:8" ht="12.75" customHeight="1">
      <c r="A445" s="70" t="s">
        <v>963</v>
      </c>
      <c r="B445" s="72">
        <v>8078978</v>
      </c>
      <c r="C445" s="72">
        <v>6690503</v>
      </c>
      <c r="D445" s="72">
        <v>6570525</v>
      </c>
      <c r="E445" s="230">
        <v>81.32866558121584</v>
      </c>
      <c r="F445" s="233">
        <v>98.20674170536954</v>
      </c>
      <c r="G445" s="72">
        <v>804768</v>
      </c>
      <c r="H445" s="72">
        <v>776072</v>
      </c>
    </row>
    <row r="446" spans="1:8" ht="12.75" customHeight="1">
      <c r="A446" s="69" t="s">
        <v>965</v>
      </c>
      <c r="B446" s="76">
        <v>7814328</v>
      </c>
      <c r="C446" s="76">
        <v>6511725</v>
      </c>
      <c r="D446" s="76">
        <v>6430890</v>
      </c>
      <c r="E446" s="236">
        <v>82.29613602090929</v>
      </c>
      <c r="F446" s="237">
        <v>98.7586238669477</v>
      </c>
      <c r="G446" s="76">
        <v>772496</v>
      </c>
      <c r="H446" s="76">
        <v>765505</v>
      </c>
    </row>
    <row r="447" spans="1:8" ht="12.75" customHeight="1">
      <c r="A447" s="69" t="s">
        <v>935</v>
      </c>
      <c r="B447" s="76">
        <v>344768</v>
      </c>
      <c r="C447" s="76">
        <v>284199</v>
      </c>
      <c r="D447" s="76">
        <v>209864</v>
      </c>
      <c r="E447" s="236">
        <v>60.87107852236866</v>
      </c>
      <c r="F447" s="237">
        <v>73.84403182277207</v>
      </c>
      <c r="G447" s="76">
        <v>27700</v>
      </c>
      <c r="H447" s="76">
        <v>27209</v>
      </c>
    </row>
    <row r="448" spans="1:8" s="251" customFormat="1" ht="12.75" customHeight="1">
      <c r="A448" s="88" t="s">
        <v>966</v>
      </c>
      <c r="B448" s="258">
        <v>117248</v>
      </c>
      <c r="C448" s="258">
        <v>100904</v>
      </c>
      <c r="D448" s="258">
        <v>97999</v>
      </c>
      <c r="E448" s="243">
        <v>83.5826623908297</v>
      </c>
      <c r="F448" s="244">
        <v>97.12102592563228</v>
      </c>
      <c r="G448" s="258">
        <v>7500</v>
      </c>
      <c r="H448" s="258">
        <v>10648</v>
      </c>
    </row>
    <row r="449" spans="1:8" ht="12.75" customHeight="1">
      <c r="A449" s="69" t="s">
        <v>968</v>
      </c>
      <c r="B449" s="76">
        <v>7469560</v>
      </c>
      <c r="C449" s="76">
        <v>6227526</v>
      </c>
      <c r="D449" s="76">
        <v>6221026</v>
      </c>
      <c r="E449" s="236">
        <v>83.28503954717547</v>
      </c>
      <c r="F449" s="237">
        <v>99.89562468306033</v>
      </c>
      <c r="G449" s="76">
        <v>744796</v>
      </c>
      <c r="H449" s="76">
        <v>738296</v>
      </c>
    </row>
    <row r="450" spans="1:8" ht="24.75" customHeight="1">
      <c r="A450" s="253" t="s">
        <v>941</v>
      </c>
      <c r="B450" s="76">
        <v>7469560</v>
      </c>
      <c r="C450" s="76">
        <v>6227526</v>
      </c>
      <c r="D450" s="76">
        <v>6221026</v>
      </c>
      <c r="E450" s="236">
        <v>83.28503954717547</v>
      </c>
      <c r="F450" s="237">
        <v>99.89562468306033</v>
      </c>
      <c r="G450" s="76">
        <v>744796</v>
      </c>
      <c r="H450" s="76">
        <v>738296</v>
      </c>
    </row>
    <row r="451" spans="1:8" ht="12.75" customHeight="1">
      <c r="A451" s="69" t="s">
        <v>944</v>
      </c>
      <c r="B451" s="76">
        <v>264650</v>
      </c>
      <c r="C451" s="76">
        <v>178778</v>
      </c>
      <c r="D451" s="76">
        <v>139635</v>
      </c>
      <c r="E451" s="236">
        <v>52.76213867372</v>
      </c>
      <c r="F451" s="237">
        <v>78.10524784928793</v>
      </c>
      <c r="G451" s="76">
        <v>32272</v>
      </c>
      <c r="H451" s="76">
        <v>10567</v>
      </c>
    </row>
    <row r="452" spans="1:8" ht="12.75" customHeight="1">
      <c r="A452" s="69" t="s">
        <v>945</v>
      </c>
      <c r="B452" s="76">
        <v>14650</v>
      </c>
      <c r="C452" s="76">
        <v>12650</v>
      </c>
      <c r="D452" s="76">
        <v>3226</v>
      </c>
      <c r="E452" s="236">
        <v>22.02047781569966</v>
      </c>
      <c r="F452" s="237">
        <v>25.50197628458498</v>
      </c>
      <c r="G452" s="76">
        <v>2000</v>
      </c>
      <c r="H452" s="76">
        <v>65</v>
      </c>
    </row>
    <row r="453" spans="1:8" ht="12.75">
      <c r="A453" s="69" t="s">
        <v>946</v>
      </c>
      <c r="B453" s="76">
        <v>250000</v>
      </c>
      <c r="C453" s="76">
        <v>166128</v>
      </c>
      <c r="D453" s="76">
        <v>136409</v>
      </c>
      <c r="E453" s="236">
        <v>54.5636</v>
      </c>
      <c r="F453" s="237">
        <v>82.11078204757777</v>
      </c>
      <c r="G453" s="76">
        <v>30272</v>
      </c>
      <c r="H453" s="76">
        <v>10502</v>
      </c>
    </row>
    <row r="454" spans="1:8" ht="12.75" customHeight="1">
      <c r="A454" s="257" t="s">
        <v>1005</v>
      </c>
      <c r="B454" s="76"/>
      <c r="C454" s="76"/>
      <c r="D454" s="76"/>
      <c r="E454" s="230"/>
      <c r="F454" s="233"/>
      <c r="G454" s="76"/>
      <c r="H454" s="76"/>
    </row>
    <row r="455" spans="1:8" ht="12.75" customHeight="1">
      <c r="A455" s="232" t="s">
        <v>928</v>
      </c>
      <c r="B455" s="72">
        <v>157462</v>
      </c>
      <c r="C455" s="72">
        <v>130799</v>
      </c>
      <c r="D455" s="72">
        <v>130799</v>
      </c>
      <c r="E455" s="230">
        <v>83.06702569508833</v>
      </c>
      <c r="F455" s="233">
        <v>100</v>
      </c>
      <c r="G455" s="72">
        <v>12078</v>
      </c>
      <c r="H455" s="72">
        <v>12078</v>
      </c>
    </row>
    <row r="456" spans="1:8" ht="12.75" customHeight="1">
      <c r="A456" s="235" t="s">
        <v>929</v>
      </c>
      <c r="B456" s="76">
        <v>157462</v>
      </c>
      <c r="C456" s="76">
        <v>130799</v>
      </c>
      <c r="D456" s="76">
        <v>130799</v>
      </c>
      <c r="E456" s="236">
        <v>83.06702569508833</v>
      </c>
      <c r="F456" s="237">
        <v>100</v>
      </c>
      <c r="G456" s="76">
        <v>12078</v>
      </c>
      <c r="H456" s="76">
        <v>12078</v>
      </c>
    </row>
    <row r="457" spans="1:8" ht="12.75" customHeight="1">
      <c r="A457" s="70" t="s">
        <v>963</v>
      </c>
      <c r="B457" s="72">
        <v>157462</v>
      </c>
      <c r="C457" s="72">
        <v>130799</v>
      </c>
      <c r="D457" s="72">
        <v>130799</v>
      </c>
      <c r="E457" s="230">
        <v>83.06702569508833</v>
      </c>
      <c r="F457" s="233">
        <v>100</v>
      </c>
      <c r="G457" s="72">
        <v>12078</v>
      </c>
      <c r="H457" s="72">
        <v>12078</v>
      </c>
    </row>
    <row r="458" spans="1:8" ht="12.75" customHeight="1">
      <c r="A458" s="69" t="s">
        <v>965</v>
      </c>
      <c r="B458" s="76">
        <v>149562</v>
      </c>
      <c r="C458" s="76">
        <v>122899</v>
      </c>
      <c r="D458" s="76">
        <v>122899</v>
      </c>
      <c r="E458" s="236">
        <v>82.17261068988113</v>
      </c>
      <c r="F458" s="237">
        <v>100</v>
      </c>
      <c r="G458" s="76">
        <v>12078</v>
      </c>
      <c r="H458" s="76">
        <v>12078</v>
      </c>
    </row>
    <row r="459" spans="1:8" ht="12.75" customHeight="1">
      <c r="A459" s="69" t="s">
        <v>935</v>
      </c>
      <c r="B459" s="76">
        <v>149562</v>
      </c>
      <c r="C459" s="76">
        <v>122899</v>
      </c>
      <c r="D459" s="76">
        <v>122899</v>
      </c>
      <c r="E459" s="236">
        <v>82.17261068988113</v>
      </c>
      <c r="F459" s="237">
        <v>100</v>
      </c>
      <c r="G459" s="76">
        <v>12078</v>
      </c>
      <c r="H459" s="76">
        <v>12078</v>
      </c>
    </row>
    <row r="460" spans="1:8" s="251" customFormat="1" ht="12.75" customHeight="1">
      <c r="A460" s="88" t="s">
        <v>966</v>
      </c>
      <c r="B460" s="258">
        <v>83819</v>
      </c>
      <c r="C460" s="258">
        <v>68119</v>
      </c>
      <c r="D460" s="258">
        <v>68119</v>
      </c>
      <c r="E460" s="243">
        <v>81.26916331619323</v>
      </c>
      <c r="F460" s="244">
        <v>100</v>
      </c>
      <c r="G460" s="258">
        <v>6600</v>
      </c>
      <c r="H460" s="258">
        <v>6725</v>
      </c>
    </row>
    <row r="461" spans="1:8" ht="12.75" customHeight="1">
      <c r="A461" s="69" t="s">
        <v>944</v>
      </c>
      <c r="B461" s="76">
        <v>7900</v>
      </c>
      <c r="C461" s="76">
        <v>7900</v>
      </c>
      <c r="D461" s="76">
        <v>7900</v>
      </c>
      <c r="E461" s="236">
        <v>100</v>
      </c>
      <c r="F461" s="237">
        <v>100</v>
      </c>
      <c r="G461" s="76">
        <v>0</v>
      </c>
      <c r="H461" s="76">
        <v>0</v>
      </c>
    </row>
    <row r="462" spans="1:8" ht="12.75" customHeight="1">
      <c r="A462" s="69" t="s">
        <v>945</v>
      </c>
      <c r="B462" s="76">
        <v>7900</v>
      </c>
      <c r="C462" s="76">
        <v>7900</v>
      </c>
      <c r="D462" s="76">
        <v>7900</v>
      </c>
      <c r="E462" s="236">
        <v>100</v>
      </c>
      <c r="F462" s="237">
        <v>100</v>
      </c>
      <c r="G462" s="76">
        <v>0</v>
      </c>
      <c r="H462" s="76">
        <v>0</v>
      </c>
    </row>
    <row r="463" spans="1:8" ht="25.5" customHeight="1">
      <c r="A463" s="257" t="s">
        <v>1006</v>
      </c>
      <c r="B463" s="76"/>
      <c r="C463" s="76"/>
      <c r="D463" s="76"/>
      <c r="E463" s="236"/>
      <c r="F463" s="237"/>
      <c r="G463" s="76"/>
      <c r="H463" s="76"/>
    </row>
    <row r="464" spans="1:8" ht="12.75" customHeight="1">
      <c r="A464" s="232" t="s">
        <v>928</v>
      </c>
      <c r="B464" s="72">
        <v>6356123</v>
      </c>
      <c r="C464" s="72">
        <v>4255412</v>
      </c>
      <c r="D464" s="72">
        <v>3058185</v>
      </c>
      <c r="E464" s="230">
        <v>48.113999681881545</v>
      </c>
      <c r="F464" s="233">
        <v>71.86577938869374</v>
      </c>
      <c r="G464" s="72">
        <v>393788</v>
      </c>
      <c r="H464" s="72">
        <v>476259</v>
      </c>
    </row>
    <row r="465" spans="1:8" ht="12.75">
      <c r="A465" s="235" t="s">
        <v>929</v>
      </c>
      <c r="B465" s="76">
        <v>4506822</v>
      </c>
      <c r="C465" s="76">
        <v>2811167</v>
      </c>
      <c r="D465" s="76">
        <v>2811167</v>
      </c>
      <c r="E465" s="236">
        <v>62.37581604066014</v>
      </c>
      <c r="F465" s="237">
        <v>100</v>
      </c>
      <c r="G465" s="76">
        <v>408969</v>
      </c>
      <c r="H465" s="76">
        <v>408969</v>
      </c>
    </row>
    <row r="466" spans="1:8" ht="14.25" customHeight="1">
      <c r="A466" s="235" t="s">
        <v>931</v>
      </c>
      <c r="B466" s="76">
        <v>87891</v>
      </c>
      <c r="C466" s="76">
        <v>62891</v>
      </c>
      <c r="D466" s="76">
        <v>56180</v>
      </c>
      <c r="E466" s="236">
        <v>63.92008282986882</v>
      </c>
      <c r="F466" s="237">
        <v>89.32915679508992</v>
      </c>
      <c r="G466" s="76">
        <v>-41029</v>
      </c>
      <c r="H466" s="76">
        <v>6775</v>
      </c>
    </row>
    <row r="467" spans="1:8" ht="14.25" customHeight="1">
      <c r="A467" s="69" t="s">
        <v>1003</v>
      </c>
      <c r="B467" s="76">
        <v>1761410</v>
      </c>
      <c r="C467" s="76">
        <v>1381354</v>
      </c>
      <c r="D467" s="76">
        <v>190838</v>
      </c>
      <c r="E467" s="236">
        <v>0</v>
      </c>
      <c r="F467" s="237">
        <v>0</v>
      </c>
      <c r="G467" s="76">
        <v>25848</v>
      </c>
      <c r="H467" s="76">
        <v>60515</v>
      </c>
    </row>
    <row r="468" spans="1:8" ht="12.75" customHeight="1">
      <c r="A468" s="70" t="s">
        <v>963</v>
      </c>
      <c r="B468" s="72">
        <v>6336117</v>
      </c>
      <c r="C468" s="72">
        <v>4242406</v>
      </c>
      <c r="D468" s="72">
        <v>2653620</v>
      </c>
      <c r="E468" s="230">
        <v>41.880855419809954</v>
      </c>
      <c r="F468" s="233">
        <v>62.549883250212254</v>
      </c>
      <c r="G468" s="72">
        <v>429591</v>
      </c>
      <c r="H468" s="72">
        <v>267922</v>
      </c>
    </row>
    <row r="469" spans="1:8" ht="12.75" customHeight="1">
      <c r="A469" s="69" t="s">
        <v>965</v>
      </c>
      <c r="B469" s="76">
        <v>6190381</v>
      </c>
      <c r="C469" s="76">
        <v>4103470</v>
      </c>
      <c r="D469" s="76">
        <v>2592687</v>
      </c>
      <c r="E469" s="236">
        <v>41.882510947226024</v>
      </c>
      <c r="F469" s="237">
        <v>63.18279407428348</v>
      </c>
      <c r="G469" s="76">
        <v>389341</v>
      </c>
      <c r="H469" s="76">
        <v>262215</v>
      </c>
    </row>
    <row r="470" spans="1:8" ht="12.75" customHeight="1">
      <c r="A470" s="69" t="s">
        <v>935</v>
      </c>
      <c r="B470" s="76">
        <v>2875714</v>
      </c>
      <c r="C470" s="76">
        <v>2231087</v>
      </c>
      <c r="D470" s="76">
        <v>1566935</v>
      </c>
      <c r="E470" s="236">
        <v>54.48855484238001</v>
      </c>
      <c r="F470" s="237">
        <v>70.23190937870196</v>
      </c>
      <c r="G470" s="76">
        <v>530442</v>
      </c>
      <c r="H470" s="76">
        <v>191463</v>
      </c>
    </row>
    <row r="471" spans="1:8" s="251" customFormat="1" ht="12.75" customHeight="1">
      <c r="A471" s="88" t="s">
        <v>966</v>
      </c>
      <c r="B471" s="258">
        <v>1148222</v>
      </c>
      <c r="C471" s="258">
        <v>900418</v>
      </c>
      <c r="D471" s="258">
        <v>708243</v>
      </c>
      <c r="E471" s="243">
        <v>61.681713118194914</v>
      </c>
      <c r="F471" s="244">
        <v>78.65713479739411</v>
      </c>
      <c r="G471" s="258">
        <v>252837</v>
      </c>
      <c r="H471" s="258">
        <v>94309</v>
      </c>
    </row>
    <row r="472" spans="1:8" s="148" customFormat="1" ht="12.75" customHeight="1">
      <c r="A472" s="66" t="s">
        <v>937</v>
      </c>
      <c r="B472" s="260">
        <v>0</v>
      </c>
      <c r="C472" s="260">
        <v>0</v>
      </c>
      <c r="D472" s="260">
        <v>0</v>
      </c>
      <c r="E472" s="263">
        <v>0</v>
      </c>
      <c r="F472" s="264">
        <v>0</v>
      </c>
      <c r="G472" s="260">
        <v>-1998</v>
      </c>
      <c r="H472" s="260">
        <v>0</v>
      </c>
    </row>
    <row r="473" spans="1:8" ht="12.75" customHeight="1">
      <c r="A473" s="69" t="s">
        <v>968</v>
      </c>
      <c r="B473" s="76">
        <v>3314667</v>
      </c>
      <c r="C473" s="76">
        <v>1872383</v>
      </c>
      <c r="D473" s="76">
        <v>1025752</v>
      </c>
      <c r="E473" s="236">
        <v>30.945853686056545</v>
      </c>
      <c r="F473" s="237">
        <v>54.78323612209681</v>
      </c>
      <c r="G473" s="76">
        <v>-139103</v>
      </c>
      <c r="H473" s="76">
        <v>70752</v>
      </c>
    </row>
    <row r="474" spans="1:8" ht="24.75" customHeight="1">
      <c r="A474" s="253" t="s">
        <v>941</v>
      </c>
      <c r="B474" s="76">
        <v>3180039</v>
      </c>
      <c r="C474" s="76">
        <v>1737755</v>
      </c>
      <c r="D474" s="76">
        <v>1019656</v>
      </c>
      <c r="E474" s="236">
        <v>32.06426084711539</v>
      </c>
      <c r="F474" s="237">
        <v>58.67662587649007</v>
      </c>
      <c r="G474" s="76">
        <v>-268731</v>
      </c>
      <c r="H474" s="76">
        <v>69656</v>
      </c>
    </row>
    <row r="475" spans="1:8" ht="24.75" customHeight="1">
      <c r="A475" s="253" t="s">
        <v>998</v>
      </c>
      <c r="B475" s="76">
        <v>134628</v>
      </c>
      <c r="C475" s="76">
        <v>134628</v>
      </c>
      <c r="D475" s="76">
        <v>6096</v>
      </c>
      <c r="E475" s="236">
        <v>4.52803280149746</v>
      </c>
      <c r="F475" s="237">
        <v>4.52803280149746</v>
      </c>
      <c r="G475" s="76">
        <v>129628</v>
      </c>
      <c r="H475" s="76">
        <v>1096</v>
      </c>
    </row>
    <row r="476" spans="1:8" ht="12.75" customHeight="1">
      <c r="A476" s="69" t="s">
        <v>944</v>
      </c>
      <c r="B476" s="76">
        <v>145736</v>
      </c>
      <c r="C476" s="76">
        <v>138936</v>
      </c>
      <c r="D476" s="76">
        <v>60933</v>
      </c>
      <c r="E476" s="236">
        <v>41.810534116484604</v>
      </c>
      <c r="F476" s="237">
        <v>43.856883745033684</v>
      </c>
      <c r="G476" s="76">
        <v>40250</v>
      </c>
      <c r="H476" s="76">
        <v>5707</v>
      </c>
    </row>
    <row r="477" spans="1:8" ht="12.75">
      <c r="A477" s="69" t="s">
        <v>945</v>
      </c>
      <c r="B477" s="76">
        <v>145736</v>
      </c>
      <c r="C477" s="76">
        <v>138936</v>
      </c>
      <c r="D477" s="76">
        <v>60933</v>
      </c>
      <c r="E477" s="236">
        <v>41.810534116484604</v>
      </c>
      <c r="F477" s="237">
        <v>43.856883745033684</v>
      </c>
      <c r="G477" s="76">
        <v>40250</v>
      </c>
      <c r="H477" s="76">
        <v>5707</v>
      </c>
    </row>
    <row r="478" spans="1:8" ht="12.75">
      <c r="A478" s="70" t="s">
        <v>950</v>
      </c>
      <c r="B478" s="76">
        <v>20006</v>
      </c>
      <c r="C478" s="76">
        <v>13006</v>
      </c>
      <c r="D478" s="76">
        <v>404565</v>
      </c>
      <c r="E478" s="255" t="s">
        <v>587</v>
      </c>
      <c r="F478" s="256" t="s">
        <v>587</v>
      </c>
      <c r="G478" s="76">
        <v>-35803</v>
      </c>
      <c r="H478" s="76">
        <v>208337</v>
      </c>
    </row>
    <row r="479" spans="1:8" ht="38.25">
      <c r="A479" s="78" t="s">
        <v>954</v>
      </c>
      <c r="B479" s="76">
        <v>-20006</v>
      </c>
      <c r="C479" s="76">
        <v>-13006</v>
      </c>
      <c r="D479" s="76">
        <v>-13006</v>
      </c>
      <c r="E479" s="255" t="s">
        <v>587</v>
      </c>
      <c r="F479" s="256" t="s">
        <v>587</v>
      </c>
      <c r="G479" s="76">
        <v>35803</v>
      </c>
      <c r="H479" s="76">
        <v>35803</v>
      </c>
    </row>
    <row r="480" spans="1:8" ht="12.75" customHeight="1">
      <c r="A480" s="257" t="s">
        <v>1007</v>
      </c>
      <c r="B480" s="76"/>
      <c r="C480" s="76"/>
      <c r="D480" s="76"/>
      <c r="E480" s="236"/>
      <c r="F480" s="237"/>
      <c r="G480" s="76"/>
      <c r="H480" s="76"/>
    </row>
    <row r="481" spans="1:8" ht="12.75" customHeight="1">
      <c r="A481" s="232" t="s">
        <v>928</v>
      </c>
      <c r="B481" s="23">
        <v>155678175</v>
      </c>
      <c r="C481" s="23">
        <v>129968080</v>
      </c>
      <c r="D481" s="23">
        <v>129968080</v>
      </c>
      <c r="E481" s="230">
        <v>83.48509995058716</v>
      </c>
      <c r="F481" s="233">
        <v>100</v>
      </c>
      <c r="G481" s="23">
        <v>24719806</v>
      </c>
      <c r="H481" s="23">
        <v>24719806</v>
      </c>
    </row>
    <row r="482" spans="1:8" ht="12.75" customHeight="1">
      <c r="A482" s="235" t="s">
        <v>929</v>
      </c>
      <c r="B482" s="240">
        <v>155678175</v>
      </c>
      <c r="C482" s="240">
        <v>129968080</v>
      </c>
      <c r="D482" s="240">
        <v>129968080</v>
      </c>
      <c r="E482" s="236">
        <v>83.48509995058716</v>
      </c>
      <c r="F482" s="237">
        <v>100</v>
      </c>
      <c r="G482" s="240">
        <v>24719806</v>
      </c>
      <c r="H482" s="240">
        <v>24719806</v>
      </c>
    </row>
    <row r="483" spans="1:8" ht="12.75" customHeight="1">
      <c r="A483" s="70" t="s">
        <v>963</v>
      </c>
      <c r="B483" s="72">
        <v>155678175</v>
      </c>
      <c r="C483" s="72">
        <v>129968080</v>
      </c>
      <c r="D483" s="72">
        <v>120336302</v>
      </c>
      <c r="E483" s="230">
        <v>77.2981196625667</v>
      </c>
      <c r="F483" s="233">
        <v>92.58912034401062</v>
      </c>
      <c r="G483" s="72">
        <v>24719806</v>
      </c>
      <c r="H483" s="72">
        <v>16084084</v>
      </c>
    </row>
    <row r="484" spans="1:8" ht="12.75" customHeight="1">
      <c r="A484" s="69" t="s">
        <v>965</v>
      </c>
      <c r="B484" s="76">
        <v>141219734</v>
      </c>
      <c r="C484" s="76">
        <v>115642650</v>
      </c>
      <c r="D484" s="76">
        <v>114517741</v>
      </c>
      <c r="E484" s="236">
        <v>81.09188266846616</v>
      </c>
      <c r="F484" s="237">
        <v>99.02725421805883</v>
      </c>
      <c r="G484" s="76">
        <v>14646975</v>
      </c>
      <c r="H484" s="76">
        <v>13676034</v>
      </c>
    </row>
    <row r="485" spans="1:8" ht="12.75" customHeight="1">
      <c r="A485" s="69" t="s">
        <v>938</v>
      </c>
      <c r="B485" s="76">
        <v>141219734</v>
      </c>
      <c r="C485" s="76">
        <v>115642650</v>
      </c>
      <c r="D485" s="76">
        <v>114517741</v>
      </c>
      <c r="E485" s="236">
        <v>81.09188266846616</v>
      </c>
      <c r="F485" s="237">
        <v>99.02725421805883</v>
      </c>
      <c r="G485" s="76">
        <v>14646975</v>
      </c>
      <c r="H485" s="76">
        <v>13676034</v>
      </c>
    </row>
    <row r="486" spans="1:8" ht="12.75">
      <c r="A486" s="69" t="s">
        <v>944</v>
      </c>
      <c r="B486" s="76">
        <v>14458441</v>
      </c>
      <c r="C486" s="76">
        <v>14325430</v>
      </c>
      <c r="D486" s="76">
        <v>5818561</v>
      </c>
      <c r="E486" s="236">
        <v>40.243349888138006</v>
      </c>
      <c r="F486" s="237">
        <v>40.617007657012735</v>
      </c>
      <c r="G486" s="76">
        <v>10072831</v>
      </c>
      <c r="H486" s="76">
        <v>2408050</v>
      </c>
    </row>
    <row r="487" spans="1:8" ht="12.75">
      <c r="A487" s="69" t="s">
        <v>946</v>
      </c>
      <c r="B487" s="76">
        <v>14458441</v>
      </c>
      <c r="C487" s="76">
        <v>14325430</v>
      </c>
      <c r="D487" s="76">
        <v>5818561</v>
      </c>
      <c r="E487" s="236">
        <v>40.243349888138006</v>
      </c>
      <c r="F487" s="237">
        <v>40.617007657012735</v>
      </c>
      <c r="G487" s="76">
        <v>10072831</v>
      </c>
      <c r="H487" s="76">
        <v>2408050</v>
      </c>
    </row>
    <row r="488" spans="1:8" ht="12.75" customHeight="1">
      <c r="A488" s="257" t="s">
        <v>1008</v>
      </c>
      <c r="B488" s="76"/>
      <c r="C488" s="76"/>
      <c r="D488" s="76"/>
      <c r="E488" s="230"/>
      <c r="F488" s="233"/>
      <c r="G488" s="76"/>
      <c r="H488" s="76"/>
    </row>
    <row r="489" spans="1:8" ht="12.75" customHeight="1">
      <c r="A489" s="232" t="s">
        <v>928</v>
      </c>
      <c r="B489" s="72">
        <v>7402897</v>
      </c>
      <c r="C489" s="72">
        <v>6484055</v>
      </c>
      <c r="D489" s="72">
        <v>6484055</v>
      </c>
      <c r="E489" s="230">
        <v>87.5880753170009</v>
      </c>
      <c r="F489" s="233">
        <v>100</v>
      </c>
      <c r="G489" s="72">
        <v>321941</v>
      </c>
      <c r="H489" s="72">
        <v>321941</v>
      </c>
    </row>
    <row r="490" spans="1:8" ht="12.75" customHeight="1">
      <c r="A490" s="235" t="s">
        <v>1009</v>
      </c>
      <c r="B490" s="76">
        <v>7402897</v>
      </c>
      <c r="C490" s="76">
        <v>6484055</v>
      </c>
      <c r="D490" s="76">
        <v>6484055</v>
      </c>
      <c r="E490" s="236">
        <v>87.5880753170009</v>
      </c>
      <c r="F490" s="237">
        <v>100</v>
      </c>
      <c r="G490" s="76">
        <v>321941</v>
      </c>
      <c r="H490" s="76">
        <v>321941</v>
      </c>
    </row>
    <row r="491" spans="1:8" ht="12.75" customHeight="1">
      <c r="A491" s="70" t="s">
        <v>963</v>
      </c>
      <c r="B491" s="72">
        <v>7402897</v>
      </c>
      <c r="C491" s="72">
        <v>6484055</v>
      </c>
      <c r="D491" s="72">
        <v>6484055</v>
      </c>
      <c r="E491" s="230">
        <v>87.5880753170009</v>
      </c>
      <c r="F491" s="233">
        <v>100</v>
      </c>
      <c r="G491" s="72">
        <v>321941</v>
      </c>
      <c r="H491" s="72">
        <v>459421</v>
      </c>
    </row>
    <row r="492" spans="1:8" ht="12.75" customHeight="1">
      <c r="A492" s="69" t="s">
        <v>965</v>
      </c>
      <c r="B492" s="76">
        <v>7402897</v>
      </c>
      <c r="C492" s="76">
        <v>6484055</v>
      </c>
      <c r="D492" s="76">
        <v>6484055</v>
      </c>
      <c r="E492" s="236">
        <v>87.5880753170009</v>
      </c>
      <c r="F492" s="237">
        <v>100</v>
      </c>
      <c r="G492" s="76">
        <v>321941</v>
      </c>
      <c r="H492" s="76">
        <v>459421</v>
      </c>
    </row>
    <row r="493" spans="1:8" ht="13.5" customHeight="1">
      <c r="A493" s="69" t="s">
        <v>968</v>
      </c>
      <c r="B493" s="76">
        <v>7402897</v>
      </c>
      <c r="C493" s="76">
        <v>6484055</v>
      </c>
      <c r="D493" s="76">
        <v>6484055</v>
      </c>
      <c r="E493" s="236">
        <v>87.5880753170009</v>
      </c>
      <c r="F493" s="237">
        <v>100</v>
      </c>
      <c r="G493" s="76">
        <v>321941</v>
      </c>
      <c r="H493" s="76">
        <v>459421</v>
      </c>
    </row>
    <row r="494" spans="1:8" ht="24" customHeight="1">
      <c r="A494" s="253" t="s">
        <v>941</v>
      </c>
      <c r="B494" s="76">
        <v>250000</v>
      </c>
      <c r="C494" s="76">
        <v>208320</v>
      </c>
      <c r="D494" s="76">
        <v>208320</v>
      </c>
      <c r="E494" s="236">
        <v>83.328</v>
      </c>
      <c r="F494" s="237">
        <v>100</v>
      </c>
      <c r="G494" s="76">
        <v>20840</v>
      </c>
      <c r="H494" s="76">
        <v>20840</v>
      </c>
    </row>
    <row r="495" spans="1:8" ht="13.5" customHeight="1">
      <c r="A495" s="268"/>
      <c r="B495" s="268"/>
      <c r="C495" s="268"/>
      <c r="D495" s="268"/>
      <c r="E495" s="268"/>
      <c r="F495" s="268"/>
      <c r="G495" s="268"/>
      <c r="H495" s="268"/>
    </row>
    <row r="496" spans="1:8" ht="13.5" customHeight="1">
      <c r="A496" s="35"/>
      <c r="B496" s="269"/>
      <c r="C496" s="269"/>
      <c r="D496" s="269"/>
      <c r="E496" s="270"/>
      <c r="F496" s="270"/>
      <c r="G496" s="227"/>
      <c r="H496" s="269"/>
    </row>
    <row r="497" spans="1:8" ht="13.5" customHeight="1">
      <c r="A497" s="92"/>
      <c r="B497" s="269"/>
      <c r="C497" s="269"/>
      <c r="D497" s="269"/>
      <c r="E497" s="270"/>
      <c r="F497" s="270"/>
      <c r="G497" s="227"/>
      <c r="H497" s="269"/>
    </row>
    <row r="498" spans="1:8" ht="17.25" customHeight="1">
      <c r="A498" s="35" t="s">
        <v>1010</v>
      </c>
      <c r="B498" s="271"/>
      <c r="C498" s="227"/>
      <c r="D498" s="227"/>
      <c r="E498" s="39" t="s">
        <v>624</v>
      </c>
      <c r="F498" s="270"/>
      <c r="G498" s="227"/>
      <c r="H498" s="269"/>
    </row>
    <row r="499" spans="2:8" ht="17.25" customHeight="1">
      <c r="B499" s="271"/>
      <c r="F499" s="270"/>
      <c r="G499" s="269"/>
      <c r="H499" s="269"/>
    </row>
    <row r="500" spans="1:8" ht="17.25" customHeight="1">
      <c r="A500" s="269"/>
      <c r="B500" s="269"/>
      <c r="C500" s="269"/>
      <c r="D500" s="269"/>
      <c r="E500" s="270"/>
      <c r="F500" s="270"/>
      <c r="G500" s="269"/>
      <c r="H500" s="269"/>
    </row>
    <row r="501" ht="17.25" customHeight="1">
      <c r="A501" s="269" t="s">
        <v>815</v>
      </c>
    </row>
    <row r="502" ht="17.25" customHeight="1">
      <c r="A502" s="269" t="s">
        <v>626</v>
      </c>
    </row>
  </sheetData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1" r:id="rId1"/>
  <headerFooter alignWithMargins="0">
    <oddFooter>&amp;R&amp;P</oddFooter>
  </headerFooter>
  <rowBreaks count="8" manualBreakCount="8">
    <brk id="62" max="7" man="1"/>
    <brk id="121" max="7" man="1"/>
    <brk id="168" max="7" man="1"/>
    <brk id="228" max="7" man="1"/>
    <brk id="280" max="7" man="1"/>
    <brk id="334" max="7" man="1"/>
    <brk id="388" max="7" man="1"/>
    <brk id="4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75"/>
  <sheetViews>
    <sheetView workbookViewId="0" topLeftCell="A1">
      <selection activeCell="D5" sqref="D5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4" width="12.140625" style="0" customWidth="1"/>
    <col min="5" max="5" width="13.421875" style="0" customWidth="1"/>
    <col min="6" max="6" width="7.7109375" style="0" customWidth="1"/>
    <col min="8" max="8" width="13.421875" style="0" customWidth="1"/>
    <col min="9" max="9" width="12.57421875" style="0" customWidth="1"/>
  </cols>
  <sheetData>
    <row r="1" spans="1:9" s="183" customFormat="1" ht="12.75">
      <c r="A1" s="272"/>
      <c r="B1" s="93"/>
      <c r="C1" s="93"/>
      <c r="D1" s="93"/>
      <c r="E1" s="93"/>
      <c r="F1" s="93"/>
      <c r="G1" s="93"/>
      <c r="H1" s="93"/>
      <c r="I1" s="273" t="s">
        <v>1011</v>
      </c>
    </row>
    <row r="2" spans="1:9" s="183" customFormat="1" ht="15.75">
      <c r="A2" s="272"/>
      <c r="B2" s="93"/>
      <c r="D2" s="95" t="s">
        <v>1012</v>
      </c>
      <c r="E2" s="93"/>
      <c r="F2" s="93"/>
      <c r="G2" s="93"/>
      <c r="H2" s="93"/>
      <c r="I2" s="93"/>
    </row>
    <row r="3" spans="1:9" ht="15.75">
      <c r="A3" s="272"/>
      <c r="B3" s="274"/>
      <c r="C3" s="274"/>
      <c r="D3" s="274"/>
      <c r="E3" s="274"/>
      <c r="F3" s="274"/>
      <c r="G3" s="274"/>
      <c r="H3" s="274"/>
      <c r="I3" s="274"/>
    </row>
    <row r="4" spans="1:9" s="276" customFormat="1" ht="15.75">
      <c r="A4" s="275"/>
      <c r="C4" s="96"/>
      <c r="D4" s="96" t="s">
        <v>1013</v>
      </c>
      <c r="E4" s="96"/>
      <c r="F4" s="96"/>
      <c r="G4" s="96"/>
      <c r="H4" s="96"/>
      <c r="I4" s="96"/>
    </row>
    <row r="5" spans="1:9" s="183" customFormat="1" ht="18" customHeight="1">
      <c r="A5" s="272"/>
      <c r="B5" s="146" t="s">
        <v>1014</v>
      </c>
      <c r="D5" s="95" t="s">
        <v>1015</v>
      </c>
      <c r="E5" s="146"/>
      <c r="F5" s="146"/>
      <c r="G5" s="146"/>
      <c r="H5" s="146"/>
      <c r="I5" s="93"/>
    </row>
    <row r="6" spans="1:9" ht="15.75">
      <c r="A6" s="272"/>
      <c r="B6" s="277"/>
      <c r="C6" s="93"/>
      <c r="D6" s="93"/>
      <c r="E6" s="93"/>
      <c r="F6" s="93"/>
      <c r="G6" s="93"/>
      <c r="H6" s="95"/>
      <c r="I6" s="93"/>
    </row>
    <row r="7" spans="1:9" s="183" customFormat="1" ht="12.75">
      <c r="A7" s="272"/>
      <c r="B7" s="93"/>
      <c r="C7" s="93"/>
      <c r="D7" s="93"/>
      <c r="E7" s="93"/>
      <c r="F7" s="93"/>
      <c r="G7" s="93"/>
      <c r="H7" s="93"/>
      <c r="I7" s="273" t="s">
        <v>631</v>
      </c>
    </row>
    <row r="8" spans="1:9" s="183" customFormat="1" ht="89.25">
      <c r="A8" s="98" t="s">
        <v>1016</v>
      </c>
      <c r="B8" s="98" t="s">
        <v>731</v>
      </c>
      <c r="C8" s="98" t="s">
        <v>632</v>
      </c>
      <c r="D8" s="98" t="s">
        <v>923</v>
      </c>
      <c r="E8" s="98" t="s">
        <v>633</v>
      </c>
      <c r="F8" s="98" t="s">
        <v>1017</v>
      </c>
      <c r="G8" s="98" t="s">
        <v>1018</v>
      </c>
      <c r="H8" s="98" t="s">
        <v>926</v>
      </c>
      <c r="I8" s="98" t="s">
        <v>733</v>
      </c>
    </row>
    <row r="9" spans="1:9" s="183" customFormat="1" ht="12.75">
      <c r="A9" s="110">
        <v>1</v>
      </c>
      <c r="B9" s="98">
        <v>2</v>
      </c>
      <c r="C9" s="98">
        <v>3</v>
      </c>
      <c r="D9" s="98">
        <v>4</v>
      </c>
      <c r="E9" s="98">
        <v>5</v>
      </c>
      <c r="F9" s="98">
        <v>6</v>
      </c>
      <c r="G9" s="98">
        <v>7</v>
      </c>
      <c r="H9" s="98">
        <v>8</v>
      </c>
      <c r="I9" s="98">
        <v>9</v>
      </c>
    </row>
    <row r="10" spans="1:9" s="183" customFormat="1" ht="12.75">
      <c r="A10" s="110"/>
      <c r="B10" s="278" t="s">
        <v>1019</v>
      </c>
      <c r="C10" s="103">
        <v>1412801712</v>
      </c>
      <c r="D10" s="22" t="s">
        <v>587</v>
      </c>
      <c r="E10" s="103">
        <v>1148285962</v>
      </c>
      <c r="F10" s="279">
        <v>81.27722045115982</v>
      </c>
      <c r="G10" s="280" t="s">
        <v>587</v>
      </c>
      <c r="H10" s="281" t="s">
        <v>587</v>
      </c>
      <c r="I10" s="103">
        <v>148415387</v>
      </c>
    </row>
    <row r="11" spans="1:9" s="183" customFormat="1" ht="12.75" customHeight="1">
      <c r="A11" s="110"/>
      <c r="B11" s="282" t="s">
        <v>928</v>
      </c>
      <c r="C11" s="103">
        <v>1613296658</v>
      </c>
      <c r="D11" s="103">
        <v>1281726955</v>
      </c>
      <c r="E11" s="103">
        <v>1224892686</v>
      </c>
      <c r="F11" s="279">
        <v>75.92482634399656</v>
      </c>
      <c r="G11" s="283">
        <v>95.56580527714657</v>
      </c>
      <c r="H11" s="103">
        <v>148747977</v>
      </c>
      <c r="I11" s="103">
        <v>154285742</v>
      </c>
    </row>
    <row r="12" spans="1:9" s="183" customFormat="1" ht="12.75" customHeight="1">
      <c r="A12" s="110"/>
      <c r="B12" s="282" t="s">
        <v>1020</v>
      </c>
      <c r="C12" s="109">
        <v>1385752673</v>
      </c>
      <c r="D12" s="109">
        <v>1105766803</v>
      </c>
      <c r="E12" s="109">
        <v>1105766803</v>
      </c>
      <c r="F12" s="283">
        <v>79.79539383504404</v>
      </c>
      <c r="G12" s="283">
        <v>100</v>
      </c>
      <c r="H12" s="109">
        <v>140062409</v>
      </c>
      <c r="I12" s="109">
        <v>140062409</v>
      </c>
    </row>
    <row r="13" spans="1:9" s="183" customFormat="1" ht="12" customHeight="1">
      <c r="A13" s="110"/>
      <c r="B13" s="282" t="s">
        <v>1021</v>
      </c>
      <c r="C13" s="109">
        <v>1344427</v>
      </c>
      <c r="D13" s="109">
        <v>1344427</v>
      </c>
      <c r="E13" s="109">
        <v>1232438</v>
      </c>
      <c r="F13" s="283">
        <v>91.67013158765779</v>
      </c>
      <c r="G13" s="283">
        <v>91.67013158765779</v>
      </c>
      <c r="H13" s="109">
        <v>200000</v>
      </c>
      <c r="I13" s="109">
        <v>306801</v>
      </c>
    </row>
    <row r="14" spans="1:9" s="183" customFormat="1" ht="12.75" customHeight="1">
      <c r="A14" s="110"/>
      <c r="B14" s="282" t="s">
        <v>1022</v>
      </c>
      <c r="C14" s="109">
        <v>104363113</v>
      </c>
      <c r="D14" s="109">
        <v>84252616</v>
      </c>
      <c r="E14" s="109">
        <v>73643158</v>
      </c>
      <c r="F14" s="283">
        <v>70.56435543466397</v>
      </c>
      <c r="G14" s="283">
        <v>87.40756251414199</v>
      </c>
      <c r="H14" s="109">
        <v>15821922</v>
      </c>
      <c r="I14" s="109">
        <v>8453574</v>
      </c>
    </row>
    <row r="15" spans="1:9" s="183" customFormat="1" ht="12.75" customHeight="1">
      <c r="A15" s="110"/>
      <c r="B15" s="282" t="s">
        <v>1023</v>
      </c>
      <c r="C15" s="109">
        <v>121836445</v>
      </c>
      <c r="D15" s="109">
        <v>90363109</v>
      </c>
      <c r="E15" s="109">
        <v>44250287</v>
      </c>
      <c r="F15" s="283">
        <v>36.31941739600166</v>
      </c>
      <c r="G15" s="283">
        <v>48.96941626919897</v>
      </c>
      <c r="H15" s="109">
        <v>-7336354</v>
      </c>
      <c r="I15" s="109">
        <v>5462958</v>
      </c>
    </row>
    <row r="16" spans="1:9" s="183" customFormat="1" ht="12.75" customHeight="1">
      <c r="A16" s="110"/>
      <c r="B16" s="278" t="s">
        <v>1024</v>
      </c>
      <c r="C16" s="103">
        <v>1604232291</v>
      </c>
      <c r="D16" s="103">
        <v>1282510705</v>
      </c>
      <c r="E16" s="103">
        <v>1128488657</v>
      </c>
      <c r="F16" s="279">
        <v>70.3444671529804</v>
      </c>
      <c r="G16" s="279">
        <v>87.9905838290839</v>
      </c>
      <c r="H16" s="103">
        <v>149488916</v>
      </c>
      <c r="I16" s="103">
        <v>145185230</v>
      </c>
    </row>
    <row r="17" spans="1:9" s="183" customFormat="1" ht="24.75" customHeight="1">
      <c r="A17" s="110"/>
      <c r="B17" s="136" t="s">
        <v>1025</v>
      </c>
      <c r="C17" s="103">
        <v>1432675571</v>
      </c>
      <c r="D17" s="103">
        <v>1136886919</v>
      </c>
      <c r="E17" s="103">
        <v>1031670119</v>
      </c>
      <c r="F17" s="279">
        <v>72.01003073430641</v>
      </c>
      <c r="G17" s="279">
        <v>90.7451833386782</v>
      </c>
      <c r="H17" s="103">
        <v>133302080</v>
      </c>
      <c r="I17" s="103">
        <v>127830431</v>
      </c>
    </row>
    <row r="18" spans="1:9" s="183" customFormat="1" ht="12.75" customHeight="1">
      <c r="A18" s="284">
        <v>1000</v>
      </c>
      <c r="B18" s="105" t="s">
        <v>1026</v>
      </c>
      <c r="C18" s="103">
        <v>614060699</v>
      </c>
      <c r="D18" s="103">
        <v>489454361</v>
      </c>
      <c r="E18" s="103">
        <v>442961399</v>
      </c>
      <c r="F18" s="279">
        <v>72.13641904153192</v>
      </c>
      <c r="G18" s="279">
        <v>90.5010628764221</v>
      </c>
      <c r="H18" s="103">
        <v>55436384</v>
      </c>
      <c r="I18" s="103">
        <v>53310516</v>
      </c>
    </row>
    <row r="19" spans="1:9" s="183" customFormat="1" ht="12.75" customHeight="1">
      <c r="A19" s="110">
        <v>1100</v>
      </c>
      <c r="B19" s="285" t="s">
        <v>1027</v>
      </c>
      <c r="C19" s="109">
        <v>270372444</v>
      </c>
      <c r="D19" s="109">
        <v>216426964</v>
      </c>
      <c r="E19" s="109">
        <v>207595154</v>
      </c>
      <c r="F19" s="283">
        <v>76.78118040757141</v>
      </c>
      <c r="G19" s="283">
        <v>95.9192654016992</v>
      </c>
      <c r="H19" s="109">
        <v>25870788</v>
      </c>
      <c r="I19" s="109">
        <v>23272873</v>
      </c>
    </row>
    <row r="20" spans="1:9" s="183" customFormat="1" ht="25.5" customHeight="1">
      <c r="A20" s="110">
        <v>1200</v>
      </c>
      <c r="B20" s="117" t="s">
        <v>1028</v>
      </c>
      <c r="C20" s="25" t="s">
        <v>587</v>
      </c>
      <c r="D20" s="25" t="s">
        <v>587</v>
      </c>
      <c r="E20" s="109">
        <v>48406628</v>
      </c>
      <c r="F20" s="25" t="s">
        <v>587</v>
      </c>
      <c r="G20" s="25" t="s">
        <v>587</v>
      </c>
      <c r="H20" s="25" t="s">
        <v>587</v>
      </c>
      <c r="I20" s="109">
        <v>5691163</v>
      </c>
    </row>
    <row r="21" spans="1:9" s="183" customFormat="1" ht="51" customHeight="1">
      <c r="A21" s="286" t="s">
        <v>1029</v>
      </c>
      <c r="B21" s="287" t="s">
        <v>1030</v>
      </c>
      <c r="C21" s="25" t="s">
        <v>587</v>
      </c>
      <c r="D21" s="25" t="s">
        <v>587</v>
      </c>
      <c r="E21" s="109">
        <v>170567562</v>
      </c>
      <c r="F21" s="25" t="s">
        <v>587</v>
      </c>
      <c r="G21" s="108" t="s">
        <v>587</v>
      </c>
      <c r="H21" s="25" t="s">
        <v>587</v>
      </c>
      <c r="I21" s="109">
        <v>21619322</v>
      </c>
    </row>
    <row r="22" spans="1:9" s="183" customFormat="1" ht="27.75" customHeight="1">
      <c r="A22" s="286" t="s">
        <v>1031</v>
      </c>
      <c r="B22" s="287" t="s">
        <v>1032</v>
      </c>
      <c r="C22" s="25" t="s">
        <v>587</v>
      </c>
      <c r="D22" s="25" t="s">
        <v>587</v>
      </c>
      <c r="E22" s="109">
        <v>9728151</v>
      </c>
      <c r="F22" s="25" t="s">
        <v>587</v>
      </c>
      <c r="G22" s="108" t="s">
        <v>587</v>
      </c>
      <c r="H22" s="25" t="s">
        <v>587</v>
      </c>
      <c r="I22" s="109">
        <v>1442077</v>
      </c>
    </row>
    <row r="23" spans="1:9" s="183" customFormat="1" ht="12.75" customHeight="1">
      <c r="A23" s="286">
        <v>1800</v>
      </c>
      <c r="B23" s="117" t="s">
        <v>1033</v>
      </c>
      <c r="C23" s="25" t="s">
        <v>587</v>
      </c>
      <c r="D23" s="25" t="s">
        <v>587</v>
      </c>
      <c r="E23" s="109">
        <v>6663904</v>
      </c>
      <c r="F23" s="25" t="s">
        <v>587</v>
      </c>
      <c r="G23" s="108" t="s">
        <v>587</v>
      </c>
      <c r="H23" s="25" t="s">
        <v>587</v>
      </c>
      <c r="I23" s="109">
        <v>1285081</v>
      </c>
    </row>
    <row r="24" spans="1:9" s="183" customFormat="1" ht="27" customHeight="1">
      <c r="A24" s="288">
        <v>2000</v>
      </c>
      <c r="B24" s="289" t="s">
        <v>1034</v>
      </c>
      <c r="C24" s="103">
        <v>55042343</v>
      </c>
      <c r="D24" s="20">
        <v>42621686</v>
      </c>
      <c r="E24" s="103">
        <v>41611127</v>
      </c>
      <c r="F24" s="279">
        <v>75.59839340414706</v>
      </c>
      <c r="G24" s="279">
        <v>97.62900275695335</v>
      </c>
      <c r="H24" s="103">
        <v>2156295</v>
      </c>
      <c r="I24" s="103">
        <v>2026096</v>
      </c>
    </row>
    <row r="25" spans="1:9" s="183" customFormat="1" ht="12.75" customHeight="1">
      <c r="A25" s="110"/>
      <c r="B25" s="117" t="s">
        <v>0</v>
      </c>
      <c r="C25" s="25" t="s">
        <v>587</v>
      </c>
      <c r="D25" s="25" t="s">
        <v>587</v>
      </c>
      <c r="E25" s="109">
        <v>25124459</v>
      </c>
      <c r="F25" s="25" t="s">
        <v>587</v>
      </c>
      <c r="G25" s="25" t="s">
        <v>587</v>
      </c>
      <c r="H25" s="25" t="s">
        <v>587</v>
      </c>
      <c r="I25" s="109">
        <v>692078</v>
      </c>
    </row>
    <row r="26" spans="1:9" s="183" customFormat="1" ht="12.75" customHeight="1">
      <c r="A26" s="110"/>
      <c r="B26" s="117" t="s">
        <v>1</v>
      </c>
      <c r="C26" s="25" t="s">
        <v>587</v>
      </c>
      <c r="D26" s="25" t="s">
        <v>587</v>
      </c>
      <c r="E26" s="109">
        <v>16486668</v>
      </c>
      <c r="F26" s="25" t="s">
        <v>587</v>
      </c>
      <c r="G26" s="25" t="s">
        <v>587</v>
      </c>
      <c r="H26" s="25" t="s">
        <v>587</v>
      </c>
      <c r="I26" s="109">
        <v>1334018</v>
      </c>
    </row>
    <row r="27" spans="1:9" s="183" customFormat="1" ht="12.75" customHeight="1">
      <c r="A27" s="284">
        <v>3000</v>
      </c>
      <c r="B27" s="290" t="s">
        <v>2</v>
      </c>
      <c r="C27" s="20">
        <v>763572529</v>
      </c>
      <c r="D27" s="20">
        <v>604810872</v>
      </c>
      <c r="E27" s="103">
        <v>547097593</v>
      </c>
      <c r="F27" s="279">
        <v>71.64972183015766</v>
      </c>
      <c r="G27" s="279">
        <v>90.45763201822867</v>
      </c>
      <c r="H27" s="103">
        <v>75709401</v>
      </c>
      <c r="I27" s="103">
        <v>72493819</v>
      </c>
    </row>
    <row r="28" spans="1:9" s="183" customFormat="1" ht="12.75" customHeight="1">
      <c r="A28" s="110">
        <v>3100</v>
      </c>
      <c r="B28" s="291" t="s">
        <v>3</v>
      </c>
      <c r="C28" s="25" t="s">
        <v>587</v>
      </c>
      <c r="D28" s="25" t="s">
        <v>587</v>
      </c>
      <c r="E28" s="109">
        <v>30495146</v>
      </c>
      <c r="F28" s="25" t="s">
        <v>587</v>
      </c>
      <c r="G28" s="25" t="s">
        <v>587</v>
      </c>
      <c r="H28" s="25" t="s">
        <v>587</v>
      </c>
      <c r="I28" s="109">
        <v>4039104</v>
      </c>
    </row>
    <row r="29" spans="1:9" s="183" customFormat="1" ht="13.5" customHeight="1">
      <c r="A29" s="110">
        <v>3200</v>
      </c>
      <c r="B29" s="291" t="s">
        <v>4</v>
      </c>
      <c r="C29" s="27">
        <v>176774591</v>
      </c>
      <c r="D29" s="25" t="s">
        <v>587</v>
      </c>
      <c r="E29" s="109">
        <v>139616706</v>
      </c>
      <c r="F29" s="283">
        <v>78.9800758187018</v>
      </c>
      <c r="G29" s="25" t="s">
        <v>587</v>
      </c>
      <c r="H29" s="25" t="s">
        <v>587</v>
      </c>
      <c r="I29" s="109">
        <v>16435657</v>
      </c>
    </row>
    <row r="30" spans="1:9" s="152" customFormat="1" ht="16.5" customHeight="1">
      <c r="A30" s="82">
        <v>3250</v>
      </c>
      <c r="B30" s="294" t="s">
        <v>5</v>
      </c>
      <c r="C30" s="247">
        <v>18713393</v>
      </c>
      <c r="D30" s="254" t="s">
        <v>587</v>
      </c>
      <c r="E30" s="83">
        <v>15339492</v>
      </c>
      <c r="F30" s="254" t="s">
        <v>587</v>
      </c>
      <c r="G30" s="254" t="s">
        <v>587</v>
      </c>
      <c r="H30" s="254" t="s">
        <v>587</v>
      </c>
      <c r="I30" s="83">
        <v>1686951</v>
      </c>
    </row>
    <row r="31" spans="1:9" s="152" customFormat="1" ht="26.25" customHeight="1">
      <c r="A31" s="82">
        <v>3280</v>
      </c>
      <c r="B31" s="294" t="s">
        <v>6</v>
      </c>
      <c r="C31" s="254" t="s">
        <v>587</v>
      </c>
      <c r="D31" s="254" t="s">
        <v>587</v>
      </c>
      <c r="E31" s="83">
        <v>8625521</v>
      </c>
      <c r="F31" s="254" t="s">
        <v>587</v>
      </c>
      <c r="G31" s="254" t="s">
        <v>587</v>
      </c>
      <c r="H31" s="254" t="s">
        <v>587</v>
      </c>
      <c r="I31" s="83">
        <v>1032032</v>
      </c>
    </row>
    <row r="32" spans="1:9" s="152" customFormat="1" ht="15" customHeight="1">
      <c r="A32" s="82">
        <v>3281</v>
      </c>
      <c r="B32" s="295" t="s">
        <v>38</v>
      </c>
      <c r="C32" s="247">
        <v>10692987</v>
      </c>
      <c r="D32" s="254" t="s">
        <v>587</v>
      </c>
      <c r="E32" s="83">
        <v>5118476</v>
      </c>
      <c r="F32" s="254" t="s">
        <v>587</v>
      </c>
      <c r="G32" s="254" t="s">
        <v>587</v>
      </c>
      <c r="H32" s="254" t="s">
        <v>587</v>
      </c>
      <c r="I32" s="83">
        <v>602580</v>
      </c>
    </row>
    <row r="33" spans="1:9" s="152" customFormat="1" ht="13.5" customHeight="1">
      <c r="A33" s="82">
        <v>3282</v>
      </c>
      <c r="B33" s="296" t="s">
        <v>7</v>
      </c>
      <c r="C33" s="254" t="s">
        <v>587</v>
      </c>
      <c r="D33" s="254" t="s">
        <v>587</v>
      </c>
      <c r="E33" s="83">
        <v>3507045</v>
      </c>
      <c r="F33" s="254" t="s">
        <v>587</v>
      </c>
      <c r="G33" s="254" t="s">
        <v>587</v>
      </c>
      <c r="H33" s="254" t="s">
        <v>587</v>
      </c>
      <c r="I33" s="83">
        <v>429452</v>
      </c>
    </row>
    <row r="34" spans="1:9" s="183" customFormat="1" ht="12.75" customHeight="1">
      <c r="A34" s="110">
        <v>3300</v>
      </c>
      <c r="B34" s="291" t="s">
        <v>8</v>
      </c>
      <c r="C34" s="109">
        <v>9036838</v>
      </c>
      <c r="D34" s="25" t="s">
        <v>587</v>
      </c>
      <c r="E34" s="109">
        <v>7561553</v>
      </c>
      <c r="F34" s="283">
        <v>83.67476544339955</v>
      </c>
      <c r="G34" s="108" t="s">
        <v>587</v>
      </c>
      <c r="H34" s="25" t="s">
        <v>587</v>
      </c>
      <c r="I34" s="109">
        <v>865561</v>
      </c>
    </row>
    <row r="35" spans="1:9" s="183" customFormat="1" ht="26.25" customHeight="1">
      <c r="A35" s="110">
        <v>3400</v>
      </c>
      <c r="B35" s="282" t="s">
        <v>9</v>
      </c>
      <c r="C35" s="27">
        <v>289480451</v>
      </c>
      <c r="D35" s="27">
        <v>251226624</v>
      </c>
      <c r="E35" s="109">
        <v>223747505</v>
      </c>
      <c r="F35" s="283">
        <v>77.29278582614893</v>
      </c>
      <c r="G35" s="283">
        <v>89.06201955729023</v>
      </c>
      <c r="H35" s="109">
        <v>50273405</v>
      </c>
      <c r="I35" s="109">
        <v>30033368</v>
      </c>
    </row>
    <row r="36" spans="1:9" s="183" customFormat="1" ht="12.75" customHeight="1">
      <c r="A36" s="110"/>
      <c r="B36" s="297" t="s">
        <v>10</v>
      </c>
      <c r="C36" s="116">
        <v>10720393</v>
      </c>
      <c r="D36" s="25" t="s">
        <v>587</v>
      </c>
      <c r="E36" s="26">
        <v>8706636</v>
      </c>
      <c r="F36" s="283">
        <v>81.2156420011841</v>
      </c>
      <c r="G36" s="108" t="s">
        <v>587</v>
      </c>
      <c r="H36" s="25" t="s">
        <v>587</v>
      </c>
      <c r="I36" s="83">
        <v>1133990</v>
      </c>
    </row>
    <row r="37" spans="1:9" s="183" customFormat="1" ht="12.75" customHeight="1">
      <c r="A37" s="110">
        <v>3500</v>
      </c>
      <c r="B37" s="282" t="s">
        <v>11</v>
      </c>
      <c r="C37" s="27">
        <v>97490800</v>
      </c>
      <c r="D37" s="27">
        <v>79479899</v>
      </c>
      <c r="E37" s="27">
        <v>76881074</v>
      </c>
      <c r="F37" s="283">
        <v>78.85982472192248</v>
      </c>
      <c r="G37" s="283">
        <v>96.73021099334814</v>
      </c>
      <c r="H37" s="109">
        <v>8198409</v>
      </c>
      <c r="I37" s="109">
        <v>8186092</v>
      </c>
    </row>
    <row r="38" spans="1:9" s="183" customFormat="1" ht="12.75" customHeight="1">
      <c r="A38" s="110"/>
      <c r="B38" s="297" t="s">
        <v>12</v>
      </c>
      <c r="C38" s="25" t="s">
        <v>587</v>
      </c>
      <c r="D38" s="25" t="s">
        <v>587</v>
      </c>
      <c r="E38" s="116">
        <v>3489917</v>
      </c>
      <c r="F38" s="25" t="s">
        <v>587</v>
      </c>
      <c r="G38" s="25" t="s">
        <v>587</v>
      </c>
      <c r="H38" s="25" t="s">
        <v>587</v>
      </c>
      <c r="I38" s="83">
        <v>363774</v>
      </c>
    </row>
    <row r="39" spans="1:9" s="183" customFormat="1" ht="12.75" customHeight="1">
      <c r="A39" s="110"/>
      <c r="B39" s="297" t="s">
        <v>13</v>
      </c>
      <c r="C39" s="25" t="s">
        <v>587</v>
      </c>
      <c r="D39" s="25" t="s">
        <v>587</v>
      </c>
      <c r="E39" s="116">
        <v>56179068</v>
      </c>
      <c r="F39" s="25" t="s">
        <v>587</v>
      </c>
      <c r="G39" s="25" t="s">
        <v>587</v>
      </c>
      <c r="H39" s="25" t="s">
        <v>587</v>
      </c>
      <c r="I39" s="83">
        <v>5780795</v>
      </c>
    </row>
    <row r="40" spans="1:9" s="183" customFormat="1" ht="12.75" customHeight="1">
      <c r="A40" s="110"/>
      <c r="B40" s="297" t="s">
        <v>14</v>
      </c>
      <c r="C40" s="25" t="s">
        <v>587</v>
      </c>
      <c r="D40" s="25" t="s">
        <v>587</v>
      </c>
      <c r="E40" s="116">
        <v>5752436</v>
      </c>
      <c r="F40" s="25" t="s">
        <v>587</v>
      </c>
      <c r="G40" s="25" t="s">
        <v>587</v>
      </c>
      <c r="H40" s="25" t="s">
        <v>587</v>
      </c>
      <c r="I40" s="83">
        <v>900085</v>
      </c>
    </row>
    <row r="41" spans="1:9" s="183" customFormat="1" ht="12.75" customHeight="1">
      <c r="A41" s="110"/>
      <c r="B41" s="297" t="s">
        <v>15</v>
      </c>
      <c r="C41" s="25" t="s">
        <v>587</v>
      </c>
      <c r="D41" s="25" t="s">
        <v>587</v>
      </c>
      <c r="E41" s="116">
        <v>11459653</v>
      </c>
      <c r="F41" s="25" t="s">
        <v>587</v>
      </c>
      <c r="G41" s="25" t="s">
        <v>587</v>
      </c>
      <c r="H41" s="25" t="s">
        <v>587</v>
      </c>
      <c r="I41" s="83">
        <v>1141438</v>
      </c>
    </row>
    <row r="42" spans="1:9" s="183" customFormat="1" ht="12.75" customHeight="1">
      <c r="A42" s="298">
        <v>3600</v>
      </c>
      <c r="B42" s="282" t="s">
        <v>16</v>
      </c>
      <c r="C42" s="109">
        <v>6272827</v>
      </c>
      <c r="D42" s="109">
        <v>5564792</v>
      </c>
      <c r="E42" s="109">
        <v>4781854</v>
      </c>
      <c r="F42" s="283">
        <v>76.23124310617845</v>
      </c>
      <c r="G42" s="283">
        <v>85.93050737565753</v>
      </c>
      <c r="H42" s="109">
        <v>-1667698</v>
      </c>
      <c r="I42" s="109">
        <v>284530</v>
      </c>
    </row>
    <row r="43" spans="1:9" s="183" customFormat="1" ht="25.5" customHeight="1">
      <c r="A43" s="299">
        <v>3700</v>
      </c>
      <c r="B43" s="282" t="s">
        <v>17</v>
      </c>
      <c r="C43" s="109">
        <v>14552193</v>
      </c>
      <c r="D43" s="25" t="s">
        <v>587</v>
      </c>
      <c r="E43" s="109">
        <v>11907322</v>
      </c>
      <c r="F43" s="283">
        <v>81.8249318161187</v>
      </c>
      <c r="G43" s="108" t="s">
        <v>587</v>
      </c>
      <c r="H43" s="25" t="s">
        <v>587</v>
      </c>
      <c r="I43" s="109">
        <v>1248183</v>
      </c>
    </row>
    <row r="44" spans="1:9" s="183" customFormat="1" ht="38.25" customHeight="1">
      <c r="A44" s="300">
        <v>3720</v>
      </c>
      <c r="B44" s="297" t="s">
        <v>18</v>
      </c>
      <c r="C44" s="109">
        <v>14552193</v>
      </c>
      <c r="D44" s="25" t="s">
        <v>587</v>
      </c>
      <c r="E44" s="109">
        <v>11907322</v>
      </c>
      <c r="F44" s="283">
        <v>81.8249318161187</v>
      </c>
      <c r="G44" s="25" t="s">
        <v>587</v>
      </c>
      <c r="H44" s="25" t="s">
        <v>587</v>
      </c>
      <c r="I44" s="109">
        <v>1248183</v>
      </c>
    </row>
    <row r="45" spans="1:9" s="183" customFormat="1" ht="12.75" customHeight="1">
      <c r="A45" s="110">
        <v>3900</v>
      </c>
      <c r="B45" s="282" t="s">
        <v>19</v>
      </c>
      <c r="C45" s="25" t="s">
        <v>587</v>
      </c>
      <c r="D45" s="25" t="s">
        <v>587</v>
      </c>
      <c r="E45" s="109">
        <v>52106433</v>
      </c>
      <c r="F45" s="25" t="s">
        <v>587</v>
      </c>
      <c r="G45" s="25" t="s">
        <v>587</v>
      </c>
      <c r="H45" s="25" t="s">
        <v>587</v>
      </c>
      <c r="I45" s="109">
        <v>11401324</v>
      </c>
    </row>
    <row r="46" spans="1:9" s="183" customFormat="1" ht="39" customHeight="1">
      <c r="A46" s="300">
        <v>3921</v>
      </c>
      <c r="B46" s="297" t="s">
        <v>20</v>
      </c>
      <c r="C46" s="25" t="s">
        <v>587</v>
      </c>
      <c r="D46" s="25" t="s">
        <v>587</v>
      </c>
      <c r="E46" s="116">
        <v>15494364</v>
      </c>
      <c r="F46" s="25" t="s">
        <v>587</v>
      </c>
      <c r="G46" s="25" t="s">
        <v>587</v>
      </c>
      <c r="H46" s="25" t="s">
        <v>587</v>
      </c>
      <c r="I46" s="116">
        <v>3950054</v>
      </c>
    </row>
    <row r="47" spans="1:9" s="183" customFormat="1" ht="51.75" customHeight="1">
      <c r="A47" s="300">
        <v>3930</v>
      </c>
      <c r="B47" s="297" t="s">
        <v>21</v>
      </c>
      <c r="C47" s="25" t="s">
        <v>587</v>
      </c>
      <c r="D47" s="25" t="s">
        <v>587</v>
      </c>
      <c r="E47" s="116">
        <v>0</v>
      </c>
      <c r="F47" s="25" t="s">
        <v>587</v>
      </c>
      <c r="G47" s="25" t="s">
        <v>587</v>
      </c>
      <c r="H47" s="25" t="s">
        <v>587</v>
      </c>
      <c r="I47" s="116">
        <v>0</v>
      </c>
    </row>
    <row r="48" spans="1:9" s="183" customFormat="1" ht="12.75" customHeight="1">
      <c r="A48" s="110"/>
      <c r="B48" s="301" t="s">
        <v>22</v>
      </c>
      <c r="C48" s="103">
        <v>171556720</v>
      </c>
      <c r="D48" s="103">
        <v>145623786</v>
      </c>
      <c r="E48" s="103">
        <v>96818538</v>
      </c>
      <c r="F48" s="279">
        <v>56.4352932371288</v>
      </c>
      <c r="G48" s="279">
        <v>66.48538721551986</v>
      </c>
      <c r="H48" s="103">
        <v>16186836</v>
      </c>
      <c r="I48" s="103">
        <v>17354799</v>
      </c>
    </row>
    <row r="49" spans="1:9" s="183" customFormat="1" ht="12.75" customHeight="1">
      <c r="A49" s="302" t="s">
        <v>23</v>
      </c>
      <c r="B49" s="303" t="s">
        <v>24</v>
      </c>
      <c r="C49" s="109">
        <v>74838330</v>
      </c>
      <c r="D49" s="27">
        <v>57092009</v>
      </c>
      <c r="E49" s="109">
        <v>44953306</v>
      </c>
      <c r="F49" s="283">
        <v>60.06722223758868</v>
      </c>
      <c r="G49" s="283">
        <v>78.73835023041491</v>
      </c>
      <c r="H49" s="109">
        <v>4570025</v>
      </c>
      <c r="I49" s="109">
        <v>6799771</v>
      </c>
    </row>
    <row r="50" spans="1:9" s="183" customFormat="1" ht="12" customHeight="1">
      <c r="A50" s="110">
        <v>7000</v>
      </c>
      <c r="B50" s="282" t="s">
        <v>25</v>
      </c>
      <c r="C50" s="109">
        <v>96718390</v>
      </c>
      <c r="D50" s="27">
        <v>88531777</v>
      </c>
      <c r="E50" s="109">
        <v>51865232</v>
      </c>
      <c r="F50" s="283">
        <v>53.624995205151784</v>
      </c>
      <c r="G50" s="283">
        <v>58.58374671503543</v>
      </c>
      <c r="H50" s="109">
        <v>11616811</v>
      </c>
      <c r="I50" s="109">
        <v>10555028</v>
      </c>
    </row>
    <row r="51" spans="1:9" s="183" customFormat="1" ht="39" customHeight="1">
      <c r="A51" s="135">
        <v>7720</v>
      </c>
      <c r="B51" s="304" t="s">
        <v>26</v>
      </c>
      <c r="C51" s="109">
        <v>99100</v>
      </c>
      <c r="D51" s="25" t="s">
        <v>587</v>
      </c>
      <c r="E51" s="109">
        <v>0</v>
      </c>
      <c r="F51" s="108" t="s">
        <v>587</v>
      </c>
      <c r="G51" s="108" t="s">
        <v>587</v>
      </c>
      <c r="H51" s="25" t="s">
        <v>587</v>
      </c>
      <c r="I51" s="116">
        <v>0</v>
      </c>
    </row>
    <row r="52" spans="1:9" s="183" customFormat="1" ht="36.75" customHeight="1">
      <c r="A52" s="135">
        <v>7730</v>
      </c>
      <c r="B52" s="304" t="s">
        <v>27</v>
      </c>
      <c r="C52" s="26">
        <v>14922641</v>
      </c>
      <c r="D52" s="25" t="s">
        <v>587</v>
      </c>
      <c r="E52" s="116">
        <v>5970088</v>
      </c>
      <c r="F52" s="305">
        <v>40.006912985442725</v>
      </c>
      <c r="G52" s="25" t="s">
        <v>587</v>
      </c>
      <c r="H52" s="25" t="s">
        <v>587</v>
      </c>
      <c r="I52" s="116">
        <v>2559577</v>
      </c>
    </row>
    <row r="53" spans="1:9" s="183" customFormat="1" ht="30" customHeight="1">
      <c r="A53" s="284">
        <v>8000</v>
      </c>
      <c r="B53" s="278" t="s">
        <v>28</v>
      </c>
      <c r="C53" s="20">
        <v>-7155693</v>
      </c>
      <c r="D53" s="22" t="s">
        <v>587</v>
      </c>
      <c r="E53" s="20">
        <v>-24100918</v>
      </c>
      <c r="F53" s="305">
        <v>336.8076020030485</v>
      </c>
      <c r="G53" s="22" t="s">
        <v>587</v>
      </c>
      <c r="H53" s="22" t="s">
        <v>587</v>
      </c>
      <c r="I53" s="103">
        <v>-2719058</v>
      </c>
    </row>
    <row r="54" spans="1:9" s="183" customFormat="1" ht="12.75" customHeight="1">
      <c r="A54" s="110">
        <v>8100</v>
      </c>
      <c r="B54" s="291" t="s">
        <v>29</v>
      </c>
      <c r="C54" s="109">
        <v>45901073</v>
      </c>
      <c r="D54" s="25" t="s">
        <v>587</v>
      </c>
      <c r="E54" s="109">
        <v>20043756</v>
      </c>
      <c r="F54" s="283">
        <v>43.66729291927446</v>
      </c>
      <c r="G54" s="25" t="s">
        <v>587</v>
      </c>
      <c r="H54" s="25" t="s">
        <v>587</v>
      </c>
      <c r="I54" s="109">
        <v>3413021</v>
      </c>
    </row>
    <row r="55" spans="1:9" s="183" customFormat="1" ht="12.75" customHeight="1">
      <c r="A55" s="110">
        <v>8200</v>
      </c>
      <c r="B55" s="306" t="s">
        <v>30</v>
      </c>
      <c r="C55" s="109">
        <v>53056766</v>
      </c>
      <c r="D55" s="25" t="s">
        <v>587</v>
      </c>
      <c r="E55" s="109">
        <v>44144674</v>
      </c>
      <c r="F55" s="283">
        <v>83.20272291002433</v>
      </c>
      <c r="G55" s="25" t="s">
        <v>587</v>
      </c>
      <c r="H55" s="25" t="s">
        <v>587</v>
      </c>
      <c r="I55" s="109">
        <v>6132079</v>
      </c>
    </row>
    <row r="56" spans="1:9" s="183" customFormat="1" ht="12.75" customHeight="1">
      <c r="A56" s="135"/>
      <c r="B56" s="290" t="s">
        <v>31</v>
      </c>
      <c r="C56" s="103">
        <v>-184274886</v>
      </c>
      <c r="D56" s="22" t="s">
        <v>587</v>
      </c>
      <c r="E56" s="103">
        <v>43898223</v>
      </c>
      <c r="F56" s="104" t="s">
        <v>587</v>
      </c>
      <c r="G56" s="104" t="s">
        <v>587</v>
      </c>
      <c r="H56" s="22" t="s">
        <v>587</v>
      </c>
      <c r="I56" s="103">
        <v>5949215</v>
      </c>
    </row>
    <row r="57" spans="1:9" s="183" customFormat="1" ht="14.25" customHeight="1">
      <c r="A57" s="110"/>
      <c r="B57" s="113" t="s">
        <v>32</v>
      </c>
      <c r="C57" s="103">
        <v>184274886</v>
      </c>
      <c r="D57" s="22" t="s">
        <v>587</v>
      </c>
      <c r="E57" s="103">
        <v>-43898223</v>
      </c>
      <c r="F57" s="22" t="s">
        <v>587</v>
      </c>
      <c r="G57" s="22" t="s">
        <v>587</v>
      </c>
      <c r="H57" s="22" t="s">
        <v>587</v>
      </c>
      <c r="I57" s="103">
        <v>-5949215</v>
      </c>
    </row>
    <row r="58" spans="1:9" s="307" customFormat="1" ht="24" customHeight="1">
      <c r="A58" s="75" t="s">
        <v>33</v>
      </c>
      <c r="B58" s="253" t="s">
        <v>952</v>
      </c>
      <c r="C58" s="76">
        <v>400000</v>
      </c>
      <c r="D58" s="254" t="s">
        <v>587</v>
      </c>
      <c r="E58" s="76">
        <v>400000</v>
      </c>
      <c r="F58" s="254" t="s">
        <v>587</v>
      </c>
      <c r="G58" s="254" t="s">
        <v>587</v>
      </c>
      <c r="H58" s="254" t="s">
        <v>587</v>
      </c>
      <c r="I58" s="109">
        <v>0</v>
      </c>
    </row>
    <row r="59" spans="1:9" s="183" customFormat="1" ht="12.75" customHeight="1">
      <c r="A59" s="110"/>
      <c r="B59" s="115" t="s">
        <v>34</v>
      </c>
      <c r="C59" s="109">
        <v>194476814</v>
      </c>
      <c r="D59" s="25" t="s">
        <v>587</v>
      </c>
      <c r="E59" s="109">
        <v>-43767551</v>
      </c>
      <c r="F59" s="308" t="s">
        <v>587</v>
      </c>
      <c r="G59" s="308" t="s">
        <v>587</v>
      </c>
      <c r="H59" s="308" t="s">
        <v>587</v>
      </c>
      <c r="I59" s="109">
        <v>-6313473</v>
      </c>
    </row>
    <row r="60" spans="1:9" s="183" customFormat="1" ht="39.75" customHeight="1">
      <c r="A60" s="110"/>
      <c r="B60" s="117" t="s">
        <v>35</v>
      </c>
      <c r="C60" s="109">
        <v>-6161778</v>
      </c>
      <c r="D60" s="27">
        <v>-7495815</v>
      </c>
      <c r="E60" s="27">
        <v>-7495815</v>
      </c>
      <c r="F60" s="308" t="s">
        <v>587</v>
      </c>
      <c r="G60" s="308" t="s">
        <v>587</v>
      </c>
      <c r="H60" s="109">
        <v>-4311224</v>
      </c>
      <c r="I60" s="109">
        <v>-4311224</v>
      </c>
    </row>
    <row r="61" spans="1:9" s="183" customFormat="1" ht="39" customHeight="1">
      <c r="A61" s="110"/>
      <c r="B61" s="117" t="s">
        <v>36</v>
      </c>
      <c r="C61" s="109">
        <v>-4440150</v>
      </c>
      <c r="D61" s="309">
        <v>6965143</v>
      </c>
      <c r="E61" s="309">
        <v>6965143</v>
      </c>
      <c r="F61" s="308" t="s">
        <v>587</v>
      </c>
      <c r="G61" s="308" t="s">
        <v>587</v>
      </c>
      <c r="H61" s="109">
        <v>4675482</v>
      </c>
      <c r="I61" s="109">
        <v>4675482</v>
      </c>
    </row>
    <row r="62" spans="1:9" s="183" customFormat="1" ht="12.75" customHeight="1">
      <c r="A62" s="310"/>
      <c r="B62" s="311"/>
      <c r="C62" s="312"/>
      <c r="D62" s="313"/>
      <c r="E62" s="312"/>
      <c r="F62" s="314"/>
      <c r="G62" s="314"/>
      <c r="H62" s="312"/>
      <c r="I62" s="312"/>
    </row>
    <row r="63" spans="1:9" s="183" customFormat="1" ht="12.75">
      <c r="A63" s="315"/>
      <c r="B63" s="316"/>
      <c r="C63" s="317"/>
      <c r="D63" s="318"/>
      <c r="E63" s="317"/>
      <c r="F63" s="319"/>
      <c r="G63" s="319"/>
      <c r="H63" s="317"/>
      <c r="I63" s="317"/>
    </row>
    <row r="64" spans="1:9" s="183" customFormat="1" ht="15" customHeight="1">
      <c r="A64" s="272"/>
      <c r="B64" s="1030"/>
      <c r="C64" s="1031"/>
      <c r="D64" s="1031"/>
      <c r="E64" s="1031"/>
      <c r="F64" s="1031"/>
      <c r="G64" s="1031"/>
      <c r="H64" s="1031"/>
      <c r="I64" s="1031"/>
    </row>
    <row r="65" spans="1:9" s="183" customFormat="1" ht="12.75">
      <c r="A65" s="272"/>
      <c r="B65" s="92"/>
      <c r="C65" s="320"/>
      <c r="D65" s="320"/>
      <c r="E65" s="320"/>
      <c r="F65" s="320"/>
      <c r="G65" s="320"/>
      <c r="H65" s="320"/>
      <c r="I65" s="320"/>
    </row>
    <row r="66" spans="1:9" s="183" customFormat="1" ht="12.75">
      <c r="A66" s="272"/>
      <c r="B66" s="35"/>
      <c r="C66" s="93"/>
      <c r="D66" s="93"/>
      <c r="E66" s="93"/>
      <c r="F66" s="93"/>
      <c r="G66" s="93"/>
      <c r="H66" s="93"/>
      <c r="I66" s="93"/>
    </row>
    <row r="67" spans="1:9" s="183" customFormat="1" ht="12.75">
      <c r="A67" s="272"/>
      <c r="B67" s="93"/>
      <c r="C67" s="93"/>
      <c r="D67" s="93"/>
      <c r="E67" s="93"/>
      <c r="F67" s="93"/>
      <c r="G67" s="93"/>
      <c r="H67" s="93"/>
      <c r="I67" s="93"/>
    </row>
    <row r="68" spans="1:9" s="183" customFormat="1" ht="12.75">
      <c r="A68" s="272"/>
      <c r="B68" s="93"/>
      <c r="C68" s="93"/>
      <c r="D68" s="93"/>
      <c r="E68" s="93"/>
      <c r="F68" s="93"/>
      <c r="G68" s="93"/>
      <c r="H68" s="93"/>
      <c r="I68" s="93"/>
    </row>
    <row r="69" spans="1:9" s="183" customFormat="1" ht="12.75">
      <c r="A69" s="145" t="s">
        <v>37</v>
      </c>
      <c r="B69" s="93"/>
      <c r="C69" s="93"/>
      <c r="D69" s="146"/>
      <c r="E69" s="146"/>
      <c r="F69" s="93" t="s">
        <v>624</v>
      </c>
      <c r="G69" s="93"/>
      <c r="H69" s="93"/>
      <c r="I69" s="93"/>
    </row>
    <row r="70" spans="1:8" s="183" customFormat="1" ht="12.75">
      <c r="A70" s="93"/>
      <c r="C70" s="146"/>
      <c r="D70" s="146"/>
      <c r="E70" s="146"/>
      <c r="F70" s="93"/>
      <c r="H70" s="93"/>
    </row>
    <row r="71" spans="1:9" ht="15.75">
      <c r="A71" s="272"/>
      <c r="B71" s="321"/>
      <c r="C71" s="146"/>
      <c r="D71" s="146"/>
      <c r="E71" s="93"/>
      <c r="F71" s="95"/>
      <c r="G71" s="93"/>
      <c r="H71" s="93"/>
      <c r="I71" s="93"/>
    </row>
    <row r="72" spans="1:9" ht="12.75">
      <c r="A72" s="272"/>
      <c r="B72" s="321"/>
      <c r="C72" s="93"/>
      <c r="D72" s="93"/>
      <c r="E72" s="93"/>
      <c r="F72" s="93"/>
      <c r="G72" s="93"/>
      <c r="H72" s="93"/>
      <c r="I72" s="93"/>
    </row>
    <row r="73" spans="1:9" ht="12.75">
      <c r="A73" s="272"/>
      <c r="B73" s="145"/>
      <c r="C73" s="93"/>
      <c r="D73" s="93"/>
      <c r="E73" s="93"/>
      <c r="F73" s="93"/>
      <c r="G73" s="93"/>
      <c r="H73" s="93"/>
      <c r="I73" s="93"/>
    </row>
    <row r="74" spans="1:9" ht="15.75">
      <c r="A74" s="145" t="s">
        <v>815</v>
      </c>
      <c r="C74" s="95"/>
      <c r="D74" s="95"/>
      <c r="E74" s="146"/>
      <c r="F74" s="274"/>
      <c r="G74" s="274"/>
      <c r="H74" s="322"/>
      <c r="I74" s="323"/>
    </row>
    <row r="75" spans="1:9" ht="12.75">
      <c r="A75" s="93" t="s">
        <v>626</v>
      </c>
      <c r="C75" s="325"/>
      <c r="D75" s="326"/>
      <c r="E75" s="325"/>
      <c r="F75" s="323"/>
      <c r="G75" s="322"/>
      <c r="H75" s="322"/>
      <c r="I75" s="323"/>
    </row>
  </sheetData>
  <mergeCells count="1">
    <mergeCell ref="B64:I64"/>
  </mergeCells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2" r:id="rId1"/>
  <headerFooter alignWithMargins="0">
    <oddFooter>&amp;R&amp;P</oddFooter>
  </headerFooter>
  <rowBreaks count="1" manualBreakCount="1">
    <brk id="5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7"/>
  <sheetViews>
    <sheetView workbookViewId="0" topLeftCell="A1">
      <selection activeCell="A5" sqref="A5:F5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8.28125" style="0" customWidth="1"/>
    <col min="4" max="4" width="14.57421875" style="0" customWidth="1"/>
    <col min="6" max="6" width="13.421875" style="0" customWidth="1"/>
  </cols>
  <sheetData>
    <row r="1" spans="2:6" ht="12.75">
      <c r="B1" s="93"/>
      <c r="C1" s="93"/>
      <c r="D1" s="93"/>
      <c r="E1" s="93"/>
      <c r="F1" s="273" t="s">
        <v>39</v>
      </c>
    </row>
    <row r="2" spans="2:6" ht="15.75">
      <c r="B2" s="276"/>
      <c r="C2" s="95" t="s">
        <v>574</v>
      </c>
      <c r="D2" s="95"/>
      <c r="E2" s="95"/>
      <c r="F2" s="274"/>
    </row>
    <row r="3" spans="2:6" ht="12.75">
      <c r="B3" s="93"/>
      <c r="C3" s="93"/>
      <c r="D3" s="93"/>
      <c r="E3" s="93"/>
      <c r="F3" s="93"/>
    </row>
    <row r="4" spans="1:6" ht="15.75">
      <c r="A4" s="1024" t="s">
        <v>40</v>
      </c>
      <c r="B4" s="1024"/>
      <c r="C4" s="1024"/>
      <c r="D4" s="1024"/>
      <c r="E4" s="1024"/>
      <c r="F4" s="1024"/>
    </row>
    <row r="5" spans="1:6" s="183" customFormat="1" ht="15.75">
      <c r="A5" s="1022" t="s">
        <v>1015</v>
      </c>
      <c r="B5" s="1022"/>
      <c r="C5" s="1022"/>
      <c r="D5" s="1022"/>
      <c r="E5" s="1022"/>
      <c r="F5" s="1022"/>
    </row>
    <row r="6" spans="2:6" ht="12.75">
      <c r="B6" s="93"/>
      <c r="C6" s="93"/>
      <c r="D6" s="93"/>
      <c r="E6" s="93"/>
      <c r="F6" s="93"/>
    </row>
    <row r="7" spans="2:6" ht="12.75">
      <c r="B7" s="93"/>
      <c r="C7" s="93"/>
      <c r="D7" s="93"/>
      <c r="E7" s="93"/>
      <c r="F7" s="273" t="s">
        <v>41</v>
      </c>
    </row>
    <row r="8" spans="1:6" s="183" customFormat="1" ht="51">
      <c r="A8" s="98" t="s">
        <v>730</v>
      </c>
      <c r="B8" s="327" t="s">
        <v>580</v>
      </c>
      <c r="C8" s="98" t="s">
        <v>632</v>
      </c>
      <c r="D8" s="98" t="s">
        <v>633</v>
      </c>
      <c r="E8" s="98" t="s">
        <v>822</v>
      </c>
      <c r="F8" s="98" t="s">
        <v>733</v>
      </c>
    </row>
    <row r="9" spans="1:6" s="183" customFormat="1" ht="12.75">
      <c r="A9" s="327">
        <v>1</v>
      </c>
      <c r="B9" s="327">
        <v>2</v>
      </c>
      <c r="C9" s="98">
        <v>3</v>
      </c>
      <c r="D9" s="98">
        <v>4</v>
      </c>
      <c r="E9" s="98">
        <v>5</v>
      </c>
      <c r="F9" s="98">
        <v>6</v>
      </c>
    </row>
    <row r="10" spans="1:6" s="183" customFormat="1" ht="15" customHeight="1">
      <c r="A10" s="328"/>
      <c r="B10" s="105" t="s">
        <v>989</v>
      </c>
      <c r="C10" s="103">
        <v>1597076598</v>
      </c>
      <c r="D10" s="103">
        <v>1104387739</v>
      </c>
      <c r="E10" s="329">
        <v>69.15058052838616</v>
      </c>
      <c r="F10" s="103">
        <v>142466172</v>
      </c>
    </row>
    <row r="11" spans="1:6" s="183" customFormat="1" ht="15" customHeight="1">
      <c r="A11" s="330" t="s">
        <v>42</v>
      </c>
      <c r="B11" s="285" t="s">
        <v>43</v>
      </c>
      <c r="C11" s="109">
        <v>165265667</v>
      </c>
      <c r="D11" s="109">
        <v>98836778</v>
      </c>
      <c r="E11" s="331">
        <v>59.804785709060795</v>
      </c>
      <c r="F11" s="109">
        <v>12552211</v>
      </c>
    </row>
    <row r="12" spans="1:6" s="183" customFormat="1" ht="13.5" customHeight="1">
      <c r="A12" s="330" t="s">
        <v>44</v>
      </c>
      <c r="B12" s="110" t="s">
        <v>45</v>
      </c>
      <c r="C12" s="109">
        <v>91698583</v>
      </c>
      <c r="D12" s="109">
        <v>65957657</v>
      </c>
      <c r="E12" s="331">
        <v>71.9287636102294</v>
      </c>
      <c r="F12" s="109">
        <v>9134041</v>
      </c>
    </row>
    <row r="13" spans="1:6" s="183" customFormat="1" ht="24.75" customHeight="1">
      <c r="A13" s="330" t="s">
        <v>46</v>
      </c>
      <c r="B13" s="117" t="s">
        <v>47</v>
      </c>
      <c r="C13" s="109">
        <v>162238375</v>
      </c>
      <c r="D13" s="109">
        <v>120868091</v>
      </c>
      <c r="E13" s="331">
        <v>74.50030919010376</v>
      </c>
      <c r="F13" s="109">
        <v>13437674</v>
      </c>
    </row>
    <row r="14" spans="1:6" s="183" customFormat="1" ht="15" customHeight="1">
      <c r="A14" s="330" t="s">
        <v>48</v>
      </c>
      <c r="B14" s="110" t="s">
        <v>49</v>
      </c>
      <c r="C14" s="109">
        <v>137861686</v>
      </c>
      <c r="D14" s="109">
        <v>99353005</v>
      </c>
      <c r="E14" s="331">
        <v>72.06716230062644</v>
      </c>
      <c r="F14" s="109">
        <v>12108452</v>
      </c>
    </row>
    <row r="15" spans="1:6" s="183" customFormat="1" ht="15" customHeight="1">
      <c r="A15" s="330" t="s">
        <v>50</v>
      </c>
      <c r="B15" s="110" t="s">
        <v>51</v>
      </c>
      <c r="C15" s="109">
        <v>236917949</v>
      </c>
      <c r="D15" s="109">
        <v>184317160</v>
      </c>
      <c r="E15" s="331">
        <v>77.79788774045144</v>
      </c>
      <c r="F15" s="109">
        <v>20712809</v>
      </c>
    </row>
    <row r="16" spans="1:6" s="183" customFormat="1" ht="29.25" customHeight="1">
      <c r="A16" s="330" t="s">
        <v>52</v>
      </c>
      <c r="B16" s="117" t="s">
        <v>53</v>
      </c>
      <c r="C16" s="109">
        <v>116729708</v>
      </c>
      <c r="D16" s="109">
        <v>90017959</v>
      </c>
      <c r="E16" s="331">
        <v>77.11658029676558</v>
      </c>
      <c r="F16" s="109">
        <v>9554582</v>
      </c>
    </row>
    <row r="17" spans="1:6" s="183" customFormat="1" ht="27.75" customHeight="1">
      <c r="A17" s="330" t="s">
        <v>54</v>
      </c>
      <c r="B17" s="117" t="s">
        <v>55</v>
      </c>
      <c r="C17" s="109">
        <v>37614988</v>
      </c>
      <c r="D17" s="109">
        <v>19221193</v>
      </c>
      <c r="E17" s="331">
        <v>51.09982488895118</v>
      </c>
      <c r="F17" s="109">
        <v>3152730</v>
      </c>
    </row>
    <row r="18" spans="1:6" s="183" customFormat="1" ht="15.75" customHeight="1">
      <c r="A18" s="330" t="s">
        <v>56</v>
      </c>
      <c r="B18" s="110" t="s">
        <v>57</v>
      </c>
      <c r="C18" s="109">
        <v>39606732</v>
      </c>
      <c r="D18" s="109">
        <v>29795358</v>
      </c>
      <c r="E18" s="331">
        <v>75.2280142678775</v>
      </c>
      <c r="F18" s="109">
        <v>4105396</v>
      </c>
    </row>
    <row r="19" spans="1:6" s="183" customFormat="1" ht="30" customHeight="1">
      <c r="A19" s="330" t="s">
        <v>58</v>
      </c>
      <c r="B19" s="117" t="s">
        <v>59</v>
      </c>
      <c r="C19" s="109">
        <v>82007</v>
      </c>
      <c r="D19" s="109">
        <v>60979</v>
      </c>
      <c r="E19" s="331">
        <v>74.35828648773885</v>
      </c>
      <c r="F19" s="109">
        <v>6029</v>
      </c>
    </row>
    <row r="20" spans="1:6" s="183" customFormat="1" ht="26.25" customHeight="1">
      <c r="A20" s="330" t="s">
        <v>60</v>
      </c>
      <c r="B20" s="117" t="s">
        <v>61</v>
      </c>
      <c r="C20" s="109">
        <v>151830552</v>
      </c>
      <c r="D20" s="109">
        <v>81700421</v>
      </c>
      <c r="E20" s="331">
        <v>53.810264089667534</v>
      </c>
      <c r="F20" s="109">
        <v>15343648</v>
      </c>
    </row>
    <row r="21" spans="1:6" s="183" customFormat="1" ht="28.5" customHeight="1">
      <c r="A21" s="330" t="s">
        <v>62</v>
      </c>
      <c r="B21" s="117" t="s">
        <v>63</v>
      </c>
      <c r="C21" s="109">
        <v>1392422</v>
      </c>
      <c r="D21" s="109">
        <v>979261</v>
      </c>
      <c r="E21" s="331">
        <v>70.32788910258529</v>
      </c>
      <c r="F21" s="109">
        <v>147282</v>
      </c>
    </row>
    <row r="22" spans="1:6" s="183" customFormat="1" ht="16.5" customHeight="1">
      <c r="A22" s="330" t="s">
        <v>64</v>
      </c>
      <c r="B22" s="110" t="s">
        <v>65</v>
      </c>
      <c r="C22" s="109">
        <v>141185510</v>
      </c>
      <c r="D22" s="109">
        <v>106852814</v>
      </c>
      <c r="E22" s="331">
        <v>75.68256402516094</v>
      </c>
      <c r="F22" s="109">
        <v>17234881</v>
      </c>
    </row>
    <row r="23" spans="1:6" s="183" customFormat="1" ht="15.75" customHeight="1">
      <c r="A23" s="330" t="s">
        <v>66</v>
      </c>
      <c r="B23" s="110" t="s">
        <v>67</v>
      </c>
      <c r="C23" s="109">
        <v>43012557</v>
      </c>
      <c r="D23" s="109">
        <v>22632799</v>
      </c>
      <c r="E23" s="331">
        <v>52.61905029268546</v>
      </c>
      <c r="F23" s="109">
        <v>5366693</v>
      </c>
    </row>
    <row r="24" spans="1:6" s="183" customFormat="1" ht="28.5" customHeight="1">
      <c r="A24" s="330" t="s">
        <v>68</v>
      </c>
      <c r="B24" s="117" t="s">
        <v>69</v>
      </c>
      <c r="C24" s="109">
        <v>271639862</v>
      </c>
      <c r="D24" s="109">
        <v>183794264</v>
      </c>
      <c r="E24" s="331">
        <v>67.6610062480447</v>
      </c>
      <c r="F24" s="109">
        <v>19609744</v>
      </c>
    </row>
    <row r="25" spans="1:6" s="183" customFormat="1" ht="21.75" customHeight="1">
      <c r="A25" s="330"/>
      <c r="B25" s="332" t="s">
        <v>70</v>
      </c>
      <c r="C25" s="116">
        <v>-7155693</v>
      </c>
      <c r="D25" s="116">
        <v>-24100918</v>
      </c>
      <c r="E25" s="333">
        <v>336.8076020030485</v>
      </c>
      <c r="F25" s="109">
        <v>-2719058</v>
      </c>
    </row>
    <row r="26" spans="2:6" s="183" customFormat="1" ht="12.75">
      <c r="B26" s="93"/>
      <c r="C26" s="334"/>
      <c r="D26" s="334"/>
      <c r="E26" s="335"/>
      <c r="F26" s="93"/>
    </row>
    <row r="27" spans="1:6" s="183" customFormat="1" ht="12.75">
      <c r="A27" s="336"/>
      <c r="B27" s="317"/>
      <c r="C27" s="318"/>
      <c r="D27" s="334"/>
      <c r="E27" s="335"/>
      <c r="F27" s="93"/>
    </row>
    <row r="28" spans="2:6" s="183" customFormat="1" ht="12.75">
      <c r="B28" s="93"/>
      <c r="C28" s="334"/>
      <c r="D28" s="334"/>
      <c r="E28" s="335"/>
      <c r="F28" s="93"/>
    </row>
    <row r="29" spans="1:6" s="183" customFormat="1" ht="12.75">
      <c r="A29" s="145" t="s">
        <v>71</v>
      </c>
      <c r="C29" s="146"/>
      <c r="E29" s="146" t="s">
        <v>624</v>
      </c>
      <c r="F29" s="93"/>
    </row>
    <row r="30" spans="1:6" s="183" customFormat="1" ht="12.75">
      <c r="A30" s="93"/>
      <c r="C30" s="334"/>
      <c r="D30" s="334"/>
      <c r="E30" s="335"/>
      <c r="F30" s="93"/>
    </row>
    <row r="31" s="183" customFormat="1" ht="12.75"/>
    <row r="32" s="183" customFormat="1" ht="12.75"/>
    <row r="33" s="183" customFormat="1" ht="12.75"/>
    <row r="34" s="183" customFormat="1" ht="12.75"/>
    <row r="35" s="183" customFormat="1" ht="12.75"/>
    <row r="36" ht="12.75">
      <c r="A36" s="145" t="s">
        <v>815</v>
      </c>
    </row>
    <row r="37" ht="12.75">
      <c r="A37" s="93" t="s">
        <v>626</v>
      </c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36"/>
  <sheetViews>
    <sheetView zoomScaleSheetLayoutView="90" workbookViewId="0" topLeftCell="A1">
      <selection activeCell="F14" sqref="F14"/>
    </sheetView>
  </sheetViews>
  <sheetFormatPr defaultColWidth="9.140625" defaultRowHeight="17.25" customHeight="1"/>
  <cols>
    <col min="1" max="1" width="6.421875" style="147" customWidth="1"/>
    <col min="2" max="2" width="42.28125" style="210" customWidth="1"/>
    <col min="3" max="3" width="11.140625" style="149" customWidth="1"/>
    <col min="4" max="4" width="11.28125" style="149" customWidth="1"/>
    <col min="5" max="5" width="11.57421875" style="149" customWidth="1"/>
    <col min="6" max="6" width="9.140625" style="211" customWidth="1"/>
    <col min="7" max="7" width="9.7109375" style="211" customWidth="1"/>
    <col min="8" max="8" width="11.00390625" style="149" customWidth="1"/>
    <col min="9" max="9" width="11.8515625" style="149" customWidth="1"/>
    <col min="10" max="16384" width="9.140625" style="148" customWidth="1"/>
  </cols>
  <sheetData>
    <row r="1" ht="12.75">
      <c r="I1" s="337" t="s">
        <v>72</v>
      </c>
    </row>
    <row r="2" spans="1:9" s="39" customFormat="1" ht="13.5" customHeight="1">
      <c r="A2" s="338"/>
      <c r="B2" s="269"/>
      <c r="C2" s="163"/>
      <c r="D2" s="227" t="s">
        <v>73</v>
      </c>
      <c r="E2" s="339"/>
      <c r="F2" s="340"/>
      <c r="G2" s="340"/>
      <c r="H2" s="339"/>
      <c r="I2" s="339"/>
    </row>
    <row r="3" spans="2:4" ht="17.25" customHeight="1">
      <c r="B3" s="159"/>
      <c r="C3" s="341"/>
      <c r="D3" s="341"/>
    </row>
    <row r="4" spans="3:9" ht="17.25" customHeight="1">
      <c r="C4" s="342"/>
      <c r="D4" s="343" t="s">
        <v>74</v>
      </c>
      <c r="E4" s="342"/>
      <c r="F4" s="344"/>
      <c r="G4" s="344"/>
      <c r="H4" s="342"/>
      <c r="I4" s="342"/>
    </row>
    <row r="5" spans="2:9" ht="17.25" customHeight="1">
      <c r="B5" s="44"/>
      <c r="C5" s="148"/>
      <c r="D5" s="163" t="s">
        <v>578</v>
      </c>
      <c r="E5" s="163"/>
      <c r="H5" s="163"/>
      <c r="I5" s="163"/>
    </row>
    <row r="6" ht="12.75">
      <c r="I6" s="165" t="s">
        <v>75</v>
      </c>
    </row>
    <row r="7" spans="1:9" ht="90" customHeight="1">
      <c r="A7" s="67" t="s">
        <v>821</v>
      </c>
      <c r="B7" s="345" t="s">
        <v>580</v>
      </c>
      <c r="C7" s="346" t="s">
        <v>632</v>
      </c>
      <c r="D7" s="346" t="s">
        <v>923</v>
      </c>
      <c r="E7" s="346" t="s">
        <v>633</v>
      </c>
      <c r="F7" s="347" t="s">
        <v>76</v>
      </c>
      <c r="G7" s="345" t="s">
        <v>77</v>
      </c>
      <c r="H7" s="346" t="s">
        <v>78</v>
      </c>
      <c r="I7" s="346" t="s">
        <v>733</v>
      </c>
    </row>
    <row r="8" spans="1:9" s="177" customFormat="1" ht="11.25">
      <c r="A8" s="348">
        <v>1</v>
      </c>
      <c r="B8" s="173">
        <v>2</v>
      </c>
      <c r="C8" s="175">
        <v>3</v>
      </c>
      <c r="D8" s="349">
        <v>4</v>
      </c>
      <c r="E8" s="349">
        <v>5</v>
      </c>
      <c r="F8" s="349">
        <v>6</v>
      </c>
      <c r="G8" s="349">
        <v>7</v>
      </c>
      <c r="H8" s="349">
        <v>8</v>
      </c>
      <c r="I8" s="349">
        <v>9</v>
      </c>
    </row>
    <row r="9" spans="1:9" ht="15" customHeight="1">
      <c r="A9" s="350"/>
      <c r="B9" s="351" t="s">
        <v>79</v>
      </c>
      <c r="C9" s="352">
        <v>640254898</v>
      </c>
      <c r="D9" s="352">
        <v>512718043</v>
      </c>
      <c r="E9" s="352">
        <v>536056274</v>
      </c>
      <c r="F9" s="353">
        <v>83.72544679853429</v>
      </c>
      <c r="G9" s="353">
        <v>104.5518645810559</v>
      </c>
      <c r="H9" s="352">
        <v>59675572</v>
      </c>
      <c r="I9" s="352">
        <v>56215365</v>
      </c>
    </row>
    <row r="10" spans="1:9" ht="14.25" customHeight="1">
      <c r="A10" s="350"/>
      <c r="B10" s="354" t="s">
        <v>80</v>
      </c>
      <c r="C10" s="355">
        <v>640227666</v>
      </c>
      <c r="D10" s="355">
        <v>512695353</v>
      </c>
      <c r="E10" s="355">
        <v>536035066</v>
      </c>
      <c r="F10" s="357">
        <v>83.72569547783336</v>
      </c>
      <c r="G10" s="357">
        <v>104.55235509029472</v>
      </c>
      <c r="H10" s="358">
        <v>59673303</v>
      </c>
      <c r="I10" s="358">
        <v>56209543</v>
      </c>
    </row>
    <row r="11" spans="1:9" ht="12.75">
      <c r="A11" s="350"/>
      <c r="B11" s="354" t="s">
        <v>81</v>
      </c>
      <c r="C11" s="355">
        <v>27232</v>
      </c>
      <c r="D11" s="355">
        <v>22690</v>
      </c>
      <c r="E11" s="355">
        <v>21208</v>
      </c>
      <c r="F11" s="357">
        <v>77.8789659224442</v>
      </c>
      <c r="G11" s="357">
        <v>93.46848832084619</v>
      </c>
      <c r="H11" s="358">
        <v>2269</v>
      </c>
      <c r="I11" s="358">
        <v>5822</v>
      </c>
    </row>
    <row r="12" spans="1:9" ht="24.75" customHeight="1">
      <c r="A12" s="350"/>
      <c r="B12" s="351" t="s">
        <v>82</v>
      </c>
      <c r="C12" s="359">
        <v>610035177</v>
      </c>
      <c r="D12" s="352">
        <v>498061237</v>
      </c>
      <c r="E12" s="352">
        <v>492538912</v>
      </c>
      <c r="F12" s="353">
        <v>80.73942791662981</v>
      </c>
      <c r="G12" s="353">
        <v>98.89123573774523</v>
      </c>
      <c r="H12" s="352">
        <v>53298294</v>
      </c>
      <c r="I12" s="352">
        <v>48950354</v>
      </c>
    </row>
    <row r="13" spans="1:9" ht="14.25" customHeight="1">
      <c r="A13" s="350"/>
      <c r="B13" s="354" t="s">
        <v>83</v>
      </c>
      <c r="C13" s="260">
        <v>607830777</v>
      </c>
      <c r="D13" s="260">
        <v>496505491</v>
      </c>
      <c r="E13" s="260">
        <v>491200946</v>
      </c>
      <c r="F13" s="357">
        <v>80.81212149611173</v>
      </c>
      <c r="G13" s="357">
        <v>98.93162410161543</v>
      </c>
      <c r="H13" s="358">
        <v>53178406</v>
      </c>
      <c r="I13" s="358">
        <v>48600740</v>
      </c>
    </row>
    <row r="14" spans="1:9" ht="12.75" customHeight="1">
      <c r="A14" s="360">
        <v>1000</v>
      </c>
      <c r="B14" s="361" t="s">
        <v>84</v>
      </c>
      <c r="C14" s="261">
        <v>34147961</v>
      </c>
      <c r="D14" s="261">
        <v>29739570</v>
      </c>
      <c r="E14" s="261">
        <v>29262702</v>
      </c>
      <c r="F14" s="353">
        <v>85.6938486019707</v>
      </c>
      <c r="G14" s="353">
        <v>98.39652019178489</v>
      </c>
      <c r="H14" s="352">
        <v>3968448</v>
      </c>
      <c r="I14" s="352">
        <v>3799149</v>
      </c>
    </row>
    <row r="15" spans="1:9" ht="12.75">
      <c r="A15" s="362">
        <v>1100</v>
      </c>
      <c r="B15" s="363" t="s">
        <v>85</v>
      </c>
      <c r="C15" s="260">
        <v>3805007</v>
      </c>
      <c r="D15" s="260">
        <v>3157528</v>
      </c>
      <c r="E15" s="260">
        <v>2820509</v>
      </c>
      <c r="F15" s="357">
        <v>74.12624996484894</v>
      </c>
      <c r="G15" s="357">
        <v>89.3264921166178</v>
      </c>
      <c r="H15" s="358">
        <v>402396</v>
      </c>
      <c r="I15" s="358">
        <v>313145</v>
      </c>
    </row>
    <row r="16" spans="1:9" ht="12.75" customHeight="1">
      <c r="A16" s="362">
        <v>1200</v>
      </c>
      <c r="B16" s="363" t="s">
        <v>86</v>
      </c>
      <c r="C16" s="364" t="s">
        <v>587</v>
      </c>
      <c r="D16" s="364" t="s">
        <v>587</v>
      </c>
      <c r="E16" s="260">
        <v>650184</v>
      </c>
      <c r="F16" s="245" t="s">
        <v>587</v>
      </c>
      <c r="G16" s="245" t="s">
        <v>587</v>
      </c>
      <c r="H16" s="364" t="s">
        <v>587</v>
      </c>
      <c r="I16" s="358">
        <v>77140</v>
      </c>
    </row>
    <row r="17" spans="1:9" ht="64.5" customHeight="1">
      <c r="A17" s="362">
        <v>1210</v>
      </c>
      <c r="B17" s="365" t="s">
        <v>87</v>
      </c>
      <c r="C17" s="364" t="s">
        <v>587</v>
      </c>
      <c r="D17" s="364" t="s">
        <v>587</v>
      </c>
      <c r="E17" s="260">
        <v>650184</v>
      </c>
      <c r="F17" s="245" t="s">
        <v>587</v>
      </c>
      <c r="G17" s="245" t="s">
        <v>587</v>
      </c>
      <c r="H17" s="364" t="s">
        <v>587</v>
      </c>
      <c r="I17" s="358">
        <v>77140</v>
      </c>
    </row>
    <row r="18" spans="1:9" ht="25.5">
      <c r="A18" s="362">
        <v>1230</v>
      </c>
      <c r="B18" s="365" t="s">
        <v>88</v>
      </c>
      <c r="C18" s="364" t="s">
        <v>587</v>
      </c>
      <c r="D18" s="364" t="s">
        <v>587</v>
      </c>
      <c r="E18" s="260">
        <v>0</v>
      </c>
      <c r="F18" s="245" t="s">
        <v>587</v>
      </c>
      <c r="G18" s="245" t="s">
        <v>587</v>
      </c>
      <c r="H18" s="364" t="s">
        <v>587</v>
      </c>
      <c r="I18" s="358">
        <v>0</v>
      </c>
    </row>
    <row r="19" spans="1:9" ht="38.25">
      <c r="A19" s="366" t="s">
        <v>89</v>
      </c>
      <c r="B19" s="367" t="s">
        <v>90</v>
      </c>
      <c r="C19" s="364" t="s">
        <v>587</v>
      </c>
      <c r="D19" s="364" t="s">
        <v>587</v>
      </c>
      <c r="E19" s="260">
        <v>4420390</v>
      </c>
      <c r="F19" s="245" t="s">
        <v>587</v>
      </c>
      <c r="G19" s="245" t="s">
        <v>587</v>
      </c>
      <c r="H19" s="364" t="s">
        <v>587</v>
      </c>
      <c r="I19" s="358">
        <v>415864</v>
      </c>
    </row>
    <row r="20" spans="1:9" ht="27" customHeight="1">
      <c r="A20" s="366">
        <v>1455</v>
      </c>
      <c r="B20" s="368" t="s">
        <v>91</v>
      </c>
      <c r="C20" s="364" t="s">
        <v>587</v>
      </c>
      <c r="D20" s="364" t="s">
        <v>587</v>
      </c>
      <c r="E20" s="260">
        <v>1963</v>
      </c>
      <c r="F20" s="245" t="s">
        <v>587</v>
      </c>
      <c r="G20" s="245" t="s">
        <v>587</v>
      </c>
      <c r="H20" s="364" t="s">
        <v>587</v>
      </c>
      <c r="I20" s="358">
        <v>-30</v>
      </c>
    </row>
    <row r="21" spans="1:9" ht="63.75">
      <c r="A21" s="366">
        <v>1456</v>
      </c>
      <c r="B21" s="368" t="s">
        <v>92</v>
      </c>
      <c r="C21" s="364" t="s">
        <v>587</v>
      </c>
      <c r="D21" s="364" t="s">
        <v>587</v>
      </c>
      <c r="E21" s="260">
        <v>0</v>
      </c>
      <c r="F21" s="245" t="s">
        <v>587</v>
      </c>
      <c r="G21" s="245" t="s">
        <v>587</v>
      </c>
      <c r="H21" s="364" t="s">
        <v>587</v>
      </c>
      <c r="I21" s="358">
        <v>0</v>
      </c>
    </row>
    <row r="22" spans="1:9" ht="12.75">
      <c r="A22" s="366">
        <v>1491</v>
      </c>
      <c r="B22" s="368" t="s">
        <v>93</v>
      </c>
      <c r="C22" s="364" t="s">
        <v>587</v>
      </c>
      <c r="D22" s="364" t="s">
        <v>587</v>
      </c>
      <c r="E22" s="260">
        <v>0</v>
      </c>
      <c r="F22" s="245" t="s">
        <v>587</v>
      </c>
      <c r="G22" s="245" t="s">
        <v>587</v>
      </c>
      <c r="H22" s="364" t="s">
        <v>587</v>
      </c>
      <c r="I22" s="358">
        <v>0</v>
      </c>
    </row>
    <row r="23" spans="1:9" ht="12.75">
      <c r="A23" s="366">
        <v>1492</v>
      </c>
      <c r="B23" s="368" t="s">
        <v>94</v>
      </c>
      <c r="C23" s="364" t="s">
        <v>587</v>
      </c>
      <c r="D23" s="364" t="s">
        <v>587</v>
      </c>
      <c r="E23" s="260">
        <v>18</v>
      </c>
      <c r="F23" s="245" t="s">
        <v>587</v>
      </c>
      <c r="G23" s="245" t="s">
        <v>587</v>
      </c>
      <c r="H23" s="364" t="s">
        <v>587</v>
      </c>
      <c r="I23" s="358">
        <v>18</v>
      </c>
    </row>
    <row r="24" spans="1:9" ht="12.75">
      <c r="A24" s="366">
        <v>1493</v>
      </c>
      <c r="B24" s="368" t="s">
        <v>95</v>
      </c>
      <c r="C24" s="364" t="s">
        <v>587</v>
      </c>
      <c r="D24" s="364" t="s">
        <v>587</v>
      </c>
      <c r="E24" s="260">
        <v>665</v>
      </c>
      <c r="F24" s="245" t="s">
        <v>587</v>
      </c>
      <c r="G24" s="245" t="s">
        <v>587</v>
      </c>
      <c r="H24" s="364" t="s">
        <v>587</v>
      </c>
      <c r="I24" s="358">
        <v>0</v>
      </c>
    </row>
    <row r="25" spans="1:9" ht="38.25">
      <c r="A25" s="366">
        <v>1494</v>
      </c>
      <c r="B25" s="368" t="s">
        <v>96</v>
      </c>
      <c r="C25" s="364" t="s">
        <v>587</v>
      </c>
      <c r="D25" s="364" t="s">
        <v>587</v>
      </c>
      <c r="E25" s="260">
        <v>0</v>
      </c>
      <c r="F25" s="245" t="s">
        <v>587</v>
      </c>
      <c r="G25" s="245" t="s">
        <v>587</v>
      </c>
      <c r="H25" s="364" t="s">
        <v>587</v>
      </c>
      <c r="I25" s="358">
        <v>0</v>
      </c>
    </row>
    <row r="26" spans="1:9" ht="12.75">
      <c r="A26" s="366">
        <v>1499</v>
      </c>
      <c r="B26" s="368" t="s">
        <v>97</v>
      </c>
      <c r="C26" s="364" t="s">
        <v>587</v>
      </c>
      <c r="D26" s="364" t="s">
        <v>587</v>
      </c>
      <c r="E26" s="260">
        <v>3629</v>
      </c>
      <c r="F26" s="245" t="s">
        <v>587</v>
      </c>
      <c r="G26" s="245" t="s">
        <v>587</v>
      </c>
      <c r="H26" s="364" t="s">
        <v>587</v>
      </c>
      <c r="I26" s="358">
        <v>21</v>
      </c>
    </row>
    <row r="27" spans="1:9" ht="36">
      <c r="A27" s="366" t="s">
        <v>98</v>
      </c>
      <c r="B27" s="363" t="s">
        <v>99</v>
      </c>
      <c r="C27" s="364" t="s">
        <v>587</v>
      </c>
      <c r="D27" s="364" t="s">
        <v>587</v>
      </c>
      <c r="E27" s="258">
        <v>45087</v>
      </c>
      <c r="F27" s="245" t="s">
        <v>587</v>
      </c>
      <c r="G27" s="245" t="s">
        <v>587</v>
      </c>
      <c r="H27" s="364" t="s">
        <v>587</v>
      </c>
      <c r="I27" s="358">
        <v>4718</v>
      </c>
    </row>
    <row r="28" spans="1:9" ht="12.75">
      <c r="A28" s="362">
        <v>1800</v>
      </c>
      <c r="B28" s="363" t="s">
        <v>100</v>
      </c>
      <c r="C28" s="260">
        <v>23718294</v>
      </c>
      <c r="D28" s="242">
        <v>20988282</v>
      </c>
      <c r="E28" s="242">
        <v>21326532</v>
      </c>
      <c r="F28" s="357">
        <v>89.91596107207374</v>
      </c>
      <c r="G28" s="357">
        <v>101.61161356608417</v>
      </c>
      <c r="H28" s="358">
        <v>2621282</v>
      </c>
      <c r="I28" s="358">
        <v>2988282</v>
      </c>
    </row>
    <row r="29" spans="1:9" ht="12.75">
      <c r="A29" s="369">
        <v>2000</v>
      </c>
      <c r="B29" s="351" t="s">
        <v>101</v>
      </c>
      <c r="C29" s="261">
        <v>4363751</v>
      </c>
      <c r="D29" s="261">
        <v>4218751</v>
      </c>
      <c r="E29" s="261">
        <v>4020637</v>
      </c>
      <c r="F29" s="353">
        <v>92.13717739623549</v>
      </c>
      <c r="G29" s="353">
        <v>95.30396555757854</v>
      </c>
      <c r="H29" s="352">
        <v>702155</v>
      </c>
      <c r="I29" s="352">
        <v>846156</v>
      </c>
    </row>
    <row r="30" spans="1:9" ht="12.75">
      <c r="A30" s="369">
        <v>3000</v>
      </c>
      <c r="B30" s="351" t="s">
        <v>102</v>
      </c>
      <c r="C30" s="261">
        <v>569319065</v>
      </c>
      <c r="D30" s="261">
        <v>462547170</v>
      </c>
      <c r="E30" s="261">
        <v>457917607</v>
      </c>
      <c r="F30" s="353">
        <v>80.43250879012808</v>
      </c>
      <c r="G30" s="353">
        <v>98.99911548480557</v>
      </c>
      <c r="H30" s="352">
        <v>48507803</v>
      </c>
      <c r="I30" s="352">
        <v>43955434</v>
      </c>
    </row>
    <row r="31" spans="1:9" ht="12.75" customHeight="1">
      <c r="A31" s="362">
        <v>3400</v>
      </c>
      <c r="B31" s="363" t="s">
        <v>103</v>
      </c>
      <c r="C31" s="260">
        <v>2350000</v>
      </c>
      <c r="D31" s="260">
        <v>1940294</v>
      </c>
      <c r="E31" s="260">
        <v>1859694</v>
      </c>
      <c r="F31" s="357">
        <v>79.13591489361703</v>
      </c>
      <c r="G31" s="357">
        <v>95.84599034991605</v>
      </c>
      <c r="H31" s="358">
        <v>1295</v>
      </c>
      <c r="I31" s="358">
        <v>23314</v>
      </c>
    </row>
    <row r="32" spans="1:9" ht="13.5" customHeight="1">
      <c r="A32" s="362">
        <v>3500</v>
      </c>
      <c r="B32" s="363" t="s">
        <v>104</v>
      </c>
      <c r="C32" s="260">
        <v>566969065</v>
      </c>
      <c r="D32" s="260">
        <v>460606876</v>
      </c>
      <c r="E32" s="260">
        <v>456057913</v>
      </c>
      <c r="F32" s="357">
        <v>80.43788297338585</v>
      </c>
      <c r="G32" s="357">
        <v>99.01239793910501</v>
      </c>
      <c r="H32" s="358">
        <v>48506508</v>
      </c>
      <c r="I32" s="358">
        <v>43932120</v>
      </c>
    </row>
    <row r="33" spans="1:9" ht="13.5" customHeight="1">
      <c r="A33" s="362"/>
      <c r="B33" s="370" t="s">
        <v>105</v>
      </c>
      <c r="C33" s="364" t="s">
        <v>587</v>
      </c>
      <c r="D33" s="371" t="s">
        <v>587</v>
      </c>
      <c r="E33" s="258">
        <v>398861944</v>
      </c>
      <c r="F33" s="372" t="s">
        <v>587</v>
      </c>
      <c r="G33" s="245" t="s">
        <v>587</v>
      </c>
      <c r="H33" s="371" t="s">
        <v>587</v>
      </c>
      <c r="I33" s="358">
        <v>37944380</v>
      </c>
    </row>
    <row r="34" spans="1:9" ht="13.5" customHeight="1">
      <c r="A34" s="373"/>
      <c r="B34" s="374" t="s">
        <v>106</v>
      </c>
      <c r="C34" s="364" t="s">
        <v>587</v>
      </c>
      <c r="D34" s="364" t="s">
        <v>587</v>
      </c>
      <c r="E34" s="258">
        <v>54283949</v>
      </c>
      <c r="F34" s="245" t="s">
        <v>587</v>
      </c>
      <c r="G34" s="245" t="s">
        <v>587</v>
      </c>
      <c r="H34" s="364" t="s">
        <v>587</v>
      </c>
      <c r="I34" s="358">
        <v>5615542</v>
      </c>
    </row>
    <row r="35" spans="1:9" ht="13.5" customHeight="1">
      <c r="A35" s="350"/>
      <c r="B35" s="374" t="s">
        <v>107</v>
      </c>
      <c r="C35" s="364" t="s">
        <v>587</v>
      </c>
      <c r="D35" s="364" t="s">
        <v>587</v>
      </c>
      <c r="E35" s="258">
        <v>327307</v>
      </c>
      <c r="F35" s="245" t="s">
        <v>587</v>
      </c>
      <c r="G35" s="245" t="s">
        <v>587</v>
      </c>
      <c r="H35" s="364" t="s">
        <v>587</v>
      </c>
      <c r="I35" s="358">
        <v>5895</v>
      </c>
    </row>
    <row r="36" spans="1:9" ht="13.5" customHeight="1">
      <c r="A36" s="350"/>
      <c r="B36" s="374" t="s">
        <v>108</v>
      </c>
      <c r="C36" s="364" t="s">
        <v>587</v>
      </c>
      <c r="D36" s="364" t="s">
        <v>587</v>
      </c>
      <c r="E36" s="258">
        <v>2584713</v>
      </c>
      <c r="F36" s="245" t="s">
        <v>587</v>
      </c>
      <c r="G36" s="245" t="s">
        <v>587</v>
      </c>
      <c r="H36" s="364" t="s">
        <v>587</v>
      </c>
      <c r="I36" s="358">
        <v>366303</v>
      </c>
    </row>
    <row r="37" spans="1:9" ht="25.5">
      <c r="A37" s="375" t="s">
        <v>109</v>
      </c>
      <c r="B37" s="351" t="s">
        <v>944</v>
      </c>
      <c r="C37" s="261">
        <v>2204400</v>
      </c>
      <c r="D37" s="261">
        <v>1555746</v>
      </c>
      <c r="E37" s="261">
        <v>1337966</v>
      </c>
      <c r="F37" s="353">
        <v>60.69524587189258</v>
      </c>
      <c r="G37" s="353">
        <v>86.00157095052792</v>
      </c>
      <c r="H37" s="352">
        <v>119888</v>
      </c>
      <c r="I37" s="352">
        <v>349614</v>
      </c>
    </row>
    <row r="38" spans="1:9" ht="25.5">
      <c r="A38" s="373" t="s">
        <v>110</v>
      </c>
      <c r="B38" s="354" t="s">
        <v>111</v>
      </c>
      <c r="C38" s="260">
        <v>21365</v>
      </c>
      <c r="D38" s="260">
        <v>16200</v>
      </c>
      <c r="E38" s="260">
        <v>5804</v>
      </c>
      <c r="F38" s="357">
        <v>27.165925579218346</v>
      </c>
      <c r="G38" s="357">
        <v>35.82716049382716</v>
      </c>
      <c r="H38" s="358">
        <v>2500</v>
      </c>
      <c r="I38" s="358">
        <v>117</v>
      </c>
    </row>
    <row r="39" spans="1:9" ht="14.25" customHeight="1">
      <c r="A39" s="350">
        <v>7000</v>
      </c>
      <c r="B39" s="354" t="s">
        <v>112</v>
      </c>
      <c r="C39" s="260">
        <v>2183035</v>
      </c>
      <c r="D39" s="260">
        <v>1539546</v>
      </c>
      <c r="E39" s="260">
        <v>1332162</v>
      </c>
      <c r="F39" s="357">
        <v>61.02339174589505</v>
      </c>
      <c r="G39" s="357">
        <v>86.5295353305455</v>
      </c>
      <c r="H39" s="358">
        <v>117388</v>
      </c>
      <c r="I39" s="358">
        <v>349497</v>
      </c>
    </row>
    <row r="40" spans="1:9" ht="12.75">
      <c r="A40" s="350"/>
      <c r="B40" s="354" t="s">
        <v>950</v>
      </c>
      <c r="C40" s="358">
        <v>30219721</v>
      </c>
      <c r="D40" s="260">
        <v>14656806</v>
      </c>
      <c r="E40" s="260">
        <v>43517362</v>
      </c>
      <c r="F40" s="357" t="s">
        <v>587</v>
      </c>
      <c r="G40" s="357" t="s">
        <v>587</v>
      </c>
      <c r="H40" s="358">
        <v>6377278</v>
      </c>
      <c r="I40" s="358">
        <v>7265011</v>
      </c>
    </row>
    <row r="41" spans="1:9" ht="25.5">
      <c r="A41" s="350"/>
      <c r="B41" s="354" t="s">
        <v>113</v>
      </c>
      <c r="C41" s="358">
        <v>-30219721</v>
      </c>
      <c r="D41" s="260">
        <v>-14656806</v>
      </c>
      <c r="E41" s="260">
        <v>-43517362</v>
      </c>
      <c r="F41" s="357" t="s">
        <v>587</v>
      </c>
      <c r="G41" s="357" t="s">
        <v>587</v>
      </c>
      <c r="H41" s="358">
        <v>-6377278</v>
      </c>
      <c r="I41" s="358">
        <v>-7265011</v>
      </c>
    </row>
    <row r="42" spans="1:9" ht="38.25">
      <c r="A42" s="350"/>
      <c r="B42" s="354" t="s">
        <v>114</v>
      </c>
      <c r="C42" s="260">
        <v>-54803</v>
      </c>
      <c r="D42" s="364" t="s">
        <v>587</v>
      </c>
      <c r="E42" s="260">
        <v>-147753</v>
      </c>
      <c r="F42" s="245" t="s">
        <v>587</v>
      </c>
      <c r="G42" s="245" t="s">
        <v>587</v>
      </c>
      <c r="H42" s="364" t="s">
        <v>587</v>
      </c>
      <c r="I42" s="358">
        <v>0</v>
      </c>
    </row>
    <row r="43" spans="1:9" ht="17.25" customHeight="1">
      <c r="A43" s="350"/>
      <c r="B43" s="376" t="s">
        <v>115</v>
      </c>
      <c r="C43" s="358"/>
      <c r="D43" s="358"/>
      <c r="E43" s="358"/>
      <c r="F43" s="353"/>
      <c r="G43" s="353"/>
      <c r="H43" s="352"/>
      <c r="I43" s="352"/>
    </row>
    <row r="44" spans="1:9" s="378" customFormat="1" ht="13.5" customHeight="1">
      <c r="A44" s="350"/>
      <c r="B44" s="377" t="s">
        <v>116</v>
      </c>
      <c r="C44" s="358"/>
      <c r="D44" s="358"/>
      <c r="E44" s="358"/>
      <c r="F44" s="353"/>
      <c r="G44" s="353"/>
      <c r="H44" s="352"/>
      <c r="I44" s="352"/>
    </row>
    <row r="45" spans="1:9" ht="13.5" customHeight="1">
      <c r="A45" s="360"/>
      <c r="B45" s="351" t="s">
        <v>927</v>
      </c>
      <c r="C45" s="352">
        <v>640254898</v>
      </c>
      <c r="D45" s="352">
        <v>512718043</v>
      </c>
      <c r="E45" s="352">
        <v>536056274</v>
      </c>
      <c r="F45" s="353">
        <v>83.72544679853429</v>
      </c>
      <c r="G45" s="353">
        <v>104.5518645810559</v>
      </c>
      <c r="H45" s="352">
        <v>59675572</v>
      </c>
      <c r="I45" s="352">
        <v>56215365</v>
      </c>
    </row>
    <row r="46" spans="1:9" ht="12.75">
      <c r="A46" s="350"/>
      <c r="B46" s="354" t="s">
        <v>117</v>
      </c>
      <c r="C46" s="358">
        <v>640227666</v>
      </c>
      <c r="D46" s="245">
        <v>512695353</v>
      </c>
      <c r="E46" s="245">
        <v>536035066</v>
      </c>
      <c r="F46" s="357">
        <v>83.72569547783336</v>
      </c>
      <c r="G46" s="357">
        <v>104.55235509029472</v>
      </c>
      <c r="H46" s="358">
        <v>59673303</v>
      </c>
      <c r="I46" s="358">
        <v>56209543</v>
      </c>
    </row>
    <row r="47" spans="1:9" ht="12.75" customHeight="1">
      <c r="A47" s="350">
        <v>500</v>
      </c>
      <c r="B47" s="354" t="s">
        <v>118</v>
      </c>
      <c r="C47" s="358">
        <v>625576373</v>
      </c>
      <c r="D47" s="364" t="s">
        <v>587</v>
      </c>
      <c r="E47" s="242">
        <v>524127744</v>
      </c>
      <c r="F47" s="357">
        <v>83.7831744646149</v>
      </c>
      <c r="G47" s="245" t="s">
        <v>587</v>
      </c>
      <c r="H47" s="364" t="s">
        <v>587</v>
      </c>
      <c r="I47" s="358">
        <v>54961360</v>
      </c>
    </row>
    <row r="48" spans="1:9" ht="12.75">
      <c r="A48" s="350">
        <v>520</v>
      </c>
      <c r="B48" s="379" t="s">
        <v>119</v>
      </c>
      <c r="C48" s="358">
        <v>624480000</v>
      </c>
      <c r="D48" s="380" t="s">
        <v>587</v>
      </c>
      <c r="E48" s="242">
        <v>522686534</v>
      </c>
      <c r="F48" s="357">
        <v>83.69948341019729</v>
      </c>
      <c r="G48" s="245" t="s">
        <v>587</v>
      </c>
      <c r="H48" s="380" t="s">
        <v>587</v>
      </c>
      <c r="I48" s="358">
        <v>54755114</v>
      </c>
    </row>
    <row r="49" spans="1:9" ht="25.5">
      <c r="A49" s="350">
        <v>521</v>
      </c>
      <c r="B49" s="379" t="s">
        <v>120</v>
      </c>
      <c r="C49" s="260">
        <v>480859250</v>
      </c>
      <c r="D49" s="380" t="s">
        <v>587</v>
      </c>
      <c r="E49" s="242">
        <v>401187431</v>
      </c>
      <c r="F49" s="357">
        <v>83.43136395941224</v>
      </c>
      <c r="G49" s="242" t="s">
        <v>587</v>
      </c>
      <c r="H49" s="380" t="s">
        <v>587</v>
      </c>
      <c r="I49" s="358">
        <v>42093127</v>
      </c>
    </row>
    <row r="50" spans="1:9" ht="30" customHeight="1">
      <c r="A50" s="350">
        <v>522</v>
      </c>
      <c r="B50" s="379" t="s">
        <v>121</v>
      </c>
      <c r="C50" s="260">
        <v>35551639</v>
      </c>
      <c r="D50" s="380" t="s">
        <v>587</v>
      </c>
      <c r="E50" s="242">
        <v>30067332</v>
      </c>
      <c r="F50" s="357">
        <v>84.57368730594952</v>
      </c>
      <c r="G50" s="242" t="s">
        <v>587</v>
      </c>
      <c r="H50" s="380" t="s">
        <v>587</v>
      </c>
      <c r="I50" s="358">
        <v>3133258</v>
      </c>
    </row>
    <row r="51" spans="1:9" ht="39" customHeight="1">
      <c r="A51" s="350">
        <v>523</v>
      </c>
      <c r="B51" s="379" t="s">
        <v>122</v>
      </c>
      <c r="C51" s="260">
        <v>1723329</v>
      </c>
      <c r="D51" s="364" t="s">
        <v>587</v>
      </c>
      <c r="E51" s="242">
        <v>1457483</v>
      </c>
      <c r="F51" s="357">
        <v>84.57369428588505</v>
      </c>
      <c r="G51" s="245" t="s">
        <v>587</v>
      </c>
      <c r="H51" s="364" t="s">
        <v>587</v>
      </c>
      <c r="I51" s="358">
        <v>151881</v>
      </c>
    </row>
    <row r="52" spans="1:9" ht="24.75" customHeight="1">
      <c r="A52" s="350">
        <v>524</v>
      </c>
      <c r="B52" s="379" t="s">
        <v>123</v>
      </c>
      <c r="C52" s="260">
        <v>106335782</v>
      </c>
      <c r="D52" s="364" t="s">
        <v>587</v>
      </c>
      <c r="E52" s="245">
        <v>89932091</v>
      </c>
      <c r="F52" s="357">
        <v>84.57368658839599</v>
      </c>
      <c r="G52" s="245" t="s">
        <v>587</v>
      </c>
      <c r="H52" s="364" t="s">
        <v>587</v>
      </c>
      <c r="I52" s="358">
        <v>9371647</v>
      </c>
    </row>
    <row r="53" spans="1:9" ht="24.75" customHeight="1">
      <c r="A53" s="350">
        <v>525</v>
      </c>
      <c r="B53" s="379" t="s">
        <v>124</v>
      </c>
      <c r="C53" s="260">
        <v>10000</v>
      </c>
      <c r="D53" s="364" t="s">
        <v>587</v>
      </c>
      <c r="E53" s="245">
        <v>11783</v>
      </c>
      <c r="F53" s="357">
        <v>117.83</v>
      </c>
      <c r="G53" s="245" t="s">
        <v>587</v>
      </c>
      <c r="H53" s="364" t="s">
        <v>587</v>
      </c>
      <c r="I53" s="358">
        <v>1042</v>
      </c>
    </row>
    <row r="54" spans="1:9" ht="12.75" customHeight="1">
      <c r="A54" s="350">
        <v>560</v>
      </c>
      <c r="B54" s="354" t="s">
        <v>125</v>
      </c>
      <c r="C54" s="260">
        <v>245500</v>
      </c>
      <c r="D54" s="364" t="s">
        <v>587</v>
      </c>
      <c r="E54" s="245">
        <v>260116</v>
      </c>
      <c r="F54" s="357">
        <v>105.95356415478616</v>
      </c>
      <c r="G54" s="245" t="s">
        <v>587</v>
      </c>
      <c r="H54" s="364" t="s">
        <v>587</v>
      </c>
      <c r="I54" s="358">
        <v>20501</v>
      </c>
    </row>
    <row r="55" spans="1:9" ht="12.75">
      <c r="A55" s="350">
        <v>561</v>
      </c>
      <c r="B55" s="379" t="s">
        <v>126</v>
      </c>
      <c r="C55" s="260">
        <v>135500</v>
      </c>
      <c r="D55" s="364" t="s">
        <v>587</v>
      </c>
      <c r="E55" s="245">
        <v>118291</v>
      </c>
      <c r="F55" s="357">
        <v>87.29963099630996</v>
      </c>
      <c r="G55" s="245" t="s">
        <v>587</v>
      </c>
      <c r="H55" s="364" t="s">
        <v>587</v>
      </c>
      <c r="I55" s="358">
        <v>1536</v>
      </c>
    </row>
    <row r="56" spans="1:9" ht="25.5" customHeight="1">
      <c r="A56" s="350">
        <v>562</v>
      </c>
      <c r="B56" s="379" t="s">
        <v>127</v>
      </c>
      <c r="C56" s="260">
        <v>110000</v>
      </c>
      <c r="D56" s="364" t="s">
        <v>587</v>
      </c>
      <c r="E56" s="245">
        <v>141825</v>
      </c>
      <c r="F56" s="357">
        <v>128.9318181818182</v>
      </c>
      <c r="G56" s="245" t="s">
        <v>587</v>
      </c>
      <c r="H56" s="364" t="s">
        <v>587</v>
      </c>
      <c r="I56" s="358">
        <v>18965</v>
      </c>
    </row>
    <row r="57" spans="1:9" ht="25.5" customHeight="1">
      <c r="A57" s="350">
        <v>590</v>
      </c>
      <c r="B57" s="354" t="s">
        <v>128</v>
      </c>
      <c r="C57" s="260">
        <v>850873</v>
      </c>
      <c r="D57" s="364" t="s">
        <v>587</v>
      </c>
      <c r="E57" s="245">
        <v>1181095</v>
      </c>
      <c r="F57" s="357">
        <v>138.80978712451798</v>
      </c>
      <c r="G57" s="245" t="s">
        <v>587</v>
      </c>
      <c r="H57" s="364" t="s">
        <v>587</v>
      </c>
      <c r="I57" s="358">
        <v>185746</v>
      </c>
    </row>
    <row r="58" spans="1:9" ht="25.5" customHeight="1">
      <c r="A58" s="350">
        <v>592</v>
      </c>
      <c r="B58" s="379" t="s">
        <v>129</v>
      </c>
      <c r="C58" s="260">
        <v>5000</v>
      </c>
      <c r="D58" s="364" t="s">
        <v>587</v>
      </c>
      <c r="E58" s="245">
        <v>5124</v>
      </c>
      <c r="F58" s="357">
        <v>102.48</v>
      </c>
      <c r="G58" s="245" t="s">
        <v>587</v>
      </c>
      <c r="H58" s="364" t="s">
        <v>587</v>
      </c>
      <c r="I58" s="358">
        <v>0</v>
      </c>
    </row>
    <row r="59" spans="1:9" ht="12.75">
      <c r="A59" s="350">
        <v>593</v>
      </c>
      <c r="B59" s="379" t="s">
        <v>130</v>
      </c>
      <c r="C59" s="260">
        <v>210000</v>
      </c>
      <c r="D59" s="364" t="s">
        <v>587</v>
      </c>
      <c r="E59" s="245">
        <v>104856</v>
      </c>
      <c r="F59" s="357">
        <v>49.93142857142857</v>
      </c>
      <c r="G59" s="245" t="s">
        <v>587</v>
      </c>
      <c r="H59" s="364" t="s">
        <v>587</v>
      </c>
      <c r="I59" s="358">
        <v>23754</v>
      </c>
    </row>
    <row r="60" spans="1:9" ht="26.25" customHeight="1">
      <c r="A60" s="350">
        <v>594</v>
      </c>
      <c r="B60" s="379" t="s">
        <v>131</v>
      </c>
      <c r="C60" s="260">
        <v>35000</v>
      </c>
      <c r="D60" s="364" t="s">
        <v>587</v>
      </c>
      <c r="E60" s="245">
        <v>32986</v>
      </c>
      <c r="F60" s="357">
        <v>94.24571428571429</v>
      </c>
      <c r="G60" s="245" t="s">
        <v>587</v>
      </c>
      <c r="H60" s="364" t="s">
        <v>587</v>
      </c>
      <c r="I60" s="358">
        <v>0</v>
      </c>
    </row>
    <row r="61" spans="1:9" ht="25.5">
      <c r="A61" s="350">
        <v>599</v>
      </c>
      <c r="B61" s="379" t="s">
        <v>132</v>
      </c>
      <c r="C61" s="260">
        <v>600873</v>
      </c>
      <c r="D61" s="364" t="s">
        <v>587</v>
      </c>
      <c r="E61" s="245">
        <v>1038129</v>
      </c>
      <c r="F61" s="357">
        <v>172.7701194761622</v>
      </c>
      <c r="G61" s="245" t="s">
        <v>587</v>
      </c>
      <c r="H61" s="364" t="s">
        <v>587</v>
      </c>
      <c r="I61" s="358">
        <v>161992</v>
      </c>
    </row>
    <row r="62" spans="1:9" ht="13.5" customHeight="1">
      <c r="A62" s="350">
        <v>700</v>
      </c>
      <c r="B62" s="354" t="s">
        <v>133</v>
      </c>
      <c r="C62" s="260">
        <v>14651293</v>
      </c>
      <c r="D62" s="364" t="s">
        <v>587</v>
      </c>
      <c r="E62" s="245">
        <v>11907322</v>
      </c>
      <c r="F62" s="357">
        <v>81.27147549366462</v>
      </c>
      <c r="G62" s="245" t="s">
        <v>587</v>
      </c>
      <c r="H62" s="364" t="s">
        <v>587</v>
      </c>
      <c r="I62" s="358">
        <v>1248183</v>
      </c>
    </row>
    <row r="63" spans="1:9" ht="12.75">
      <c r="A63" s="350">
        <v>740</v>
      </c>
      <c r="B63" s="354" t="s">
        <v>134</v>
      </c>
      <c r="C63" s="260">
        <v>14651293</v>
      </c>
      <c r="D63" s="364" t="s">
        <v>587</v>
      </c>
      <c r="E63" s="245">
        <v>11907322</v>
      </c>
      <c r="F63" s="357">
        <v>81.27147549366462</v>
      </c>
      <c r="G63" s="245" t="s">
        <v>587</v>
      </c>
      <c r="H63" s="364" t="s">
        <v>587</v>
      </c>
      <c r="I63" s="358">
        <v>1248183</v>
      </c>
    </row>
    <row r="64" spans="1:9" ht="51">
      <c r="A64" s="350">
        <v>742</v>
      </c>
      <c r="B64" s="379" t="s">
        <v>135</v>
      </c>
      <c r="C64" s="260">
        <v>1857709</v>
      </c>
      <c r="D64" s="364" t="s">
        <v>587</v>
      </c>
      <c r="E64" s="245">
        <v>1548090</v>
      </c>
      <c r="F64" s="357">
        <v>83.33328847521328</v>
      </c>
      <c r="G64" s="245" t="s">
        <v>587</v>
      </c>
      <c r="H64" s="364" t="s">
        <v>587</v>
      </c>
      <c r="I64" s="358">
        <v>154809</v>
      </c>
    </row>
    <row r="65" spans="1:9" ht="24.75" customHeight="1">
      <c r="A65" s="350">
        <v>743</v>
      </c>
      <c r="B65" s="379" t="s">
        <v>136</v>
      </c>
      <c r="C65" s="260">
        <v>3209341</v>
      </c>
      <c r="D65" s="364" t="s">
        <v>587</v>
      </c>
      <c r="E65" s="245">
        <v>2538900</v>
      </c>
      <c r="F65" s="357">
        <v>79.10969884471609</v>
      </c>
      <c r="G65" s="245" t="s">
        <v>587</v>
      </c>
      <c r="H65" s="364" t="s">
        <v>587</v>
      </c>
      <c r="I65" s="358">
        <v>268457</v>
      </c>
    </row>
    <row r="66" spans="1:9" ht="24.75" customHeight="1">
      <c r="A66" s="350">
        <v>744</v>
      </c>
      <c r="B66" s="379" t="s">
        <v>137</v>
      </c>
      <c r="C66" s="260">
        <v>306488</v>
      </c>
      <c r="D66" s="364" t="s">
        <v>587</v>
      </c>
      <c r="E66" s="245">
        <v>226304</v>
      </c>
      <c r="F66" s="357">
        <v>73.83780115371565</v>
      </c>
      <c r="G66" s="245" t="s">
        <v>587</v>
      </c>
      <c r="H66" s="364" t="s">
        <v>587</v>
      </c>
      <c r="I66" s="358">
        <v>34379</v>
      </c>
    </row>
    <row r="67" spans="1:9" ht="24.75" customHeight="1">
      <c r="A67" s="350">
        <v>745</v>
      </c>
      <c r="B67" s="379" t="s">
        <v>138</v>
      </c>
      <c r="C67" s="260">
        <v>216600</v>
      </c>
      <c r="D67" s="364" t="s">
        <v>587</v>
      </c>
      <c r="E67" s="245">
        <v>180500</v>
      </c>
      <c r="F67" s="357">
        <v>83.33333333333334</v>
      </c>
      <c r="G67" s="245" t="s">
        <v>587</v>
      </c>
      <c r="H67" s="364" t="s">
        <v>587</v>
      </c>
      <c r="I67" s="358">
        <v>18050</v>
      </c>
    </row>
    <row r="68" spans="1:9" ht="25.5" customHeight="1">
      <c r="A68" s="350">
        <v>746</v>
      </c>
      <c r="B68" s="379" t="s">
        <v>139</v>
      </c>
      <c r="C68" s="260">
        <v>523123</v>
      </c>
      <c r="D68" s="364" t="s">
        <v>587</v>
      </c>
      <c r="E68" s="245">
        <v>386864</v>
      </c>
      <c r="F68" s="357">
        <v>73.95277974778398</v>
      </c>
      <c r="G68" s="245" t="s">
        <v>587</v>
      </c>
      <c r="H68" s="364" t="s">
        <v>587</v>
      </c>
      <c r="I68" s="358">
        <v>66352</v>
      </c>
    </row>
    <row r="69" spans="1:9" ht="38.25">
      <c r="A69" s="350">
        <v>747</v>
      </c>
      <c r="B69" s="379" t="s">
        <v>140</v>
      </c>
      <c r="C69" s="260">
        <v>23000</v>
      </c>
      <c r="D69" s="364" t="s">
        <v>587</v>
      </c>
      <c r="E69" s="245">
        <v>19170</v>
      </c>
      <c r="F69" s="357">
        <v>83.34782608695652</v>
      </c>
      <c r="G69" s="245" t="s">
        <v>587</v>
      </c>
      <c r="H69" s="364" t="s">
        <v>587</v>
      </c>
      <c r="I69" s="358">
        <v>1917</v>
      </c>
    </row>
    <row r="70" spans="1:9" ht="13.5" customHeight="1">
      <c r="A70" s="350">
        <v>749</v>
      </c>
      <c r="B70" s="379" t="s">
        <v>141</v>
      </c>
      <c r="C70" s="260">
        <v>8515032</v>
      </c>
      <c r="D70" s="364" t="s">
        <v>587</v>
      </c>
      <c r="E70" s="245">
        <v>7007494</v>
      </c>
      <c r="F70" s="357">
        <v>82.29556858975985</v>
      </c>
      <c r="G70" s="245" t="s">
        <v>587</v>
      </c>
      <c r="H70" s="364" t="s">
        <v>587</v>
      </c>
      <c r="I70" s="358">
        <v>704219</v>
      </c>
    </row>
    <row r="71" spans="1:9" s="378" customFormat="1" ht="13.5" customHeight="1">
      <c r="A71" s="350"/>
      <c r="B71" s="354" t="s">
        <v>142</v>
      </c>
      <c r="C71" s="260">
        <v>27232</v>
      </c>
      <c r="D71" s="245">
        <v>22690</v>
      </c>
      <c r="E71" s="245">
        <v>21208</v>
      </c>
      <c r="F71" s="357">
        <v>77.8789659224442</v>
      </c>
      <c r="G71" s="357">
        <v>93.46848832084619</v>
      </c>
      <c r="H71" s="358">
        <v>2269</v>
      </c>
      <c r="I71" s="358">
        <v>5822</v>
      </c>
    </row>
    <row r="72" spans="1:9" ht="13.5" customHeight="1">
      <c r="A72" s="360"/>
      <c r="B72" s="351" t="s">
        <v>963</v>
      </c>
      <c r="C72" s="352">
        <v>610035177</v>
      </c>
      <c r="D72" s="352">
        <v>498061237</v>
      </c>
      <c r="E72" s="352">
        <v>492538912</v>
      </c>
      <c r="F72" s="353">
        <v>80.73942791662981</v>
      </c>
      <c r="G72" s="353">
        <v>98.89123573774523</v>
      </c>
      <c r="H72" s="352">
        <v>53298294</v>
      </c>
      <c r="I72" s="352">
        <v>48950354</v>
      </c>
    </row>
    <row r="73" spans="1:9" ht="13.5" customHeight="1">
      <c r="A73" s="350"/>
      <c r="B73" s="354" t="s">
        <v>965</v>
      </c>
      <c r="C73" s="260">
        <v>607830777</v>
      </c>
      <c r="D73" s="260">
        <v>496505491</v>
      </c>
      <c r="E73" s="260">
        <v>491200946</v>
      </c>
      <c r="F73" s="357">
        <v>80.81212149611173</v>
      </c>
      <c r="G73" s="357">
        <v>98.93162410161543</v>
      </c>
      <c r="H73" s="358">
        <v>53178406</v>
      </c>
      <c r="I73" s="358">
        <v>48600740</v>
      </c>
    </row>
    <row r="74" spans="1:9" ht="13.5" customHeight="1">
      <c r="A74" s="350">
        <v>1000</v>
      </c>
      <c r="B74" s="354" t="s">
        <v>143</v>
      </c>
      <c r="C74" s="260">
        <v>34147961</v>
      </c>
      <c r="D74" s="260">
        <v>29739570</v>
      </c>
      <c r="E74" s="260">
        <v>29262702</v>
      </c>
      <c r="F74" s="357">
        <v>85.6938486019707</v>
      </c>
      <c r="G74" s="357">
        <v>98.39652019178489</v>
      </c>
      <c r="H74" s="358">
        <v>3968448</v>
      </c>
      <c r="I74" s="358">
        <v>3799149</v>
      </c>
    </row>
    <row r="75" spans="1:9" ht="13.5" customHeight="1">
      <c r="A75" s="350">
        <v>1100</v>
      </c>
      <c r="B75" s="379" t="s">
        <v>144</v>
      </c>
      <c r="C75" s="260">
        <v>3805007</v>
      </c>
      <c r="D75" s="260">
        <v>3157528</v>
      </c>
      <c r="E75" s="260">
        <v>2820509</v>
      </c>
      <c r="F75" s="357">
        <v>74.12624996484894</v>
      </c>
      <c r="G75" s="357">
        <v>89.3264921166178</v>
      </c>
      <c r="H75" s="358">
        <v>402396</v>
      </c>
      <c r="I75" s="358">
        <v>313145</v>
      </c>
    </row>
    <row r="76" spans="1:9" ht="13.5" customHeight="1">
      <c r="A76" s="350">
        <v>1800</v>
      </c>
      <c r="B76" s="379" t="s">
        <v>145</v>
      </c>
      <c r="C76" s="260">
        <v>23718294</v>
      </c>
      <c r="D76" s="245">
        <v>20988282</v>
      </c>
      <c r="E76" s="245">
        <v>21326532</v>
      </c>
      <c r="F76" s="357">
        <v>89.91596107207374</v>
      </c>
      <c r="G76" s="357">
        <v>101.61161356608417</v>
      </c>
      <c r="H76" s="358">
        <v>2621282</v>
      </c>
      <c r="I76" s="358">
        <v>2988282</v>
      </c>
    </row>
    <row r="77" spans="1:9" ht="13.5" customHeight="1">
      <c r="A77" s="350">
        <v>2000</v>
      </c>
      <c r="B77" s="354" t="s">
        <v>101</v>
      </c>
      <c r="C77" s="260">
        <v>4363751</v>
      </c>
      <c r="D77" s="260">
        <v>4218751</v>
      </c>
      <c r="E77" s="260">
        <v>4020637</v>
      </c>
      <c r="F77" s="357">
        <v>92.13717739623549</v>
      </c>
      <c r="G77" s="357">
        <v>95.30396555757854</v>
      </c>
      <c r="H77" s="358">
        <v>702155</v>
      </c>
      <c r="I77" s="358">
        <v>846157</v>
      </c>
    </row>
    <row r="78" spans="1:9" ht="14.25" customHeight="1">
      <c r="A78" s="350">
        <v>3000</v>
      </c>
      <c r="B78" s="354" t="s">
        <v>146</v>
      </c>
      <c r="C78" s="260">
        <v>569319065</v>
      </c>
      <c r="D78" s="260">
        <v>462547170</v>
      </c>
      <c r="E78" s="260">
        <v>457917607</v>
      </c>
      <c r="F78" s="357">
        <v>80.43250879012808</v>
      </c>
      <c r="G78" s="357">
        <v>98.99911548480557</v>
      </c>
      <c r="H78" s="358">
        <v>48507803</v>
      </c>
      <c r="I78" s="358">
        <v>43955434</v>
      </c>
    </row>
    <row r="79" spans="1:9" ht="26.25" customHeight="1">
      <c r="A79" s="350">
        <v>3400</v>
      </c>
      <c r="B79" s="379" t="s">
        <v>147</v>
      </c>
      <c r="C79" s="260">
        <v>2350000</v>
      </c>
      <c r="D79" s="258">
        <v>1940294</v>
      </c>
      <c r="E79" s="258">
        <v>1859694</v>
      </c>
      <c r="F79" s="357">
        <v>79.13591489361703</v>
      </c>
      <c r="G79" s="357">
        <v>95.84599034991605</v>
      </c>
      <c r="H79" s="358">
        <v>1295</v>
      </c>
      <c r="I79" s="358">
        <v>23314</v>
      </c>
    </row>
    <row r="80" spans="1:9" ht="12.75">
      <c r="A80" s="350">
        <v>3500</v>
      </c>
      <c r="B80" s="379" t="s">
        <v>148</v>
      </c>
      <c r="C80" s="260">
        <v>566969065</v>
      </c>
      <c r="D80" s="258">
        <v>460606876</v>
      </c>
      <c r="E80" s="258">
        <v>456057913</v>
      </c>
      <c r="F80" s="357">
        <v>80.43788297338585</v>
      </c>
      <c r="G80" s="357">
        <v>99.01239793910501</v>
      </c>
      <c r="H80" s="358">
        <v>48506508</v>
      </c>
      <c r="I80" s="358">
        <v>43932120</v>
      </c>
    </row>
    <row r="81" spans="1:9" ht="25.5">
      <c r="A81" s="373" t="s">
        <v>109</v>
      </c>
      <c r="B81" s="354" t="s">
        <v>944</v>
      </c>
      <c r="C81" s="260">
        <v>2204400</v>
      </c>
      <c r="D81" s="260">
        <v>1555746</v>
      </c>
      <c r="E81" s="260">
        <v>1337966</v>
      </c>
      <c r="F81" s="357">
        <v>60.69524587189258</v>
      </c>
      <c r="G81" s="357">
        <v>86.00157095052792</v>
      </c>
      <c r="H81" s="358">
        <v>119888</v>
      </c>
      <c r="I81" s="358">
        <v>349614</v>
      </c>
    </row>
    <row r="82" spans="1:9" ht="13.5" customHeight="1">
      <c r="A82" s="373" t="s">
        <v>110</v>
      </c>
      <c r="B82" s="354" t="s">
        <v>149</v>
      </c>
      <c r="C82" s="260">
        <v>21365</v>
      </c>
      <c r="D82" s="260">
        <v>16200</v>
      </c>
      <c r="E82" s="260">
        <v>5804</v>
      </c>
      <c r="F82" s="357">
        <v>27.165925579218346</v>
      </c>
      <c r="G82" s="357">
        <v>35.82716049382716</v>
      </c>
      <c r="H82" s="358">
        <v>2500</v>
      </c>
      <c r="I82" s="358">
        <v>117</v>
      </c>
    </row>
    <row r="83" spans="1:9" ht="13.5" customHeight="1">
      <c r="A83" s="350">
        <v>7000</v>
      </c>
      <c r="B83" s="354" t="s">
        <v>112</v>
      </c>
      <c r="C83" s="260">
        <v>2183035</v>
      </c>
      <c r="D83" s="260">
        <v>1539546</v>
      </c>
      <c r="E83" s="260">
        <v>1332162</v>
      </c>
      <c r="F83" s="357">
        <v>61.02339174589505</v>
      </c>
      <c r="G83" s="357">
        <v>86.5295353305455</v>
      </c>
      <c r="H83" s="358">
        <v>117388</v>
      </c>
      <c r="I83" s="358">
        <v>349497</v>
      </c>
    </row>
    <row r="84" spans="1:9" ht="18" customHeight="1">
      <c r="A84" s="350"/>
      <c r="B84" s="354" t="s">
        <v>950</v>
      </c>
      <c r="C84" s="260">
        <v>30219721</v>
      </c>
      <c r="D84" s="260">
        <v>14656806</v>
      </c>
      <c r="E84" s="260">
        <v>43517362</v>
      </c>
      <c r="F84" s="357" t="s">
        <v>587</v>
      </c>
      <c r="G84" s="357" t="s">
        <v>587</v>
      </c>
      <c r="H84" s="358">
        <v>6377278</v>
      </c>
      <c r="I84" s="358">
        <v>7265011</v>
      </c>
    </row>
    <row r="85" spans="1:9" ht="25.5">
      <c r="A85" s="350"/>
      <c r="B85" s="354" t="s">
        <v>113</v>
      </c>
      <c r="C85" s="260">
        <v>-30219721</v>
      </c>
      <c r="D85" s="245">
        <v>-14656806</v>
      </c>
      <c r="E85" s="245">
        <v>-43517362</v>
      </c>
      <c r="F85" s="357" t="s">
        <v>587</v>
      </c>
      <c r="G85" s="357" t="s">
        <v>587</v>
      </c>
      <c r="H85" s="358">
        <v>-6377278</v>
      </c>
      <c r="I85" s="358">
        <v>-7265011</v>
      </c>
    </row>
    <row r="86" spans="1:9" ht="38.25">
      <c r="A86" s="350"/>
      <c r="B86" s="354" t="s">
        <v>114</v>
      </c>
      <c r="C86" s="260">
        <v>-54803</v>
      </c>
      <c r="D86" s="364" t="s">
        <v>587</v>
      </c>
      <c r="E86" s="260">
        <v>-147753</v>
      </c>
      <c r="F86" s="357" t="s">
        <v>587</v>
      </c>
      <c r="G86" s="357" t="s">
        <v>587</v>
      </c>
      <c r="H86" s="364" t="s">
        <v>587</v>
      </c>
      <c r="I86" s="358">
        <v>0</v>
      </c>
    </row>
    <row r="87" spans="1:9" ht="13.5" customHeight="1">
      <c r="A87" s="350"/>
      <c r="B87" s="377" t="s">
        <v>150</v>
      </c>
      <c r="C87" s="358"/>
      <c r="D87" s="358"/>
      <c r="E87" s="358"/>
      <c r="F87" s="353"/>
      <c r="G87" s="353"/>
      <c r="H87" s="352"/>
      <c r="I87" s="352"/>
    </row>
    <row r="88" spans="1:9" ht="12.75">
      <c r="A88" s="350"/>
      <c r="B88" s="351" t="s">
        <v>927</v>
      </c>
      <c r="C88" s="352">
        <v>514423131</v>
      </c>
      <c r="D88" s="352">
        <v>411880909</v>
      </c>
      <c r="E88" s="352">
        <v>428052146</v>
      </c>
      <c r="F88" s="353">
        <v>83.21012804535027</v>
      </c>
      <c r="G88" s="353">
        <v>103.92619241305987</v>
      </c>
      <c r="H88" s="352">
        <v>48050983</v>
      </c>
      <c r="I88" s="352">
        <v>45184421</v>
      </c>
    </row>
    <row r="89" spans="1:9" ht="12.75" customHeight="1">
      <c r="A89" s="350"/>
      <c r="B89" s="354" t="s">
        <v>117</v>
      </c>
      <c r="C89" s="358">
        <v>514423131</v>
      </c>
      <c r="D89" s="245">
        <v>411880909</v>
      </c>
      <c r="E89" s="245">
        <v>428052146</v>
      </c>
      <c r="F89" s="357">
        <v>83.21012804535027</v>
      </c>
      <c r="G89" s="357">
        <v>103.92619241305987</v>
      </c>
      <c r="H89" s="358">
        <v>48050983</v>
      </c>
      <c r="I89" s="358">
        <v>45184421</v>
      </c>
    </row>
    <row r="90" spans="1:9" ht="27" customHeight="1">
      <c r="A90" s="350">
        <v>500</v>
      </c>
      <c r="B90" s="354" t="s">
        <v>118</v>
      </c>
      <c r="C90" s="260">
        <v>481172265</v>
      </c>
      <c r="D90" s="380" t="s">
        <v>587</v>
      </c>
      <c r="E90" s="242">
        <v>401957300</v>
      </c>
      <c r="F90" s="357">
        <v>83.53708832324324</v>
      </c>
      <c r="G90" s="242" t="s">
        <v>587</v>
      </c>
      <c r="H90" s="380" t="s">
        <v>587</v>
      </c>
      <c r="I90" s="358">
        <v>42224806</v>
      </c>
    </row>
    <row r="91" spans="1:9" ht="15.75" customHeight="1">
      <c r="A91" s="350">
        <v>520</v>
      </c>
      <c r="B91" s="379" t="s">
        <v>151</v>
      </c>
      <c r="C91" s="260">
        <v>480869250</v>
      </c>
      <c r="D91" s="380" t="s">
        <v>587</v>
      </c>
      <c r="E91" s="242">
        <v>401229628</v>
      </c>
      <c r="F91" s="357">
        <v>83.43840409841137</v>
      </c>
      <c r="G91" s="242" t="s">
        <v>587</v>
      </c>
      <c r="H91" s="380" t="s">
        <v>587</v>
      </c>
      <c r="I91" s="358">
        <v>42098328</v>
      </c>
    </row>
    <row r="92" spans="1:9" ht="27" customHeight="1">
      <c r="A92" s="350">
        <v>521</v>
      </c>
      <c r="B92" s="379" t="s">
        <v>152</v>
      </c>
      <c r="C92" s="260">
        <v>480859250</v>
      </c>
      <c r="D92" s="380" t="s">
        <v>587</v>
      </c>
      <c r="E92" s="242">
        <v>401187431</v>
      </c>
      <c r="F92" s="357">
        <v>83.43136395941224</v>
      </c>
      <c r="G92" s="242" t="s">
        <v>587</v>
      </c>
      <c r="H92" s="380" t="s">
        <v>587</v>
      </c>
      <c r="I92" s="358">
        <v>42093127</v>
      </c>
    </row>
    <row r="93" spans="1:9" ht="25.5" customHeight="1">
      <c r="A93" s="350">
        <v>525</v>
      </c>
      <c r="B93" s="379" t="s">
        <v>124</v>
      </c>
      <c r="C93" s="260">
        <v>10000</v>
      </c>
      <c r="D93" s="380" t="s">
        <v>587</v>
      </c>
      <c r="E93" s="242">
        <v>11783</v>
      </c>
      <c r="F93" s="357">
        <v>117.83</v>
      </c>
      <c r="G93" s="242" t="s">
        <v>587</v>
      </c>
      <c r="H93" s="380" t="s">
        <v>587</v>
      </c>
      <c r="I93" s="358">
        <v>1042</v>
      </c>
    </row>
    <row r="94" spans="1:9" ht="27" customHeight="1">
      <c r="A94" s="350">
        <v>560</v>
      </c>
      <c r="B94" s="354" t="s">
        <v>125</v>
      </c>
      <c r="C94" s="260">
        <v>110000</v>
      </c>
      <c r="D94" s="380" t="s">
        <v>587</v>
      </c>
      <c r="E94" s="242">
        <v>141825</v>
      </c>
      <c r="F94" s="357">
        <v>128.9318181818182</v>
      </c>
      <c r="G94" s="242" t="s">
        <v>587</v>
      </c>
      <c r="H94" s="380" t="s">
        <v>587</v>
      </c>
      <c r="I94" s="358">
        <v>18965</v>
      </c>
    </row>
    <row r="95" spans="1:9" ht="25.5">
      <c r="A95" s="350">
        <v>562</v>
      </c>
      <c r="B95" s="379" t="s">
        <v>127</v>
      </c>
      <c r="C95" s="260">
        <v>110000</v>
      </c>
      <c r="D95" s="380" t="s">
        <v>587</v>
      </c>
      <c r="E95" s="242">
        <v>141825</v>
      </c>
      <c r="F95" s="357">
        <v>128.9318181818182</v>
      </c>
      <c r="G95" s="242" t="s">
        <v>587</v>
      </c>
      <c r="H95" s="380" t="s">
        <v>587</v>
      </c>
      <c r="I95" s="358">
        <v>18965</v>
      </c>
    </row>
    <row r="96" spans="1:9" ht="25.5">
      <c r="A96" s="350">
        <v>590</v>
      </c>
      <c r="B96" s="354" t="s">
        <v>153</v>
      </c>
      <c r="C96" s="260">
        <v>193015</v>
      </c>
      <c r="D96" s="380" t="s">
        <v>587</v>
      </c>
      <c r="E96" s="242">
        <v>585847</v>
      </c>
      <c r="F96" s="357">
        <v>303.52407843949953</v>
      </c>
      <c r="G96" s="242" t="s">
        <v>587</v>
      </c>
      <c r="H96" s="380" t="s">
        <v>587</v>
      </c>
      <c r="I96" s="358">
        <v>107513</v>
      </c>
    </row>
    <row r="97" spans="1:9" ht="13.5" customHeight="1">
      <c r="A97" s="350">
        <v>593</v>
      </c>
      <c r="B97" s="379" t="s">
        <v>130</v>
      </c>
      <c r="C97" s="260">
        <v>162750</v>
      </c>
      <c r="D97" s="380" t="s">
        <v>587</v>
      </c>
      <c r="E97" s="242">
        <v>78468</v>
      </c>
      <c r="F97" s="357">
        <v>48.21382488479263</v>
      </c>
      <c r="G97" s="242" t="s">
        <v>587</v>
      </c>
      <c r="H97" s="380" t="s">
        <v>587</v>
      </c>
      <c r="I97" s="358">
        <v>17958</v>
      </c>
    </row>
    <row r="98" spans="1:9" ht="27" customHeight="1">
      <c r="A98" s="350">
        <v>599</v>
      </c>
      <c r="B98" s="379" t="s">
        <v>132</v>
      </c>
      <c r="C98" s="260">
        <v>30265</v>
      </c>
      <c r="D98" s="380" t="s">
        <v>587</v>
      </c>
      <c r="E98" s="242">
        <v>507379</v>
      </c>
      <c r="F98" s="357">
        <v>1676.454650586486</v>
      </c>
      <c r="G98" s="242" t="s">
        <v>587</v>
      </c>
      <c r="H98" s="380" t="s">
        <v>587</v>
      </c>
      <c r="I98" s="358">
        <v>89555</v>
      </c>
    </row>
    <row r="99" spans="1:9" ht="15.75" customHeight="1">
      <c r="A99" s="350">
        <v>700</v>
      </c>
      <c r="B99" s="354" t="s">
        <v>133</v>
      </c>
      <c r="C99" s="260">
        <v>33250866</v>
      </c>
      <c r="D99" s="380" t="s">
        <v>587</v>
      </c>
      <c r="E99" s="242">
        <v>26094846</v>
      </c>
      <c r="F99" s="357">
        <v>78.47869586313932</v>
      </c>
      <c r="G99" s="242" t="s">
        <v>587</v>
      </c>
      <c r="H99" s="380" t="s">
        <v>587</v>
      </c>
      <c r="I99" s="358">
        <v>2959615</v>
      </c>
    </row>
    <row r="100" spans="1:9" ht="24.75" customHeight="1">
      <c r="A100" s="350">
        <v>720</v>
      </c>
      <c r="B100" s="379" t="s">
        <v>154</v>
      </c>
      <c r="C100" s="260">
        <v>20885870</v>
      </c>
      <c r="D100" s="380" t="s">
        <v>587</v>
      </c>
      <c r="E100" s="242">
        <v>15981088</v>
      </c>
      <c r="F100" s="357">
        <v>76.51626673918778</v>
      </c>
      <c r="G100" s="242" t="s">
        <v>587</v>
      </c>
      <c r="H100" s="380" t="s">
        <v>587</v>
      </c>
      <c r="I100" s="358">
        <v>1902537</v>
      </c>
    </row>
    <row r="101" spans="1:9" ht="25.5">
      <c r="A101" s="350">
        <v>721</v>
      </c>
      <c r="B101" s="379" t="s">
        <v>155</v>
      </c>
      <c r="C101" s="260">
        <v>5408300</v>
      </c>
      <c r="D101" s="380" t="s">
        <v>587</v>
      </c>
      <c r="E101" s="242">
        <v>4354000</v>
      </c>
      <c r="F101" s="357">
        <v>80.50588909638888</v>
      </c>
      <c r="G101" s="242" t="s">
        <v>587</v>
      </c>
      <c r="H101" s="380" t="s">
        <v>587</v>
      </c>
      <c r="I101" s="358">
        <v>523000</v>
      </c>
    </row>
    <row r="102" spans="1:9" ht="24.75" customHeight="1">
      <c r="A102" s="350">
        <v>722</v>
      </c>
      <c r="B102" s="379" t="s">
        <v>156</v>
      </c>
      <c r="C102" s="260">
        <v>311672</v>
      </c>
      <c r="D102" s="380" t="s">
        <v>587</v>
      </c>
      <c r="E102" s="242">
        <v>161020</v>
      </c>
      <c r="F102" s="357">
        <v>51.663287045355375</v>
      </c>
      <c r="G102" s="242" t="s">
        <v>587</v>
      </c>
      <c r="H102" s="380" t="s">
        <v>587</v>
      </c>
      <c r="I102" s="358">
        <v>0</v>
      </c>
    </row>
    <row r="103" spans="1:9" ht="24" customHeight="1">
      <c r="A103" s="350">
        <v>723</v>
      </c>
      <c r="B103" s="379" t="s">
        <v>157</v>
      </c>
      <c r="C103" s="260">
        <v>15165898</v>
      </c>
      <c r="D103" s="380" t="s">
        <v>587</v>
      </c>
      <c r="E103" s="242">
        <v>11466068</v>
      </c>
      <c r="F103" s="357">
        <v>75.60428007626057</v>
      </c>
      <c r="G103" s="242" t="s">
        <v>587</v>
      </c>
      <c r="H103" s="380" t="s">
        <v>587</v>
      </c>
      <c r="I103" s="358">
        <v>1379537</v>
      </c>
    </row>
    <row r="104" spans="1:9" ht="12" customHeight="1">
      <c r="A104" s="350">
        <v>740</v>
      </c>
      <c r="B104" s="379" t="s">
        <v>134</v>
      </c>
      <c r="C104" s="260">
        <v>12364996</v>
      </c>
      <c r="D104" s="380" t="s">
        <v>587</v>
      </c>
      <c r="E104" s="242">
        <v>10113758</v>
      </c>
      <c r="F104" s="357">
        <v>81.79345953690563</v>
      </c>
      <c r="G104" s="242" t="s">
        <v>587</v>
      </c>
      <c r="H104" s="380" t="s">
        <v>587</v>
      </c>
      <c r="I104" s="358">
        <v>1057078</v>
      </c>
    </row>
    <row r="105" spans="1:9" ht="25.5">
      <c r="A105" s="350">
        <v>743</v>
      </c>
      <c r="B105" s="379" t="s">
        <v>136</v>
      </c>
      <c r="C105" s="260">
        <v>3209341</v>
      </c>
      <c r="D105" s="380" t="s">
        <v>587</v>
      </c>
      <c r="E105" s="242">
        <v>2538900</v>
      </c>
      <c r="F105" s="357">
        <v>79.10969884471609</v>
      </c>
      <c r="G105" s="242" t="s">
        <v>587</v>
      </c>
      <c r="H105" s="380" t="s">
        <v>587</v>
      </c>
      <c r="I105" s="358">
        <v>268457</v>
      </c>
    </row>
    <row r="106" spans="1:9" s="378" customFormat="1" ht="25.5">
      <c r="A106" s="350">
        <v>745</v>
      </c>
      <c r="B106" s="379" t="s">
        <v>138</v>
      </c>
      <c r="C106" s="260">
        <v>216600</v>
      </c>
      <c r="D106" s="380" t="s">
        <v>587</v>
      </c>
      <c r="E106" s="242">
        <v>180500</v>
      </c>
      <c r="F106" s="357">
        <v>83.33333333333334</v>
      </c>
      <c r="G106" s="242" t="s">
        <v>587</v>
      </c>
      <c r="H106" s="380" t="s">
        <v>587</v>
      </c>
      <c r="I106" s="358">
        <v>18050</v>
      </c>
    </row>
    <row r="107" spans="1:9" ht="25.5">
      <c r="A107" s="350">
        <v>746</v>
      </c>
      <c r="B107" s="379" t="s">
        <v>139</v>
      </c>
      <c r="C107" s="260">
        <v>523123</v>
      </c>
      <c r="D107" s="380" t="s">
        <v>587</v>
      </c>
      <c r="E107" s="242">
        <v>386864</v>
      </c>
      <c r="F107" s="357">
        <v>73.95277974778398</v>
      </c>
      <c r="G107" s="242" t="s">
        <v>587</v>
      </c>
      <c r="H107" s="380" t="s">
        <v>587</v>
      </c>
      <c r="I107" s="358">
        <v>66352</v>
      </c>
    </row>
    <row r="108" spans="1:9" ht="12.75" customHeight="1">
      <c r="A108" s="350">
        <v>749</v>
      </c>
      <c r="B108" s="379" t="s">
        <v>141</v>
      </c>
      <c r="C108" s="260">
        <v>8415932</v>
      </c>
      <c r="D108" s="380" t="s">
        <v>587</v>
      </c>
      <c r="E108" s="242">
        <v>7007494</v>
      </c>
      <c r="F108" s="357">
        <v>83.26462238525691</v>
      </c>
      <c r="G108" s="242" t="s">
        <v>587</v>
      </c>
      <c r="H108" s="380" t="s">
        <v>587</v>
      </c>
      <c r="I108" s="358">
        <v>704219</v>
      </c>
    </row>
    <row r="109" spans="1:9" ht="12.75" customHeight="1">
      <c r="A109" s="360"/>
      <c r="B109" s="351" t="s">
        <v>963</v>
      </c>
      <c r="C109" s="352">
        <v>479137480</v>
      </c>
      <c r="D109" s="352">
        <v>388259879</v>
      </c>
      <c r="E109" s="352">
        <v>383539757</v>
      </c>
      <c r="F109" s="353">
        <v>80.04795554712189</v>
      </c>
      <c r="G109" s="353">
        <v>98.78428798459498</v>
      </c>
      <c r="H109" s="352">
        <v>42654204</v>
      </c>
      <c r="I109" s="352">
        <v>38343334</v>
      </c>
    </row>
    <row r="110" spans="1:9" ht="12.75" customHeight="1">
      <c r="A110" s="350"/>
      <c r="B110" s="354" t="s">
        <v>965</v>
      </c>
      <c r="C110" s="260">
        <v>479137480</v>
      </c>
      <c r="D110" s="260">
        <v>388259879</v>
      </c>
      <c r="E110" s="260">
        <v>383539757</v>
      </c>
      <c r="F110" s="357">
        <v>80.04795554712189</v>
      </c>
      <c r="G110" s="357">
        <v>98.78428798459498</v>
      </c>
      <c r="H110" s="358">
        <v>42654204</v>
      </c>
      <c r="I110" s="358">
        <v>38343334</v>
      </c>
    </row>
    <row r="111" spans="1:9" ht="12.75" customHeight="1">
      <c r="A111" s="350">
        <v>1000</v>
      </c>
      <c r="B111" s="354" t="s">
        <v>143</v>
      </c>
      <c r="C111" s="260">
        <v>20988282</v>
      </c>
      <c r="D111" s="260">
        <v>20988282</v>
      </c>
      <c r="E111" s="260">
        <v>20988282</v>
      </c>
      <c r="F111" s="357">
        <v>100</v>
      </c>
      <c r="G111" s="357">
        <v>100</v>
      </c>
      <c r="H111" s="358">
        <v>2988282</v>
      </c>
      <c r="I111" s="358">
        <v>2988282</v>
      </c>
    </row>
    <row r="112" spans="1:9" ht="12.75">
      <c r="A112" s="350">
        <v>1800</v>
      </c>
      <c r="B112" s="379" t="s">
        <v>145</v>
      </c>
      <c r="C112" s="260">
        <v>20988282</v>
      </c>
      <c r="D112" s="245">
        <v>20988282</v>
      </c>
      <c r="E112" s="245">
        <v>20988282</v>
      </c>
      <c r="F112" s="357">
        <v>100</v>
      </c>
      <c r="G112" s="357">
        <v>100</v>
      </c>
      <c r="H112" s="358">
        <v>2988282</v>
      </c>
      <c r="I112" s="358">
        <v>2988282</v>
      </c>
    </row>
    <row r="113" spans="1:9" ht="12.75" customHeight="1">
      <c r="A113" s="350">
        <v>2000</v>
      </c>
      <c r="B113" s="354" t="s">
        <v>101</v>
      </c>
      <c r="C113" s="260">
        <v>3084887</v>
      </c>
      <c r="D113" s="260">
        <v>3084887</v>
      </c>
      <c r="E113" s="245">
        <v>2949115</v>
      </c>
      <c r="F113" s="357">
        <v>95.59880151201648</v>
      </c>
      <c r="G113" s="357">
        <v>95.59880151201648</v>
      </c>
      <c r="H113" s="358">
        <v>596439</v>
      </c>
      <c r="I113" s="358">
        <v>607502</v>
      </c>
    </row>
    <row r="114" spans="1:9" ht="15" customHeight="1">
      <c r="A114" s="350">
        <v>3000</v>
      </c>
      <c r="B114" s="354" t="s">
        <v>146</v>
      </c>
      <c r="C114" s="260">
        <v>455064311</v>
      </c>
      <c r="D114" s="260">
        <v>364186710</v>
      </c>
      <c r="E114" s="260">
        <v>359602360</v>
      </c>
      <c r="F114" s="357">
        <v>79.0223164742972</v>
      </c>
      <c r="G114" s="357">
        <v>98.7412088705818</v>
      </c>
      <c r="H114" s="358">
        <v>39069483</v>
      </c>
      <c r="I114" s="358">
        <v>34747550</v>
      </c>
    </row>
    <row r="115" spans="1:9" ht="14.25" customHeight="1">
      <c r="A115" s="350">
        <v>3500</v>
      </c>
      <c r="B115" s="379" t="s">
        <v>158</v>
      </c>
      <c r="C115" s="260">
        <v>446540136</v>
      </c>
      <c r="D115" s="258">
        <v>357725157</v>
      </c>
      <c r="E115" s="258">
        <v>353537985</v>
      </c>
      <c r="F115" s="357">
        <v>79.17272300915857</v>
      </c>
      <c r="G115" s="357">
        <v>98.82950026911303</v>
      </c>
      <c r="H115" s="358">
        <v>38538160</v>
      </c>
      <c r="I115" s="358">
        <v>33957050</v>
      </c>
    </row>
    <row r="116" spans="1:9" s="378" customFormat="1" ht="12.75" customHeight="1">
      <c r="A116" s="350"/>
      <c r="B116" s="354" t="s">
        <v>950</v>
      </c>
      <c r="C116" s="260">
        <v>35285651</v>
      </c>
      <c r="D116" s="260">
        <v>23621030</v>
      </c>
      <c r="E116" s="260">
        <v>44512389</v>
      </c>
      <c r="F116" s="357" t="s">
        <v>587</v>
      </c>
      <c r="G116" s="357" t="s">
        <v>587</v>
      </c>
      <c r="H116" s="358">
        <v>5396779</v>
      </c>
      <c r="I116" s="358">
        <v>6841087</v>
      </c>
    </row>
    <row r="117" spans="1:9" ht="12.75" customHeight="1">
      <c r="A117" s="350"/>
      <c r="B117" s="354" t="s">
        <v>159</v>
      </c>
      <c r="C117" s="260">
        <v>-35285651</v>
      </c>
      <c r="D117" s="245">
        <v>-23621030</v>
      </c>
      <c r="E117" s="245">
        <v>-44512389</v>
      </c>
      <c r="F117" s="357" t="s">
        <v>587</v>
      </c>
      <c r="G117" s="357" t="s">
        <v>587</v>
      </c>
      <c r="H117" s="358">
        <v>-5396779</v>
      </c>
      <c r="I117" s="358">
        <v>-6841087</v>
      </c>
    </row>
    <row r="118" spans="1:9" ht="38.25" customHeight="1">
      <c r="A118" s="350"/>
      <c r="B118" s="354" t="s">
        <v>114</v>
      </c>
      <c r="C118" s="260">
        <v>-54803</v>
      </c>
      <c r="D118" s="364" t="s">
        <v>587</v>
      </c>
      <c r="E118" s="245">
        <v>-147753</v>
      </c>
      <c r="F118" s="357" t="s">
        <v>587</v>
      </c>
      <c r="G118" s="357" t="s">
        <v>587</v>
      </c>
      <c r="H118" s="364" t="s">
        <v>587</v>
      </c>
      <c r="I118" s="358">
        <v>0</v>
      </c>
    </row>
    <row r="119" spans="1:9" ht="12.75" customHeight="1">
      <c r="A119" s="350"/>
      <c r="B119" s="377" t="s">
        <v>160</v>
      </c>
      <c r="C119" s="358"/>
      <c r="D119" s="358"/>
      <c r="E119" s="358"/>
      <c r="F119" s="353"/>
      <c r="G119" s="353"/>
      <c r="H119" s="352"/>
      <c r="I119" s="352"/>
    </row>
    <row r="120" spans="1:9" ht="12.75">
      <c r="A120" s="360"/>
      <c r="B120" s="351" t="s">
        <v>79</v>
      </c>
      <c r="C120" s="352">
        <v>36542151</v>
      </c>
      <c r="D120" s="352">
        <v>28554064</v>
      </c>
      <c r="E120" s="352">
        <v>30648285</v>
      </c>
      <c r="F120" s="353">
        <v>83.8710479851063</v>
      </c>
      <c r="G120" s="353">
        <v>107.33423095220351</v>
      </c>
      <c r="H120" s="352">
        <v>3231767</v>
      </c>
      <c r="I120" s="352">
        <v>3222610</v>
      </c>
    </row>
    <row r="121" spans="1:9" ht="12.75">
      <c r="A121" s="350"/>
      <c r="B121" s="354" t="s">
        <v>117</v>
      </c>
      <c r="C121" s="358">
        <v>36542151</v>
      </c>
      <c r="D121" s="245">
        <v>28554064</v>
      </c>
      <c r="E121" s="245">
        <v>30648285</v>
      </c>
      <c r="F121" s="357">
        <v>83.8710479851063</v>
      </c>
      <c r="G121" s="357">
        <v>107.33423095220351</v>
      </c>
      <c r="H121" s="358">
        <v>3231767</v>
      </c>
      <c r="I121" s="358">
        <v>3222610</v>
      </c>
    </row>
    <row r="122" spans="1:9" ht="24.75" customHeight="1">
      <c r="A122" s="350">
        <v>500</v>
      </c>
      <c r="B122" s="354" t="s">
        <v>118</v>
      </c>
      <c r="C122" s="358">
        <v>35813336</v>
      </c>
      <c r="D122" s="364" t="s">
        <v>587</v>
      </c>
      <c r="E122" s="245">
        <v>30165710</v>
      </c>
      <c r="F122" s="357">
        <v>84.23038278254782</v>
      </c>
      <c r="G122" s="245" t="s">
        <v>587</v>
      </c>
      <c r="H122" s="364" t="s">
        <v>587</v>
      </c>
      <c r="I122" s="358">
        <v>3148625</v>
      </c>
    </row>
    <row r="123" spans="1:9" ht="12.75" customHeight="1">
      <c r="A123" s="350">
        <v>520</v>
      </c>
      <c r="B123" s="379" t="s">
        <v>119</v>
      </c>
      <c r="C123" s="358">
        <v>35551639</v>
      </c>
      <c r="D123" s="380" t="s">
        <v>587</v>
      </c>
      <c r="E123" s="242">
        <v>30067332</v>
      </c>
      <c r="F123" s="357">
        <v>84.57368730594952</v>
      </c>
      <c r="G123" s="242" t="s">
        <v>587</v>
      </c>
      <c r="H123" s="380" t="s">
        <v>587</v>
      </c>
      <c r="I123" s="358">
        <v>3133258</v>
      </c>
    </row>
    <row r="124" spans="1:9" ht="25.5" customHeight="1">
      <c r="A124" s="350">
        <v>522</v>
      </c>
      <c r="B124" s="379" t="s">
        <v>121</v>
      </c>
      <c r="C124" s="260">
        <v>35551639</v>
      </c>
      <c r="D124" s="380" t="s">
        <v>587</v>
      </c>
      <c r="E124" s="242">
        <v>30067332</v>
      </c>
      <c r="F124" s="357">
        <v>84.57368730594952</v>
      </c>
      <c r="G124" s="242" t="s">
        <v>587</v>
      </c>
      <c r="H124" s="380" t="s">
        <v>587</v>
      </c>
      <c r="I124" s="358">
        <v>3133258</v>
      </c>
    </row>
    <row r="125" spans="1:9" ht="12.75" customHeight="1">
      <c r="A125" s="350">
        <v>590</v>
      </c>
      <c r="B125" s="354" t="s">
        <v>128</v>
      </c>
      <c r="C125" s="260">
        <v>261697</v>
      </c>
      <c r="D125" s="364" t="s">
        <v>587</v>
      </c>
      <c r="E125" s="245">
        <v>98378</v>
      </c>
      <c r="F125" s="357">
        <v>37.5923300611012</v>
      </c>
      <c r="G125" s="245" t="s">
        <v>587</v>
      </c>
      <c r="H125" s="364" t="s">
        <v>587</v>
      </c>
      <c r="I125" s="358">
        <v>15367</v>
      </c>
    </row>
    <row r="126" spans="1:9" ht="25.5">
      <c r="A126" s="350">
        <v>592</v>
      </c>
      <c r="B126" s="379" t="s">
        <v>129</v>
      </c>
      <c r="C126" s="260">
        <v>5000</v>
      </c>
      <c r="D126" s="364" t="s">
        <v>587</v>
      </c>
      <c r="E126" s="245">
        <v>5124</v>
      </c>
      <c r="F126" s="357">
        <v>102.48</v>
      </c>
      <c r="G126" s="245" t="s">
        <v>587</v>
      </c>
      <c r="H126" s="364" t="s">
        <v>587</v>
      </c>
      <c r="I126" s="358">
        <v>0</v>
      </c>
    </row>
    <row r="127" spans="1:9" ht="12.75">
      <c r="A127" s="350">
        <v>593</v>
      </c>
      <c r="B127" s="379" t="s">
        <v>130</v>
      </c>
      <c r="C127" s="260">
        <v>11697</v>
      </c>
      <c r="D127" s="364" t="s">
        <v>587</v>
      </c>
      <c r="E127" s="245">
        <v>6570</v>
      </c>
      <c r="F127" s="357">
        <v>56.16824826878687</v>
      </c>
      <c r="G127" s="245" t="s">
        <v>587</v>
      </c>
      <c r="H127" s="364" t="s">
        <v>587</v>
      </c>
      <c r="I127" s="358">
        <v>1503</v>
      </c>
    </row>
    <row r="128" spans="1:9" ht="25.5" customHeight="1">
      <c r="A128" s="350">
        <v>594</v>
      </c>
      <c r="B128" s="379" t="s">
        <v>131</v>
      </c>
      <c r="C128" s="260">
        <v>35000</v>
      </c>
      <c r="D128" s="364" t="s">
        <v>587</v>
      </c>
      <c r="E128" s="245">
        <v>32986</v>
      </c>
      <c r="F128" s="357">
        <v>94.24571428571429</v>
      </c>
      <c r="G128" s="245" t="s">
        <v>587</v>
      </c>
      <c r="H128" s="364" t="s">
        <v>587</v>
      </c>
      <c r="I128" s="358">
        <v>0</v>
      </c>
    </row>
    <row r="129" spans="1:9" ht="12.75" customHeight="1">
      <c r="A129" s="350">
        <v>599</v>
      </c>
      <c r="B129" s="379" t="s">
        <v>132</v>
      </c>
      <c r="C129" s="260">
        <v>210000</v>
      </c>
      <c r="D129" s="364" t="s">
        <v>587</v>
      </c>
      <c r="E129" s="245">
        <v>53698</v>
      </c>
      <c r="F129" s="357">
        <v>25.57047619047619</v>
      </c>
      <c r="G129" s="245" t="s">
        <v>587</v>
      </c>
      <c r="H129" s="364" t="s">
        <v>587</v>
      </c>
      <c r="I129" s="358">
        <v>13864</v>
      </c>
    </row>
    <row r="130" spans="1:9" ht="12.75">
      <c r="A130" s="350">
        <v>700</v>
      </c>
      <c r="B130" s="354" t="s">
        <v>133</v>
      </c>
      <c r="C130" s="260">
        <v>728815</v>
      </c>
      <c r="D130" s="364" t="s">
        <v>587</v>
      </c>
      <c r="E130" s="245">
        <v>482575</v>
      </c>
      <c r="F130" s="357">
        <v>66.21364818232335</v>
      </c>
      <c r="G130" s="245" t="s">
        <v>587</v>
      </c>
      <c r="H130" s="364" t="s">
        <v>587</v>
      </c>
      <c r="I130" s="358">
        <v>73985</v>
      </c>
    </row>
    <row r="131" spans="1:9" ht="25.5">
      <c r="A131" s="350">
        <v>720</v>
      </c>
      <c r="B131" s="354" t="s">
        <v>161</v>
      </c>
      <c r="C131" s="260">
        <v>323227</v>
      </c>
      <c r="D131" s="364" t="s">
        <v>587</v>
      </c>
      <c r="E131" s="245">
        <v>256271</v>
      </c>
      <c r="F131" s="357">
        <v>79.28514635225399</v>
      </c>
      <c r="G131" s="245" t="s">
        <v>587</v>
      </c>
      <c r="H131" s="364" t="s">
        <v>587</v>
      </c>
      <c r="I131" s="358">
        <v>39606</v>
      </c>
    </row>
    <row r="132" spans="1:9" s="378" customFormat="1" ht="25.5">
      <c r="A132" s="350">
        <v>724</v>
      </c>
      <c r="B132" s="379" t="s">
        <v>162</v>
      </c>
      <c r="C132" s="260">
        <v>16015</v>
      </c>
      <c r="D132" s="380" t="s">
        <v>587</v>
      </c>
      <c r="E132" s="242">
        <v>10015</v>
      </c>
      <c r="F132" s="357">
        <v>62.535123321885735</v>
      </c>
      <c r="G132" s="242" t="s">
        <v>587</v>
      </c>
      <c r="H132" s="380" t="s">
        <v>587</v>
      </c>
      <c r="I132" s="358">
        <v>4000</v>
      </c>
    </row>
    <row r="133" spans="1:9" ht="27" customHeight="1">
      <c r="A133" s="350">
        <v>725</v>
      </c>
      <c r="B133" s="379" t="s">
        <v>163</v>
      </c>
      <c r="C133" s="260">
        <v>307212</v>
      </c>
      <c r="D133" s="380" t="s">
        <v>587</v>
      </c>
      <c r="E133" s="242">
        <v>246256</v>
      </c>
      <c r="F133" s="357">
        <v>80.15832714867909</v>
      </c>
      <c r="G133" s="242" t="s">
        <v>587</v>
      </c>
      <c r="H133" s="380" t="s">
        <v>587</v>
      </c>
      <c r="I133" s="358">
        <v>35606</v>
      </c>
    </row>
    <row r="134" spans="1:9" ht="12.75" customHeight="1">
      <c r="A134" s="350">
        <v>740</v>
      </c>
      <c r="B134" s="354" t="s">
        <v>164</v>
      </c>
      <c r="C134" s="260">
        <v>405588</v>
      </c>
      <c r="D134" s="364" t="s">
        <v>587</v>
      </c>
      <c r="E134" s="245">
        <v>226304</v>
      </c>
      <c r="F134" s="357">
        <v>55.7965225795635</v>
      </c>
      <c r="G134" s="245" t="s">
        <v>587</v>
      </c>
      <c r="H134" s="364" t="s">
        <v>587</v>
      </c>
      <c r="I134" s="358">
        <v>34379</v>
      </c>
    </row>
    <row r="135" spans="1:9" ht="26.25" customHeight="1">
      <c r="A135" s="350">
        <v>744</v>
      </c>
      <c r="B135" s="379" t="s">
        <v>165</v>
      </c>
      <c r="C135" s="260">
        <v>306488</v>
      </c>
      <c r="D135" s="364" t="s">
        <v>587</v>
      </c>
      <c r="E135" s="245">
        <v>226304</v>
      </c>
      <c r="F135" s="357">
        <v>73.83780115371565</v>
      </c>
      <c r="G135" s="245" t="s">
        <v>587</v>
      </c>
      <c r="H135" s="364" t="s">
        <v>587</v>
      </c>
      <c r="I135" s="358">
        <v>34379</v>
      </c>
    </row>
    <row r="136" spans="1:9" ht="12.75">
      <c r="A136" s="350">
        <v>749</v>
      </c>
      <c r="B136" s="379" t="s">
        <v>166</v>
      </c>
      <c r="C136" s="260">
        <v>99100</v>
      </c>
      <c r="D136" s="364" t="s">
        <v>587</v>
      </c>
      <c r="E136" s="245">
        <v>0</v>
      </c>
      <c r="F136" s="357">
        <v>0</v>
      </c>
      <c r="G136" s="245" t="s">
        <v>587</v>
      </c>
      <c r="H136" s="364" t="s">
        <v>587</v>
      </c>
      <c r="I136" s="358">
        <v>0</v>
      </c>
    </row>
    <row r="137" spans="1:9" ht="12.75">
      <c r="A137" s="360"/>
      <c r="B137" s="351" t="s">
        <v>963</v>
      </c>
      <c r="C137" s="352">
        <v>36671961</v>
      </c>
      <c r="D137" s="352">
        <v>29979603</v>
      </c>
      <c r="E137" s="352">
        <v>29551496</v>
      </c>
      <c r="F137" s="353">
        <v>80.58335358722704</v>
      </c>
      <c r="G137" s="353">
        <v>98.572005773392</v>
      </c>
      <c r="H137" s="352">
        <v>3258561</v>
      </c>
      <c r="I137" s="352">
        <v>2985193</v>
      </c>
    </row>
    <row r="138" spans="1:9" ht="12.75" customHeight="1">
      <c r="A138" s="350"/>
      <c r="B138" s="354" t="s">
        <v>965</v>
      </c>
      <c r="C138" s="260">
        <v>36572861</v>
      </c>
      <c r="D138" s="260">
        <v>29930843</v>
      </c>
      <c r="E138" s="260">
        <v>29551496</v>
      </c>
      <c r="F138" s="357">
        <v>80.80170703626386</v>
      </c>
      <c r="G138" s="357">
        <v>98.73258832034901</v>
      </c>
      <c r="H138" s="358">
        <v>3235171</v>
      </c>
      <c r="I138" s="358">
        <v>2985193</v>
      </c>
    </row>
    <row r="139" spans="1:9" ht="12.75" customHeight="1">
      <c r="A139" s="350">
        <v>1000</v>
      </c>
      <c r="B139" s="354" t="s">
        <v>143</v>
      </c>
      <c r="C139" s="260">
        <v>286000</v>
      </c>
      <c r="D139" s="260">
        <v>203333</v>
      </c>
      <c r="E139" s="260">
        <v>41333</v>
      </c>
      <c r="F139" s="357">
        <v>14.452097902097902</v>
      </c>
      <c r="G139" s="357" t="s">
        <v>587</v>
      </c>
      <c r="H139" s="358">
        <v>203333</v>
      </c>
      <c r="I139" s="358">
        <v>41333</v>
      </c>
    </row>
    <row r="140" spans="1:9" ht="12.75">
      <c r="A140" s="350">
        <v>1100</v>
      </c>
      <c r="B140" s="379" t="s">
        <v>144</v>
      </c>
      <c r="C140" s="260">
        <v>128621</v>
      </c>
      <c r="D140" s="260">
        <v>94249</v>
      </c>
      <c r="E140" s="260">
        <v>15954</v>
      </c>
      <c r="F140" s="357">
        <v>12.403884280171978</v>
      </c>
      <c r="G140" s="357" t="s">
        <v>587</v>
      </c>
      <c r="H140" s="358">
        <v>94249</v>
      </c>
      <c r="I140" s="358">
        <v>15954</v>
      </c>
    </row>
    <row r="141" spans="1:9" ht="12.75">
      <c r="A141" s="350">
        <v>3000</v>
      </c>
      <c r="B141" s="354" t="s">
        <v>146</v>
      </c>
      <c r="C141" s="260">
        <v>36286861</v>
      </c>
      <c r="D141" s="260">
        <v>29727510</v>
      </c>
      <c r="E141" s="260">
        <v>29510163</v>
      </c>
      <c r="F141" s="357">
        <v>81.3246508150705</v>
      </c>
      <c r="G141" s="357">
        <v>99.26886913838395</v>
      </c>
      <c r="H141" s="358">
        <v>3031838</v>
      </c>
      <c r="I141" s="358">
        <v>2943860</v>
      </c>
    </row>
    <row r="142" spans="1:9" s="378" customFormat="1" ht="25.5">
      <c r="A142" s="350">
        <v>3400</v>
      </c>
      <c r="B142" s="379" t="s">
        <v>167</v>
      </c>
      <c r="C142" s="260">
        <v>2300000</v>
      </c>
      <c r="D142" s="258">
        <v>1896294</v>
      </c>
      <c r="E142" s="258">
        <v>1837436</v>
      </c>
      <c r="F142" s="357">
        <v>79.88852173913044</v>
      </c>
      <c r="G142" s="357">
        <v>96.8961563976894</v>
      </c>
      <c r="H142" s="358">
        <v>-1705</v>
      </c>
      <c r="I142" s="358">
        <v>21671</v>
      </c>
    </row>
    <row r="143" spans="1:9" ht="12.75" customHeight="1">
      <c r="A143" s="350">
        <v>3500</v>
      </c>
      <c r="B143" s="379" t="s">
        <v>168</v>
      </c>
      <c r="C143" s="260">
        <v>27965920</v>
      </c>
      <c r="D143" s="258">
        <v>23012819</v>
      </c>
      <c r="E143" s="258">
        <v>22882874</v>
      </c>
      <c r="F143" s="357">
        <v>81.82414166957497</v>
      </c>
      <c r="G143" s="357">
        <v>99.43533645313074</v>
      </c>
      <c r="H143" s="358">
        <v>2472356</v>
      </c>
      <c r="I143" s="358">
        <v>2342375</v>
      </c>
    </row>
    <row r="144" spans="1:9" ht="28.5" customHeight="1">
      <c r="A144" s="373" t="s">
        <v>109</v>
      </c>
      <c r="B144" s="354" t="s">
        <v>169</v>
      </c>
      <c r="C144" s="260">
        <v>99100</v>
      </c>
      <c r="D144" s="260">
        <v>48760</v>
      </c>
      <c r="E144" s="260">
        <v>0</v>
      </c>
      <c r="F144" s="357">
        <v>0</v>
      </c>
      <c r="G144" s="357">
        <v>0</v>
      </c>
      <c r="H144" s="358">
        <v>23390</v>
      </c>
      <c r="I144" s="358">
        <v>0</v>
      </c>
    </row>
    <row r="145" spans="1:9" ht="12.75" customHeight="1">
      <c r="A145" s="350">
        <v>7000</v>
      </c>
      <c r="B145" s="354" t="s">
        <v>170</v>
      </c>
      <c r="C145" s="260">
        <v>99100</v>
      </c>
      <c r="D145" s="260">
        <v>48760</v>
      </c>
      <c r="E145" s="260">
        <v>0</v>
      </c>
      <c r="F145" s="357">
        <v>0</v>
      </c>
      <c r="G145" s="357">
        <v>0</v>
      </c>
      <c r="H145" s="358">
        <v>23390</v>
      </c>
      <c r="I145" s="358">
        <v>0</v>
      </c>
    </row>
    <row r="146" spans="1:9" ht="12.75">
      <c r="A146" s="350"/>
      <c r="B146" s="354" t="s">
        <v>950</v>
      </c>
      <c r="C146" s="260">
        <v>-129810</v>
      </c>
      <c r="D146" s="260">
        <v>-1425539</v>
      </c>
      <c r="E146" s="260">
        <v>1096789</v>
      </c>
      <c r="F146" s="357" t="s">
        <v>587</v>
      </c>
      <c r="G146" s="357" t="s">
        <v>587</v>
      </c>
      <c r="H146" s="358">
        <v>-26794</v>
      </c>
      <c r="I146" s="358">
        <v>237417</v>
      </c>
    </row>
    <row r="147" spans="1:9" ht="26.25" customHeight="1">
      <c r="A147" s="350"/>
      <c r="B147" s="354" t="s">
        <v>171</v>
      </c>
      <c r="C147" s="260">
        <v>129810</v>
      </c>
      <c r="D147" s="245">
        <v>1425539</v>
      </c>
      <c r="E147" s="245">
        <v>-1096789</v>
      </c>
      <c r="F147" s="357" t="s">
        <v>587</v>
      </c>
      <c r="G147" s="357" t="s">
        <v>587</v>
      </c>
      <c r="H147" s="358">
        <v>26794</v>
      </c>
      <c r="I147" s="358">
        <v>-237418</v>
      </c>
    </row>
    <row r="148" spans="1:9" ht="12.75" customHeight="1">
      <c r="A148" s="350"/>
      <c r="B148" s="377" t="s">
        <v>172</v>
      </c>
      <c r="C148" s="260"/>
      <c r="D148" s="245"/>
      <c r="E148" s="245"/>
      <c r="F148" s="357"/>
      <c r="G148" s="357"/>
      <c r="H148" s="352"/>
      <c r="I148" s="352"/>
    </row>
    <row r="149" spans="1:9" ht="12.75">
      <c r="A149" s="360"/>
      <c r="B149" s="351" t="s">
        <v>927</v>
      </c>
      <c r="C149" s="352">
        <v>1724996</v>
      </c>
      <c r="D149" s="352">
        <v>1382924</v>
      </c>
      <c r="E149" s="352">
        <v>1466183</v>
      </c>
      <c r="F149" s="353">
        <v>84.99631303492878</v>
      </c>
      <c r="G149" s="353">
        <v>106.02050438057333</v>
      </c>
      <c r="H149" s="352">
        <v>160906</v>
      </c>
      <c r="I149" s="352">
        <v>156893</v>
      </c>
    </row>
    <row r="150" spans="1:9" ht="12.75" customHeight="1">
      <c r="A150" s="350"/>
      <c r="B150" s="354" t="s">
        <v>117</v>
      </c>
      <c r="C150" s="358">
        <v>1724996</v>
      </c>
      <c r="D150" s="245">
        <v>1382924</v>
      </c>
      <c r="E150" s="245">
        <v>1466183</v>
      </c>
      <c r="F150" s="357">
        <v>84.99631303492878</v>
      </c>
      <c r="G150" s="357">
        <v>106.02050438057333</v>
      </c>
      <c r="H150" s="358">
        <v>160906</v>
      </c>
      <c r="I150" s="358">
        <v>156893</v>
      </c>
    </row>
    <row r="151" spans="1:9" s="378" customFormat="1" ht="12.75" customHeight="1">
      <c r="A151" s="350">
        <v>500</v>
      </c>
      <c r="B151" s="354" t="s">
        <v>173</v>
      </c>
      <c r="C151" s="358">
        <v>1724996</v>
      </c>
      <c r="D151" s="364" t="s">
        <v>587</v>
      </c>
      <c r="E151" s="245">
        <v>1466183</v>
      </c>
      <c r="F151" s="357">
        <v>84.99631303492878</v>
      </c>
      <c r="G151" s="245" t="s">
        <v>587</v>
      </c>
      <c r="H151" s="364" t="s">
        <v>587</v>
      </c>
      <c r="I151" s="358">
        <v>156893</v>
      </c>
    </row>
    <row r="152" spans="1:9" ht="12.75" customHeight="1">
      <c r="A152" s="350">
        <v>520</v>
      </c>
      <c r="B152" s="379" t="s">
        <v>119</v>
      </c>
      <c r="C152" s="358">
        <v>1723329</v>
      </c>
      <c r="D152" s="380" t="s">
        <v>587</v>
      </c>
      <c r="E152" s="242">
        <v>1457483</v>
      </c>
      <c r="F152" s="357">
        <v>84.57369428588505</v>
      </c>
      <c r="G152" s="242" t="s">
        <v>587</v>
      </c>
      <c r="H152" s="380" t="s">
        <v>587</v>
      </c>
      <c r="I152" s="358">
        <v>151881</v>
      </c>
    </row>
    <row r="153" spans="1:9" ht="38.25">
      <c r="A153" s="350">
        <v>523</v>
      </c>
      <c r="B153" s="379" t="s">
        <v>174</v>
      </c>
      <c r="C153" s="260">
        <v>1723329</v>
      </c>
      <c r="D153" s="380" t="s">
        <v>587</v>
      </c>
      <c r="E153" s="242">
        <v>1457483</v>
      </c>
      <c r="F153" s="357">
        <v>84.57369428588505</v>
      </c>
      <c r="G153" s="242" t="s">
        <v>587</v>
      </c>
      <c r="H153" s="380" t="s">
        <v>587</v>
      </c>
      <c r="I153" s="358">
        <v>151881</v>
      </c>
    </row>
    <row r="154" spans="1:9" ht="26.25" customHeight="1">
      <c r="A154" s="350">
        <v>560</v>
      </c>
      <c r="B154" s="354" t="s">
        <v>125</v>
      </c>
      <c r="C154" s="260">
        <v>500</v>
      </c>
      <c r="D154" s="364" t="s">
        <v>587</v>
      </c>
      <c r="E154" s="245">
        <v>6</v>
      </c>
      <c r="F154" s="357">
        <v>1.2</v>
      </c>
      <c r="G154" s="245" t="s">
        <v>587</v>
      </c>
      <c r="H154" s="364" t="s">
        <v>587</v>
      </c>
      <c r="I154" s="358">
        <v>0</v>
      </c>
    </row>
    <row r="155" spans="1:9" ht="12.75">
      <c r="A155" s="350">
        <v>561</v>
      </c>
      <c r="B155" s="379" t="s">
        <v>126</v>
      </c>
      <c r="C155" s="260">
        <v>500</v>
      </c>
      <c r="D155" s="380" t="s">
        <v>587</v>
      </c>
      <c r="E155" s="242">
        <v>6</v>
      </c>
      <c r="F155" s="357">
        <v>1.2</v>
      </c>
      <c r="G155" s="242" t="s">
        <v>587</v>
      </c>
      <c r="H155" s="380" t="s">
        <v>587</v>
      </c>
      <c r="I155" s="358">
        <v>0</v>
      </c>
    </row>
    <row r="156" spans="1:9" ht="12.75" customHeight="1">
      <c r="A156" s="350">
        <v>590</v>
      </c>
      <c r="B156" s="354" t="s">
        <v>128</v>
      </c>
      <c r="C156" s="260">
        <v>1167</v>
      </c>
      <c r="D156" s="364" t="s">
        <v>587</v>
      </c>
      <c r="E156" s="245">
        <v>8695</v>
      </c>
      <c r="F156" s="357">
        <v>745.0728363324765</v>
      </c>
      <c r="G156" s="245" t="s">
        <v>587</v>
      </c>
      <c r="H156" s="364" t="s">
        <v>587</v>
      </c>
      <c r="I156" s="358">
        <v>5013</v>
      </c>
    </row>
    <row r="157" spans="1:9" ht="12.75">
      <c r="A157" s="350">
        <v>593</v>
      </c>
      <c r="B157" s="379" t="s">
        <v>130</v>
      </c>
      <c r="C157" s="260">
        <v>567</v>
      </c>
      <c r="D157" s="364" t="s">
        <v>587</v>
      </c>
      <c r="E157" s="245">
        <v>239</v>
      </c>
      <c r="F157" s="357">
        <v>42.151675485008816</v>
      </c>
      <c r="G157" s="245" t="s">
        <v>587</v>
      </c>
      <c r="H157" s="364" t="s">
        <v>587</v>
      </c>
      <c r="I157" s="358">
        <v>55</v>
      </c>
    </row>
    <row r="158" spans="1:9" ht="25.5">
      <c r="A158" s="350">
        <v>599</v>
      </c>
      <c r="B158" s="379" t="s">
        <v>132</v>
      </c>
      <c r="C158" s="260">
        <v>600</v>
      </c>
      <c r="D158" s="364" t="s">
        <v>587</v>
      </c>
      <c r="E158" s="245">
        <v>8456</v>
      </c>
      <c r="F158" s="357">
        <v>1409.3333333333335</v>
      </c>
      <c r="G158" s="245" t="s">
        <v>587</v>
      </c>
      <c r="H158" s="364" t="s">
        <v>587</v>
      </c>
      <c r="I158" s="358">
        <v>4958</v>
      </c>
    </row>
    <row r="159" spans="1:9" ht="15" customHeight="1">
      <c r="A159" s="360"/>
      <c r="B159" s="351" t="s">
        <v>963</v>
      </c>
      <c r="C159" s="352">
        <v>2881657</v>
      </c>
      <c r="D159" s="352">
        <v>2374981</v>
      </c>
      <c r="E159" s="352">
        <v>2192198</v>
      </c>
      <c r="F159" s="353">
        <v>76.07421702166496</v>
      </c>
      <c r="G159" s="353">
        <v>92.30381211470744</v>
      </c>
      <c r="H159" s="352">
        <v>367351</v>
      </c>
      <c r="I159" s="352">
        <v>357934</v>
      </c>
    </row>
    <row r="160" spans="1:9" ht="12.75">
      <c r="A160" s="350"/>
      <c r="B160" s="354" t="s">
        <v>965</v>
      </c>
      <c r="C160" s="260">
        <v>2881657</v>
      </c>
      <c r="D160" s="260">
        <v>2374981</v>
      </c>
      <c r="E160" s="260">
        <v>2192198</v>
      </c>
      <c r="F160" s="357">
        <v>76.07421702166496</v>
      </c>
      <c r="G160" s="357">
        <v>92.30381211470744</v>
      </c>
      <c r="H160" s="358">
        <v>367351</v>
      </c>
      <c r="I160" s="358">
        <v>357934</v>
      </c>
    </row>
    <row r="161" spans="1:9" ht="12.75">
      <c r="A161" s="350">
        <v>3000</v>
      </c>
      <c r="B161" s="354" t="s">
        <v>146</v>
      </c>
      <c r="C161" s="260">
        <v>2881657</v>
      </c>
      <c r="D161" s="260">
        <v>2374981</v>
      </c>
      <c r="E161" s="260">
        <v>2192198</v>
      </c>
      <c r="F161" s="357">
        <v>76.07421702166496</v>
      </c>
      <c r="G161" s="357">
        <v>92.30381211470744</v>
      </c>
      <c r="H161" s="358">
        <v>367351</v>
      </c>
      <c r="I161" s="358">
        <v>357934</v>
      </c>
    </row>
    <row r="162" spans="1:9" ht="25.5">
      <c r="A162" s="350">
        <v>3400</v>
      </c>
      <c r="B162" s="379" t="s">
        <v>167</v>
      </c>
      <c r="C162" s="260">
        <v>50000</v>
      </c>
      <c r="D162" s="258">
        <v>44000</v>
      </c>
      <c r="E162" s="258">
        <v>22258</v>
      </c>
      <c r="F162" s="357">
        <v>44.516</v>
      </c>
      <c r="G162" s="357">
        <v>50.58636363636364</v>
      </c>
      <c r="H162" s="358">
        <v>3000</v>
      </c>
      <c r="I162" s="358">
        <v>1643</v>
      </c>
    </row>
    <row r="163" spans="1:9" ht="12.75">
      <c r="A163" s="350">
        <v>3500</v>
      </c>
      <c r="B163" s="379" t="s">
        <v>168</v>
      </c>
      <c r="C163" s="260">
        <v>2474273</v>
      </c>
      <c r="D163" s="258">
        <v>1986784</v>
      </c>
      <c r="E163" s="258">
        <v>1977778</v>
      </c>
      <c r="F163" s="357">
        <v>79.9337017378438</v>
      </c>
      <c r="G163" s="357">
        <v>99.54670462415642</v>
      </c>
      <c r="H163" s="358">
        <v>358500</v>
      </c>
      <c r="I163" s="358">
        <v>349537</v>
      </c>
    </row>
    <row r="164" spans="1:9" ht="12.75">
      <c r="A164" s="350"/>
      <c r="B164" s="354" t="s">
        <v>950</v>
      </c>
      <c r="C164" s="260">
        <v>-1156661</v>
      </c>
      <c r="D164" s="260">
        <v>-992057</v>
      </c>
      <c r="E164" s="260">
        <v>-726015</v>
      </c>
      <c r="F164" s="357" t="s">
        <v>587</v>
      </c>
      <c r="G164" s="357" t="s">
        <v>587</v>
      </c>
      <c r="H164" s="358">
        <v>-206445</v>
      </c>
      <c r="I164" s="358">
        <v>-201041</v>
      </c>
    </row>
    <row r="165" spans="1:9" ht="25.5">
      <c r="A165" s="350"/>
      <c r="B165" s="354" t="s">
        <v>113</v>
      </c>
      <c r="C165" s="260">
        <v>1156661</v>
      </c>
      <c r="D165" s="245">
        <v>992057</v>
      </c>
      <c r="E165" s="245">
        <v>726015</v>
      </c>
      <c r="F165" s="357" t="s">
        <v>587</v>
      </c>
      <c r="G165" s="357" t="s">
        <v>587</v>
      </c>
      <c r="H165" s="358">
        <v>206445</v>
      </c>
      <c r="I165" s="358">
        <v>201041</v>
      </c>
    </row>
    <row r="166" spans="1:9" ht="30.75" customHeight="1">
      <c r="A166" s="350"/>
      <c r="B166" s="377" t="s">
        <v>175</v>
      </c>
      <c r="C166" s="381"/>
      <c r="D166" s="381"/>
      <c r="E166" s="381"/>
      <c r="F166" s="353"/>
      <c r="G166" s="353"/>
      <c r="H166" s="358"/>
      <c r="I166" s="358"/>
    </row>
    <row r="167" spans="1:9" ht="12.75" customHeight="1">
      <c r="A167" s="350"/>
      <c r="B167" s="351" t="s">
        <v>927</v>
      </c>
      <c r="C167" s="261">
        <v>106520768</v>
      </c>
      <c r="D167" s="261">
        <v>85410700</v>
      </c>
      <c r="E167" s="261">
        <v>90107355</v>
      </c>
      <c r="F167" s="353">
        <v>84.59134936015482</v>
      </c>
      <c r="G167" s="353">
        <v>105.49890704560437</v>
      </c>
      <c r="H167" s="352">
        <v>9986306</v>
      </c>
      <c r="I167" s="352">
        <v>9393485</v>
      </c>
    </row>
    <row r="168" spans="1:9" ht="17.25" customHeight="1">
      <c r="A168" s="350"/>
      <c r="B168" s="354" t="s">
        <v>117</v>
      </c>
      <c r="C168" s="260">
        <v>106520768</v>
      </c>
      <c r="D168" s="260">
        <v>85410700</v>
      </c>
      <c r="E168" s="260">
        <v>90107355</v>
      </c>
      <c r="F168" s="357">
        <v>84.59134936015482</v>
      </c>
      <c r="G168" s="357">
        <v>105.49890704560437</v>
      </c>
      <c r="H168" s="358">
        <v>9986306</v>
      </c>
      <c r="I168" s="358">
        <v>9393485</v>
      </c>
    </row>
    <row r="169" spans="1:9" ht="27.75" customHeight="1">
      <c r="A169" s="350">
        <v>500</v>
      </c>
      <c r="B169" s="354" t="s">
        <v>118</v>
      </c>
      <c r="C169" s="260">
        <v>106520768</v>
      </c>
      <c r="D169" s="364" t="s">
        <v>587</v>
      </c>
      <c r="E169" s="260">
        <v>90107355</v>
      </c>
      <c r="F169" s="357">
        <v>84.59134936015482</v>
      </c>
      <c r="G169" s="245" t="s">
        <v>587</v>
      </c>
      <c r="H169" s="364" t="s">
        <v>587</v>
      </c>
      <c r="I169" s="358">
        <v>9393485</v>
      </c>
    </row>
    <row r="170" spans="1:9" ht="14.25" customHeight="1">
      <c r="A170" s="350">
        <v>520</v>
      </c>
      <c r="B170" s="379" t="s">
        <v>119</v>
      </c>
      <c r="C170" s="260">
        <v>106335782</v>
      </c>
      <c r="D170" s="364" t="s">
        <v>587</v>
      </c>
      <c r="E170" s="260">
        <v>89932091</v>
      </c>
      <c r="F170" s="357">
        <v>84.57368658839599</v>
      </c>
      <c r="G170" s="245" t="s">
        <v>587</v>
      </c>
      <c r="H170" s="364" t="s">
        <v>587</v>
      </c>
      <c r="I170" s="358">
        <v>9371647</v>
      </c>
    </row>
    <row r="171" spans="1:9" ht="12.75" customHeight="1">
      <c r="A171" s="350">
        <v>524</v>
      </c>
      <c r="B171" s="379" t="s">
        <v>176</v>
      </c>
      <c r="C171" s="260">
        <v>106335782</v>
      </c>
      <c r="D171" s="364" t="s">
        <v>587</v>
      </c>
      <c r="E171" s="260">
        <v>89932091</v>
      </c>
      <c r="F171" s="357">
        <v>84.57368658839599</v>
      </c>
      <c r="G171" s="245" t="s">
        <v>587</v>
      </c>
      <c r="H171" s="364" t="s">
        <v>587</v>
      </c>
      <c r="I171" s="358">
        <v>9371647</v>
      </c>
    </row>
    <row r="172" spans="1:9" ht="25.5">
      <c r="A172" s="350">
        <v>560</v>
      </c>
      <c r="B172" s="354" t="s">
        <v>125</v>
      </c>
      <c r="C172" s="260">
        <v>135000</v>
      </c>
      <c r="D172" s="364" t="s">
        <v>587</v>
      </c>
      <c r="E172" s="260">
        <v>118285</v>
      </c>
      <c r="F172" s="357">
        <v>87.61851851851851</v>
      </c>
      <c r="G172" s="245" t="s">
        <v>587</v>
      </c>
      <c r="H172" s="364" t="s">
        <v>587</v>
      </c>
      <c r="I172" s="358">
        <v>1536</v>
      </c>
    </row>
    <row r="173" spans="1:9" ht="13.5" customHeight="1">
      <c r="A173" s="350">
        <v>561</v>
      </c>
      <c r="B173" s="379" t="s">
        <v>126</v>
      </c>
      <c r="C173" s="260">
        <v>135000</v>
      </c>
      <c r="D173" s="364" t="s">
        <v>587</v>
      </c>
      <c r="E173" s="260">
        <v>118285</v>
      </c>
      <c r="F173" s="357">
        <v>87.61851851851851</v>
      </c>
      <c r="G173" s="245" t="s">
        <v>587</v>
      </c>
      <c r="H173" s="364" t="s">
        <v>587</v>
      </c>
      <c r="I173" s="358">
        <v>1536</v>
      </c>
    </row>
    <row r="174" spans="1:9" ht="25.5">
      <c r="A174" s="350">
        <v>590</v>
      </c>
      <c r="B174" s="354" t="s">
        <v>128</v>
      </c>
      <c r="C174" s="260">
        <v>49986</v>
      </c>
      <c r="D174" s="364" t="s">
        <v>587</v>
      </c>
      <c r="E174" s="260">
        <v>56979</v>
      </c>
      <c r="F174" s="357">
        <v>113.98991717680951</v>
      </c>
      <c r="G174" s="245" t="s">
        <v>587</v>
      </c>
      <c r="H174" s="364" t="s">
        <v>587</v>
      </c>
      <c r="I174" s="358">
        <v>20302</v>
      </c>
    </row>
    <row r="175" spans="1:9" ht="12.75">
      <c r="A175" s="350">
        <v>593</v>
      </c>
      <c r="B175" s="379" t="s">
        <v>130</v>
      </c>
      <c r="C175" s="260">
        <v>34986</v>
      </c>
      <c r="D175" s="364" t="s">
        <v>587</v>
      </c>
      <c r="E175" s="260">
        <v>19579</v>
      </c>
      <c r="F175" s="357">
        <v>55.96238495398159</v>
      </c>
      <c r="G175" s="245" t="s">
        <v>587</v>
      </c>
      <c r="H175" s="364" t="s">
        <v>587</v>
      </c>
      <c r="I175" s="358">
        <v>4238</v>
      </c>
    </row>
    <row r="176" spans="1:9" ht="26.25" customHeight="1">
      <c r="A176" s="350">
        <v>599</v>
      </c>
      <c r="B176" s="379" t="s">
        <v>132</v>
      </c>
      <c r="C176" s="260">
        <v>15000</v>
      </c>
      <c r="D176" s="364" t="s">
        <v>587</v>
      </c>
      <c r="E176" s="260">
        <v>37400</v>
      </c>
      <c r="F176" s="357">
        <v>249.33333333333331</v>
      </c>
      <c r="G176" s="245" t="s">
        <v>587</v>
      </c>
      <c r="H176" s="364" t="s">
        <v>587</v>
      </c>
      <c r="I176" s="358">
        <v>16064</v>
      </c>
    </row>
    <row r="177" spans="1:9" ht="12.75">
      <c r="A177" s="350"/>
      <c r="B177" s="351" t="s">
        <v>963</v>
      </c>
      <c r="C177" s="261">
        <v>110300227</v>
      </c>
      <c r="D177" s="261">
        <v>91957328</v>
      </c>
      <c r="E177" s="261">
        <v>91624674</v>
      </c>
      <c r="F177" s="353">
        <v>83.0684364774698</v>
      </c>
      <c r="G177" s="353">
        <v>99.63825177695463</v>
      </c>
      <c r="H177" s="352">
        <v>8772568</v>
      </c>
      <c r="I177" s="352">
        <v>9106887</v>
      </c>
    </row>
    <row r="178" spans="1:9" ht="14.25" customHeight="1">
      <c r="A178" s="350"/>
      <c r="B178" s="354" t="s">
        <v>965</v>
      </c>
      <c r="C178" s="260">
        <v>110300227</v>
      </c>
      <c r="D178" s="260">
        <v>91957328</v>
      </c>
      <c r="E178" s="260">
        <v>91624674</v>
      </c>
      <c r="F178" s="357">
        <v>83.0684364774698</v>
      </c>
      <c r="G178" s="357">
        <v>99.63825177695463</v>
      </c>
      <c r="H178" s="358">
        <v>8772568</v>
      </c>
      <c r="I178" s="358">
        <v>9106887</v>
      </c>
    </row>
    <row r="179" spans="1:9" ht="15" customHeight="1">
      <c r="A179" s="350">
        <v>1000</v>
      </c>
      <c r="B179" s="354" t="s">
        <v>143</v>
      </c>
      <c r="C179" s="260">
        <v>2032094</v>
      </c>
      <c r="D179" s="260">
        <v>0</v>
      </c>
      <c r="E179" s="260">
        <v>0</v>
      </c>
      <c r="F179" s="357">
        <v>0</v>
      </c>
      <c r="G179" s="357" t="s">
        <v>587</v>
      </c>
      <c r="H179" s="358">
        <v>0</v>
      </c>
      <c r="I179" s="358">
        <v>0</v>
      </c>
    </row>
    <row r="180" spans="1:9" ht="12.75">
      <c r="A180" s="350">
        <v>1800</v>
      </c>
      <c r="B180" s="379" t="s">
        <v>145</v>
      </c>
      <c r="C180" s="260">
        <v>2032094</v>
      </c>
      <c r="D180" s="260">
        <v>0</v>
      </c>
      <c r="E180" s="260">
        <v>0</v>
      </c>
      <c r="F180" s="357">
        <v>0</v>
      </c>
      <c r="G180" s="357" t="s">
        <v>587</v>
      </c>
      <c r="H180" s="358">
        <v>0</v>
      </c>
      <c r="I180" s="358">
        <v>0</v>
      </c>
    </row>
    <row r="181" spans="1:9" ht="12.75">
      <c r="A181" s="350">
        <v>2000</v>
      </c>
      <c r="B181" s="354" t="s">
        <v>101</v>
      </c>
      <c r="C181" s="260">
        <v>973864</v>
      </c>
      <c r="D181" s="260">
        <v>973864</v>
      </c>
      <c r="E181" s="260">
        <v>949428</v>
      </c>
      <c r="F181" s="357">
        <v>97.49082007343941</v>
      </c>
      <c r="G181" s="357">
        <v>97.49082007343941</v>
      </c>
      <c r="H181" s="358">
        <v>105716</v>
      </c>
      <c r="I181" s="358">
        <v>238654</v>
      </c>
    </row>
    <row r="182" spans="1:9" ht="12.75">
      <c r="A182" s="350">
        <v>3000</v>
      </c>
      <c r="B182" s="354" t="s">
        <v>146</v>
      </c>
      <c r="C182" s="260">
        <v>107294269</v>
      </c>
      <c r="D182" s="260">
        <v>90983464</v>
      </c>
      <c r="E182" s="260">
        <v>90675246</v>
      </c>
      <c r="F182" s="357">
        <v>84.51080085181437</v>
      </c>
      <c r="G182" s="357">
        <v>99.66123734308468</v>
      </c>
      <c r="H182" s="358">
        <v>8666852</v>
      </c>
      <c r="I182" s="358">
        <v>8868233</v>
      </c>
    </row>
    <row r="183" spans="1:9" ht="12.75" customHeight="1">
      <c r="A183" s="350">
        <v>3500</v>
      </c>
      <c r="B183" s="379" t="s">
        <v>148</v>
      </c>
      <c r="C183" s="260">
        <v>89988736</v>
      </c>
      <c r="D183" s="260">
        <v>77882116</v>
      </c>
      <c r="E183" s="260">
        <v>77659276</v>
      </c>
      <c r="F183" s="357">
        <v>86.29888522936915</v>
      </c>
      <c r="G183" s="357">
        <v>99.71387526245434</v>
      </c>
      <c r="H183" s="358">
        <v>7137492</v>
      </c>
      <c r="I183" s="358">
        <v>7283158</v>
      </c>
    </row>
    <row r="184" spans="1:9" ht="12.75">
      <c r="A184" s="350"/>
      <c r="B184" s="354" t="s">
        <v>950</v>
      </c>
      <c r="C184" s="260">
        <v>-3779459</v>
      </c>
      <c r="D184" s="260">
        <v>-6546628</v>
      </c>
      <c r="E184" s="260">
        <v>-1517319</v>
      </c>
      <c r="F184" s="357" t="s">
        <v>587</v>
      </c>
      <c r="G184" s="357" t="s">
        <v>587</v>
      </c>
      <c r="H184" s="358">
        <v>1213738</v>
      </c>
      <c r="I184" s="358">
        <v>286598</v>
      </c>
    </row>
    <row r="185" spans="1:9" ht="26.25" customHeight="1">
      <c r="A185" s="350"/>
      <c r="B185" s="354" t="s">
        <v>113</v>
      </c>
      <c r="C185" s="260">
        <v>3779459</v>
      </c>
      <c r="D185" s="260">
        <v>6546628</v>
      </c>
      <c r="E185" s="260">
        <v>1517319</v>
      </c>
      <c r="F185" s="357" t="s">
        <v>587</v>
      </c>
      <c r="G185" s="357" t="s">
        <v>587</v>
      </c>
      <c r="H185" s="358">
        <v>-1213738</v>
      </c>
      <c r="I185" s="358">
        <v>-286598</v>
      </c>
    </row>
    <row r="186" spans="1:9" ht="26.25" customHeight="1">
      <c r="A186" s="350"/>
      <c r="B186" s="377" t="s">
        <v>177</v>
      </c>
      <c r="D186" s="260"/>
      <c r="E186" s="260"/>
      <c r="F186" s="353"/>
      <c r="G186" s="353"/>
      <c r="H186" s="358"/>
      <c r="I186" s="358"/>
    </row>
    <row r="187" spans="1:9" ht="12.75">
      <c r="A187" s="350"/>
      <c r="B187" s="351" t="s">
        <v>927</v>
      </c>
      <c r="C187" s="261">
        <v>13251885</v>
      </c>
      <c r="D187" s="261">
        <v>10214941</v>
      </c>
      <c r="E187" s="261">
        <v>9844664</v>
      </c>
      <c r="F187" s="353">
        <v>74.28878231285587</v>
      </c>
      <c r="G187" s="353">
        <v>96.37514303802635</v>
      </c>
      <c r="H187" s="352">
        <v>873331</v>
      </c>
      <c r="I187" s="352">
        <v>1220099</v>
      </c>
    </row>
    <row r="188" spans="1:9" ht="12.75">
      <c r="A188" s="350"/>
      <c r="B188" s="354" t="s">
        <v>117</v>
      </c>
      <c r="C188" s="260">
        <v>13224653</v>
      </c>
      <c r="D188" s="260">
        <v>10192251</v>
      </c>
      <c r="E188" s="260">
        <v>9823456</v>
      </c>
      <c r="F188" s="357">
        <v>74.28138946254393</v>
      </c>
      <c r="G188" s="357">
        <v>96.3816138358445</v>
      </c>
      <c r="H188" s="358">
        <v>871062</v>
      </c>
      <c r="I188" s="358">
        <v>1214277</v>
      </c>
    </row>
    <row r="189" spans="1:9" ht="26.25" customHeight="1">
      <c r="A189" s="350">
        <v>500</v>
      </c>
      <c r="B189" s="354" t="s">
        <v>118</v>
      </c>
      <c r="C189" s="260">
        <v>345008</v>
      </c>
      <c r="D189" s="364" t="s">
        <v>587</v>
      </c>
      <c r="E189" s="260">
        <v>431196</v>
      </c>
      <c r="F189" s="357">
        <v>124.98144970551408</v>
      </c>
      <c r="G189" s="245" t="s">
        <v>587</v>
      </c>
      <c r="H189" s="364" t="s">
        <v>587</v>
      </c>
      <c r="I189" s="358">
        <v>37551</v>
      </c>
    </row>
    <row r="190" spans="1:9" ht="25.5">
      <c r="A190" s="350">
        <v>590</v>
      </c>
      <c r="B190" s="354" t="s">
        <v>128</v>
      </c>
      <c r="C190" s="260">
        <v>345008</v>
      </c>
      <c r="D190" s="364" t="s">
        <v>587</v>
      </c>
      <c r="E190" s="260">
        <v>431196</v>
      </c>
      <c r="F190" s="357">
        <v>124.98144970551408</v>
      </c>
      <c r="G190" s="245" t="s">
        <v>587</v>
      </c>
      <c r="H190" s="364" t="s">
        <v>587</v>
      </c>
      <c r="I190" s="358">
        <v>37551</v>
      </c>
    </row>
    <row r="191" spans="1:9" ht="25.5">
      <c r="A191" s="382">
        <v>599</v>
      </c>
      <c r="B191" s="379" t="s">
        <v>178</v>
      </c>
      <c r="C191" s="260">
        <v>345008</v>
      </c>
      <c r="D191" s="364" t="s">
        <v>587</v>
      </c>
      <c r="E191" s="260">
        <v>431196</v>
      </c>
      <c r="F191" s="357">
        <v>124.98144970551408</v>
      </c>
      <c r="G191" s="245" t="s">
        <v>587</v>
      </c>
      <c r="H191" s="364" t="s">
        <v>587</v>
      </c>
      <c r="I191" s="358">
        <v>37551</v>
      </c>
    </row>
    <row r="192" spans="1:9" ht="12.75">
      <c r="A192" s="350">
        <v>700</v>
      </c>
      <c r="B192" s="354" t="s">
        <v>133</v>
      </c>
      <c r="C192" s="260">
        <v>12879645</v>
      </c>
      <c r="D192" s="364" t="s">
        <v>587</v>
      </c>
      <c r="E192" s="260">
        <v>9392260</v>
      </c>
      <c r="F192" s="357">
        <v>72.92328321161025</v>
      </c>
      <c r="G192" s="245" t="s">
        <v>587</v>
      </c>
      <c r="H192" s="364" t="s">
        <v>587</v>
      </c>
      <c r="I192" s="358">
        <v>1176726</v>
      </c>
    </row>
    <row r="193" spans="1:9" ht="25.5">
      <c r="A193" s="350">
        <v>720</v>
      </c>
      <c r="B193" s="354" t="s">
        <v>154</v>
      </c>
      <c r="C193" s="260">
        <v>10998936</v>
      </c>
      <c r="D193" s="364" t="s">
        <v>587</v>
      </c>
      <c r="E193" s="260">
        <v>7825000</v>
      </c>
      <c r="F193" s="357">
        <v>71.14324512843788</v>
      </c>
      <c r="G193" s="245" t="s">
        <v>587</v>
      </c>
      <c r="H193" s="364" t="s">
        <v>587</v>
      </c>
      <c r="I193" s="358">
        <v>1020000</v>
      </c>
    </row>
    <row r="194" spans="1:9" ht="25.5">
      <c r="A194" s="350">
        <v>726</v>
      </c>
      <c r="B194" s="379" t="s">
        <v>179</v>
      </c>
      <c r="C194" s="260">
        <v>8524175</v>
      </c>
      <c r="D194" s="364" t="s">
        <v>587</v>
      </c>
      <c r="E194" s="260">
        <v>6064375</v>
      </c>
      <c r="F194" s="357">
        <v>71.14324846686043</v>
      </c>
      <c r="G194" s="245" t="s">
        <v>587</v>
      </c>
      <c r="H194" s="364" t="s">
        <v>587</v>
      </c>
      <c r="I194" s="358">
        <v>790500</v>
      </c>
    </row>
    <row r="195" spans="1:9" ht="25.5">
      <c r="A195" s="350">
        <v>727</v>
      </c>
      <c r="B195" s="379" t="s">
        <v>180</v>
      </c>
      <c r="C195" s="260">
        <v>612641</v>
      </c>
      <c r="D195" s="364" t="s">
        <v>587</v>
      </c>
      <c r="E195" s="260">
        <v>435853</v>
      </c>
      <c r="F195" s="357">
        <v>71.14329599226954</v>
      </c>
      <c r="G195" s="245" t="s">
        <v>587</v>
      </c>
      <c r="H195" s="364" t="s">
        <v>587</v>
      </c>
      <c r="I195" s="358">
        <v>56814</v>
      </c>
    </row>
    <row r="196" spans="1:9" ht="25.5" customHeight="1">
      <c r="A196" s="350">
        <v>728</v>
      </c>
      <c r="B196" s="379" t="s">
        <v>181</v>
      </c>
      <c r="C196" s="260">
        <v>29697</v>
      </c>
      <c r="D196" s="364" t="s">
        <v>587</v>
      </c>
      <c r="E196" s="260">
        <v>21127</v>
      </c>
      <c r="F196" s="357">
        <v>71.1418661817692</v>
      </c>
      <c r="G196" s="245" t="s">
        <v>587</v>
      </c>
      <c r="H196" s="364" t="s">
        <v>587</v>
      </c>
      <c r="I196" s="358">
        <v>2754</v>
      </c>
    </row>
    <row r="197" spans="1:9" ht="38.25">
      <c r="A197" s="350">
        <v>729</v>
      </c>
      <c r="B197" s="379" t="s">
        <v>182</v>
      </c>
      <c r="C197" s="260">
        <v>1832423</v>
      </c>
      <c r="D197" s="364" t="s">
        <v>587</v>
      </c>
      <c r="E197" s="260">
        <v>1303645</v>
      </c>
      <c r="F197" s="357">
        <v>71.14323494084063</v>
      </c>
      <c r="G197" s="245" t="s">
        <v>587</v>
      </c>
      <c r="H197" s="364" t="s">
        <v>587</v>
      </c>
      <c r="I197" s="358">
        <v>169932</v>
      </c>
    </row>
    <row r="198" spans="1:9" ht="15" customHeight="1">
      <c r="A198" s="350">
        <v>740</v>
      </c>
      <c r="B198" s="354" t="s">
        <v>183</v>
      </c>
      <c r="C198" s="260">
        <v>1880709</v>
      </c>
      <c r="D198" s="364" t="s">
        <v>587</v>
      </c>
      <c r="E198" s="260">
        <v>1567260</v>
      </c>
      <c r="F198" s="357">
        <v>83.3334662619257</v>
      </c>
      <c r="G198" s="245" t="s">
        <v>587</v>
      </c>
      <c r="H198" s="364" t="s">
        <v>587</v>
      </c>
      <c r="I198" s="358">
        <v>156726</v>
      </c>
    </row>
    <row r="199" spans="1:9" ht="51">
      <c r="A199" s="350">
        <v>742</v>
      </c>
      <c r="B199" s="379" t="s">
        <v>184</v>
      </c>
      <c r="C199" s="260">
        <v>1857709</v>
      </c>
      <c r="D199" s="364" t="s">
        <v>587</v>
      </c>
      <c r="E199" s="260">
        <v>1548090</v>
      </c>
      <c r="F199" s="357">
        <v>83.33328847521328</v>
      </c>
      <c r="G199" s="245" t="s">
        <v>587</v>
      </c>
      <c r="H199" s="364" t="s">
        <v>587</v>
      </c>
      <c r="I199" s="358">
        <v>154809</v>
      </c>
    </row>
    <row r="200" spans="1:9" ht="38.25">
      <c r="A200" s="350">
        <v>747</v>
      </c>
      <c r="B200" s="379" t="s">
        <v>185</v>
      </c>
      <c r="C200" s="260">
        <v>23000</v>
      </c>
      <c r="D200" s="364" t="s">
        <v>587</v>
      </c>
      <c r="E200" s="260">
        <v>19170</v>
      </c>
      <c r="F200" s="357">
        <v>83.34782608695652</v>
      </c>
      <c r="G200" s="245" t="s">
        <v>587</v>
      </c>
      <c r="H200" s="364" t="s">
        <v>587</v>
      </c>
      <c r="I200" s="358">
        <v>1917</v>
      </c>
    </row>
    <row r="201" spans="1:9" ht="12.75" customHeight="1">
      <c r="A201" s="350"/>
      <c r="B201" s="354" t="s">
        <v>142</v>
      </c>
      <c r="C201" s="260">
        <v>27232</v>
      </c>
      <c r="D201" s="260">
        <v>22690</v>
      </c>
      <c r="E201" s="260">
        <v>21208</v>
      </c>
      <c r="F201" s="357">
        <v>77.8789659224442</v>
      </c>
      <c r="G201" s="357">
        <v>93.46848832084619</v>
      </c>
      <c r="H201" s="358">
        <v>2269</v>
      </c>
      <c r="I201" s="358">
        <v>5822</v>
      </c>
    </row>
    <row r="202" spans="1:9" ht="12.75">
      <c r="A202" s="350"/>
      <c r="B202" s="351" t="s">
        <v>963</v>
      </c>
      <c r="C202" s="261">
        <v>13251885</v>
      </c>
      <c r="D202" s="261">
        <v>10214941</v>
      </c>
      <c r="E202" s="261">
        <v>9693147</v>
      </c>
      <c r="F202" s="353">
        <v>73.14542044395948</v>
      </c>
      <c r="G202" s="353">
        <v>94.89185497987702</v>
      </c>
      <c r="H202" s="352">
        <v>873331</v>
      </c>
      <c r="I202" s="352">
        <v>1119148</v>
      </c>
    </row>
    <row r="203" spans="1:9" ht="13.5" customHeight="1">
      <c r="A203" s="350"/>
      <c r="B203" s="354" t="s">
        <v>965</v>
      </c>
      <c r="C203" s="260">
        <v>11146585</v>
      </c>
      <c r="D203" s="260">
        <v>8707955</v>
      </c>
      <c r="E203" s="260">
        <v>8355181</v>
      </c>
      <c r="F203" s="357">
        <v>74.95731652340156</v>
      </c>
      <c r="G203" s="357">
        <v>95.9488306956111</v>
      </c>
      <c r="H203" s="358">
        <v>776833</v>
      </c>
      <c r="I203" s="358">
        <v>769534</v>
      </c>
    </row>
    <row r="204" spans="1:9" ht="13.5" customHeight="1">
      <c r="A204" s="350">
        <v>1000</v>
      </c>
      <c r="B204" s="354" t="s">
        <v>143</v>
      </c>
      <c r="C204" s="260">
        <v>10841585</v>
      </c>
      <c r="D204" s="260">
        <v>8547955</v>
      </c>
      <c r="E204" s="260">
        <v>8233087</v>
      </c>
      <c r="F204" s="357">
        <v>75.93988332886751</v>
      </c>
      <c r="G204" s="357">
        <v>96.31645229765482</v>
      </c>
      <c r="H204" s="358">
        <v>776833</v>
      </c>
      <c r="I204" s="358">
        <v>769534</v>
      </c>
    </row>
    <row r="205" spans="1:9" ht="13.5" customHeight="1">
      <c r="A205" s="350">
        <v>1100</v>
      </c>
      <c r="B205" s="379" t="s">
        <v>144</v>
      </c>
      <c r="C205" s="260">
        <v>3676386</v>
      </c>
      <c r="D205" s="260">
        <v>3063279</v>
      </c>
      <c r="E205" s="260">
        <v>2804555</v>
      </c>
      <c r="F205" s="357">
        <v>76.28565118026236</v>
      </c>
      <c r="G205" s="357">
        <v>91.55401776984728</v>
      </c>
      <c r="H205" s="358">
        <v>308147</v>
      </c>
      <c r="I205" s="358">
        <v>297191</v>
      </c>
    </row>
    <row r="206" spans="1:9" ht="13.5" customHeight="1">
      <c r="A206" s="350">
        <v>1800</v>
      </c>
      <c r="B206" s="383" t="s">
        <v>145</v>
      </c>
      <c r="C206" s="260">
        <v>697918</v>
      </c>
      <c r="D206" s="245" t="s">
        <v>587</v>
      </c>
      <c r="E206" s="260">
        <v>338250</v>
      </c>
      <c r="F206" s="357">
        <v>48.46557905083405</v>
      </c>
      <c r="G206" s="357" t="s">
        <v>587</v>
      </c>
      <c r="H206" s="245" t="s">
        <v>587</v>
      </c>
      <c r="I206" s="358">
        <v>0</v>
      </c>
    </row>
    <row r="207" spans="1:9" ht="13.5" customHeight="1">
      <c r="A207" s="350">
        <v>2000</v>
      </c>
      <c r="B207" s="354" t="s">
        <v>101</v>
      </c>
      <c r="C207" s="260">
        <v>305000</v>
      </c>
      <c r="D207" s="260">
        <v>160000</v>
      </c>
      <c r="E207" s="260">
        <v>122094</v>
      </c>
      <c r="F207" s="357">
        <v>40.030819672131145</v>
      </c>
      <c r="G207" s="357" t="s">
        <v>587</v>
      </c>
      <c r="H207" s="358">
        <v>0</v>
      </c>
      <c r="I207" s="358">
        <v>0</v>
      </c>
    </row>
    <row r="208" spans="1:9" ht="13.5" customHeight="1">
      <c r="A208" s="373" t="s">
        <v>109</v>
      </c>
      <c r="B208" s="354" t="s">
        <v>169</v>
      </c>
      <c r="C208" s="260">
        <v>2105300</v>
      </c>
      <c r="D208" s="260">
        <v>1506986</v>
      </c>
      <c r="E208" s="260">
        <v>1337966</v>
      </c>
      <c r="F208" s="357">
        <v>63.55227283522539</v>
      </c>
      <c r="G208" s="357">
        <v>88.78423555361496</v>
      </c>
      <c r="H208" s="358">
        <v>96498</v>
      </c>
      <c r="I208" s="358">
        <v>349614</v>
      </c>
    </row>
    <row r="209" spans="1:9" ht="13.5" customHeight="1">
      <c r="A209" s="373" t="s">
        <v>110</v>
      </c>
      <c r="B209" s="354" t="s">
        <v>186</v>
      </c>
      <c r="C209" s="260">
        <v>21365</v>
      </c>
      <c r="D209" s="260">
        <v>16200</v>
      </c>
      <c r="E209" s="260">
        <v>5804</v>
      </c>
      <c r="F209" s="357">
        <v>27.165925579218346</v>
      </c>
      <c r="G209" s="357">
        <v>35.82716049382716</v>
      </c>
      <c r="H209" s="358">
        <v>2500</v>
      </c>
      <c r="I209" s="358">
        <v>117</v>
      </c>
    </row>
    <row r="210" spans="1:9" ht="13.5" customHeight="1">
      <c r="A210" s="350">
        <v>7000</v>
      </c>
      <c r="B210" s="354" t="s">
        <v>170</v>
      </c>
      <c r="C210" s="260">
        <v>2083935</v>
      </c>
      <c r="D210" s="260">
        <v>1490786</v>
      </c>
      <c r="E210" s="260">
        <v>1332162</v>
      </c>
      <c r="F210" s="357">
        <v>63.92531436921017</v>
      </c>
      <c r="G210" s="357">
        <v>89.35970689287396</v>
      </c>
      <c r="H210" s="358">
        <v>93998</v>
      </c>
      <c r="I210" s="358">
        <v>349497</v>
      </c>
    </row>
    <row r="211" spans="1:9" ht="11.25" customHeight="1" hidden="1">
      <c r="A211" s="350"/>
      <c r="B211" s="354"/>
      <c r="C211" s="260">
        <f>C187-C202</f>
        <v>0</v>
      </c>
      <c r="D211" s="260">
        <f>D187-D202</f>
        <v>0</v>
      </c>
      <c r="E211" s="260">
        <f>E187-E202</f>
        <v>151517</v>
      </c>
      <c r="F211" s="357" t="s">
        <v>587</v>
      </c>
      <c r="G211" s="357" t="s">
        <v>587</v>
      </c>
      <c r="H211" s="358">
        <f>D211-'[1]Augusts'!D202</f>
        <v>0</v>
      </c>
      <c r="I211" s="358">
        <f>E211-'[1]Augusts'!E202</f>
        <v>-215751</v>
      </c>
    </row>
    <row r="212" spans="1:9" ht="11.25" customHeight="1" hidden="1">
      <c r="A212" s="350"/>
      <c r="B212" s="354"/>
      <c r="C212" s="260">
        <v>0</v>
      </c>
      <c r="D212" s="260">
        <v>0</v>
      </c>
      <c r="E212" s="260">
        <f>-E211</f>
        <v>-151517</v>
      </c>
      <c r="F212" s="357" t="s">
        <v>587</v>
      </c>
      <c r="G212" s="357" t="s">
        <v>587</v>
      </c>
      <c r="H212" s="358">
        <f>D212-'[1]Augusts'!D203</f>
        <v>0</v>
      </c>
      <c r="I212" s="358">
        <f>E212-'[1]Augusts'!E203</f>
        <v>215751</v>
      </c>
    </row>
    <row r="213" spans="1:9" ht="11.25" customHeight="1">
      <c r="A213" s="384"/>
      <c r="B213" s="385"/>
      <c r="C213" s="155"/>
      <c r="D213" s="155"/>
      <c r="E213" s="155"/>
      <c r="F213" s="386"/>
      <c r="G213" s="386"/>
      <c r="H213" s="387"/>
      <c r="I213" s="388"/>
    </row>
    <row r="214" spans="1:9" ht="11.25" customHeight="1">
      <c r="A214" s="384"/>
      <c r="B214" s="385"/>
      <c r="C214" s="155"/>
      <c r="D214" s="155"/>
      <c r="E214" s="155"/>
      <c r="F214" s="389"/>
      <c r="G214" s="389"/>
      <c r="H214" s="388"/>
      <c r="I214" s="388"/>
    </row>
    <row r="215" spans="2:8" ht="12.75" hidden="1">
      <c r="B215" s="390" t="s">
        <v>187</v>
      </c>
      <c r="C215" s="391"/>
      <c r="D215" s="391"/>
      <c r="E215" s="392"/>
      <c r="F215" s="393"/>
      <c r="G215" s="393"/>
      <c r="H215" s="391"/>
    </row>
    <row r="216" spans="1:9" s="177" customFormat="1" ht="12.75" hidden="1">
      <c r="A216" s="147"/>
      <c r="B216" s="394" t="s">
        <v>188</v>
      </c>
      <c r="C216" s="395"/>
      <c r="D216" s="395"/>
      <c r="E216" s="396"/>
      <c r="F216" s="395"/>
      <c r="G216" s="395"/>
      <c r="H216" s="395"/>
      <c r="I216" s="149"/>
    </row>
    <row r="217" spans="1:9" s="177" customFormat="1" ht="12.75" hidden="1">
      <c r="A217" s="147"/>
      <c r="B217" s="1035" t="s">
        <v>189</v>
      </c>
      <c r="C217" s="1036"/>
      <c r="D217" s="1036"/>
      <c r="E217" s="1036"/>
      <c r="F217" s="1036"/>
      <c r="G217" s="1036"/>
      <c r="H217" s="1036"/>
      <c r="I217" s="149"/>
    </row>
    <row r="218" spans="2:8" ht="12.75" customHeight="1" hidden="1">
      <c r="B218" s="1035" t="s">
        <v>190</v>
      </c>
      <c r="C218" s="1036"/>
      <c r="D218" s="1036"/>
      <c r="E218" s="1036"/>
      <c r="F218" s="1036"/>
      <c r="G218" s="1036"/>
      <c r="H218" s="1036"/>
    </row>
    <row r="219" spans="2:8" ht="12" customHeight="1" hidden="1">
      <c r="B219" s="1035" t="s">
        <v>191</v>
      </c>
      <c r="C219" s="1036"/>
      <c r="D219" s="1036"/>
      <c r="E219" s="1036"/>
      <c r="F219" s="1036"/>
      <c r="G219" s="1036"/>
      <c r="H219" s="1036"/>
    </row>
    <row r="220" spans="2:8" ht="12.75" customHeight="1">
      <c r="B220" s="1005" t="s">
        <v>192</v>
      </c>
      <c r="C220" s="972"/>
      <c r="D220" s="972"/>
      <c r="E220" s="972"/>
      <c r="F220" s="972"/>
      <c r="G220" s="972"/>
      <c r="H220" s="972"/>
    </row>
    <row r="221" spans="2:8" ht="12" customHeight="1">
      <c r="B221" s="397" t="s">
        <v>193</v>
      </c>
      <c r="C221" s="217"/>
      <c r="D221" s="217"/>
      <c r="F221" s="148"/>
      <c r="G221" s="398"/>
      <c r="H221" s="148"/>
    </row>
    <row r="222" spans="2:8" ht="12" customHeight="1">
      <c r="B222" s="399" t="s">
        <v>194</v>
      </c>
      <c r="C222" s="400"/>
      <c r="D222" s="217"/>
      <c r="E222" s="398"/>
      <c r="F222" s="399"/>
      <c r="G222" s="401"/>
      <c r="H222" s="400"/>
    </row>
    <row r="223" spans="2:8" ht="12.75">
      <c r="B223" s="1032" t="s">
        <v>195</v>
      </c>
      <c r="C223" s="1033"/>
      <c r="D223" s="1033"/>
      <c r="E223" s="217"/>
      <c r="F223" s="402"/>
      <c r="G223" s="402"/>
      <c r="H223" s="217"/>
    </row>
    <row r="224" spans="2:5" ht="12.75">
      <c r="B224" s="1034" t="s">
        <v>196</v>
      </c>
      <c r="C224" s="1034"/>
      <c r="D224" s="1034"/>
      <c r="E224" s="1033"/>
    </row>
    <row r="225" spans="2:4" ht="12.75">
      <c r="B225" s="403"/>
      <c r="C225" s="403"/>
      <c r="D225" s="403"/>
    </row>
    <row r="226" spans="2:4" ht="12.75">
      <c r="B226" s="403"/>
      <c r="C226" s="403"/>
      <c r="D226" s="403"/>
    </row>
    <row r="227" spans="2:4" ht="12.75">
      <c r="B227" s="403"/>
      <c r="C227" s="403"/>
      <c r="D227" s="403"/>
    </row>
    <row r="228" spans="2:4" ht="12.75">
      <c r="B228" s="403"/>
      <c r="C228" s="403"/>
      <c r="D228" s="403"/>
    </row>
    <row r="229" spans="2:4" ht="12.75">
      <c r="B229" s="403"/>
      <c r="C229" s="403"/>
      <c r="D229" s="403"/>
    </row>
    <row r="230" spans="1:6" ht="12.75" customHeight="1">
      <c r="A230" s="154" t="s">
        <v>623</v>
      </c>
      <c r="E230" s="150" t="s">
        <v>624</v>
      </c>
      <c r="F230" s="165"/>
    </row>
    <row r="231" spans="1:6" ht="12.75" customHeight="1">
      <c r="A231" s="154"/>
      <c r="E231" s="150"/>
      <c r="F231" s="165"/>
    </row>
    <row r="232" spans="5:9" ht="12.75">
      <c r="E232" s="213"/>
      <c r="F232" s="149"/>
      <c r="G232" s="149"/>
      <c r="I232" s="148"/>
    </row>
    <row r="233" spans="1:9" s="177" customFormat="1" ht="12.75">
      <c r="A233" s="147"/>
      <c r="B233" s="210"/>
      <c r="C233" s="149"/>
      <c r="D233" s="149"/>
      <c r="E233" s="213"/>
      <c r="F233" s="165"/>
      <c r="G233" s="149"/>
      <c r="H233" s="176"/>
      <c r="I233" s="176"/>
    </row>
    <row r="234" spans="1:9" ht="12.75">
      <c r="A234" s="397" t="s">
        <v>727</v>
      </c>
      <c r="E234" s="213"/>
      <c r="F234" s="165"/>
      <c r="G234" s="149"/>
      <c r="I234" s="148"/>
    </row>
    <row r="235" spans="1:9" ht="12.75" customHeight="1">
      <c r="A235" s="177" t="s">
        <v>626</v>
      </c>
      <c r="B235" s="177"/>
      <c r="C235" s="177"/>
      <c r="D235" s="217"/>
      <c r="E235" s="218"/>
      <c r="F235" s="219"/>
      <c r="G235" s="176"/>
      <c r="I235" s="148"/>
    </row>
    <row r="236" spans="1:9" s="404" customFormat="1" ht="12.75">
      <c r="A236" s="147"/>
      <c r="B236" s="148"/>
      <c r="C236" s="148"/>
      <c r="D236" s="149"/>
      <c r="E236" s="150"/>
      <c r="F236" s="149"/>
      <c r="H236" s="148"/>
      <c r="I236" s="148"/>
    </row>
  </sheetData>
  <mergeCells count="6">
    <mergeCell ref="B223:D223"/>
    <mergeCell ref="B224:E224"/>
    <mergeCell ref="B217:H217"/>
    <mergeCell ref="B218:H218"/>
    <mergeCell ref="B219:H219"/>
    <mergeCell ref="B220:H220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F338"/>
  <sheetViews>
    <sheetView zoomScaleSheetLayoutView="100" workbookViewId="0" topLeftCell="A1">
      <selection activeCell="J326" sqref="J326"/>
    </sheetView>
  </sheetViews>
  <sheetFormatPr defaultColWidth="9.140625" defaultRowHeight="12.75"/>
  <cols>
    <col min="1" max="1" width="35.7109375" style="0" customWidth="1"/>
    <col min="2" max="3" width="11.7109375" style="152" customWidth="1"/>
    <col min="4" max="6" width="11.7109375" style="0" customWidth="1"/>
  </cols>
  <sheetData>
    <row r="1" spans="1:6" ht="12.75">
      <c r="A1" s="269"/>
      <c r="B1" s="50"/>
      <c r="C1" s="50"/>
      <c r="D1" s="405"/>
      <c r="E1" s="46"/>
      <c r="F1" s="337" t="s">
        <v>197</v>
      </c>
    </row>
    <row r="2" spans="1:6" ht="12.75">
      <c r="A2" s="406"/>
      <c r="B2" s="44" t="s">
        <v>919</v>
      </c>
      <c r="C2" s="407"/>
      <c r="D2" s="408"/>
      <c r="E2" s="407"/>
      <c r="F2" s="407"/>
    </row>
    <row r="3" spans="1:6" ht="12.75">
      <c r="A3" s="409"/>
      <c r="B3" s="339"/>
      <c r="C3" s="339"/>
      <c r="D3" s="405"/>
      <c r="E3" s="339"/>
      <c r="F3" s="339"/>
    </row>
    <row r="4" spans="1:6" ht="15.75">
      <c r="A4" s="973" t="s">
        <v>198</v>
      </c>
      <c r="B4" s="973"/>
      <c r="C4" s="973"/>
      <c r="D4" s="973"/>
      <c r="E4" s="973"/>
      <c r="F4" s="973"/>
    </row>
    <row r="5" spans="1:6" ht="12.75">
      <c r="A5" s="973" t="s">
        <v>199</v>
      </c>
      <c r="B5" s="847"/>
      <c r="C5" s="847"/>
      <c r="D5" s="847"/>
      <c r="E5" s="847"/>
      <c r="F5" s="847"/>
    </row>
    <row r="6" spans="1:6" ht="12.75">
      <c r="A6" s="409"/>
      <c r="B6" s="410" t="s">
        <v>578</v>
      </c>
      <c r="C6" s="339"/>
      <c r="D6" s="52"/>
      <c r="E6" s="339"/>
      <c r="F6" s="339"/>
    </row>
    <row r="7" spans="1:6" ht="12.75">
      <c r="A7" s="411"/>
      <c r="B7" s="415"/>
      <c r="C7" s="415"/>
      <c r="D7" s="416"/>
      <c r="E7" s="46"/>
      <c r="F7" s="52" t="s">
        <v>631</v>
      </c>
    </row>
    <row r="8" spans="1:6" ht="51">
      <c r="A8" s="67" t="s">
        <v>580</v>
      </c>
      <c r="B8" s="68" t="s">
        <v>200</v>
      </c>
      <c r="C8" s="68" t="s">
        <v>633</v>
      </c>
      <c r="D8" s="417" t="s">
        <v>201</v>
      </c>
      <c r="E8" s="68" t="s">
        <v>202</v>
      </c>
      <c r="F8" s="67" t="s">
        <v>733</v>
      </c>
    </row>
    <row r="9" spans="1:6" ht="9.75" customHeight="1">
      <c r="A9" s="173">
        <v>1</v>
      </c>
      <c r="B9" s="174">
        <v>2</v>
      </c>
      <c r="C9" s="174">
        <v>3</v>
      </c>
      <c r="D9" s="174">
        <v>4</v>
      </c>
      <c r="E9" s="174">
        <v>5</v>
      </c>
      <c r="F9" s="174">
        <v>6</v>
      </c>
    </row>
    <row r="10" spans="1:6" ht="12.75">
      <c r="A10" s="232" t="s">
        <v>203</v>
      </c>
      <c r="B10" s="267">
        <v>8845283</v>
      </c>
      <c r="C10" s="267">
        <v>5074104</v>
      </c>
      <c r="D10" s="353">
        <v>57.365083740113235</v>
      </c>
      <c r="E10" s="418">
        <v>616217</v>
      </c>
      <c r="F10" s="418">
        <v>311824</v>
      </c>
    </row>
    <row r="11" spans="1:6" ht="12" customHeight="1">
      <c r="A11" s="419" t="s">
        <v>963</v>
      </c>
      <c r="B11" s="267">
        <v>9608439</v>
      </c>
      <c r="C11" s="267">
        <v>4013920</v>
      </c>
      <c r="D11" s="353">
        <v>41.7749438800621</v>
      </c>
      <c r="E11" s="420">
        <v>672622</v>
      </c>
      <c r="F11" s="418">
        <v>383099</v>
      </c>
    </row>
    <row r="12" spans="1:6" ht="12.75">
      <c r="A12" s="246" t="s">
        <v>965</v>
      </c>
      <c r="B12" s="265">
        <v>8579659</v>
      </c>
      <c r="C12" s="265">
        <v>3824464</v>
      </c>
      <c r="D12" s="357">
        <v>44.57594410220732</v>
      </c>
      <c r="E12" s="355">
        <v>594928</v>
      </c>
      <c r="F12" s="355">
        <v>359223</v>
      </c>
    </row>
    <row r="13" spans="1:6" ht="12.75">
      <c r="A13" s="253" t="s">
        <v>935</v>
      </c>
      <c r="B13" s="265">
        <v>7426103</v>
      </c>
      <c r="C13" s="265">
        <v>3431761</v>
      </c>
      <c r="D13" s="357">
        <v>46.21213845269854</v>
      </c>
      <c r="E13" s="355">
        <v>572212</v>
      </c>
      <c r="F13" s="355">
        <v>350264</v>
      </c>
    </row>
    <row r="14" spans="1:6" ht="12.75">
      <c r="A14" s="78" t="s">
        <v>936</v>
      </c>
      <c r="B14" s="265">
        <v>1117825</v>
      </c>
      <c r="C14" s="265">
        <v>397155</v>
      </c>
      <c r="D14" s="357">
        <v>35.5292644197437</v>
      </c>
      <c r="E14" s="355">
        <v>121878</v>
      </c>
      <c r="F14" s="355">
        <v>54944</v>
      </c>
    </row>
    <row r="15" spans="1:6" ht="12.75">
      <c r="A15" s="78" t="s">
        <v>204</v>
      </c>
      <c r="B15" s="265">
        <v>6308278</v>
      </c>
      <c r="C15" s="265">
        <v>3034606</v>
      </c>
      <c r="D15" s="357">
        <v>48.10514057877601</v>
      </c>
      <c r="E15" s="355">
        <v>450334</v>
      </c>
      <c r="F15" s="355">
        <v>295320</v>
      </c>
    </row>
    <row r="16" spans="1:6" ht="12.75">
      <c r="A16" s="78" t="s">
        <v>938</v>
      </c>
      <c r="B16" s="265">
        <v>1153556</v>
      </c>
      <c r="C16" s="265">
        <v>392703</v>
      </c>
      <c r="D16" s="357">
        <v>34.042820634628924</v>
      </c>
      <c r="E16" s="355">
        <v>22716</v>
      </c>
      <c r="F16" s="355">
        <v>8959</v>
      </c>
    </row>
    <row r="17" spans="1:6" ht="25.5">
      <c r="A17" s="78" t="s">
        <v>941</v>
      </c>
      <c r="B17" s="355">
        <v>564352</v>
      </c>
      <c r="C17" s="355">
        <v>22811</v>
      </c>
      <c r="D17" s="357">
        <v>4.041980891358585</v>
      </c>
      <c r="E17" s="355">
        <v>623</v>
      </c>
      <c r="F17" s="355">
        <v>1217</v>
      </c>
    </row>
    <row r="18" spans="1:6" ht="12.75" customHeight="1">
      <c r="A18" s="78" t="s">
        <v>942</v>
      </c>
      <c r="B18" s="265">
        <v>469185</v>
      </c>
      <c r="C18" s="265">
        <v>250198</v>
      </c>
      <c r="D18" s="357">
        <v>53.32608672485267</v>
      </c>
      <c r="E18" s="355">
        <v>22093</v>
      </c>
      <c r="F18" s="355">
        <v>7742</v>
      </c>
    </row>
    <row r="19" spans="1:6" ht="25.5" hidden="1">
      <c r="A19" s="78" t="s">
        <v>943</v>
      </c>
      <c r="B19" s="355">
        <v>0</v>
      </c>
      <c r="C19" s="355">
        <v>0</v>
      </c>
      <c r="D19" s="357" t="s">
        <v>587</v>
      </c>
      <c r="E19" s="355">
        <v>0</v>
      </c>
      <c r="F19" s="355">
        <v>0</v>
      </c>
    </row>
    <row r="20" spans="1:6" ht="12.75">
      <c r="A20" s="78" t="s">
        <v>205</v>
      </c>
      <c r="B20" s="265">
        <v>120019</v>
      </c>
      <c r="C20" s="265">
        <v>119694</v>
      </c>
      <c r="D20" s="357">
        <v>99.72920954182256</v>
      </c>
      <c r="E20" s="355">
        <v>0</v>
      </c>
      <c r="F20" s="355">
        <v>0</v>
      </c>
    </row>
    <row r="21" spans="1:6" ht="12.75" customHeight="1">
      <c r="A21" s="246" t="s">
        <v>944</v>
      </c>
      <c r="B21" s="265">
        <v>1028780</v>
      </c>
      <c r="C21" s="265">
        <v>189456</v>
      </c>
      <c r="D21" s="357">
        <v>18.41559905907969</v>
      </c>
      <c r="E21" s="355">
        <v>77694</v>
      </c>
      <c r="F21" s="355">
        <v>23876</v>
      </c>
    </row>
    <row r="22" spans="1:6" ht="12.75">
      <c r="A22" s="78" t="s">
        <v>961</v>
      </c>
      <c r="B22" s="265">
        <v>1028780</v>
      </c>
      <c r="C22" s="265">
        <v>189456</v>
      </c>
      <c r="D22" s="357">
        <v>18.41559905907969</v>
      </c>
      <c r="E22" s="355">
        <v>77694</v>
      </c>
      <c r="F22" s="355">
        <v>23876</v>
      </c>
    </row>
    <row r="23" spans="1:6" ht="12.75">
      <c r="A23" s="354" t="s">
        <v>950</v>
      </c>
      <c r="B23" s="265">
        <v>-763156</v>
      </c>
      <c r="C23" s="265">
        <v>1060184</v>
      </c>
      <c r="D23" s="357" t="s">
        <v>587</v>
      </c>
      <c r="E23" s="355">
        <v>-56405</v>
      </c>
      <c r="F23" s="355">
        <v>-71275</v>
      </c>
    </row>
    <row r="24" spans="1:6" ht="25.5">
      <c r="A24" s="78" t="s">
        <v>206</v>
      </c>
      <c r="B24" s="355">
        <v>810573</v>
      </c>
      <c r="C24" s="355">
        <v>-1060184</v>
      </c>
      <c r="D24" s="357" t="s">
        <v>587</v>
      </c>
      <c r="E24" s="355">
        <v>103822</v>
      </c>
      <c r="F24" s="355">
        <v>71275</v>
      </c>
    </row>
    <row r="25" spans="1:6" ht="12.75">
      <c r="A25" s="78"/>
      <c r="B25" s="76"/>
      <c r="C25" s="76"/>
      <c r="D25" s="357"/>
      <c r="E25" s="420"/>
      <c r="F25" s="420"/>
    </row>
    <row r="26" spans="1:6" ht="12.75" hidden="1">
      <c r="A26" s="257" t="s">
        <v>207</v>
      </c>
      <c r="B26" s="72"/>
      <c r="C26" s="72"/>
      <c r="D26" s="357"/>
      <c r="E26" s="420"/>
      <c r="F26" s="420"/>
    </row>
    <row r="27" spans="1:6" ht="12.75" hidden="1">
      <c r="A27" s="232" t="s">
        <v>203</v>
      </c>
      <c r="B27" s="72"/>
      <c r="C27" s="72"/>
      <c r="D27" s="353"/>
      <c r="E27" s="420"/>
      <c r="F27" s="420"/>
    </row>
    <row r="28" spans="1:6" ht="12.75" hidden="1">
      <c r="A28" s="419" t="s">
        <v>963</v>
      </c>
      <c r="B28" s="72">
        <v>0</v>
      </c>
      <c r="C28" s="72">
        <v>0</v>
      </c>
      <c r="D28" s="357"/>
      <c r="E28" s="420"/>
      <c r="F28" s="420"/>
    </row>
    <row r="29" spans="1:6" ht="12.75" hidden="1">
      <c r="A29" s="246" t="s">
        <v>965</v>
      </c>
      <c r="B29" s="76">
        <v>0</v>
      </c>
      <c r="C29" s="76">
        <v>0</v>
      </c>
      <c r="D29" s="357"/>
      <c r="E29" s="420"/>
      <c r="F29" s="420"/>
    </row>
    <row r="30" spans="1:6" ht="12.75" hidden="1">
      <c r="A30" s="253" t="s">
        <v>935</v>
      </c>
      <c r="B30" s="76">
        <v>0</v>
      </c>
      <c r="C30" s="76">
        <v>0</v>
      </c>
      <c r="D30" s="357"/>
      <c r="E30" s="420"/>
      <c r="F30" s="420"/>
    </row>
    <row r="31" spans="1:6" ht="12.75" hidden="1">
      <c r="A31" s="78" t="s">
        <v>936</v>
      </c>
      <c r="B31" s="76"/>
      <c r="C31" s="76"/>
      <c r="D31" s="357"/>
      <c r="E31" s="420"/>
      <c r="F31" s="420"/>
    </row>
    <row r="32" spans="1:6" ht="12.75" hidden="1">
      <c r="A32" s="78" t="s">
        <v>204</v>
      </c>
      <c r="B32" s="76"/>
      <c r="C32" s="76"/>
      <c r="D32" s="357"/>
      <c r="E32" s="420"/>
      <c r="F32" s="420"/>
    </row>
    <row r="33" spans="1:6" ht="12.75" hidden="1">
      <c r="A33" s="78" t="s">
        <v>938</v>
      </c>
      <c r="B33" s="76">
        <v>0</v>
      </c>
      <c r="C33" s="76">
        <v>0</v>
      </c>
      <c r="D33" s="357"/>
      <c r="E33" s="420"/>
      <c r="F33" s="420"/>
    </row>
    <row r="34" spans="1:6" ht="25.5" hidden="1">
      <c r="A34" s="78" t="s">
        <v>941</v>
      </c>
      <c r="B34" s="76"/>
      <c r="C34" s="76"/>
      <c r="D34" s="357"/>
      <c r="E34" s="420"/>
      <c r="F34" s="420"/>
    </row>
    <row r="35" spans="1:6" ht="12.75" hidden="1">
      <c r="A35" s="78" t="s">
        <v>942</v>
      </c>
      <c r="B35" s="76"/>
      <c r="C35" s="76"/>
      <c r="D35" s="357"/>
      <c r="E35" s="420"/>
      <c r="F35" s="420"/>
    </row>
    <row r="36" spans="1:6" ht="12.75" hidden="1">
      <c r="A36" s="246" t="s">
        <v>944</v>
      </c>
      <c r="B36" s="76">
        <v>0</v>
      </c>
      <c r="C36" s="76">
        <v>0</v>
      </c>
      <c r="D36" s="357"/>
      <c r="E36" s="420"/>
      <c r="F36" s="420"/>
    </row>
    <row r="37" spans="1:6" ht="12.75" hidden="1">
      <c r="A37" s="78" t="s">
        <v>961</v>
      </c>
      <c r="B37" s="76"/>
      <c r="C37" s="76"/>
      <c r="D37" s="357"/>
      <c r="E37" s="420"/>
      <c r="F37" s="420"/>
    </row>
    <row r="38" spans="1:6" ht="12.75" hidden="1">
      <c r="A38" s="354" t="s">
        <v>950</v>
      </c>
      <c r="B38" s="76">
        <v>0</v>
      </c>
      <c r="C38" s="76">
        <v>0</v>
      </c>
      <c r="D38" s="357"/>
      <c r="E38" s="420"/>
      <c r="F38" s="420"/>
    </row>
    <row r="39" spans="1:6" ht="25.5" hidden="1">
      <c r="A39" s="78" t="s">
        <v>208</v>
      </c>
      <c r="B39" s="76"/>
      <c r="C39" s="76"/>
      <c r="D39" s="357"/>
      <c r="E39" s="420"/>
      <c r="F39" s="420"/>
    </row>
    <row r="40" spans="1:6" ht="12.75">
      <c r="A40" s="257" t="s">
        <v>209</v>
      </c>
      <c r="B40" s="72"/>
      <c r="C40" s="72"/>
      <c r="D40" s="357"/>
      <c r="E40" s="420"/>
      <c r="F40" s="420"/>
    </row>
    <row r="41" spans="1:6" ht="12.75">
      <c r="A41" s="232" t="s">
        <v>210</v>
      </c>
      <c r="B41" s="72">
        <v>55949</v>
      </c>
      <c r="C41" s="72">
        <v>27671</v>
      </c>
      <c r="D41" s="353">
        <v>49.45754168975317</v>
      </c>
      <c r="E41" s="418">
        <v>2400</v>
      </c>
      <c r="F41" s="418">
        <v>2588</v>
      </c>
    </row>
    <row r="42" spans="1:6" ht="12.75">
      <c r="A42" s="419" t="s">
        <v>963</v>
      </c>
      <c r="B42" s="72">
        <v>55949</v>
      </c>
      <c r="C42" s="72">
        <v>34488</v>
      </c>
      <c r="D42" s="353">
        <v>61.64185240129404</v>
      </c>
      <c r="E42" s="420">
        <v>2400</v>
      </c>
      <c r="F42" s="418">
        <v>1140</v>
      </c>
    </row>
    <row r="43" spans="1:6" ht="12.75">
      <c r="A43" s="246" t="s">
        <v>965</v>
      </c>
      <c r="B43" s="76">
        <v>55949</v>
      </c>
      <c r="C43" s="76">
        <v>34488</v>
      </c>
      <c r="D43" s="357">
        <v>61.64185240129404</v>
      </c>
      <c r="E43" s="355">
        <v>2400</v>
      </c>
      <c r="F43" s="355">
        <v>1140</v>
      </c>
    </row>
    <row r="44" spans="1:6" ht="12.75">
      <c r="A44" s="253" t="s">
        <v>935</v>
      </c>
      <c r="B44" s="76">
        <v>55949</v>
      </c>
      <c r="C44" s="76">
        <v>34488</v>
      </c>
      <c r="D44" s="357">
        <v>61.64185240129404</v>
      </c>
      <c r="E44" s="355">
        <v>2400</v>
      </c>
      <c r="F44" s="355">
        <v>1140</v>
      </c>
    </row>
    <row r="45" spans="1:6" ht="12.75">
      <c r="A45" s="78" t="s">
        <v>936</v>
      </c>
      <c r="B45" s="76">
        <v>3085</v>
      </c>
      <c r="C45" s="76">
        <v>680</v>
      </c>
      <c r="D45" s="357">
        <v>22.042139384116695</v>
      </c>
      <c r="E45" s="355">
        <v>200</v>
      </c>
      <c r="F45" s="355">
        <v>0</v>
      </c>
    </row>
    <row r="46" spans="1:6" ht="12.75" customHeight="1">
      <c r="A46" s="78" t="s">
        <v>204</v>
      </c>
      <c r="B46" s="76">
        <v>52864</v>
      </c>
      <c r="C46" s="76">
        <v>33808</v>
      </c>
      <c r="D46" s="357">
        <v>63.95278450363197</v>
      </c>
      <c r="E46" s="355">
        <v>2200</v>
      </c>
      <c r="F46" s="355">
        <v>1140</v>
      </c>
    </row>
    <row r="47" spans="1:6" ht="18.75" customHeight="1" hidden="1">
      <c r="A47" s="78" t="s">
        <v>938</v>
      </c>
      <c r="B47" s="76">
        <v>0</v>
      </c>
      <c r="C47" s="76">
        <v>0</v>
      </c>
      <c r="D47" s="357" t="e">
        <v>#DIV/0!</v>
      </c>
      <c r="E47" s="355">
        <v>0</v>
      </c>
      <c r="F47" s="355">
        <v>0</v>
      </c>
    </row>
    <row r="48" spans="1:6" ht="25.5" hidden="1">
      <c r="A48" s="78" t="s">
        <v>941</v>
      </c>
      <c r="B48" s="76">
        <v>0</v>
      </c>
      <c r="C48" s="76">
        <v>0</v>
      </c>
      <c r="D48" s="357" t="e">
        <v>#DIV/0!</v>
      </c>
      <c r="E48" s="355">
        <v>0</v>
      </c>
      <c r="F48" s="355">
        <v>0</v>
      </c>
    </row>
    <row r="49" spans="1:6" ht="12.75" hidden="1">
      <c r="A49" s="78" t="s">
        <v>942</v>
      </c>
      <c r="B49" s="76">
        <v>0</v>
      </c>
      <c r="C49" s="76">
        <v>0</v>
      </c>
      <c r="D49" s="357" t="e">
        <v>#DIV/0!</v>
      </c>
      <c r="E49" s="355">
        <v>0</v>
      </c>
      <c r="F49" s="355">
        <v>0</v>
      </c>
    </row>
    <row r="50" spans="1:6" ht="25.5" hidden="1">
      <c r="A50" s="78" t="s">
        <v>943</v>
      </c>
      <c r="B50" s="76">
        <v>0</v>
      </c>
      <c r="C50" s="76">
        <v>0</v>
      </c>
      <c r="D50" s="357" t="e">
        <v>#DIV/0!</v>
      </c>
      <c r="E50" s="355">
        <v>0</v>
      </c>
      <c r="F50" s="355">
        <v>0</v>
      </c>
    </row>
    <row r="51" spans="1:6" ht="12.75" hidden="1">
      <c r="A51" s="78" t="s">
        <v>205</v>
      </c>
      <c r="B51" s="76">
        <v>0</v>
      </c>
      <c r="C51" s="76">
        <v>0</v>
      </c>
      <c r="D51" s="357" t="e">
        <v>#DIV/0!</v>
      </c>
      <c r="E51" s="355">
        <v>0</v>
      </c>
      <c r="F51" s="355">
        <v>0</v>
      </c>
    </row>
    <row r="52" spans="1:6" ht="12.75" customHeight="1" hidden="1">
      <c r="A52" s="246" t="s">
        <v>944</v>
      </c>
      <c r="B52" s="76">
        <v>0</v>
      </c>
      <c r="C52" s="76">
        <v>0</v>
      </c>
      <c r="D52" s="357" t="e">
        <v>#DIV/0!</v>
      </c>
      <c r="E52" s="355">
        <v>0</v>
      </c>
      <c r="F52" s="355">
        <v>0</v>
      </c>
    </row>
    <row r="53" spans="1:6" ht="12.75" customHeight="1" hidden="1">
      <c r="A53" s="78" t="s">
        <v>961</v>
      </c>
      <c r="B53" s="76">
        <v>0</v>
      </c>
      <c r="C53" s="76">
        <v>0</v>
      </c>
      <c r="D53" s="357" t="e">
        <v>#DIV/0!</v>
      </c>
      <c r="E53" s="355">
        <v>0</v>
      </c>
      <c r="F53" s="355">
        <v>0</v>
      </c>
    </row>
    <row r="54" spans="1:6" ht="12.75">
      <c r="A54" s="354" t="s">
        <v>950</v>
      </c>
      <c r="B54" s="76">
        <v>0</v>
      </c>
      <c r="C54" s="76">
        <v>-6817</v>
      </c>
      <c r="D54" s="357" t="s">
        <v>587</v>
      </c>
      <c r="E54" s="355">
        <v>0</v>
      </c>
      <c r="F54" s="355">
        <v>1448</v>
      </c>
    </row>
    <row r="55" spans="1:6" ht="25.5">
      <c r="A55" s="78" t="s">
        <v>208</v>
      </c>
      <c r="B55" s="76">
        <v>0</v>
      </c>
      <c r="C55" s="260">
        <v>6817</v>
      </c>
      <c r="D55" s="357" t="s">
        <v>587</v>
      </c>
      <c r="E55" s="355">
        <v>0</v>
      </c>
      <c r="F55" s="355">
        <v>-1448</v>
      </c>
    </row>
    <row r="56" spans="1:6" ht="12.75">
      <c r="A56" s="257" t="s">
        <v>211</v>
      </c>
      <c r="B56" s="72"/>
      <c r="C56" s="72"/>
      <c r="D56" s="357"/>
      <c r="E56" s="420"/>
      <c r="F56" s="420"/>
    </row>
    <row r="57" spans="1:6" ht="12.75">
      <c r="A57" s="232" t="s">
        <v>212</v>
      </c>
      <c r="B57" s="72">
        <v>518</v>
      </c>
      <c r="C57" s="72">
        <v>326</v>
      </c>
      <c r="D57" s="353">
        <v>62.93436293436293</v>
      </c>
      <c r="E57" s="420">
        <v>0</v>
      </c>
      <c r="F57" s="418">
        <v>0</v>
      </c>
    </row>
    <row r="58" spans="1:6" ht="12.75">
      <c r="A58" s="419" t="s">
        <v>963</v>
      </c>
      <c r="B58" s="72">
        <v>2811</v>
      </c>
      <c r="C58" s="72">
        <v>2690</v>
      </c>
      <c r="D58" s="353">
        <v>95.69548203486303</v>
      </c>
      <c r="E58" s="420">
        <v>0</v>
      </c>
      <c r="F58" s="418">
        <v>80</v>
      </c>
    </row>
    <row r="59" spans="1:6" ht="12.75">
      <c r="A59" s="246" t="s">
        <v>965</v>
      </c>
      <c r="B59" s="76">
        <v>304</v>
      </c>
      <c r="C59" s="76">
        <v>183</v>
      </c>
      <c r="D59" s="357">
        <v>60.19736842105263</v>
      </c>
      <c r="E59" s="355">
        <v>0</v>
      </c>
      <c r="F59" s="355">
        <v>80</v>
      </c>
    </row>
    <row r="60" spans="1:6" ht="12.75">
      <c r="A60" s="253" t="s">
        <v>935</v>
      </c>
      <c r="B60" s="76">
        <v>304</v>
      </c>
      <c r="C60" s="76">
        <v>183</v>
      </c>
      <c r="D60" s="357">
        <v>60.19736842105263</v>
      </c>
      <c r="E60" s="355">
        <v>0</v>
      </c>
      <c r="F60" s="355">
        <v>80</v>
      </c>
    </row>
    <row r="61" spans="1:6" ht="12.75" customHeight="1" hidden="1">
      <c r="A61" s="78" t="s">
        <v>936</v>
      </c>
      <c r="B61" s="240">
        <v>0</v>
      </c>
      <c r="C61" s="240">
        <v>0</v>
      </c>
      <c r="D61" s="357" t="e">
        <v>#DIV/0!</v>
      </c>
      <c r="E61" s="355">
        <v>0</v>
      </c>
      <c r="F61" s="355">
        <v>0</v>
      </c>
    </row>
    <row r="62" spans="1:6" ht="12.75">
      <c r="A62" s="78" t="s">
        <v>204</v>
      </c>
      <c r="B62" s="76">
        <v>304</v>
      </c>
      <c r="C62" s="76">
        <v>183</v>
      </c>
      <c r="D62" s="357">
        <v>60.19736842105263</v>
      </c>
      <c r="E62" s="355">
        <v>0</v>
      </c>
      <c r="F62" s="355">
        <v>80</v>
      </c>
    </row>
    <row r="63" spans="1:6" ht="12.75" hidden="1">
      <c r="A63" s="78" t="s">
        <v>938</v>
      </c>
      <c r="B63" s="76">
        <v>0</v>
      </c>
      <c r="C63" s="76">
        <v>0</v>
      </c>
      <c r="D63" s="357" t="e">
        <v>#DIV/0!</v>
      </c>
      <c r="E63" s="355">
        <v>0</v>
      </c>
      <c r="F63" s="355">
        <v>0</v>
      </c>
    </row>
    <row r="64" spans="1:6" ht="25.5" hidden="1">
      <c r="A64" s="78" t="s">
        <v>941</v>
      </c>
      <c r="B64" s="76">
        <v>0</v>
      </c>
      <c r="C64" s="76">
        <v>0</v>
      </c>
      <c r="D64" s="357" t="e">
        <v>#DIV/0!</v>
      </c>
      <c r="E64" s="355">
        <v>0</v>
      </c>
      <c r="F64" s="355">
        <v>0</v>
      </c>
    </row>
    <row r="65" spans="1:6" ht="12.75" hidden="1">
      <c r="A65" s="78" t="s">
        <v>942</v>
      </c>
      <c r="B65" s="76">
        <v>0</v>
      </c>
      <c r="C65" s="76">
        <v>0</v>
      </c>
      <c r="D65" s="357" t="e">
        <v>#DIV/0!</v>
      </c>
      <c r="E65" s="355">
        <v>0</v>
      </c>
      <c r="F65" s="355">
        <v>0</v>
      </c>
    </row>
    <row r="66" spans="1:6" ht="25.5" hidden="1">
      <c r="A66" s="78" t="s">
        <v>943</v>
      </c>
      <c r="B66" s="76">
        <v>0</v>
      </c>
      <c r="C66" s="76">
        <v>0</v>
      </c>
      <c r="D66" s="357" t="e">
        <v>#DIV/0!</v>
      </c>
      <c r="E66" s="355">
        <v>0</v>
      </c>
      <c r="F66" s="355">
        <v>0</v>
      </c>
    </row>
    <row r="67" spans="1:6" ht="12.75" customHeight="1" hidden="1">
      <c r="A67" s="78" t="s">
        <v>205</v>
      </c>
      <c r="B67" s="76">
        <v>0</v>
      </c>
      <c r="C67" s="76">
        <v>0</v>
      </c>
      <c r="D67" s="357" t="e">
        <v>#DIV/0!</v>
      </c>
      <c r="E67" s="355">
        <v>0</v>
      </c>
      <c r="F67" s="355">
        <v>0</v>
      </c>
    </row>
    <row r="68" spans="1:6" ht="12.75">
      <c r="A68" s="246" t="s">
        <v>944</v>
      </c>
      <c r="B68" s="76">
        <v>2507</v>
      </c>
      <c r="C68" s="76">
        <v>2507</v>
      </c>
      <c r="D68" s="357">
        <v>100</v>
      </c>
      <c r="E68" s="355">
        <v>0</v>
      </c>
      <c r="F68" s="355">
        <v>0</v>
      </c>
    </row>
    <row r="69" spans="1:6" ht="12.75">
      <c r="A69" s="78" t="s">
        <v>961</v>
      </c>
      <c r="B69" s="76">
        <v>2507</v>
      </c>
      <c r="C69" s="76">
        <v>2507</v>
      </c>
      <c r="D69" s="357">
        <v>100</v>
      </c>
      <c r="E69" s="355">
        <v>0</v>
      </c>
      <c r="F69" s="355">
        <v>0</v>
      </c>
    </row>
    <row r="70" spans="1:6" ht="12.75">
      <c r="A70" s="354" t="s">
        <v>950</v>
      </c>
      <c r="B70" s="76">
        <v>-2293</v>
      </c>
      <c r="C70" s="76">
        <v>-2364</v>
      </c>
      <c r="D70" s="79" t="s">
        <v>587</v>
      </c>
      <c r="E70" s="355">
        <v>0</v>
      </c>
      <c r="F70" s="355">
        <v>-80</v>
      </c>
    </row>
    <row r="71" spans="1:6" ht="25.5">
      <c r="A71" s="78" t="s">
        <v>206</v>
      </c>
      <c r="B71" s="76">
        <v>2293</v>
      </c>
      <c r="C71" s="260">
        <v>2364</v>
      </c>
      <c r="D71" s="357" t="s">
        <v>587</v>
      </c>
      <c r="E71" s="355">
        <v>0</v>
      </c>
      <c r="F71" s="355">
        <v>80</v>
      </c>
    </row>
    <row r="72" spans="1:6" ht="12.75">
      <c r="A72" s="257" t="s">
        <v>213</v>
      </c>
      <c r="B72" s="72"/>
      <c r="C72" s="72"/>
      <c r="D72" s="357"/>
      <c r="E72" s="420"/>
      <c r="F72" s="420"/>
    </row>
    <row r="73" spans="1:6" ht="12.75">
      <c r="A73" s="232" t="s">
        <v>203</v>
      </c>
      <c r="B73" s="72">
        <v>910901</v>
      </c>
      <c r="C73" s="72">
        <v>841727</v>
      </c>
      <c r="D73" s="353">
        <v>92.40598045232137</v>
      </c>
      <c r="E73" s="420">
        <v>0</v>
      </c>
      <c r="F73" s="418">
        <v>0</v>
      </c>
    </row>
    <row r="74" spans="1:6" ht="12.75">
      <c r="A74" s="419" t="s">
        <v>963</v>
      </c>
      <c r="B74" s="72">
        <v>918695</v>
      </c>
      <c r="C74" s="72">
        <v>214818</v>
      </c>
      <c r="D74" s="353">
        <v>23.382950816103275</v>
      </c>
      <c r="E74" s="420">
        <v>0</v>
      </c>
      <c r="F74" s="418">
        <v>71562</v>
      </c>
    </row>
    <row r="75" spans="1:6" ht="12.75">
      <c r="A75" s="246" t="s">
        <v>965</v>
      </c>
      <c r="B75" s="76">
        <v>918695</v>
      </c>
      <c r="C75" s="76">
        <v>214818</v>
      </c>
      <c r="D75" s="357">
        <v>23.382950816103275</v>
      </c>
      <c r="E75" s="355">
        <v>0</v>
      </c>
      <c r="F75" s="355">
        <v>71562</v>
      </c>
    </row>
    <row r="76" spans="1:6" ht="12.75">
      <c r="A76" s="253" t="s">
        <v>935</v>
      </c>
      <c r="B76" s="76">
        <v>918695</v>
      </c>
      <c r="C76" s="76">
        <v>214818</v>
      </c>
      <c r="D76" s="357">
        <v>23.382950816103275</v>
      </c>
      <c r="E76" s="355">
        <v>0</v>
      </c>
      <c r="F76" s="355">
        <v>71562</v>
      </c>
    </row>
    <row r="77" spans="1:6" ht="12.75">
      <c r="A77" s="78" t="s">
        <v>936</v>
      </c>
      <c r="B77" s="76">
        <v>4105</v>
      </c>
      <c r="C77" s="76">
        <v>0</v>
      </c>
      <c r="D77" s="357">
        <v>0</v>
      </c>
      <c r="E77" s="355">
        <v>0</v>
      </c>
      <c r="F77" s="355">
        <v>0</v>
      </c>
    </row>
    <row r="78" spans="1:6" ht="12.75">
      <c r="A78" s="78" t="s">
        <v>204</v>
      </c>
      <c r="B78" s="76">
        <v>914590</v>
      </c>
      <c r="C78" s="76">
        <v>214818</v>
      </c>
      <c r="D78" s="357">
        <v>23.48790168272122</v>
      </c>
      <c r="E78" s="355">
        <v>0</v>
      </c>
      <c r="F78" s="355">
        <v>71562</v>
      </c>
    </row>
    <row r="79" spans="1:6" ht="0.75" customHeight="1" hidden="1">
      <c r="A79" s="78" t="s">
        <v>938</v>
      </c>
      <c r="B79" s="76">
        <v>0</v>
      </c>
      <c r="C79" s="76">
        <v>0</v>
      </c>
      <c r="D79" s="357" t="e">
        <v>#DIV/0!</v>
      </c>
      <c r="E79" s="355">
        <v>0</v>
      </c>
      <c r="F79" s="355">
        <v>0</v>
      </c>
    </row>
    <row r="80" spans="1:6" ht="25.5" hidden="1">
      <c r="A80" s="78" t="s">
        <v>941</v>
      </c>
      <c r="B80" s="76">
        <v>0</v>
      </c>
      <c r="C80" s="76">
        <v>0</v>
      </c>
      <c r="D80" s="357" t="e">
        <v>#DIV/0!</v>
      </c>
      <c r="E80" s="355">
        <v>0</v>
      </c>
      <c r="F80" s="355">
        <v>0</v>
      </c>
    </row>
    <row r="81" spans="1:6" ht="12.75" hidden="1">
      <c r="A81" s="78" t="s">
        <v>942</v>
      </c>
      <c r="B81" s="76">
        <v>0</v>
      </c>
      <c r="C81" s="76">
        <v>0</v>
      </c>
      <c r="D81" s="357" t="e">
        <v>#DIV/0!</v>
      </c>
      <c r="E81" s="355">
        <v>0</v>
      </c>
      <c r="F81" s="355">
        <v>0</v>
      </c>
    </row>
    <row r="82" spans="1:6" ht="25.5" hidden="1">
      <c r="A82" s="78" t="s">
        <v>943</v>
      </c>
      <c r="B82" s="76">
        <v>0</v>
      </c>
      <c r="C82" s="76">
        <v>0</v>
      </c>
      <c r="D82" s="357" t="e">
        <v>#DIV/0!</v>
      </c>
      <c r="E82" s="355">
        <v>0</v>
      </c>
      <c r="F82" s="355">
        <v>0</v>
      </c>
    </row>
    <row r="83" spans="1:6" ht="12.75" hidden="1">
      <c r="A83" s="78" t="s">
        <v>205</v>
      </c>
      <c r="B83" s="76">
        <v>0</v>
      </c>
      <c r="C83" s="76">
        <v>0</v>
      </c>
      <c r="D83" s="357" t="e">
        <v>#DIV/0!</v>
      </c>
      <c r="E83" s="355">
        <v>0</v>
      </c>
      <c r="F83" s="355">
        <v>0</v>
      </c>
    </row>
    <row r="84" spans="1:6" ht="12.75" hidden="1">
      <c r="A84" s="246" t="s">
        <v>944</v>
      </c>
      <c r="B84" s="76">
        <v>0</v>
      </c>
      <c r="C84" s="76">
        <v>0</v>
      </c>
      <c r="D84" s="357" t="e">
        <v>#DIV/0!</v>
      </c>
      <c r="E84" s="355">
        <v>0</v>
      </c>
      <c r="F84" s="355">
        <v>0</v>
      </c>
    </row>
    <row r="85" spans="1:6" ht="12.75" hidden="1">
      <c r="A85" s="78" t="s">
        <v>961</v>
      </c>
      <c r="B85" s="76">
        <v>0</v>
      </c>
      <c r="C85" s="76">
        <v>0</v>
      </c>
      <c r="D85" s="357" t="e">
        <v>#DIV/0!</v>
      </c>
      <c r="E85" s="355">
        <v>0</v>
      </c>
      <c r="F85" s="355">
        <v>0</v>
      </c>
    </row>
    <row r="86" spans="1:6" ht="12.75">
      <c r="A86" s="354" t="s">
        <v>950</v>
      </c>
      <c r="B86" s="76">
        <v>-7794</v>
      </c>
      <c r="C86" s="76">
        <v>626909</v>
      </c>
      <c r="D86" s="357" t="s">
        <v>587</v>
      </c>
      <c r="E86" s="355">
        <v>0</v>
      </c>
      <c r="F86" s="355">
        <v>-71562</v>
      </c>
    </row>
    <row r="87" spans="1:6" ht="25.5">
      <c r="A87" s="78" t="s">
        <v>208</v>
      </c>
      <c r="B87" s="76">
        <v>7794</v>
      </c>
      <c r="C87" s="260">
        <v>-626909</v>
      </c>
      <c r="D87" s="357" t="s">
        <v>587</v>
      </c>
      <c r="E87" s="355">
        <v>0</v>
      </c>
      <c r="F87" s="355">
        <v>71562</v>
      </c>
    </row>
    <row r="88" spans="1:6" ht="12.75">
      <c r="A88" s="257" t="s">
        <v>214</v>
      </c>
      <c r="B88" s="72"/>
      <c r="C88" s="72"/>
      <c r="D88" s="357"/>
      <c r="E88" s="420"/>
      <c r="F88" s="420"/>
    </row>
    <row r="89" spans="1:6" ht="12.75">
      <c r="A89" s="232" t="s">
        <v>203</v>
      </c>
      <c r="B89" s="72">
        <v>103793</v>
      </c>
      <c r="C89" s="72">
        <v>107369</v>
      </c>
      <c r="D89" s="353">
        <v>103.44531904849075</v>
      </c>
      <c r="E89" s="418">
        <v>847</v>
      </c>
      <c r="F89" s="418">
        <v>2664</v>
      </c>
    </row>
    <row r="90" spans="1:6" ht="12.75">
      <c r="A90" s="419" t="s">
        <v>963</v>
      </c>
      <c r="B90" s="72">
        <v>128496</v>
      </c>
      <c r="C90" s="72">
        <v>122187</v>
      </c>
      <c r="D90" s="353">
        <v>95.09011953679492</v>
      </c>
      <c r="E90" s="418">
        <v>847</v>
      </c>
      <c r="F90" s="418">
        <v>24998</v>
      </c>
    </row>
    <row r="91" spans="1:6" ht="12.75">
      <c r="A91" s="246" t="s">
        <v>965</v>
      </c>
      <c r="B91" s="76">
        <v>127010</v>
      </c>
      <c r="C91" s="76">
        <v>120701</v>
      </c>
      <c r="D91" s="357">
        <v>95.03267459255177</v>
      </c>
      <c r="E91" s="355">
        <v>847</v>
      </c>
      <c r="F91" s="355">
        <v>24998</v>
      </c>
    </row>
    <row r="92" spans="1:6" ht="12.75">
      <c r="A92" s="253" t="s">
        <v>935</v>
      </c>
      <c r="B92" s="76">
        <v>127010</v>
      </c>
      <c r="C92" s="76">
        <v>120701</v>
      </c>
      <c r="D92" s="357">
        <v>95.03267459255177</v>
      </c>
      <c r="E92" s="355">
        <v>847</v>
      </c>
      <c r="F92" s="355">
        <v>24998</v>
      </c>
    </row>
    <row r="93" spans="1:6" ht="12.75">
      <c r="A93" s="78" t="s">
        <v>936</v>
      </c>
      <c r="B93" s="76">
        <v>76201</v>
      </c>
      <c r="C93" s="76">
        <v>75767</v>
      </c>
      <c r="D93" s="357">
        <v>99.43045366858702</v>
      </c>
      <c r="E93" s="355">
        <v>-1000</v>
      </c>
      <c r="F93" s="355">
        <v>12944</v>
      </c>
    </row>
    <row r="94" spans="1:6" ht="12.75">
      <c r="A94" s="78" t="s">
        <v>204</v>
      </c>
      <c r="B94" s="76">
        <v>50809</v>
      </c>
      <c r="C94" s="76">
        <v>44934</v>
      </c>
      <c r="D94" s="357">
        <v>88.43708791749492</v>
      </c>
      <c r="E94" s="355">
        <v>1847</v>
      </c>
      <c r="F94" s="355">
        <v>12054</v>
      </c>
    </row>
    <row r="95" spans="1:6" ht="12.75" customHeight="1" hidden="1">
      <c r="A95" s="78" t="s">
        <v>938</v>
      </c>
      <c r="B95" s="76">
        <v>0</v>
      </c>
      <c r="C95" s="76">
        <v>0</v>
      </c>
      <c r="D95" s="357" t="e">
        <v>#DIV/0!</v>
      </c>
      <c r="E95" s="355">
        <v>0</v>
      </c>
      <c r="F95" s="355">
        <v>0</v>
      </c>
    </row>
    <row r="96" spans="1:6" ht="25.5" hidden="1">
      <c r="A96" s="78" t="s">
        <v>941</v>
      </c>
      <c r="B96" s="76">
        <v>0</v>
      </c>
      <c r="C96" s="76">
        <v>0</v>
      </c>
      <c r="D96" s="357" t="e">
        <v>#DIV/0!</v>
      </c>
      <c r="E96" s="355">
        <v>0</v>
      </c>
      <c r="F96" s="355">
        <v>0</v>
      </c>
    </row>
    <row r="97" spans="1:6" ht="12.75" hidden="1">
      <c r="A97" s="78" t="s">
        <v>942</v>
      </c>
      <c r="B97" s="76">
        <v>0</v>
      </c>
      <c r="C97" s="76">
        <v>0</v>
      </c>
      <c r="D97" s="357" t="e">
        <v>#DIV/0!</v>
      </c>
      <c r="E97" s="355">
        <v>0</v>
      </c>
      <c r="F97" s="355">
        <v>0</v>
      </c>
    </row>
    <row r="98" spans="1:6" ht="25.5" hidden="1">
      <c r="A98" s="78" t="s">
        <v>943</v>
      </c>
      <c r="B98" s="76">
        <v>0</v>
      </c>
      <c r="C98" s="76">
        <v>0</v>
      </c>
      <c r="D98" s="357" t="e">
        <v>#DIV/0!</v>
      </c>
      <c r="E98" s="355">
        <v>0</v>
      </c>
      <c r="F98" s="355">
        <v>0</v>
      </c>
    </row>
    <row r="99" spans="1:6" ht="12.75" hidden="1">
      <c r="A99" s="78" t="s">
        <v>205</v>
      </c>
      <c r="B99" s="76">
        <v>0</v>
      </c>
      <c r="C99" s="76">
        <v>0</v>
      </c>
      <c r="D99" s="357" t="e">
        <v>#DIV/0!</v>
      </c>
      <c r="E99" s="355">
        <v>0</v>
      </c>
      <c r="F99" s="355">
        <v>0</v>
      </c>
    </row>
    <row r="100" spans="1:6" ht="12.75">
      <c r="A100" s="246" t="s">
        <v>944</v>
      </c>
      <c r="B100" s="76">
        <v>1486</v>
      </c>
      <c r="C100" s="76">
        <v>1486</v>
      </c>
      <c r="D100" s="357">
        <v>100</v>
      </c>
      <c r="E100" s="355">
        <v>0</v>
      </c>
      <c r="F100" s="355">
        <v>0</v>
      </c>
    </row>
    <row r="101" spans="1:6" ht="12.75">
      <c r="A101" s="78" t="s">
        <v>961</v>
      </c>
      <c r="B101" s="76">
        <v>1486</v>
      </c>
      <c r="C101" s="76">
        <v>1486</v>
      </c>
      <c r="D101" s="357">
        <v>100</v>
      </c>
      <c r="E101" s="355">
        <v>0</v>
      </c>
      <c r="F101" s="355">
        <v>0</v>
      </c>
    </row>
    <row r="102" spans="1:6" ht="12.75">
      <c r="A102" s="354" t="s">
        <v>950</v>
      </c>
      <c r="B102" s="76">
        <v>-24703</v>
      </c>
      <c r="C102" s="76">
        <v>-14818</v>
      </c>
      <c r="D102" s="357" t="s">
        <v>587</v>
      </c>
      <c r="E102" s="355">
        <v>0</v>
      </c>
      <c r="F102" s="355">
        <v>-22334</v>
      </c>
    </row>
    <row r="103" spans="1:6" ht="25.5">
      <c r="A103" s="78" t="s">
        <v>208</v>
      </c>
      <c r="B103" s="76">
        <v>24703</v>
      </c>
      <c r="C103" s="260">
        <v>14818</v>
      </c>
      <c r="D103" s="357" t="s">
        <v>587</v>
      </c>
      <c r="E103" s="355">
        <v>0</v>
      </c>
      <c r="F103" s="355">
        <v>22334</v>
      </c>
    </row>
    <row r="104" spans="1:6" ht="12.75">
      <c r="A104" s="257" t="s">
        <v>215</v>
      </c>
      <c r="B104" s="76"/>
      <c r="C104" s="76"/>
      <c r="D104" s="357"/>
      <c r="E104" s="420"/>
      <c r="F104" s="420"/>
    </row>
    <row r="105" spans="1:6" ht="12.75">
      <c r="A105" s="232" t="s">
        <v>212</v>
      </c>
      <c r="B105" s="72">
        <v>330279</v>
      </c>
      <c r="C105" s="72">
        <v>446354</v>
      </c>
      <c r="D105" s="357">
        <v>135.14452932217912</v>
      </c>
      <c r="E105" s="418">
        <v>0</v>
      </c>
      <c r="F105" s="418">
        <v>29835</v>
      </c>
    </row>
    <row r="106" spans="1:6" ht="12.75">
      <c r="A106" s="419" t="s">
        <v>963</v>
      </c>
      <c r="B106" s="72">
        <v>433912</v>
      </c>
      <c r="C106" s="72">
        <v>345366</v>
      </c>
      <c r="D106" s="357">
        <v>79.59355814082119</v>
      </c>
      <c r="E106" s="418">
        <v>0</v>
      </c>
      <c r="F106" s="418">
        <v>14075</v>
      </c>
    </row>
    <row r="107" spans="1:6" ht="12.75">
      <c r="A107" s="246" t="s">
        <v>965</v>
      </c>
      <c r="B107" s="76">
        <v>433912</v>
      </c>
      <c r="C107" s="76">
        <v>345366</v>
      </c>
      <c r="D107" s="357">
        <v>79.59355814082119</v>
      </c>
      <c r="E107" s="355">
        <v>0</v>
      </c>
      <c r="F107" s="355">
        <v>14075</v>
      </c>
    </row>
    <row r="108" spans="1:6" ht="12.75">
      <c r="A108" s="253" t="s">
        <v>935</v>
      </c>
      <c r="B108" s="76">
        <v>317254</v>
      </c>
      <c r="C108" s="76">
        <v>229033</v>
      </c>
      <c r="D108" s="357">
        <v>72.19231278407837</v>
      </c>
      <c r="E108" s="355">
        <v>0</v>
      </c>
      <c r="F108" s="355">
        <v>14075</v>
      </c>
    </row>
    <row r="109" spans="1:6" ht="8.25" customHeight="1" hidden="1">
      <c r="A109" s="78" t="s">
        <v>936</v>
      </c>
      <c r="B109" s="76">
        <v>0</v>
      </c>
      <c r="C109" s="76">
        <v>0</v>
      </c>
      <c r="D109" s="357" t="e">
        <v>#DIV/0!</v>
      </c>
      <c r="E109" s="355">
        <v>0</v>
      </c>
      <c r="F109" s="355">
        <v>0</v>
      </c>
    </row>
    <row r="110" spans="1:6" ht="12.75">
      <c r="A110" s="78" t="s">
        <v>204</v>
      </c>
      <c r="B110" s="76">
        <v>317254</v>
      </c>
      <c r="C110" s="76">
        <v>229033</v>
      </c>
      <c r="D110" s="357">
        <v>72.19231278407837</v>
      </c>
      <c r="E110" s="355">
        <v>0</v>
      </c>
      <c r="F110" s="355">
        <v>14075</v>
      </c>
    </row>
    <row r="111" spans="1:6" ht="12" customHeight="1">
      <c r="A111" s="78" t="s">
        <v>938</v>
      </c>
      <c r="B111" s="76">
        <v>116658</v>
      </c>
      <c r="C111" s="76">
        <v>116333</v>
      </c>
      <c r="D111" s="357">
        <v>99.72140787601364</v>
      </c>
      <c r="E111" s="355">
        <v>0</v>
      </c>
      <c r="F111" s="355">
        <v>0</v>
      </c>
    </row>
    <row r="112" spans="1:6" ht="21.75" customHeight="1" hidden="1">
      <c r="A112" s="78" t="s">
        <v>941</v>
      </c>
      <c r="B112" s="76">
        <v>0</v>
      </c>
      <c r="C112" s="76">
        <v>0</v>
      </c>
      <c r="D112" s="357" t="e">
        <v>#DIV/0!</v>
      </c>
      <c r="E112" s="355">
        <v>0</v>
      </c>
      <c r="F112" s="355">
        <v>0</v>
      </c>
    </row>
    <row r="113" spans="1:6" ht="12.75" hidden="1">
      <c r="A113" s="78" t="s">
        <v>942</v>
      </c>
      <c r="B113" s="76">
        <v>0</v>
      </c>
      <c r="C113" s="76">
        <v>0</v>
      </c>
      <c r="D113" s="357" t="e">
        <v>#DIV/0!</v>
      </c>
      <c r="E113" s="355">
        <v>0</v>
      </c>
      <c r="F113" s="355">
        <v>0</v>
      </c>
    </row>
    <row r="114" spans="1:6" ht="13.5" customHeight="1" hidden="1">
      <c r="A114" s="78" t="s">
        <v>943</v>
      </c>
      <c r="B114" s="76">
        <v>0</v>
      </c>
      <c r="C114" s="76">
        <v>0</v>
      </c>
      <c r="D114" s="357" t="e">
        <v>#DIV/0!</v>
      </c>
      <c r="E114" s="355">
        <v>0</v>
      </c>
      <c r="F114" s="355">
        <v>0</v>
      </c>
    </row>
    <row r="115" spans="1:6" ht="12.75">
      <c r="A115" s="78" t="s">
        <v>205</v>
      </c>
      <c r="B115" s="76">
        <v>116658</v>
      </c>
      <c r="C115" s="76">
        <v>116333</v>
      </c>
      <c r="D115" s="357">
        <v>99.72140787601364</v>
      </c>
      <c r="E115" s="355">
        <v>0</v>
      </c>
      <c r="F115" s="355">
        <v>0</v>
      </c>
    </row>
    <row r="116" spans="1:6" ht="15.75" customHeight="1" hidden="1">
      <c r="A116" s="246" t="s">
        <v>944</v>
      </c>
      <c r="B116" s="76">
        <v>0</v>
      </c>
      <c r="C116" s="76">
        <v>0</v>
      </c>
      <c r="D116" s="357" t="e">
        <v>#DIV/0!</v>
      </c>
      <c r="E116" s="355">
        <v>0</v>
      </c>
      <c r="F116" s="355">
        <v>0</v>
      </c>
    </row>
    <row r="117" spans="1:6" ht="12.75" customHeight="1" hidden="1">
      <c r="A117" s="78" t="s">
        <v>961</v>
      </c>
      <c r="B117" s="76">
        <v>0</v>
      </c>
      <c r="C117" s="76">
        <v>0</v>
      </c>
      <c r="D117" s="357" t="e">
        <v>#DIV/0!</v>
      </c>
      <c r="E117" s="355">
        <v>0</v>
      </c>
      <c r="F117" s="355">
        <v>0</v>
      </c>
    </row>
    <row r="118" spans="1:6" ht="12.75">
      <c r="A118" s="354" t="s">
        <v>950</v>
      </c>
      <c r="B118" s="76">
        <v>-103633</v>
      </c>
      <c r="C118" s="76">
        <v>100988</v>
      </c>
      <c r="D118" s="79" t="s">
        <v>587</v>
      </c>
      <c r="E118" s="355">
        <v>0</v>
      </c>
      <c r="F118" s="355">
        <v>15760</v>
      </c>
    </row>
    <row r="119" spans="1:6" ht="25.5">
      <c r="A119" s="78" t="s">
        <v>206</v>
      </c>
      <c r="B119" s="76">
        <v>133796</v>
      </c>
      <c r="C119" s="260">
        <v>-100988</v>
      </c>
      <c r="D119" s="357" t="s">
        <v>587</v>
      </c>
      <c r="E119" s="355">
        <v>30163</v>
      </c>
      <c r="F119" s="355">
        <v>-15760</v>
      </c>
    </row>
    <row r="120" spans="1:6" ht="12.75">
      <c r="A120" s="257" t="s">
        <v>216</v>
      </c>
      <c r="B120" s="76"/>
      <c r="C120" s="76"/>
      <c r="D120" s="357"/>
      <c r="E120" s="420"/>
      <c r="F120" s="420"/>
    </row>
    <row r="121" spans="1:6" ht="12.75">
      <c r="A121" s="232" t="s">
        <v>203</v>
      </c>
      <c r="B121" s="72">
        <v>77897</v>
      </c>
      <c r="C121" s="72">
        <v>59899</v>
      </c>
      <c r="D121" s="353">
        <v>76.89513074957958</v>
      </c>
      <c r="E121" s="418">
        <v>5455</v>
      </c>
      <c r="F121" s="418">
        <v>6312</v>
      </c>
    </row>
    <row r="122" spans="1:6" ht="12.75">
      <c r="A122" s="419" t="s">
        <v>963</v>
      </c>
      <c r="B122" s="72">
        <v>96897</v>
      </c>
      <c r="C122" s="72">
        <v>50391</v>
      </c>
      <c r="D122" s="353">
        <v>52.00470602805041</v>
      </c>
      <c r="E122" s="418">
        <v>5455</v>
      </c>
      <c r="F122" s="418">
        <v>6112</v>
      </c>
    </row>
    <row r="123" spans="1:6" ht="12.75">
      <c r="A123" s="246" t="s">
        <v>965</v>
      </c>
      <c r="B123" s="76">
        <v>59039</v>
      </c>
      <c r="C123" s="76">
        <v>37139</v>
      </c>
      <c r="D123" s="357">
        <v>62.90587577702874</v>
      </c>
      <c r="E123" s="355">
        <v>4555</v>
      </c>
      <c r="F123" s="355">
        <v>2503</v>
      </c>
    </row>
    <row r="124" spans="1:6" ht="12.75">
      <c r="A124" s="253" t="s">
        <v>935</v>
      </c>
      <c r="B124" s="76">
        <v>54264</v>
      </c>
      <c r="C124" s="76">
        <v>32649</v>
      </c>
      <c r="D124" s="357">
        <v>60.16696152145069</v>
      </c>
      <c r="E124" s="355">
        <v>4555</v>
      </c>
      <c r="F124" s="355">
        <v>2503</v>
      </c>
    </row>
    <row r="125" spans="1:6" ht="13.5" customHeight="1">
      <c r="A125" s="78" t="s">
        <v>936</v>
      </c>
      <c r="B125" s="76">
        <v>7210</v>
      </c>
      <c r="C125" s="76">
        <v>5079</v>
      </c>
      <c r="D125" s="357">
        <v>70.44382801664355</v>
      </c>
      <c r="E125" s="355">
        <v>1487</v>
      </c>
      <c r="F125" s="355">
        <v>375</v>
      </c>
    </row>
    <row r="126" spans="1:6" ht="12.75">
      <c r="A126" s="78" t="s">
        <v>204</v>
      </c>
      <c r="B126" s="76">
        <v>47054</v>
      </c>
      <c r="C126" s="76">
        <v>27570</v>
      </c>
      <c r="D126" s="357">
        <v>58.59225570620988</v>
      </c>
      <c r="E126" s="355">
        <v>3068</v>
      </c>
      <c r="F126" s="355">
        <v>2128</v>
      </c>
    </row>
    <row r="127" spans="1:6" ht="11.25" customHeight="1">
      <c r="A127" s="78" t="s">
        <v>938</v>
      </c>
      <c r="B127" s="76">
        <v>4775</v>
      </c>
      <c r="C127" s="76">
        <v>4490</v>
      </c>
      <c r="D127" s="357">
        <v>94.03141361256544</v>
      </c>
      <c r="E127" s="355">
        <v>0</v>
      </c>
      <c r="F127" s="355">
        <v>0</v>
      </c>
    </row>
    <row r="128" spans="1:6" ht="1.5" customHeight="1" hidden="1">
      <c r="A128" s="78" t="s">
        <v>941</v>
      </c>
      <c r="B128" s="76">
        <v>0</v>
      </c>
      <c r="C128" s="76">
        <v>0</v>
      </c>
      <c r="D128" s="357" t="e">
        <v>#DIV/0!</v>
      </c>
      <c r="E128" s="355">
        <v>0</v>
      </c>
      <c r="F128" s="355">
        <v>0</v>
      </c>
    </row>
    <row r="129" spans="1:6" ht="12.75" customHeight="1">
      <c r="A129" s="78" t="s">
        <v>942</v>
      </c>
      <c r="B129" s="76">
        <v>4775</v>
      </c>
      <c r="C129" s="76">
        <v>4490</v>
      </c>
      <c r="D129" s="357">
        <v>94.03141361256544</v>
      </c>
      <c r="E129" s="355">
        <v>0</v>
      </c>
      <c r="F129" s="355">
        <v>0</v>
      </c>
    </row>
    <row r="130" spans="1:6" ht="25.5" hidden="1">
      <c r="A130" s="78" t="s">
        <v>943</v>
      </c>
      <c r="B130" s="76">
        <v>0</v>
      </c>
      <c r="C130" s="76">
        <v>0</v>
      </c>
      <c r="D130" s="357" t="e">
        <v>#DIV/0!</v>
      </c>
      <c r="E130" s="355">
        <v>0</v>
      </c>
      <c r="F130" s="355">
        <v>0</v>
      </c>
    </row>
    <row r="131" spans="1:6" ht="12.75" hidden="1">
      <c r="A131" s="78" t="s">
        <v>205</v>
      </c>
      <c r="B131" s="76">
        <v>0</v>
      </c>
      <c r="C131" s="76">
        <v>0</v>
      </c>
      <c r="D131" s="357" t="e">
        <v>#DIV/0!</v>
      </c>
      <c r="E131" s="355">
        <v>0</v>
      </c>
      <c r="F131" s="355">
        <v>0</v>
      </c>
    </row>
    <row r="132" spans="1:6" ht="12.75">
      <c r="A132" s="246" t="s">
        <v>944</v>
      </c>
      <c r="B132" s="76">
        <v>37858</v>
      </c>
      <c r="C132" s="76">
        <v>13252</v>
      </c>
      <c r="D132" s="357">
        <v>35.004490464366846</v>
      </c>
      <c r="E132" s="355">
        <v>900</v>
      </c>
      <c r="F132" s="355">
        <v>3609</v>
      </c>
    </row>
    <row r="133" spans="1:6" ht="12.75">
      <c r="A133" s="78" t="s">
        <v>961</v>
      </c>
      <c r="B133" s="76">
        <v>37858</v>
      </c>
      <c r="C133" s="76">
        <v>13252</v>
      </c>
      <c r="D133" s="357">
        <v>35.004490464366846</v>
      </c>
      <c r="E133" s="355">
        <v>900</v>
      </c>
      <c r="F133" s="355">
        <v>3609</v>
      </c>
    </row>
    <row r="134" spans="1:6" ht="12.75">
      <c r="A134" s="354" t="s">
        <v>950</v>
      </c>
      <c r="B134" s="76">
        <v>-19000</v>
      </c>
      <c r="C134" s="76">
        <v>9508</v>
      </c>
      <c r="D134" s="357" t="s">
        <v>587</v>
      </c>
      <c r="E134" s="355">
        <v>0</v>
      </c>
      <c r="F134" s="355">
        <v>200</v>
      </c>
    </row>
    <row r="135" spans="1:6" ht="25.5">
      <c r="A135" s="78" t="s">
        <v>208</v>
      </c>
      <c r="B135" s="76">
        <v>19000</v>
      </c>
      <c r="C135" s="260">
        <v>-9508</v>
      </c>
      <c r="D135" s="357" t="s">
        <v>587</v>
      </c>
      <c r="E135" s="355">
        <v>0</v>
      </c>
      <c r="F135" s="355">
        <v>-200</v>
      </c>
    </row>
    <row r="136" spans="1:6" ht="12.75">
      <c r="A136" s="257" t="s">
        <v>217</v>
      </c>
      <c r="B136" s="76"/>
      <c r="C136" s="76"/>
      <c r="D136" s="357"/>
      <c r="E136" s="420"/>
      <c r="F136" s="420"/>
    </row>
    <row r="137" spans="1:6" ht="12.75">
      <c r="A137" s="232" t="s">
        <v>210</v>
      </c>
      <c r="B137" s="261">
        <v>3407716</v>
      </c>
      <c r="C137" s="72">
        <v>2075330</v>
      </c>
      <c r="D137" s="353">
        <v>60.90090840903408</v>
      </c>
      <c r="E137" s="418">
        <v>359754</v>
      </c>
      <c r="F137" s="418">
        <v>137409</v>
      </c>
    </row>
    <row r="138" spans="1:6" ht="12.75">
      <c r="A138" s="419" t="s">
        <v>963</v>
      </c>
      <c r="B138" s="72">
        <v>3516549</v>
      </c>
      <c r="C138" s="261">
        <v>1787488</v>
      </c>
      <c r="D138" s="353">
        <v>50.83074343624957</v>
      </c>
      <c r="E138" s="418">
        <v>406382</v>
      </c>
      <c r="F138" s="418">
        <v>156774</v>
      </c>
    </row>
    <row r="139" spans="1:6" ht="12.75">
      <c r="A139" s="246" t="s">
        <v>965</v>
      </c>
      <c r="B139" s="76">
        <v>3261999</v>
      </c>
      <c r="C139" s="76">
        <v>1740999</v>
      </c>
      <c r="D139" s="357">
        <v>53.37215002211833</v>
      </c>
      <c r="E139" s="355">
        <v>386003</v>
      </c>
      <c r="F139" s="355">
        <v>149746</v>
      </c>
    </row>
    <row r="140" spans="1:6" ht="12.75">
      <c r="A140" s="253" t="s">
        <v>935</v>
      </c>
      <c r="B140" s="76">
        <v>2890130</v>
      </c>
      <c r="C140" s="76">
        <v>1540595</v>
      </c>
      <c r="D140" s="357">
        <v>53.305387646922455</v>
      </c>
      <c r="E140" s="355">
        <v>369344</v>
      </c>
      <c r="F140" s="355">
        <v>143867</v>
      </c>
    </row>
    <row r="141" spans="1:6" ht="12.75">
      <c r="A141" s="78" t="s">
        <v>936</v>
      </c>
      <c r="B141" s="76">
        <v>362837</v>
      </c>
      <c r="C141" s="76">
        <v>111893</v>
      </c>
      <c r="D141" s="357">
        <v>30.83836543682149</v>
      </c>
      <c r="E141" s="355">
        <v>98358</v>
      </c>
      <c r="F141" s="355">
        <v>16318</v>
      </c>
    </row>
    <row r="142" spans="1:6" ht="12.75">
      <c r="A142" s="78" t="s">
        <v>204</v>
      </c>
      <c r="B142" s="76">
        <v>2527293</v>
      </c>
      <c r="C142" s="76">
        <v>1428702</v>
      </c>
      <c r="D142" s="357">
        <v>56.53092063326255</v>
      </c>
      <c r="E142" s="355">
        <v>270986</v>
      </c>
      <c r="F142" s="355">
        <v>127549</v>
      </c>
    </row>
    <row r="143" spans="1:6" ht="12.75">
      <c r="A143" s="78" t="s">
        <v>938</v>
      </c>
      <c r="B143" s="76">
        <v>371869</v>
      </c>
      <c r="C143" s="76">
        <v>200404</v>
      </c>
      <c r="D143" s="357">
        <v>53.89102076268794</v>
      </c>
      <c r="E143" s="355">
        <v>16659</v>
      </c>
      <c r="F143" s="355">
        <v>5879</v>
      </c>
    </row>
    <row r="144" spans="1:6" ht="0.75" customHeight="1" hidden="1">
      <c r="A144" s="78" t="s">
        <v>941</v>
      </c>
      <c r="B144" s="76">
        <v>0</v>
      </c>
      <c r="C144" s="76">
        <v>0</v>
      </c>
      <c r="D144" s="357" t="e">
        <v>#DIV/0!</v>
      </c>
      <c r="E144" s="355">
        <v>0</v>
      </c>
      <c r="F144" s="355">
        <v>0</v>
      </c>
    </row>
    <row r="145" spans="1:6" ht="12" customHeight="1">
      <c r="A145" s="78" t="s">
        <v>942</v>
      </c>
      <c r="B145" s="76">
        <v>371869</v>
      </c>
      <c r="C145" s="76">
        <v>200404</v>
      </c>
      <c r="D145" s="357">
        <v>53.89102076268794</v>
      </c>
      <c r="E145" s="355">
        <v>16659</v>
      </c>
      <c r="F145" s="355">
        <v>5879</v>
      </c>
    </row>
    <row r="146" spans="1:6" ht="0.75" customHeight="1" hidden="1">
      <c r="A146" s="78" t="s">
        <v>943</v>
      </c>
      <c r="B146" s="76">
        <v>0</v>
      </c>
      <c r="C146" s="76">
        <v>0</v>
      </c>
      <c r="D146" s="357" t="e">
        <v>#DIV/0!</v>
      </c>
      <c r="E146" s="355">
        <v>0</v>
      </c>
      <c r="F146" s="355">
        <v>0</v>
      </c>
    </row>
    <row r="147" spans="1:6" ht="12.75" hidden="1">
      <c r="A147" s="78" t="s">
        <v>205</v>
      </c>
      <c r="B147" s="76">
        <v>0</v>
      </c>
      <c r="C147" s="76">
        <v>0</v>
      </c>
      <c r="D147" s="357">
        <v>0</v>
      </c>
      <c r="E147" s="355">
        <v>0</v>
      </c>
      <c r="F147" s="355">
        <v>0</v>
      </c>
    </row>
    <row r="148" spans="1:6" ht="12.75" customHeight="1">
      <c r="A148" s="246" t="s">
        <v>944</v>
      </c>
      <c r="B148" s="76">
        <v>254550</v>
      </c>
      <c r="C148" s="76">
        <v>46489</v>
      </c>
      <c r="D148" s="357">
        <v>18.263209585543116</v>
      </c>
      <c r="E148" s="355">
        <v>20379</v>
      </c>
      <c r="F148" s="355">
        <v>7028</v>
      </c>
    </row>
    <row r="149" spans="1:6" ht="12.75">
      <c r="A149" s="78" t="s">
        <v>961</v>
      </c>
      <c r="B149" s="76">
        <v>254550</v>
      </c>
      <c r="C149" s="76">
        <v>46489</v>
      </c>
      <c r="D149" s="357">
        <v>18.263209585543116</v>
      </c>
      <c r="E149" s="355">
        <v>20379</v>
      </c>
      <c r="F149" s="355">
        <v>7028</v>
      </c>
    </row>
    <row r="150" spans="1:6" ht="12.75" customHeight="1">
      <c r="A150" s="354" t="s">
        <v>950</v>
      </c>
      <c r="B150" s="76">
        <v>-108833</v>
      </c>
      <c r="C150" s="76">
        <v>287842</v>
      </c>
      <c r="D150" s="357" t="s">
        <v>587</v>
      </c>
      <c r="E150" s="355">
        <v>-46628</v>
      </c>
      <c r="F150" s="355">
        <v>-19365</v>
      </c>
    </row>
    <row r="151" spans="1:6" ht="25.5">
      <c r="A151" s="78" t="s">
        <v>206</v>
      </c>
      <c r="B151" s="260">
        <v>108833</v>
      </c>
      <c r="C151" s="260">
        <v>-287842</v>
      </c>
      <c r="D151" s="357" t="s">
        <v>587</v>
      </c>
      <c r="E151" s="355">
        <v>46628</v>
      </c>
      <c r="F151" s="355">
        <v>19365</v>
      </c>
    </row>
    <row r="152" spans="1:6" ht="12.75">
      <c r="A152" s="257" t="s">
        <v>218</v>
      </c>
      <c r="B152" s="76"/>
      <c r="C152" s="76"/>
      <c r="D152" s="357"/>
      <c r="E152" s="420"/>
      <c r="F152" s="420"/>
    </row>
    <row r="153" spans="1:6" ht="12.75">
      <c r="A153" s="232" t="s">
        <v>210</v>
      </c>
      <c r="B153" s="72">
        <v>381048</v>
      </c>
      <c r="C153" s="72">
        <v>274337</v>
      </c>
      <c r="D153" s="353">
        <v>71.99539165669418</v>
      </c>
      <c r="E153" s="418">
        <v>53401</v>
      </c>
      <c r="F153" s="418">
        <v>20001</v>
      </c>
    </row>
    <row r="154" spans="1:6" ht="12.75">
      <c r="A154" s="419" t="s">
        <v>963</v>
      </c>
      <c r="B154" s="72">
        <v>385609</v>
      </c>
      <c r="C154" s="72">
        <v>214541</v>
      </c>
      <c r="D154" s="353">
        <v>55.636927561338034</v>
      </c>
      <c r="E154" s="418">
        <v>49072</v>
      </c>
      <c r="F154" s="418">
        <v>15327</v>
      </c>
    </row>
    <row r="155" spans="1:6" ht="12.75">
      <c r="A155" s="246" t="s">
        <v>965</v>
      </c>
      <c r="B155" s="76">
        <v>335214</v>
      </c>
      <c r="C155" s="76">
        <v>194956</v>
      </c>
      <c r="D155" s="357">
        <v>58.15866879068297</v>
      </c>
      <c r="E155" s="355">
        <v>35704</v>
      </c>
      <c r="F155" s="355">
        <v>15327</v>
      </c>
    </row>
    <row r="156" spans="1:6" ht="12.75">
      <c r="A156" s="253" t="s">
        <v>935</v>
      </c>
      <c r="B156" s="76">
        <v>291789</v>
      </c>
      <c r="C156" s="76">
        <v>156223</v>
      </c>
      <c r="D156" s="357">
        <v>53.53971534225074</v>
      </c>
      <c r="E156" s="355">
        <v>32204</v>
      </c>
      <c r="F156" s="355">
        <v>15304</v>
      </c>
    </row>
    <row r="157" spans="1:6" ht="12.75">
      <c r="A157" s="78" t="s">
        <v>936</v>
      </c>
      <c r="B157" s="76">
        <v>49134</v>
      </c>
      <c r="C157" s="260">
        <v>32390</v>
      </c>
      <c r="D157" s="357">
        <v>65.92176496926771</v>
      </c>
      <c r="E157" s="355">
        <v>-6429</v>
      </c>
      <c r="F157" s="355">
        <v>1977</v>
      </c>
    </row>
    <row r="158" spans="1:6" ht="12.75">
      <c r="A158" s="78" t="s">
        <v>204</v>
      </c>
      <c r="B158" s="260">
        <v>242655</v>
      </c>
      <c r="C158" s="260">
        <v>123833</v>
      </c>
      <c r="D158" s="357">
        <v>51.032535904885535</v>
      </c>
      <c r="E158" s="355">
        <v>38633</v>
      </c>
      <c r="F158" s="355">
        <v>13327</v>
      </c>
    </row>
    <row r="159" spans="1:6" ht="12.75" customHeight="1">
      <c r="A159" s="78" t="s">
        <v>938</v>
      </c>
      <c r="B159" s="76">
        <v>43425</v>
      </c>
      <c r="C159" s="76">
        <v>38733</v>
      </c>
      <c r="D159" s="357">
        <v>89.19516407599309</v>
      </c>
      <c r="E159" s="355">
        <v>3500</v>
      </c>
      <c r="F159" s="355">
        <v>23</v>
      </c>
    </row>
    <row r="160" spans="1:6" ht="25.5" hidden="1">
      <c r="A160" s="78" t="s">
        <v>941</v>
      </c>
      <c r="B160" s="76">
        <v>0</v>
      </c>
      <c r="C160" s="76">
        <v>0</v>
      </c>
      <c r="D160" s="357" t="e">
        <v>#DIV/0!</v>
      </c>
      <c r="E160" s="355">
        <v>0</v>
      </c>
      <c r="F160" s="355">
        <v>0</v>
      </c>
    </row>
    <row r="161" spans="1:6" ht="12.75">
      <c r="A161" s="78" t="s">
        <v>942</v>
      </c>
      <c r="B161" s="76">
        <v>43425</v>
      </c>
      <c r="C161" s="76">
        <v>38733</v>
      </c>
      <c r="D161" s="357">
        <v>89.19516407599309</v>
      </c>
      <c r="E161" s="355">
        <v>3500</v>
      </c>
      <c r="F161" s="355">
        <v>23</v>
      </c>
    </row>
    <row r="162" spans="1:6" ht="1.5" customHeight="1" hidden="1">
      <c r="A162" s="78" t="s">
        <v>943</v>
      </c>
      <c r="B162" s="76">
        <v>0</v>
      </c>
      <c r="C162" s="76">
        <v>0</v>
      </c>
      <c r="D162" s="357" t="e">
        <v>#DIV/0!</v>
      </c>
      <c r="E162" s="355">
        <v>0</v>
      </c>
      <c r="F162" s="355">
        <v>0</v>
      </c>
    </row>
    <row r="163" spans="1:6" ht="12.75" hidden="1">
      <c r="A163" s="78" t="s">
        <v>205</v>
      </c>
      <c r="B163" s="76">
        <v>0</v>
      </c>
      <c r="C163" s="76">
        <v>0</v>
      </c>
      <c r="D163" s="357" t="e">
        <v>#DIV/0!</v>
      </c>
      <c r="E163" s="355">
        <v>0</v>
      </c>
      <c r="F163" s="355">
        <v>0</v>
      </c>
    </row>
    <row r="164" spans="1:6" ht="12.75">
      <c r="A164" s="246" t="s">
        <v>944</v>
      </c>
      <c r="B164" s="76">
        <v>50395</v>
      </c>
      <c r="C164" s="76">
        <v>19585</v>
      </c>
      <c r="D164" s="357">
        <v>38.862982438734</v>
      </c>
      <c r="E164" s="355">
        <v>13368</v>
      </c>
      <c r="F164" s="355">
        <v>0</v>
      </c>
    </row>
    <row r="165" spans="1:6" ht="12.75">
      <c r="A165" s="78" t="s">
        <v>961</v>
      </c>
      <c r="B165" s="76">
        <v>50395</v>
      </c>
      <c r="C165" s="76">
        <v>19585</v>
      </c>
      <c r="D165" s="357">
        <v>38.862982438734</v>
      </c>
      <c r="E165" s="355">
        <v>13368</v>
      </c>
      <c r="F165" s="355">
        <v>0</v>
      </c>
    </row>
    <row r="166" spans="1:6" ht="12.75" customHeight="1">
      <c r="A166" s="354" t="s">
        <v>950</v>
      </c>
      <c r="B166" s="76">
        <v>-4561</v>
      </c>
      <c r="C166" s="76">
        <v>59796</v>
      </c>
      <c r="D166" s="357" t="s">
        <v>587</v>
      </c>
      <c r="E166" s="355">
        <v>4329</v>
      </c>
      <c r="F166" s="355">
        <v>4674</v>
      </c>
    </row>
    <row r="167" spans="1:6" ht="25.5">
      <c r="A167" s="78" t="s">
        <v>206</v>
      </c>
      <c r="B167" s="260">
        <v>4560</v>
      </c>
      <c r="C167" s="260">
        <v>-59796</v>
      </c>
      <c r="D167" s="357" t="s">
        <v>587</v>
      </c>
      <c r="E167" s="355">
        <v>-4330</v>
      </c>
      <c r="F167" s="355">
        <v>-4674</v>
      </c>
    </row>
    <row r="168" spans="1:6" ht="30" customHeight="1" hidden="1">
      <c r="A168" s="257" t="s">
        <v>219</v>
      </c>
      <c r="B168" s="76"/>
      <c r="C168" s="76"/>
      <c r="D168" s="357"/>
      <c r="E168" s="420">
        <v>0</v>
      </c>
      <c r="F168" s="420">
        <v>0</v>
      </c>
    </row>
    <row r="169" spans="1:6" ht="27.75" customHeight="1" hidden="1">
      <c r="A169" s="232" t="s">
        <v>203</v>
      </c>
      <c r="B169" s="72">
        <v>0</v>
      </c>
      <c r="C169" s="72">
        <v>0</v>
      </c>
      <c r="D169" s="353" t="e">
        <v>#DIV/0!</v>
      </c>
      <c r="E169" s="420">
        <v>0</v>
      </c>
      <c r="F169" s="420">
        <v>0</v>
      </c>
    </row>
    <row r="170" spans="1:6" ht="27" customHeight="1" hidden="1">
      <c r="A170" s="419" t="s">
        <v>963</v>
      </c>
      <c r="B170" s="72">
        <v>0</v>
      </c>
      <c r="C170" s="72">
        <v>0</v>
      </c>
      <c r="D170" s="353" t="e">
        <v>#DIV/0!</v>
      </c>
      <c r="E170" s="420">
        <v>0</v>
      </c>
      <c r="F170" s="420">
        <v>0</v>
      </c>
    </row>
    <row r="171" spans="1:6" ht="28.5" customHeight="1" hidden="1">
      <c r="A171" s="246" t="s">
        <v>965</v>
      </c>
      <c r="B171" s="76">
        <v>0</v>
      </c>
      <c r="C171" s="76">
        <v>0</v>
      </c>
      <c r="D171" s="357" t="e">
        <v>#DIV/0!</v>
      </c>
      <c r="E171" s="420">
        <v>0</v>
      </c>
      <c r="F171" s="420">
        <v>0</v>
      </c>
    </row>
    <row r="172" spans="1:6" ht="27.75" customHeight="1" hidden="1">
      <c r="A172" s="253" t="s">
        <v>935</v>
      </c>
      <c r="B172" s="76">
        <v>0</v>
      </c>
      <c r="C172" s="76">
        <v>0</v>
      </c>
      <c r="D172" s="357" t="e">
        <v>#DIV/0!</v>
      </c>
      <c r="E172" s="420">
        <v>0</v>
      </c>
      <c r="F172" s="420">
        <v>0</v>
      </c>
    </row>
    <row r="173" spans="1:6" ht="27.75" customHeight="1" hidden="1">
      <c r="A173" s="78" t="s">
        <v>936</v>
      </c>
      <c r="B173" s="76">
        <v>0</v>
      </c>
      <c r="C173" s="76">
        <v>0</v>
      </c>
      <c r="D173" s="357" t="e">
        <v>#DIV/0!</v>
      </c>
      <c r="E173" s="420">
        <v>0</v>
      </c>
      <c r="F173" s="420">
        <v>0</v>
      </c>
    </row>
    <row r="174" spans="1:6" ht="28.5" customHeight="1" hidden="1">
      <c r="A174" s="78" t="s">
        <v>204</v>
      </c>
      <c r="B174" s="76">
        <v>0</v>
      </c>
      <c r="C174" s="76">
        <v>0</v>
      </c>
      <c r="D174" s="357" t="e">
        <v>#DIV/0!</v>
      </c>
      <c r="E174" s="420">
        <v>0</v>
      </c>
      <c r="F174" s="420">
        <v>0</v>
      </c>
    </row>
    <row r="175" spans="1:6" ht="30.75" customHeight="1" hidden="1">
      <c r="A175" s="78" t="s">
        <v>938</v>
      </c>
      <c r="B175" s="76">
        <v>0</v>
      </c>
      <c r="C175" s="76">
        <v>0</v>
      </c>
      <c r="D175" s="357" t="e">
        <v>#DIV/0!</v>
      </c>
      <c r="E175" s="420">
        <v>0</v>
      </c>
      <c r="F175" s="420">
        <v>0</v>
      </c>
    </row>
    <row r="176" spans="1:6" ht="0.75" customHeight="1" hidden="1">
      <c r="A176" s="78" t="s">
        <v>941</v>
      </c>
      <c r="B176" s="76">
        <v>0</v>
      </c>
      <c r="C176" s="76">
        <v>0</v>
      </c>
      <c r="D176" s="357" t="e">
        <v>#DIV/0!</v>
      </c>
      <c r="E176" s="420">
        <v>0</v>
      </c>
      <c r="F176" s="420">
        <v>0</v>
      </c>
    </row>
    <row r="177" spans="1:6" ht="29.25" customHeight="1" hidden="1">
      <c r="A177" s="78" t="s">
        <v>942</v>
      </c>
      <c r="B177" s="76">
        <v>0</v>
      </c>
      <c r="C177" s="76">
        <v>0</v>
      </c>
      <c r="D177" s="357" t="e">
        <v>#DIV/0!</v>
      </c>
      <c r="E177" s="420">
        <v>0</v>
      </c>
      <c r="F177" s="420">
        <v>0</v>
      </c>
    </row>
    <row r="178" spans="1:6" ht="29.25" customHeight="1" hidden="1">
      <c r="A178" s="78" t="s">
        <v>943</v>
      </c>
      <c r="B178" s="76">
        <v>0</v>
      </c>
      <c r="C178" s="76">
        <v>0</v>
      </c>
      <c r="D178" s="357" t="e">
        <v>#DIV/0!</v>
      </c>
      <c r="E178" s="420">
        <v>0</v>
      </c>
      <c r="F178" s="420">
        <v>0</v>
      </c>
    </row>
    <row r="179" spans="1:6" ht="28.5" customHeight="1" hidden="1">
      <c r="A179" s="78" t="s">
        <v>205</v>
      </c>
      <c r="B179" s="76">
        <v>0</v>
      </c>
      <c r="C179" s="76">
        <v>0</v>
      </c>
      <c r="D179" s="357" t="e">
        <v>#DIV/0!</v>
      </c>
      <c r="E179" s="420">
        <v>0</v>
      </c>
      <c r="F179" s="420">
        <v>0</v>
      </c>
    </row>
    <row r="180" spans="1:6" ht="33" customHeight="1" hidden="1">
      <c r="A180" s="246" t="s">
        <v>944</v>
      </c>
      <c r="B180" s="76">
        <v>0</v>
      </c>
      <c r="C180" s="76">
        <v>0</v>
      </c>
      <c r="D180" s="357" t="e">
        <v>#DIV/0!</v>
      </c>
      <c r="E180" s="420">
        <v>0</v>
      </c>
      <c r="F180" s="420">
        <v>0</v>
      </c>
    </row>
    <row r="181" spans="1:6" ht="12.75" customHeight="1" hidden="1">
      <c r="A181" s="78" t="s">
        <v>961</v>
      </c>
      <c r="B181" s="76">
        <v>0</v>
      </c>
      <c r="C181" s="76">
        <v>0</v>
      </c>
      <c r="D181" s="357" t="e">
        <v>#DIV/0!</v>
      </c>
      <c r="E181" s="420">
        <v>0</v>
      </c>
      <c r="F181" s="420">
        <v>0</v>
      </c>
    </row>
    <row r="182" spans="1:6" ht="17.25" customHeight="1" hidden="1">
      <c r="A182" s="354" t="s">
        <v>950</v>
      </c>
      <c r="B182" s="76">
        <v>0</v>
      </c>
      <c r="C182" s="76">
        <v>0</v>
      </c>
      <c r="D182" s="79" t="s">
        <v>587</v>
      </c>
      <c r="E182" s="420">
        <v>0</v>
      </c>
      <c r="F182" s="420">
        <v>0</v>
      </c>
    </row>
    <row r="183" spans="1:6" ht="26.25" customHeight="1" hidden="1">
      <c r="A183" s="78" t="s">
        <v>208</v>
      </c>
      <c r="B183" s="76">
        <v>0</v>
      </c>
      <c r="C183" s="260">
        <v>0</v>
      </c>
      <c r="D183" s="357" t="s">
        <v>587</v>
      </c>
      <c r="E183" s="355"/>
      <c r="F183" s="355"/>
    </row>
    <row r="184" spans="1:6" ht="12.75" customHeight="1">
      <c r="A184" s="257" t="s">
        <v>220</v>
      </c>
      <c r="B184" s="76"/>
      <c r="C184" s="76"/>
      <c r="D184" s="357"/>
      <c r="E184" s="420"/>
      <c r="F184" s="420"/>
    </row>
    <row r="185" spans="1:6" ht="12.75">
      <c r="A185" s="232" t="s">
        <v>203</v>
      </c>
      <c r="B185" s="72">
        <v>96861</v>
      </c>
      <c r="C185" s="72">
        <v>63025</v>
      </c>
      <c r="D185" s="353">
        <v>65.06746781470353</v>
      </c>
      <c r="E185" s="418">
        <v>10134</v>
      </c>
      <c r="F185" s="418">
        <v>4225</v>
      </c>
    </row>
    <row r="186" spans="1:6" ht="11.25" customHeight="1">
      <c r="A186" s="419" t="s">
        <v>963</v>
      </c>
      <c r="B186" s="72">
        <v>193814</v>
      </c>
      <c r="C186" s="72">
        <v>137638</v>
      </c>
      <c r="D186" s="353">
        <v>71.01550971550043</v>
      </c>
      <c r="E186" s="418">
        <v>10450</v>
      </c>
      <c r="F186" s="418">
        <v>10293</v>
      </c>
    </row>
    <row r="187" spans="1:6" ht="12.75">
      <c r="A187" s="246" t="s">
        <v>965</v>
      </c>
      <c r="B187" s="76">
        <v>173373</v>
      </c>
      <c r="C187" s="76">
        <v>128482</v>
      </c>
      <c r="D187" s="357">
        <v>74.10727160515191</v>
      </c>
      <c r="E187" s="355">
        <v>8950</v>
      </c>
      <c r="F187" s="355">
        <v>9078</v>
      </c>
    </row>
    <row r="188" spans="1:6" ht="12.75">
      <c r="A188" s="253" t="s">
        <v>935</v>
      </c>
      <c r="B188" s="76">
        <v>173373</v>
      </c>
      <c r="C188" s="76">
        <v>128482</v>
      </c>
      <c r="D188" s="357">
        <v>74.10727160515191</v>
      </c>
      <c r="E188" s="355">
        <v>8950</v>
      </c>
      <c r="F188" s="355">
        <v>9078</v>
      </c>
    </row>
    <row r="189" spans="1:6" ht="12.75">
      <c r="A189" s="78" t="s">
        <v>936</v>
      </c>
      <c r="B189" s="76">
        <v>17814</v>
      </c>
      <c r="C189" s="76">
        <v>8888</v>
      </c>
      <c r="D189" s="357">
        <v>49.89334231503312</v>
      </c>
      <c r="E189" s="355">
        <v>0</v>
      </c>
      <c r="F189" s="355">
        <v>1021</v>
      </c>
    </row>
    <row r="190" spans="1:6" ht="12.75" customHeight="1">
      <c r="A190" s="78" t="s">
        <v>204</v>
      </c>
      <c r="B190" s="76">
        <v>155559</v>
      </c>
      <c r="C190" s="76">
        <v>119594</v>
      </c>
      <c r="D190" s="357">
        <v>76.88015479657237</v>
      </c>
      <c r="E190" s="355">
        <v>8950</v>
      </c>
      <c r="F190" s="355">
        <v>8057</v>
      </c>
    </row>
    <row r="191" spans="1:6" ht="12.75" hidden="1">
      <c r="A191" s="78" t="s">
        <v>938</v>
      </c>
      <c r="B191" s="76">
        <v>0</v>
      </c>
      <c r="C191" s="76">
        <v>0</v>
      </c>
      <c r="D191" s="357" t="e">
        <v>#DIV/0!</v>
      </c>
      <c r="E191" s="355">
        <v>0</v>
      </c>
      <c r="F191" s="355">
        <v>0</v>
      </c>
    </row>
    <row r="192" spans="1:6" ht="25.5" hidden="1">
      <c r="A192" s="78" t="s">
        <v>941</v>
      </c>
      <c r="B192" s="76">
        <v>0</v>
      </c>
      <c r="C192" s="76">
        <v>0</v>
      </c>
      <c r="D192" s="357" t="e">
        <v>#DIV/0!</v>
      </c>
      <c r="E192" s="355">
        <v>0</v>
      </c>
      <c r="F192" s="355">
        <v>0</v>
      </c>
    </row>
    <row r="193" spans="1:6" ht="12.75" hidden="1">
      <c r="A193" s="78" t="s">
        <v>942</v>
      </c>
      <c r="B193" s="76">
        <v>0</v>
      </c>
      <c r="C193" s="76">
        <v>0</v>
      </c>
      <c r="D193" s="357" t="e">
        <v>#DIV/0!</v>
      </c>
      <c r="E193" s="355">
        <v>0</v>
      </c>
      <c r="F193" s="355">
        <v>0</v>
      </c>
    </row>
    <row r="194" spans="1:6" ht="25.5" hidden="1">
      <c r="A194" s="78" t="s">
        <v>943</v>
      </c>
      <c r="B194" s="76">
        <v>0</v>
      </c>
      <c r="C194" s="76">
        <v>0</v>
      </c>
      <c r="D194" s="357" t="e">
        <v>#DIV/0!</v>
      </c>
      <c r="E194" s="355">
        <v>0</v>
      </c>
      <c r="F194" s="355">
        <v>0</v>
      </c>
    </row>
    <row r="195" spans="1:6" ht="12.75" hidden="1">
      <c r="A195" s="78" t="s">
        <v>205</v>
      </c>
      <c r="B195" s="76">
        <v>0</v>
      </c>
      <c r="C195" s="76">
        <v>0</v>
      </c>
      <c r="D195" s="357" t="e">
        <v>#DIV/0!</v>
      </c>
      <c r="E195" s="355">
        <v>0</v>
      </c>
      <c r="F195" s="355">
        <v>0</v>
      </c>
    </row>
    <row r="196" spans="1:6" ht="12.75">
      <c r="A196" s="246" t="s">
        <v>944</v>
      </c>
      <c r="B196" s="76">
        <v>20441</v>
      </c>
      <c r="C196" s="76">
        <v>9156</v>
      </c>
      <c r="D196" s="357">
        <v>44.79232914240986</v>
      </c>
      <c r="E196" s="355">
        <v>1500</v>
      </c>
      <c r="F196" s="355">
        <v>1215</v>
      </c>
    </row>
    <row r="197" spans="1:6" ht="12.75">
      <c r="A197" s="78" t="s">
        <v>961</v>
      </c>
      <c r="B197" s="76">
        <v>20441</v>
      </c>
      <c r="C197" s="76">
        <v>9156</v>
      </c>
      <c r="D197" s="357">
        <v>44.79232914240986</v>
      </c>
      <c r="E197" s="355">
        <v>1500</v>
      </c>
      <c r="F197" s="355">
        <v>1215</v>
      </c>
    </row>
    <row r="198" spans="1:6" ht="12.75">
      <c r="A198" s="354" t="s">
        <v>950</v>
      </c>
      <c r="B198" s="76">
        <v>-96953</v>
      </c>
      <c r="C198" s="76">
        <v>-74613</v>
      </c>
      <c r="D198" s="357" t="s">
        <v>587</v>
      </c>
      <c r="E198" s="355">
        <v>-316</v>
      </c>
      <c r="F198" s="355">
        <v>-6068</v>
      </c>
    </row>
    <row r="199" spans="1:6" ht="25.5">
      <c r="A199" s="78" t="s">
        <v>208</v>
      </c>
      <c r="B199" s="76">
        <v>96953</v>
      </c>
      <c r="C199" s="76">
        <v>74613</v>
      </c>
      <c r="D199" s="357" t="s">
        <v>587</v>
      </c>
      <c r="E199" s="355">
        <v>316</v>
      </c>
      <c r="F199" s="355">
        <v>6068</v>
      </c>
    </row>
    <row r="200" spans="1:6" ht="12.75">
      <c r="A200" s="257" t="s">
        <v>221</v>
      </c>
      <c r="B200" s="76"/>
      <c r="C200" s="76"/>
      <c r="D200" s="357"/>
      <c r="E200" s="420"/>
      <c r="F200" s="420"/>
    </row>
    <row r="201" spans="1:6" ht="12.75">
      <c r="A201" s="232" t="s">
        <v>203</v>
      </c>
      <c r="B201" s="72">
        <v>419984</v>
      </c>
      <c r="C201" s="72">
        <v>200199</v>
      </c>
      <c r="D201" s="353">
        <v>47.668244504552554</v>
      </c>
      <c r="E201" s="418">
        <v>3325</v>
      </c>
      <c r="F201" s="418">
        <v>4950</v>
      </c>
    </row>
    <row r="202" spans="1:6" ht="12.75">
      <c r="A202" s="419" t="s">
        <v>963</v>
      </c>
      <c r="B202" s="72">
        <v>419984</v>
      </c>
      <c r="C202" s="72">
        <v>202935</v>
      </c>
      <c r="D202" s="353">
        <v>48.31969789325308</v>
      </c>
      <c r="E202" s="418">
        <v>3325</v>
      </c>
      <c r="F202" s="418">
        <v>7147</v>
      </c>
    </row>
    <row r="203" spans="1:6" ht="12.75">
      <c r="A203" s="246" t="s">
        <v>965</v>
      </c>
      <c r="B203" s="76">
        <v>414563</v>
      </c>
      <c r="C203" s="76">
        <v>198115</v>
      </c>
      <c r="D203" s="357">
        <v>47.78887647957005</v>
      </c>
      <c r="E203" s="355">
        <v>2365</v>
      </c>
      <c r="F203" s="355">
        <v>6187</v>
      </c>
    </row>
    <row r="204" spans="1:6" ht="12.75">
      <c r="A204" s="253" t="s">
        <v>935</v>
      </c>
      <c r="B204" s="76">
        <v>393492</v>
      </c>
      <c r="C204" s="76">
        <v>181684</v>
      </c>
      <c r="D204" s="357">
        <v>46.172222052799036</v>
      </c>
      <c r="E204" s="355">
        <v>2365</v>
      </c>
      <c r="F204" s="355">
        <v>5298</v>
      </c>
    </row>
    <row r="205" spans="1:6" ht="12.75">
      <c r="A205" s="78" t="s">
        <v>936</v>
      </c>
      <c r="B205" s="76">
        <v>99673</v>
      </c>
      <c r="C205" s="76">
        <v>32069</v>
      </c>
      <c r="D205" s="357">
        <v>32.17420966560653</v>
      </c>
      <c r="E205" s="355">
        <v>785</v>
      </c>
      <c r="F205" s="355">
        <v>905</v>
      </c>
    </row>
    <row r="206" spans="1:6" ht="12.75">
      <c r="A206" s="78" t="s">
        <v>204</v>
      </c>
      <c r="B206" s="76">
        <v>293819</v>
      </c>
      <c r="C206" s="76">
        <v>149615</v>
      </c>
      <c r="D206" s="357">
        <v>50.92080498538216</v>
      </c>
      <c r="E206" s="355">
        <v>1580</v>
      </c>
      <c r="F206" s="355">
        <v>4393</v>
      </c>
    </row>
    <row r="207" spans="1:6" ht="12.75">
      <c r="A207" s="78" t="s">
        <v>938</v>
      </c>
      <c r="B207" s="76">
        <v>21071</v>
      </c>
      <c r="C207" s="76">
        <v>16431</v>
      </c>
      <c r="D207" s="357">
        <v>77.97921313653838</v>
      </c>
      <c r="E207" s="355">
        <v>0</v>
      </c>
      <c r="F207" s="355">
        <v>889</v>
      </c>
    </row>
    <row r="208" spans="1:6" ht="12.75" customHeight="1">
      <c r="A208" s="78" t="s">
        <v>941</v>
      </c>
      <c r="B208" s="76">
        <v>21071</v>
      </c>
      <c r="C208" s="76">
        <v>16431</v>
      </c>
      <c r="D208" s="357">
        <v>77.97921313653838</v>
      </c>
      <c r="E208" s="355">
        <v>0</v>
      </c>
      <c r="F208" s="355">
        <v>889</v>
      </c>
    </row>
    <row r="209" spans="1:6" ht="12.75" hidden="1">
      <c r="A209" s="78" t="s">
        <v>942</v>
      </c>
      <c r="B209" s="76">
        <v>0</v>
      </c>
      <c r="C209" s="76">
        <v>0</v>
      </c>
      <c r="D209" s="357" t="e">
        <v>#DIV/0!</v>
      </c>
      <c r="E209" s="355">
        <v>0</v>
      </c>
      <c r="F209" s="355">
        <v>0</v>
      </c>
    </row>
    <row r="210" spans="1:6" ht="25.5" hidden="1">
      <c r="A210" s="78" t="s">
        <v>943</v>
      </c>
      <c r="B210" s="76">
        <v>0</v>
      </c>
      <c r="C210" s="76">
        <v>0</v>
      </c>
      <c r="D210" s="357" t="e">
        <v>#DIV/0!</v>
      </c>
      <c r="E210" s="355">
        <v>0</v>
      </c>
      <c r="F210" s="355">
        <v>0</v>
      </c>
    </row>
    <row r="211" spans="1:6" ht="12.75" hidden="1">
      <c r="A211" s="78" t="s">
        <v>205</v>
      </c>
      <c r="B211" s="76">
        <v>0</v>
      </c>
      <c r="C211" s="76">
        <v>0</v>
      </c>
      <c r="D211" s="357" t="e">
        <v>#DIV/0!</v>
      </c>
      <c r="E211" s="355">
        <v>0</v>
      </c>
      <c r="F211" s="355">
        <v>0</v>
      </c>
    </row>
    <row r="212" spans="1:6" ht="12.75">
      <c r="A212" s="246" t="s">
        <v>944</v>
      </c>
      <c r="B212" s="76">
        <v>5421</v>
      </c>
      <c r="C212" s="76">
        <v>4820</v>
      </c>
      <c r="D212" s="357">
        <v>88.91348459693783</v>
      </c>
      <c r="E212" s="355">
        <v>960</v>
      </c>
      <c r="F212" s="355">
        <v>960</v>
      </c>
    </row>
    <row r="213" spans="1:6" ht="12.75">
      <c r="A213" s="78" t="s">
        <v>961</v>
      </c>
      <c r="B213" s="76">
        <v>5421</v>
      </c>
      <c r="C213" s="76">
        <v>4820</v>
      </c>
      <c r="D213" s="357">
        <v>88.91348459693783</v>
      </c>
      <c r="E213" s="355">
        <v>960</v>
      </c>
      <c r="F213" s="355">
        <v>960</v>
      </c>
    </row>
    <row r="214" spans="1:6" ht="12.75">
      <c r="A214" s="354" t="s">
        <v>950</v>
      </c>
      <c r="B214" s="76">
        <v>0</v>
      </c>
      <c r="C214" s="76">
        <v>-2736</v>
      </c>
      <c r="D214" s="357" t="s">
        <v>587</v>
      </c>
      <c r="E214" s="355">
        <v>0</v>
      </c>
      <c r="F214" s="355">
        <v>-2197</v>
      </c>
    </row>
    <row r="215" spans="1:6" ht="25.5">
      <c r="A215" s="78" t="s">
        <v>206</v>
      </c>
      <c r="B215" s="76">
        <v>0</v>
      </c>
      <c r="C215" s="260">
        <v>2736</v>
      </c>
      <c r="D215" s="357" t="s">
        <v>587</v>
      </c>
      <c r="E215" s="355">
        <v>0</v>
      </c>
      <c r="F215" s="355">
        <v>2197</v>
      </c>
    </row>
    <row r="216" spans="1:6" ht="12.75">
      <c r="A216" s="257" t="s">
        <v>222</v>
      </c>
      <c r="B216" s="76"/>
      <c r="C216" s="76"/>
      <c r="D216" s="357"/>
      <c r="E216" s="420"/>
      <c r="F216" s="420"/>
    </row>
    <row r="217" spans="1:6" ht="12.75">
      <c r="A217" s="232" t="s">
        <v>223</v>
      </c>
      <c r="B217" s="72">
        <v>418553</v>
      </c>
      <c r="C217" s="72">
        <v>235826</v>
      </c>
      <c r="D217" s="353">
        <v>56.34316323141873</v>
      </c>
      <c r="E217" s="418">
        <v>33811</v>
      </c>
      <c r="F217" s="418">
        <v>27465</v>
      </c>
    </row>
    <row r="218" spans="1:6" ht="12.75">
      <c r="A218" s="419" t="s">
        <v>963</v>
      </c>
      <c r="B218" s="72">
        <v>434377</v>
      </c>
      <c r="C218" s="72">
        <v>206987</v>
      </c>
      <c r="D218" s="353">
        <v>47.651464050813004</v>
      </c>
      <c r="E218" s="418">
        <v>45668</v>
      </c>
      <c r="F218" s="418">
        <v>39339</v>
      </c>
    </row>
    <row r="219" spans="1:6" ht="12.75">
      <c r="A219" s="246" t="s">
        <v>965</v>
      </c>
      <c r="B219" s="76">
        <v>211309</v>
      </c>
      <c r="C219" s="76">
        <v>152680</v>
      </c>
      <c r="D219" s="357">
        <v>72.25437629253841</v>
      </c>
      <c r="E219" s="355">
        <v>34680</v>
      </c>
      <c r="F219" s="355">
        <v>26174</v>
      </c>
    </row>
    <row r="220" spans="1:6" ht="12.75">
      <c r="A220" s="253" t="s">
        <v>935</v>
      </c>
      <c r="B220" s="76">
        <v>207850</v>
      </c>
      <c r="C220" s="76">
        <v>149356</v>
      </c>
      <c r="D220" s="357">
        <v>71.8575896078903</v>
      </c>
      <c r="E220" s="355">
        <v>32746</v>
      </c>
      <c r="F220" s="355">
        <v>24374</v>
      </c>
    </row>
    <row r="221" spans="1:6" ht="12.75">
      <c r="A221" s="78" t="s">
        <v>936</v>
      </c>
      <c r="B221" s="76">
        <v>80806</v>
      </c>
      <c r="C221" s="76">
        <v>59905</v>
      </c>
      <c r="D221" s="357">
        <v>74.13434645942132</v>
      </c>
      <c r="E221" s="355">
        <v>4482</v>
      </c>
      <c r="F221" s="355">
        <v>7733</v>
      </c>
    </row>
    <row r="222" spans="1:6" ht="12.75">
      <c r="A222" s="78" t="s">
        <v>204</v>
      </c>
      <c r="B222" s="76">
        <v>127044</v>
      </c>
      <c r="C222" s="76">
        <v>89451</v>
      </c>
      <c r="D222" s="357">
        <v>70.40946443751771</v>
      </c>
      <c r="E222" s="355">
        <v>28264</v>
      </c>
      <c r="F222" s="355">
        <v>16641</v>
      </c>
    </row>
    <row r="223" spans="1:6" ht="12.75" customHeight="1">
      <c r="A223" s="78" t="s">
        <v>938</v>
      </c>
      <c r="B223" s="76">
        <v>3459</v>
      </c>
      <c r="C223" s="76">
        <v>3324</v>
      </c>
      <c r="D223" s="357">
        <v>96.0971379011275</v>
      </c>
      <c r="E223" s="355">
        <v>1934</v>
      </c>
      <c r="F223" s="355">
        <v>1800</v>
      </c>
    </row>
    <row r="224" spans="1:6" ht="12.75" customHeight="1">
      <c r="A224" s="78" t="s">
        <v>941</v>
      </c>
      <c r="B224" s="76">
        <v>1525</v>
      </c>
      <c r="C224" s="76">
        <v>1524</v>
      </c>
      <c r="D224" s="357">
        <v>99.9344262295082</v>
      </c>
      <c r="E224" s="355">
        <v>0</v>
      </c>
      <c r="F224" s="355">
        <v>0</v>
      </c>
    </row>
    <row r="225" spans="1:6" ht="12.75">
      <c r="A225" s="78" t="s">
        <v>942</v>
      </c>
      <c r="B225" s="76">
        <v>1934</v>
      </c>
      <c r="C225" s="76">
        <v>1800</v>
      </c>
      <c r="D225" s="357">
        <v>0</v>
      </c>
      <c r="E225" s="355">
        <v>1934</v>
      </c>
      <c r="F225" s="355">
        <v>1800</v>
      </c>
    </row>
    <row r="226" spans="1:6" ht="25.5" hidden="1">
      <c r="A226" s="78" t="s">
        <v>943</v>
      </c>
      <c r="B226" s="76">
        <v>0</v>
      </c>
      <c r="C226" s="76">
        <v>0</v>
      </c>
      <c r="D226" s="357" t="e">
        <v>#DIV/0!</v>
      </c>
      <c r="E226" s="355">
        <v>0</v>
      </c>
      <c r="F226" s="355">
        <v>0</v>
      </c>
    </row>
    <row r="227" spans="1:6" ht="12.75" hidden="1">
      <c r="A227" s="78" t="s">
        <v>205</v>
      </c>
      <c r="B227" s="76">
        <v>0</v>
      </c>
      <c r="C227" s="76">
        <v>0</v>
      </c>
      <c r="D227" s="357" t="e">
        <v>#DIV/0!</v>
      </c>
      <c r="E227" s="355">
        <v>0</v>
      </c>
      <c r="F227" s="355">
        <v>0</v>
      </c>
    </row>
    <row r="228" spans="1:6" ht="12.75">
      <c r="A228" s="246" t="s">
        <v>944</v>
      </c>
      <c r="B228" s="76">
        <v>223068</v>
      </c>
      <c r="C228" s="76">
        <v>54307</v>
      </c>
      <c r="D228" s="357">
        <v>24.34549106102175</v>
      </c>
      <c r="E228" s="355">
        <v>10988</v>
      </c>
      <c r="F228" s="355">
        <v>13165</v>
      </c>
    </row>
    <row r="229" spans="1:6" ht="12.75">
      <c r="A229" s="78" t="s">
        <v>961</v>
      </c>
      <c r="B229" s="76">
        <v>223068</v>
      </c>
      <c r="C229" s="76">
        <v>54307</v>
      </c>
      <c r="D229" s="357">
        <v>24.34549106102175</v>
      </c>
      <c r="E229" s="355">
        <v>10988</v>
      </c>
      <c r="F229" s="355">
        <v>13165</v>
      </c>
    </row>
    <row r="230" spans="1:6" ht="12.75">
      <c r="A230" s="354" t="s">
        <v>950</v>
      </c>
      <c r="B230" s="76">
        <v>-15824</v>
      </c>
      <c r="C230" s="76">
        <v>28839</v>
      </c>
      <c r="D230" s="357" t="s">
        <v>587</v>
      </c>
      <c r="E230" s="355">
        <v>-11857</v>
      </c>
      <c r="F230" s="355">
        <v>-11874</v>
      </c>
    </row>
    <row r="231" spans="1:6" ht="25.5">
      <c r="A231" s="78" t="s">
        <v>206</v>
      </c>
      <c r="B231" s="260">
        <v>15824</v>
      </c>
      <c r="C231" s="260">
        <v>-28839</v>
      </c>
      <c r="D231" s="357" t="s">
        <v>587</v>
      </c>
      <c r="E231" s="355">
        <v>11857</v>
      </c>
      <c r="F231" s="355">
        <v>11874</v>
      </c>
    </row>
    <row r="232" spans="1:6" ht="12.75">
      <c r="A232" s="257" t="s">
        <v>224</v>
      </c>
      <c r="B232" s="76"/>
      <c r="C232" s="76"/>
      <c r="D232" s="357"/>
      <c r="E232" s="420"/>
      <c r="F232" s="420"/>
    </row>
    <row r="233" spans="1:6" ht="12.75">
      <c r="A233" s="232" t="s">
        <v>223</v>
      </c>
      <c r="B233" s="261">
        <v>2124709</v>
      </c>
      <c r="C233" s="261">
        <v>334078</v>
      </c>
      <c r="D233" s="353">
        <v>15.723470837653533</v>
      </c>
      <c r="E233" s="418">
        <v>145677</v>
      </c>
      <c r="F233" s="418">
        <v>59207</v>
      </c>
    </row>
    <row r="234" spans="1:6" ht="12.75">
      <c r="A234" s="419" t="s">
        <v>225</v>
      </c>
      <c r="B234" s="261">
        <v>2469101</v>
      </c>
      <c r="C234" s="72">
        <v>260100</v>
      </c>
      <c r="D234" s="353">
        <v>10.53419847952757</v>
      </c>
      <c r="E234" s="418">
        <v>147610</v>
      </c>
      <c r="F234" s="418">
        <v>23857</v>
      </c>
    </row>
    <row r="235" spans="1:6" ht="12.75">
      <c r="A235" s="246" t="s">
        <v>965</v>
      </c>
      <c r="B235" s="76">
        <v>2067429</v>
      </c>
      <c r="C235" s="76">
        <v>232101</v>
      </c>
      <c r="D235" s="357">
        <v>11.226552399139221</v>
      </c>
      <c r="E235" s="355">
        <v>118011</v>
      </c>
      <c r="F235" s="355">
        <v>26143</v>
      </c>
    </row>
    <row r="236" spans="1:6" ht="12.75" customHeight="1">
      <c r="A236" s="253" t="s">
        <v>935</v>
      </c>
      <c r="B236" s="76">
        <v>1478491</v>
      </c>
      <c r="C236" s="76">
        <v>222474</v>
      </c>
      <c r="D236" s="357">
        <v>15.047369243370436</v>
      </c>
      <c r="E236" s="355">
        <v>117388</v>
      </c>
      <c r="F236" s="355">
        <v>25775</v>
      </c>
    </row>
    <row r="237" spans="1:6" ht="12.75">
      <c r="A237" s="78" t="s">
        <v>936</v>
      </c>
      <c r="B237" s="76">
        <v>331451</v>
      </c>
      <c r="C237" s="76">
        <v>39752</v>
      </c>
      <c r="D237" s="357">
        <v>11.993326313693426</v>
      </c>
      <c r="E237" s="355">
        <v>23763</v>
      </c>
      <c r="F237" s="355">
        <v>3888</v>
      </c>
    </row>
    <row r="238" spans="1:6" ht="12.75">
      <c r="A238" s="78" t="s">
        <v>204</v>
      </c>
      <c r="B238" s="79">
        <v>1147040</v>
      </c>
      <c r="C238" s="76">
        <v>182722</v>
      </c>
      <c r="D238" s="357">
        <v>15.92987166968894</v>
      </c>
      <c r="E238" s="355">
        <v>93625</v>
      </c>
      <c r="F238" s="355">
        <v>21887</v>
      </c>
    </row>
    <row r="239" spans="1:6" ht="12.75">
      <c r="A239" s="78" t="s">
        <v>938</v>
      </c>
      <c r="B239" s="76">
        <v>588938</v>
      </c>
      <c r="C239" s="76">
        <v>9627</v>
      </c>
      <c r="D239" s="357">
        <v>1.6346372623264247</v>
      </c>
      <c r="E239" s="355">
        <v>623</v>
      </c>
      <c r="F239" s="355">
        <v>368</v>
      </c>
    </row>
    <row r="240" spans="1:6" ht="12.75" customHeight="1">
      <c r="A240" s="78" t="s">
        <v>941</v>
      </c>
      <c r="B240" s="76">
        <v>541756</v>
      </c>
      <c r="C240" s="76">
        <v>4856</v>
      </c>
      <c r="D240" s="357">
        <v>0.8963444798027156</v>
      </c>
      <c r="E240" s="355">
        <v>623</v>
      </c>
      <c r="F240" s="355">
        <v>328</v>
      </c>
    </row>
    <row r="241" spans="1:6" ht="11.25" customHeight="1">
      <c r="A241" s="78" t="s">
        <v>942</v>
      </c>
      <c r="B241" s="76">
        <v>47182</v>
      </c>
      <c r="C241" s="76">
        <v>4771</v>
      </c>
      <c r="D241" s="357">
        <v>10.111907083209697</v>
      </c>
      <c r="E241" s="355">
        <v>0</v>
      </c>
      <c r="F241" s="355">
        <v>40</v>
      </c>
    </row>
    <row r="242" spans="1:6" ht="0.75" customHeight="1" hidden="1">
      <c r="A242" s="78" t="s">
        <v>943</v>
      </c>
      <c r="B242" s="76">
        <v>0</v>
      </c>
      <c r="C242" s="76">
        <v>0</v>
      </c>
      <c r="D242" s="357" t="e">
        <v>#DIV/0!</v>
      </c>
      <c r="E242" s="355">
        <v>0</v>
      </c>
      <c r="F242" s="355">
        <v>0</v>
      </c>
    </row>
    <row r="243" spans="1:6" ht="12.75" hidden="1">
      <c r="A243" s="78" t="s">
        <v>205</v>
      </c>
      <c r="B243" s="76">
        <v>0</v>
      </c>
      <c r="C243" s="76">
        <v>0</v>
      </c>
      <c r="D243" s="357" t="e">
        <v>#DIV/0!</v>
      </c>
      <c r="E243" s="355">
        <v>0</v>
      </c>
      <c r="F243" s="355">
        <v>0</v>
      </c>
    </row>
    <row r="244" spans="1:6" ht="12.75">
      <c r="A244" s="246" t="s">
        <v>944</v>
      </c>
      <c r="B244" s="76">
        <v>401672</v>
      </c>
      <c r="C244" s="76">
        <v>27999</v>
      </c>
      <c r="D244" s="357">
        <v>6.970612838335756</v>
      </c>
      <c r="E244" s="355">
        <v>29599</v>
      </c>
      <c r="F244" s="355">
        <v>-2286</v>
      </c>
    </row>
    <row r="245" spans="1:6" ht="12.75">
      <c r="A245" s="78" t="s">
        <v>961</v>
      </c>
      <c r="B245" s="76">
        <v>401672</v>
      </c>
      <c r="C245" s="76">
        <v>27999</v>
      </c>
      <c r="D245" s="357">
        <v>6.970612838335756</v>
      </c>
      <c r="E245" s="355">
        <v>29599</v>
      </c>
      <c r="F245" s="355">
        <v>-2286</v>
      </c>
    </row>
    <row r="246" spans="1:6" ht="12.75">
      <c r="A246" s="354" t="s">
        <v>950</v>
      </c>
      <c r="B246" s="76">
        <v>-344392</v>
      </c>
      <c r="C246" s="76">
        <v>73978</v>
      </c>
      <c r="D246" s="357" t="s">
        <v>587</v>
      </c>
      <c r="E246" s="355">
        <v>-1933</v>
      </c>
      <c r="F246" s="355">
        <v>35350</v>
      </c>
    </row>
    <row r="247" spans="1:6" ht="25.5">
      <c r="A247" s="78" t="s">
        <v>206</v>
      </c>
      <c r="B247" s="260">
        <v>361799</v>
      </c>
      <c r="C247" s="260">
        <v>-73978</v>
      </c>
      <c r="D247" s="357" t="s">
        <v>587</v>
      </c>
      <c r="E247" s="355">
        <v>19340</v>
      </c>
      <c r="F247" s="355">
        <v>-35350</v>
      </c>
    </row>
    <row r="248" spans="1:6" ht="12.75">
      <c r="A248" s="257" t="s">
        <v>226</v>
      </c>
      <c r="B248" s="76"/>
      <c r="C248" s="76"/>
      <c r="D248" s="357"/>
      <c r="E248" s="355"/>
      <c r="F248" s="355"/>
    </row>
    <row r="249" spans="1:6" ht="12.75" customHeight="1">
      <c r="A249" s="232" t="s">
        <v>227</v>
      </c>
      <c r="B249" s="72">
        <v>310263</v>
      </c>
      <c r="C249" s="72">
        <v>300555</v>
      </c>
      <c r="D249" s="353">
        <v>96.87104166465225</v>
      </c>
      <c r="E249" s="418">
        <v>1413</v>
      </c>
      <c r="F249" s="418">
        <v>16712</v>
      </c>
    </row>
    <row r="250" spans="1:6" ht="12.75">
      <c r="A250" s="419" t="s">
        <v>963</v>
      </c>
      <c r="B250" s="72">
        <v>331422</v>
      </c>
      <c r="C250" s="72">
        <v>325160</v>
      </c>
      <c r="D250" s="353">
        <v>98.11056598536005</v>
      </c>
      <c r="E250" s="418">
        <v>1413</v>
      </c>
      <c r="F250" s="418">
        <v>2146</v>
      </c>
    </row>
    <row r="251" spans="1:6" ht="12.75">
      <c r="A251" s="246" t="s">
        <v>965</v>
      </c>
      <c r="B251" s="76">
        <v>321425</v>
      </c>
      <c r="C251" s="76">
        <v>315305</v>
      </c>
      <c r="D251" s="357">
        <v>98.09597884420937</v>
      </c>
      <c r="E251" s="355">
        <v>1413</v>
      </c>
      <c r="F251" s="355">
        <v>1961</v>
      </c>
    </row>
    <row r="252" spans="1:6" ht="12.75">
      <c r="A252" s="253" t="s">
        <v>935</v>
      </c>
      <c r="B252" s="76">
        <v>318064</v>
      </c>
      <c r="C252" s="76">
        <v>311944</v>
      </c>
      <c r="D252" s="357">
        <v>98.0758589466271</v>
      </c>
      <c r="E252" s="355">
        <v>1413</v>
      </c>
      <c r="F252" s="355">
        <v>1961</v>
      </c>
    </row>
    <row r="253" spans="1:6" ht="12.75">
      <c r="A253" s="78" t="s">
        <v>936</v>
      </c>
      <c r="B253" s="76">
        <v>21584</v>
      </c>
      <c r="C253" s="76">
        <v>19463</v>
      </c>
      <c r="D253" s="357">
        <v>90.17327650111193</v>
      </c>
      <c r="E253" s="355">
        <v>232</v>
      </c>
      <c r="F253" s="355">
        <v>342</v>
      </c>
    </row>
    <row r="254" spans="1:6" ht="12.75">
      <c r="A254" s="78" t="s">
        <v>204</v>
      </c>
      <c r="B254" s="76">
        <v>296480</v>
      </c>
      <c r="C254" s="76">
        <v>292481</v>
      </c>
      <c r="D254" s="357">
        <v>98.6511737722612</v>
      </c>
      <c r="E254" s="355">
        <v>1181</v>
      </c>
      <c r="F254" s="355">
        <v>1619</v>
      </c>
    </row>
    <row r="255" spans="1:6" ht="12.75">
      <c r="A255" s="78" t="s">
        <v>938</v>
      </c>
      <c r="B255" s="76">
        <v>3361</v>
      </c>
      <c r="C255" s="76">
        <v>3361</v>
      </c>
      <c r="D255" s="357">
        <v>100</v>
      </c>
      <c r="E255" s="355">
        <v>0</v>
      </c>
      <c r="F255" s="355">
        <v>0</v>
      </c>
    </row>
    <row r="256" spans="1:6" ht="25.5" hidden="1">
      <c r="A256" s="78" t="s">
        <v>941</v>
      </c>
      <c r="B256" s="76">
        <v>0</v>
      </c>
      <c r="C256" s="76">
        <v>0</v>
      </c>
      <c r="D256" s="357" t="e">
        <v>#DIV/0!</v>
      </c>
      <c r="E256" s="355">
        <v>0</v>
      </c>
      <c r="F256" s="355">
        <v>0</v>
      </c>
    </row>
    <row r="257" spans="1:6" ht="12.75" hidden="1">
      <c r="A257" s="78" t="s">
        <v>942</v>
      </c>
      <c r="B257" s="76">
        <v>0</v>
      </c>
      <c r="C257" s="76">
        <v>0</v>
      </c>
      <c r="D257" s="357" t="e">
        <v>#DIV/0!</v>
      </c>
      <c r="E257" s="355">
        <v>0</v>
      </c>
      <c r="F257" s="355">
        <v>0</v>
      </c>
    </row>
    <row r="258" spans="1:6" ht="25.5" hidden="1">
      <c r="A258" s="78" t="s">
        <v>943</v>
      </c>
      <c r="B258" s="76">
        <v>0</v>
      </c>
      <c r="C258" s="76">
        <v>0</v>
      </c>
      <c r="D258" s="357" t="e">
        <v>#DIV/0!</v>
      </c>
      <c r="E258" s="355">
        <v>0</v>
      </c>
      <c r="F258" s="355">
        <v>0</v>
      </c>
    </row>
    <row r="259" spans="1:6" ht="12.75">
      <c r="A259" s="78" t="s">
        <v>205</v>
      </c>
      <c r="B259" s="76">
        <v>3361</v>
      </c>
      <c r="C259" s="76">
        <v>3361</v>
      </c>
      <c r="D259" s="357">
        <v>100</v>
      </c>
      <c r="E259" s="355">
        <v>0</v>
      </c>
      <c r="F259" s="355">
        <v>0</v>
      </c>
    </row>
    <row r="260" spans="1:6" ht="12.75">
      <c r="A260" s="246" t="s">
        <v>944</v>
      </c>
      <c r="B260" s="76">
        <v>9997</v>
      </c>
      <c r="C260" s="76">
        <v>9855</v>
      </c>
      <c r="D260" s="357">
        <v>98.57957387216165</v>
      </c>
      <c r="E260" s="355">
        <v>0</v>
      </c>
      <c r="F260" s="355">
        <v>185</v>
      </c>
    </row>
    <row r="261" spans="1:6" ht="12.75">
      <c r="A261" s="78" t="s">
        <v>961</v>
      </c>
      <c r="B261" s="76">
        <v>9997</v>
      </c>
      <c r="C261" s="76">
        <v>9855</v>
      </c>
      <c r="D261" s="357">
        <v>98.57957387216165</v>
      </c>
      <c r="E261" s="355">
        <v>0</v>
      </c>
      <c r="F261" s="355">
        <v>185</v>
      </c>
    </row>
    <row r="262" spans="1:6" ht="12.75">
      <c r="A262" s="354" t="s">
        <v>950</v>
      </c>
      <c r="B262" s="76">
        <v>-21159</v>
      </c>
      <c r="C262" s="76">
        <v>-24605</v>
      </c>
      <c r="D262" s="357" t="s">
        <v>587</v>
      </c>
      <c r="E262" s="355">
        <v>0</v>
      </c>
      <c r="F262" s="355">
        <v>14566</v>
      </c>
    </row>
    <row r="263" spans="1:6" ht="25.5">
      <c r="A263" s="78" t="s">
        <v>206</v>
      </c>
      <c r="B263" s="260">
        <v>21007</v>
      </c>
      <c r="C263" s="260">
        <v>24605</v>
      </c>
      <c r="D263" s="357" t="s">
        <v>587</v>
      </c>
      <c r="E263" s="355">
        <v>-152</v>
      </c>
      <c r="F263" s="355">
        <v>-14566</v>
      </c>
    </row>
    <row r="264" spans="1:6" ht="12.75">
      <c r="A264" s="421" t="s">
        <v>228</v>
      </c>
      <c r="B264" s="76"/>
      <c r="C264" s="76"/>
      <c r="D264" s="357"/>
      <c r="E264" s="355"/>
      <c r="F264" s="420"/>
    </row>
    <row r="265" spans="1:6" ht="12.75">
      <c r="A265" s="232" t="s">
        <v>203</v>
      </c>
      <c r="B265" s="72">
        <v>5000</v>
      </c>
      <c r="C265" s="72">
        <v>0</v>
      </c>
      <c r="D265" s="353">
        <v>0</v>
      </c>
      <c r="E265" s="418">
        <v>0</v>
      </c>
      <c r="F265" s="418">
        <v>0</v>
      </c>
    </row>
    <row r="266" spans="1:6" ht="12.75">
      <c r="A266" s="419" t="s">
        <v>963</v>
      </c>
      <c r="B266" s="72">
        <v>15886</v>
      </c>
      <c r="C266" s="72">
        <v>10474</v>
      </c>
      <c r="D266" s="353">
        <v>65.9322674052625</v>
      </c>
      <c r="E266" s="418">
        <v>0</v>
      </c>
      <c r="F266" s="418">
        <v>0</v>
      </c>
    </row>
    <row r="267" spans="1:6" ht="12.75">
      <c r="A267" s="246" t="s">
        <v>965</v>
      </c>
      <c r="B267" s="76">
        <v>15886</v>
      </c>
      <c r="C267" s="76">
        <v>10474</v>
      </c>
      <c r="D267" s="357">
        <v>65.9322674052625</v>
      </c>
      <c r="E267" s="355">
        <v>0</v>
      </c>
      <c r="F267" s="355">
        <v>0</v>
      </c>
    </row>
    <row r="268" spans="1:6" ht="12.75">
      <c r="A268" s="253" t="s">
        <v>935</v>
      </c>
      <c r="B268" s="76">
        <v>15886</v>
      </c>
      <c r="C268" s="76">
        <v>10474</v>
      </c>
      <c r="D268" s="357">
        <v>65.9322674052625</v>
      </c>
      <c r="E268" s="355">
        <v>0</v>
      </c>
      <c r="F268" s="355">
        <v>0</v>
      </c>
    </row>
    <row r="269" spans="1:6" ht="0.75" customHeight="1" hidden="1">
      <c r="A269" s="78" t="s">
        <v>936</v>
      </c>
      <c r="B269" s="76">
        <v>0</v>
      </c>
      <c r="C269" s="76">
        <v>0</v>
      </c>
      <c r="D269" s="357" t="e">
        <v>#DIV/0!</v>
      </c>
      <c r="E269" s="355">
        <v>0</v>
      </c>
      <c r="F269" s="355">
        <v>0</v>
      </c>
    </row>
    <row r="270" spans="1:6" ht="12.75">
      <c r="A270" s="78" t="s">
        <v>204</v>
      </c>
      <c r="B270" s="76">
        <v>15886</v>
      </c>
      <c r="C270" s="76">
        <v>10474</v>
      </c>
      <c r="D270" s="357">
        <v>65.9322674052625</v>
      </c>
      <c r="E270" s="355">
        <v>0</v>
      </c>
      <c r="F270" s="355">
        <v>0</v>
      </c>
    </row>
    <row r="271" spans="1:6" ht="12.75" hidden="1">
      <c r="A271" s="78" t="s">
        <v>938</v>
      </c>
      <c r="B271" s="76">
        <v>0</v>
      </c>
      <c r="C271" s="76">
        <v>0</v>
      </c>
      <c r="D271" s="357" t="e">
        <v>#DIV/0!</v>
      </c>
      <c r="E271" s="355">
        <v>0</v>
      </c>
      <c r="F271" s="355">
        <v>0</v>
      </c>
    </row>
    <row r="272" spans="1:6" ht="25.5" hidden="1">
      <c r="A272" s="78" t="s">
        <v>941</v>
      </c>
      <c r="B272" s="76">
        <v>0</v>
      </c>
      <c r="C272" s="76">
        <v>0</v>
      </c>
      <c r="D272" s="357" t="e">
        <v>#DIV/0!</v>
      </c>
      <c r="E272" s="355">
        <v>0</v>
      </c>
      <c r="F272" s="355">
        <v>0</v>
      </c>
    </row>
    <row r="273" spans="1:6" ht="12.75" hidden="1">
      <c r="A273" s="78" t="s">
        <v>942</v>
      </c>
      <c r="B273" s="76">
        <v>0</v>
      </c>
      <c r="C273" s="76">
        <v>0</v>
      </c>
      <c r="D273" s="357" t="e">
        <v>#DIV/0!</v>
      </c>
      <c r="E273" s="355">
        <v>0</v>
      </c>
      <c r="F273" s="355">
        <v>0</v>
      </c>
    </row>
    <row r="274" spans="1:6" ht="25.5" hidden="1">
      <c r="A274" s="78" t="s">
        <v>943</v>
      </c>
      <c r="B274" s="76">
        <v>0</v>
      </c>
      <c r="C274" s="76">
        <v>0</v>
      </c>
      <c r="D274" s="357" t="e">
        <v>#DIV/0!</v>
      </c>
      <c r="E274" s="355">
        <v>0</v>
      </c>
      <c r="F274" s="355">
        <v>0</v>
      </c>
    </row>
    <row r="275" spans="1:6" ht="12.75" hidden="1">
      <c r="A275" s="78" t="s">
        <v>205</v>
      </c>
      <c r="B275" s="76">
        <v>0</v>
      </c>
      <c r="C275" s="76">
        <v>0</v>
      </c>
      <c r="D275" s="357" t="e">
        <v>#DIV/0!</v>
      </c>
      <c r="E275" s="355">
        <v>0</v>
      </c>
      <c r="F275" s="355">
        <v>0</v>
      </c>
    </row>
    <row r="276" spans="1:6" ht="12.75" hidden="1">
      <c r="A276" s="246" t="s">
        <v>944</v>
      </c>
      <c r="B276" s="76">
        <v>0</v>
      </c>
      <c r="C276" s="76">
        <v>0</v>
      </c>
      <c r="D276" s="357" t="e">
        <v>#DIV/0!</v>
      </c>
      <c r="E276" s="355">
        <v>0</v>
      </c>
      <c r="F276" s="355">
        <v>0</v>
      </c>
    </row>
    <row r="277" spans="1:6" ht="12.75" hidden="1">
      <c r="A277" s="78" t="s">
        <v>961</v>
      </c>
      <c r="B277" s="76">
        <v>0</v>
      </c>
      <c r="C277" s="76">
        <v>0</v>
      </c>
      <c r="D277" s="357" t="e">
        <v>#DIV/0!</v>
      </c>
      <c r="E277" s="355">
        <v>0</v>
      </c>
      <c r="F277" s="355">
        <v>0</v>
      </c>
    </row>
    <row r="278" spans="1:6" ht="12.75">
      <c r="A278" s="354" t="s">
        <v>950</v>
      </c>
      <c r="B278" s="76">
        <v>-10886</v>
      </c>
      <c r="C278" s="76">
        <v>-10474</v>
      </c>
      <c r="D278" s="79" t="s">
        <v>587</v>
      </c>
      <c r="E278" s="355">
        <v>0</v>
      </c>
      <c r="F278" s="355">
        <v>0</v>
      </c>
    </row>
    <row r="279" spans="1:6" ht="25.5">
      <c r="A279" s="78" t="s">
        <v>208</v>
      </c>
      <c r="B279" s="76">
        <v>10886</v>
      </c>
      <c r="C279" s="260">
        <v>10474</v>
      </c>
      <c r="D279" s="357" t="s">
        <v>587</v>
      </c>
      <c r="E279" s="355">
        <v>0</v>
      </c>
      <c r="F279" s="355">
        <v>0</v>
      </c>
    </row>
    <row r="280" spans="1:6" ht="25.5">
      <c r="A280" s="257" t="s">
        <v>229</v>
      </c>
      <c r="B280" s="76"/>
      <c r="C280" s="76"/>
      <c r="D280" s="357"/>
      <c r="E280" s="420"/>
      <c r="F280" s="420"/>
    </row>
    <row r="281" spans="1:6" ht="12.75">
      <c r="A281" s="232" t="s">
        <v>203</v>
      </c>
      <c r="B281" s="72">
        <v>31883</v>
      </c>
      <c r="C281" s="72">
        <v>16525</v>
      </c>
      <c r="D281" s="353">
        <v>51.83012890882288</v>
      </c>
      <c r="E281" s="418">
        <v>0</v>
      </c>
      <c r="F281" s="418">
        <v>456</v>
      </c>
    </row>
    <row r="282" spans="1:6" ht="12.75">
      <c r="A282" s="419" t="s">
        <v>963</v>
      </c>
      <c r="B282" s="72">
        <v>35008</v>
      </c>
      <c r="C282" s="72">
        <v>16932</v>
      </c>
      <c r="D282" s="353">
        <v>48.36608775137112</v>
      </c>
      <c r="E282" s="418">
        <v>0</v>
      </c>
      <c r="F282" s="418">
        <v>331</v>
      </c>
    </row>
    <row r="283" spans="1:6" ht="12.75">
      <c r="A283" s="246" t="s">
        <v>965</v>
      </c>
      <c r="B283" s="76">
        <v>35008</v>
      </c>
      <c r="C283" s="76">
        <v>16932</v>
      </c>
      <c r="D283" s="357">
        <v>48.36608775137112</v>
      </c>
      <c r="E283" s="355">
        <v>0</v>
      </c>
      <c r="F283" s="355">
        <v>331</v>
      </c>
    </row>
    <row r="284" spans="1:6" ht="12.75">
      <c r="A284" s="253" t="s">
        <v>935</v>
      </c>
      <c r="B284" s="76">
        <v>35008</v>
      </c>
      <c r="C284" s="76">
        <v>16932</v>
      </c>
      <c r="D284" s="357">
        <v>48.36608775137112</v>
      </c>
      <c r="E284" s="355">
        <v>0</v>
      </c>
      <c r="F284" s="355">
        <v>331</v>
      </c>
    </row>
    <row r="285" spans="1:6" ht="12.75">
      <c r="A285" s="78" t="s">
        <v>936</v>
      </c>
      <c r="B285" s="76">
        <v>2394</v>
      </c>
      <c r="C285" s="76">
        <v>1951</v>
      </c>
      <c r="D285" s="357">
        <v>81.49540517961572</v>
      </c>
      <c r="E285" s="355">
        <v>0</v>
      </c>
      <c r="F285" s="355">
        <v>123</v>
      </c>
    </row>
    <row r="286" spans="1:6" ht="12.75" customHeight="1">
      <c r="A286" s="78" t="s">
        <v>204</v>
      </c>
      <c r="B286" s="76">
        <v>32614</v>
      </c>
      <c r="C286" s="76">
        <v>14981</v>
      </c>
      <c r="D286" s="357">
        <v>45.934261360152085</v>
      </c>
      <c r="E286" s="355">
        <v>0</v>
      </c>
      <c r="F286" s="355">
        <v>208</v>
      </c>
    </row>
    <row r="287" spans="1:6" ht="12.75" hidden="1">
      <c r="A287" s="78" t="s">
        <v>938</v>
      </c>
      <c r="B287" s="76">
        <v>0</v>
      </c>
      <c r="C287" s="76">
        <v>0</v>
      </c>
      <c r="D287" s="357" t="e">
        <v>#DIV/0!</v>
      </c>
      <c r="E287" s="355">
        <v>0</v>
      </c>
      <c r="F287" s="355">
        <v>0</v>
      </c>
    </row>
    <row r="288" spans="1:6" ht="25.5" hidden="1">
      <c r="A288" s="78" t="s">
        <v>941</v>
      </c>
      <c r="B288" s="76">
        <v>0</v>
      </c>
      <c r="C288" s="76">
        <v>0</v>
      </c>
      <c r="D288" s="357" t="e">
        <v>#DIV/0!</v>
      </c>
      <c r="E288" s="355">
        <v>0</v>
      </c>
      <c r="F288" s="355">
        <v>0</v>
      </c>
    </row>
    <row r="289" spans="1:6" ht="12.75" hidden="1">
      <c r="A289" s="78" t="s">
        <v>942</v>
      </c>
      <c r="B289" s="76">
        <v>0</v>
      </c>
      <c r="C289" s="76">
        <v>0</v>
      </c>
      <c r="D289" s="357" t="e">
        <v>#DIV/0!</v>
      </c>
      <c r="E289" s="355">
        <v>0</v>
      </c>
      <c r="F289" s="355">
        <v>0</v>
      </c>
    </row>
    <row r="290" spans="1:6" ht="25.5" hidden="1">
      <c r="A290" s="78" t="s">
        <v>943</v>
      </c>
      <c r="B290" s="76">
        <v>0</v>
      </c>
      <c r="C290" s="76">
        <v>0</v>
      </c>
      <c r="D290" s="357" t="e">
        <v>#DIV/0!</v>
      </c>
      <c r="E290" s="355">
        <v>0</v>
      </c>
      <c r="F290" s="355">
        <v>0</v>
      </c>
    </row>
    <row r="291" spans="1:6" ht="12.75" hidden="1">
      <c r="A291" s="78" t="s">
        <v>205</v>
      </c>
      <c r="B291" s="76">
        <v>0</v>
      </c>
      <c r="C291" s="76">
        <v>0</v>
      </c>
      <c r="D291" s="357" t="e">
        <v>#DIV/0!</v>
      </c>
      <c r="E291" s="355">
        <v>0</v>
      </c>
      <c r="F291" s="355">
        <v>0</v>
      </c>
    </row>
    <row r="292" spans="1:6" ht="12.75" hidden="1">
      <c r="A292" s="246" t="s">
        <v>944</v>
      </c>
      <c r="B292" s="76">
        <v>0</v>
      </c>
      <c r="C292" s="76">
        <v>0</v>
      </c>
      <c r="D292" s="357" t="e">
        <v>#DIV/0!</v>
      </c>
      <c r="E292" s="355">
        <v>0</v>
      </c>
      <c r="F292" s="355">
        <v>0</v>
      </c>
    </row>
    <row r="293" spans="1:6" ht="11.25" customHeight="1" hidden="1">
      <c r="A293" s="78" t="s">
        <v>961</v>
      </c>
      <c r="B293" s="76">
        <v>0</v>
      </c>
      <c r="C293" s="76">
        <v>0</v>
      </c>
      <c r="D293" s="357" t="e">
        <v>#DIV/0!</v>
      </c>
      <c r="E293" s="355">
        <v>0</v>
      </c>
      <c r="F293" s="355">
        <v>0</v>
      </c>
    </row>
    <row r="294" spans="1:6" ht="12.75">
      <c r="A294" s="354" t="s">
        <v>950</v>
      </c>
      <c r="B294" s="76">
        <v>-3125</v>
      </c>
      <c r="C294" s="76">
        <v>-407</v>
      </c>
      <c r="D294" s="357" t="s">
        <v>587</v>
      </c>
      <c r="E294" s="355">
        <v>0</v>
      </c>
      <c r="F294" s="355">
        <v>125</v>
      </c>
    </row>
    <row r="295" spans="1:6" ht="25.5">
      <c r="A295" s="78" t="s">
        <v>208</v>
      </c>
      <c r="B295" s="76">
        <v>3125</v>
      </c>
      <c r="C295" s="260">
        <v>407</v>
      </c>
      <c r="D295" s="357" t="s">
        <v>587</v>
      </c>
      <c r="E295" s="355">
        <v>0</v>
      </c>
      <c r="F295" s="355">
        <v>-125</v>
      </c>
    </row>
    <row r="296" spans="1:6" ht="12.75" customHeight="1" hidden="1">
      <c r="A296" s="257" t="s">
        <v>230</v>
      </c>
      <c r="B296" s="76"/>
      <c r="C296" s="76"/>
      <c r="D296" s="357"/>
      <c r="E296" s="420">
        <v>0</v>
      </c>
      <c r="F296" s="420">
        <v>0</v>
      </c>
    </row>
    <row r="297" spans="1:6" ht="12.75" hidden="1">
      <c r="A297" s="232" t="s">
        <v>203</v>
      </c>
      <c r="B297" s="72">
        <v>0</v>
      </c>
      <c r="C297" s="72">
        <v>0</v>
      </c>
      <c r="D297" s="353" t="e">
        <v>#DIV/0!</v>
      </c>
      <c r="E297" s="420">
        <v>0</v>
      </c>
      <c r="F297" s="420">
        <v>0</v>
      </c>
    </row>
    <row r="298" spans="1:6" ht="12.75" hidden="1">
      <c r="A298" s="419" t="s">
        <v>963</v>
      </c>
      <c r="B298" s="72">
        <v>0</v>
      </c>
      <c r="C298" s="72">
        <v>0</v>
      </c>
      <c r="D298" s="353" t="e">
        <v>#DIV/0!</v>
      </c>
      <c r="E298" s="420">
        <v>0</v>
      </c>
      <c r="F298" s="420">
        <v>0</v>
      </c>
    </row>
    <row r="299" spans="1:6" ht="12.75" hidden="1">
      <c r="A299" s="246" t="s">
        <v>965</v>
      </c>
      <c r="B299" s="76">
        <v>0</v>
      </c>
      <c r="C299" s="76">
        <v>0</v>
      </c>
      <c r="D299" s="357" t="e">
        <v>#DIV/0!</v>
      </c>
      <c r="E299" s="420">
        <v>0</v>
      </c>
      <c r="F299" s="420">
        <v>0</v>
      </c>
    </row>
    <row r="300" spans="1:6" ht="12.75" hidden="1">
      <c r="A300" s="253" t="s">
        <v>935</v>
      </c>
      <c r="B300" s="76">
        <v>0</v>
      </c>
      <c r="C300" s="76">
        <v>0</v>
      </c>
      <c r="D300" s="357" t="e">
        <v>#DIV/0!</v>
      </c>
      <c r="E300" s="420">
        <v>0</v>
      </c>
      <c r="F300" s="420">
        <v>0</v>
      </c>
    </row>
    <row r="301" spans="1:6" ht="12.75" hidden="1">
      <c r="A301" s="78" t="s">
        <v>936</v>
      </c>
      <c r="B301" s="76">
        <v>0</v>
      </c>
      <c r="C301" s="76">
        <v>0</v>
      </c>
      <c r="D301" s="357" t="e">
        <v>#DIV/0!</v>
      </c>
      <c r="E301" s="420">
        <v>0</v>
      </c>
      <c r="F301" s="420">
        <v>0</v>
      </c>
    </row>
    <row r="302" spans="1:6" ht="12.75" hidden="1">
      <c r="A302" s="78" t="s">
        <v>204</v>
      </c>
      <c r="B302" s="76">
        <v>0</v>
      </c>
      <c r="C302" s="76">
        <v>0</v>
      </c>
      <c r="D302" s="357" t="e">
        <v>#DIV/0!</v>
      </c>
      <c r="E302" s="420">
        <v>0</v>
      </c>
      <c r="F302" s="420">
        <v>0</v>
      </c>
    </row>
    <row r="303" spans="1:6" ht="12.75" hidden="1">
      <c r="A303" s="78" t="s">
        <v>938</v>
      </c>
      <c r="B303" s="76">
        <v>0</v>
      </c>
      <c r="C303" s="76">
        <v>0</v>
      </c>
      <c r="D303" s="357" t="e">
        <v>#DIV/0!</v>
      </c>
      <c r="E303" s="420">
        <v>0</v>
      </c>
      <c r="F303" s="420">
        <v>0</v>
      </c>
    </row>
    <row r="304" spans="1:6" ht="25.5" hidden="1">
      <c r="A304" s="78" t="s">
        <v>941</v>
      </c>
      <c r="B304" s="76">
        <v>0</v>
      </c>
      <c r="C304" s="76">
        <v>0</v>
      </c>
      <c r="D304" s="357" t="e">
        <v>#DIV/0!</v>
      </c>
      <c r="E304" s="420">
        <v>0</v>
      </c>
      <c r="F304" s="420">
        <v>0</v>
      </c>
    </row>
    <row r="305" spans="1:6" ht="12.75" hidden="1">
      <c r="A305" s="78" t="s">
        <v>942</v>
      </c>
      <c r="B305" s="76">
        <v>0</v>
      </c>
      <c r="C305" s="76">
        <v>0</v>
      </c>
      <c r="D305" s="357" t="e">
        <v>#DIV/0!</v>
      </c>
      <c r="E305" s="420">
        <v>0</v>
      </c>
      <c r="F305" s="420">
        <v>0</v>
      </c>
    </row>
    <row r="306" spans="1:6" ht="25.5" hidden="1">
      <c r="A306" s="78" t="s">
        <v>943</v>
      </c>
      <c r="B306" s="76">
        <v>0</v>
      </c>
      <c r="C306" s="76">
        <v>0</v>
      </c>
      <c r="D306" s="357" t="e">
        <v>#DIV/0!</v>
      </c>
      <c r="E306" s="420">
        <v>0</v>
      </c>
      <c r="F306" s="420">
        <v>0</v>
      </c>
    </row>
    <row r="307" spans="1:6" ht="12.75" hidden="1">
      <c r="A307" s="78" t="s">
        <v>205</v>
      </c>
      <c r="B307" s="76">
        <v>0</v>
      </c>
      <c r="C307" s="76">
        <v>0</v>
      </c>
      <c r="D307" s="357" t="e">
        <v>#DIV/0!</v>
      </c>
      <c r="E307" s="420">
        <v>0</v>
      </c>
      <c r="F307" s="420">
        <v>0</v>
      </c>
    </row>
    <row r="308" spans="1:6" ht="12.75" hidden="1">
      <c r="A308" s="246" t="s">
        <v>944</v>
      </c>
      <c r="B308" s="76">
        <v>0</v>
      </c>
      <c r="C308" s="76">
        <v>0</v>
      </c>
      <c r="D308" s="357" t="e">
        <v>#DIV/0!</v>
      </c>
      <c r="E308" s="420">
        <v>0</v>
      </c>
      <c r="F308" s="420">
        <v>0</v>
      </c>
    </row>
    <row r="309" spans="1:6" ht="12.75" hidden="1">
      <c r="A309" s="78" t="s">
        <v>961</v>
      </c>
      <c r="B309" s="76">
        <v>0</v>
      </c>
      <c r="C309" s="76">
        <v>0</v>
      </c>
      <c r="D309" s="357" t="e">
        <v>#DIV/0!</v>
      </c>
      <c r="E309" s="420">
        <v>0</v>
      </c>
      <c r="F309" s="420">
        <v>0</v>
      </c>
    </row>
    <row r="310" spans="1:6" ht="12.75" hidden="1">
      <c r="A310" s="354" t="s">
        <v>950</v>
      </c>
      <c r="B310" s="76">
        <v>0</v>
      </c>
      <c r="C310" s="76">
        <v>0</v>
      </c>
      <c r="D310" s="79" t="s">
        <v>587</v>
      </c>
      <c r="E310" s="420">
        <v>0</v>
      </c>
      <c r="F310" s="420">
        <v>0</v>
      </c>
    </row>
    <row r="311" spans="1:6" ht="25.5" hidden="1">
      <c r="A311" s="78" t="s">
        <v>208</v>
      </c>
      <c r="B311" s="76">
        <v>0</v>
      </c>
      <c r="C311" s="76">
        <v>0</v>
      </c>
      <c r="D311" s="357" t="s">
        <v>587</v>
      </c>
      <c r="E311" s="420">
        <v>0</v>
      </c>
      <c r="F311" s="420">
        <v>0</v>
      </c>
    </row>
    <row r="312" spans="1:6" ht="25.5">
      <c r="A312" s="257" t="s">
        <v>231</v>
      </c>
      <c r="B312" s="76"/>
      <c r="C312" s="76"/>
      <c r="D312" s="357"/>
      <c r="E312" s="420"/>
      <c r="F312" s="420"/>
    </row>
    <row r="313" spans="1:6" ht="12.75">
      <c r="A313" s="232" t="s">
        <v>203</v>
      </c>
      <c r="B313" s="72">
        <v>169929</v>
      </c>
      <c r="C313" s="72">
        <v>90883</v>
      </c>
      <c r="D313" s="353">
        <v>53.48292522171024</v>
      </c>
      <c r="E313" s="418">
        <v>0</v>
      </c>
      <c r="F313" s="418">
        <v>0</v>
      </c>
    </row>
    <row r="314" spans="1:6" ht="12.75">
      <c r="A314" s="419" t="s">
        <v>963</v>
      </c>
      <c r="B314" s="72">
        <v>169929</v>
      </c>
      <c r="C314" s="72">
        <v>81725</v>
      </c>
      <c r="D314" s="353">
        <v>48.09361556885523</v>
      </c>
      <c r="E314" s="418">
        <v>0</v>
      </c>
      <c r="F314" s="418">
        <v>9918</v>
      </c>
    </row>
    <row r="315" spans="1:6" ht="12.75">
      <c r="A315" s="246" t="s">
        <v>965</v>
      </c>
      <c r="B315" s="76">
        <v>148544</v>
      </c>
      <c r="C315" s="76">
        <v>81725</v>
      </c>
      <c r="D315" s="357">
        <v>55.017368591124516</v>
      </c>
      <c r="E315" s="355">
        <v>0</v>
      </c>
      <c r="F315" s="355">
        <v>9918</v>
      </c>
    </row>
    <row r="316" spans="1:6" ht="12.75">
      <c r="A316" s="253" t="s">
        <v>935</v>
      </c>
      <c r="B316" s="76">
        <v>148544</v>
      </c>
      <c r="C316" s="76">
        <v>81725</v>
      </c>
      <c r="D316" s="357">
        <v>55.017368591124516</v>
      </c>
      <c r="E316" s="355">
        <v>0</v>
      </c>
      <c r="F316" s="355">
        <v>9918</v>
      </c>
    </row>
    <row r="317" spans="1:6" ht="12.75">
      <c r="A317" s="78" t="s">
        <v>936</v>
      </c>
      <c r="B317" s="76">
        <v>61531</v>
      </c>
      <c r="C317" s="76">
        <v>9318</v>
      </c>
      <c r="D317" s="357">
        <v>15.14358615982188</v>
      </c>
      <c r="E317" s="355">
        <v>0</v>
      </c>
      <c r="F317" s="355">
        <v>9318</v>
      </c>
    </row>
    <row r="318" spans="1:6" ht="12.75">
      <c r="A318" s="78" t="s">
        <v>204</v>
      </c>
      <c r="B318" s="76">
        <v>87013</v>
      </c>
      <c r="C318" s="76">
        <v>72407</v>
      </c>
      <c r="D318" s="357">
        <v>83.21400250537276</v>
      </c>
      <c r="E318" s="355">
        <v>0</v>
      </c>
      <c r="F318" s="355">
        <v>600</v>
      </c>
    </row>
    <row r="319" spans="1:6" ht="12.75" hidden="1">
      <c r="A319" s="78" t="s">
        <v>938</v>
      </c>
      <c r="B319" s="76">
        <v>0</v>
      </c>
      <c r="C319" s="76">
        <v>0</v>
      </c>
      <c r="D319" s="357" t="e">
        <v>#DIV/0!</v>
      </c>
      <c r="E319" s="355">
        <v>0</v>
      </c>
      <c r="F319" s="355">
        <v>0</v>
      </c>
    </row>
    <row r="320" spans="1:6" ht="25.5" hidden="1">
      <c r="A320" s="78" t="s">
        <v>941</v>
      </c>
      <c r="B320" s="76">
        <v>0</v>
      </c>
      <c r="C320" s="76">
        <v>0</v>
      </c>
      <c r="D320" s="357" t="e">
        <v>#DIV/0!</v>
      </c>
      <c r="E320" s="355">
        <v>0</v>
      </c>
      <c r="F320" s="355">
        <v>0</v>
      </c>
    </row>
    <row r="321" spans="1:6" ht="12.75" hidden="1">
      <c r="A321" s="78" t="s">
        <v>942</v>
      </c>
      <c r="B321" s="76">
        <v>0</v>
      </c>
      <c r="C321" s="76">
        <v>0</v>
      </c>
      <c r="D321" s="357" t="e">
        <v>#DIV/0!</v>
      </c>
      <c r="E321" s="355">
        <v>0</v>
      </c>
      <c r="F321" s="355">
        <v>0</v>
      </c>
    </row>
    <row r="322" spans="1:6" ht="25.5" hidden="1">
      <c r="A322" s="78" t="s">
        <v>943</v>
      </c>
      <c r="B322" s="76">
        <v>0</v>
      </c>
      <c r="C322" s="76">
        <v>0</v>
      </c>
      <c r="D322" s="357" t="e">
        <v>#DIV/0!</v>
      </c>
      <c r="E322" s="355">
        <v>0</v>
      </c>
      <c r="F322" s="355">
        <v>0</v>
      </c>
    </row>
    <row r="323" spans="1:6" ht="12.75" hidden="1">
      <c r="A323" s="78" t="s">
        <v>205</v>
      </c>
      <c r="B323" s="76">
        <v>0</v>
      </c>
      <c r="C323" s="76">
        <v>0</v>
      </c>
      <c r="D323" s="357" t="e">
        <v>#DIV/0!</v>
      </c>
      <c r="E323" s="355">
        <v>0</v>
      </c>
      <c r="F323" s="355">
        <v>0</v>
      </c>
    </row>
    <row r="324" spans="1:6" ht="12.75">
      <c r="A324" s="246" t="s">
        <v>944</v>
      </c>
      <c r="B324" s="76">
        <v>21385</v>
      </c>
      <c r="C324" s="76">
        <v>0</v>
      </c>
      <c r="D324" s="357">
        <v>0</v>
      </c>
      <c r="E324" s="355">
        <v>0</v>
      </c>
      <c r="F324" s="355">
        <v>0</v>
      </c>
    </row>
    <row r="325" spans="1:6" ht="12.75">
      <c r="A325" s="78" t="s">
        <v>961</v>
      </c>
      <c r="B325" s="76">
        <v>21385</v>
      </c>
      <c r="C325" s="76">
        <v>0</v>
      </c>
      <c r="D325" s="357">
        <v>0</v>
      </c>
      <c r="E325" s="355">
        <v>0</v>
      </c>
      <c r="F325" s="355">
        <v>0</v>
      </c>
    </row>
    <row r="326" spans="1:6" ht="12.75">
      <c r="A326" s="354" t="s">
        <v>950</v>
      </c>
      <c r="B326" s="76">
        <v>0</v>
      </c>
      <c r="C326" s="76">
        <v>9158</v>
      </c>
      <c r="D326" s="79" t="s">
        <v>587</v>
      </c>
      <c r="E326" s="355">
        <v>0</v>
      </c>
      <c r="F326" s="355">
        <v>-9918</v>
      </c>
    </row>
    <row r="327" spans="1:6" ht="25.5">
      <c r="A327" s="78" t="s">
        <v>208</v>
      </c>
      <c r="B327" s="76">
        <v>0</v>
      </c>
      <c r="C327" s="260">
        <v>-9158</v>
      </c>
      <c r="D327" s="422" t="s">
        <v>587</v>
      </c>
      <c r="E327" s="355">
        <v>0</v>
      </c>
      <c r="F327" s="355">
        <v>9918</v>
      </c>
    </row>
    <row r="328" spans="1:6" ht="12.75">
      <c r="A328" s="423"/>
      <c r="B328" s="46"/>
      <c r="C328" s="46"/>
      <c r="D328" s="405"/>
      <c r="E328" s="46"/>
      <c r="F328" s="46"/>
    </row>
    <row r="329" spans="1:6" ht="42" customHeight="1">
      <c r="A329" s="784" t="s">
        <v>1558</v>
      </c>
      <c r="B329" s="785"/>
      <c r="C329" s="785"/>
      <c r="D329" s="785"/>
      <c r="E329" s="785"/>
      <c r="F329" s="785"/>
    </row>
    <row r="330" spans="1:6" ht="12.75">
      <c r="A330" s="425"/>
      <c r="B330" s="426"/>
      <c r="C330" s="426"/>
      <c r="D330" s="427"/>
      <c r="E330" s="426"/>
      <c r="F330" s="426"/>
    </row>
    <row r="331" spans="1:6" ht="12.75">
      <c r="A331" s="39"/>
      <c r="B331" s="46"/>
      <c r="C331" s="46"/>
      <c r="D331" s="405"/>
      <c r="E331" s="46"/>
      <c r="F331" s="46"/>
    </row>
    <row r="332" spans="1:6" ht="12.75">
      <c r="A332" s="423"/>
      <c r="B332" s="46"/>
      <c r="C332" s="46"/>
      <c r="D332" s="405"/>
      <c r="E332" s="46"/>
      <c r="F332" s="46"/>
    </row>
    <row r="333" spans="1:6" ht="12.75">
      <c r="A333" s="210" t="s">
        <v>623</v>
      </c>
      <c r="B333" s="148"/>
      <c r="C333" s="149"/>
      <c r="D333" s="165"/>
      <c r="E333" s="211" t="s">
        <v>624</v>
      </c>
      <c r="F333" s="428"/>
    </row>
    <row r="334" spans="1:6" ht="12.75">
      <c r="A334" s="210"/>
      <c r="B334" s="148"/>
      <c r="C334" s="149"/>
      <c r="D334" s="165"/>
      <c r="F334" s="428"/>
    </row>
    <row r="335" spans="1:6" ht="12.75">
      <c r="A335" s="210"/>
      <c r="B335" s="148"/>
      <c r="C335" s="149"/>
      <c r="D335" s="165"/>
      <c r="E335" s="211"/>
      <c r="F335" s="428"/>
    </row>
    <row r="336" spans="1:6" ht="12.75">
      <c r="A336" s="210"/>
      <c r="B336" s="148"/>
      <c r="C336" s="149"/>
      <c r="D336" s="165"/>
      <c r="F336" s="148"/>
    </row>
    <row r="337" spans="1:6" ht="12.75">
      <c r="A337" s="429" t="s">
        <v>727</v>
      </c>
      <c r="B337" s="177"/>
      <c r="C337" s="177"/>
      <c r="D337" s="430"/>
      <c r="E337" s="177"/>
      <c r="F337" s="176"/>
    </row>
    <row r="338" spans="1:6" ht="12.75">
      <c r="A338" s="429" t="s">
        <v>626</v>
      </c>
      <c r="B338" s="177"/>
      <c r="C338" s="177"/>
      <c r="D338" s="430"/>
      <c r="E338" s="177"/>
      <c r="F338" s="177"/>
    </row>
  </sheetData>
  <mergeCells count="3">
    <mergeCell ref="A4:F4"/>
    <mergeCell ref="A5:F5"/>
    <mergeCell ref="A329:F329"/>
  </mergeCells>
  <printOptions horizontalCentered="1"/>
  <pageMargins left="0.7480314960629921" right="0.7480314960629921" top="0.7874015748031497" bottom="0.7874015748031497" header="0.5118110236220472" footer="0.5118110236220472"/>
  <pageSetup firstPageNumber="27" useFirstPageNumber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2004-11-16T07:07:06Z</cp:lastPrinted>
  <dcterms:created xsi:type="dcterms:W3CDTF">2004-11-16T06:34:18Z</dcterms:created>
  <dcterms:modified xsi:type="dcterms:W3CDTF">2004-11-16T08:16:00Z</dcterms:modified>
  <cp:category/>
  <cp:version/>
  <cp:contentType/>
  <cp:contentStatus/>
</cp:coreProperties>
</file>