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Kopbudzeta kons" sheetId="1" r:id="rId1"/>
    <sheet name="valsts konsol" sheetId="2" r:id="rId2"/>
    <sheet name="pasvald kons" sheetId="3" r:id="rId3"/>
  </sheets>
  <externalReferences>
    <externalReference r:id="rId6"/>
  </externalReferences>
  <definedNames>
    <definedName name="_____xlnm.Print_Area_1" localSheetId="2">'pasvald kons'!$A$1:$I$71</definedName>
    <definedName name="_____xlnm.Print_Area_1">#REF!</definedName>
    <definedName name="_____xlnm.Print_Titles_1" localSheetId="2">'pasvald kons'!$A$10:$IL$12</definedName>
    <definedName name="_____xlnm.Print_Titles_1">#REF!</definedName>
    <definedName name="____xlnm.Print_Area_1" localSheetId="2">#REF!</definedName>
    <definedName name="____xlnm.Print_Area_1">#REF!</definedName>
    <definedName name="____xlnm.Print_Titles_1" localSheetId="2">#REF!</definedName>
    <definedName name="____xlnm.Print_Titles_1">#REF!</definedName>
    <definedName name="___xlnm.Print_Area_1" localSheetId="2">#REF!</definedName>
    <definedName name="___xlnm.Print_Area_1">#REF!</definedName>
    <definedName name="___xlnm.Print_Titles_1" localSheetId="2">#REF!</definedName>
    <definedName name="___xlnm.Print_Titles_1">#REF!</definedName>
    <definedName name="__xlnm.Print_Area_1" localSheetId="2">#REF!</definedName>
    <definedName name="__xlnm.Print_Area_1">#REF!</definedName>
    <definedName name="__xlnm.Print_Titles_1" localSheetId="2">#REF!</definedName>
    <definedName name="__xlnm.Print_Titles_1">#REF!</definedName>
    <definedName name="_xlnm.Print_Area" localSheetId="0">'Kopbudzeta kons'!$A$1:$H$84</definedName>
    <definedName name="_xlnm.Print_Area" localSheetId="2">'pasvald kons'!$A$1:$I$71</definedName>
    <definedName name="_xlnm.Print_Area" localSheetId="1">'valsts konsol'!$A$1:$J$85</definedName>
    <definedName name="_xlnm.Print_Titles" localSheetId="0">'Kopbudzeta kons'!$10:$12</definedName>
    <definedName name="_xlnm.Print_Titles" localSheetId="2">'pasvald kons'!$9:$12</definedName>
    <definedName name="_xlnm.Print_Titles" localSheetId="1">'valsts konsol'!$10:$12</definedName>
  </definedNames>
  <calcPr fullCalcOnLoad="1"/>
</workbook>
</file>

<file path=xl/comments2.xml><?xml version="1.0" encoding="utf-8"?>
<comments xmlns="http://schemas.openxmlformats.org/spreadsheetml/2006/main">
  <authors>
    <author>SilvijaL</author>
  </authors>
  <commentList>
    <comment ref="E11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Kopā ar atvasināto publisko personu ziedojumiem un dāvinājumiem)</t>
        </r>
      </text>
    </comment>
    <comment ref="F11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tikai šo personu pamatbudžets</t>
        </r>
      </text>
    </comment>
  </commentList>
</comments>
</file>

<file path=xl/sharedStrings.xml><?xml version="1.0" encoding="utf-8"?>
<sst xmlns="http://schemas.openxmlformats.org/spreadsheetml/2006/main" count="369" uniqueCount="196">
  <si>
    <t>Smilšu iela 1, Rīga, LV-1919, tālr. 67094222, fakss 67094220, e-pasts kase@kase.gov.lv, www.kase.gov.lv</t>
  </si>
  <si>
    <t>PĀRSKATS</t>
  </si>
  <si>
    <t>Rīgā</t>
  </si>
  <si>
    <t>Datums skatāms laika zīmogā</t>
  </si>
  <si>
    <t>Nr.8-12.10.2.1/kb-5</t>
  </si>
  <si>
    <t xml:space="preserve">                    Valsts kases  mēneša pārskats par  konsolidētā kopbudžeta izpildi </t>
  </si>
  <si>
    <t>(ieskaitot ziedojumus un dāvinājumus)</t>
  </si>
  <si>
    <t>(2017.gada janvāris-maijs)</t>
  </si>
  <si>
    <t>(euro)</t>
  </si>
  <si>
    <t>Klasifikā-cijas kodi</t>
  </si>
  <si>
    <t>Rādītāji</t>
  </si>
  <si>
    <t>Kopbudžets</t>
  </si>
  <si>
    <t>Pārskata mēneša izpilde</t>
  </si>
  <si>
    <t>Valsts budžets (ieskaitot daļēji no valsts budžeta finansētas atvasinātas publiskas personas un budžeta nefinansētas iestādes)</t>
  </si>
  <si>
    <t>Pašvaldību budžets</t>
  </si>
  <si>
    <t>Korekcija</t>
  </si>
  <si>
    <t>Konsolidācija</t>
  </si>
  <si>
    <t>KOPĀ</t>
  </si>
  <si>
    <t>I. Kopbudžeta ieņēmumi - kopā</t>
  </si>
  <si>
    <t>1.0.0.0.</t>
  </si>
  <si>
    <t>Ienākuma nodokļi</t>
  </si>
  <si>
    <t>2.0.0.0.</t>
  </si>
  <si>
    <t>Sociālās apdrošināšanas iemaksas</t>
  </si>
  <si>
    <t>4.0.0.0.</t>
  </si>
  <si>
    <t>Īpašuma nodokļi</t>
  </si>
  <si>
    <t>5.0.0.0.</t>
  </si>
  <si>
    <t>Nodokļi par pakalpojumiem un precēm</t>
  </si>
  <si>
    <t>5.1.0.0.</t>
  </si>
  <si>
    <t>Pievienotās vērtības nodoklis</t>
  </si>
  <si>
    <t>x</t>
  </si>
  <si>
    <t>Akcīzes nodoklis</t>
  </si>
  <si>
    <t>5.4.0.0.</t>
  </si>
  <si>
    <t>Nodokļi atsevišķām precēm un  pakalpojumu veidiem</t>
  </si>
  <si>
    <t>5.5.3.0.</t>
  </si>
  <si>
    <t xml:space="preserve">Dabas resursu nodoklis </t>
  </si>
  <si>
    <t>6.0.0.0.</t>
  </si>
  <si>
    <t>Muitas nodoklis</t>
  </si>
  <si>
    <t>7.0.0.0.</t>
  </si>
  <si>
    <t>Nodokļu ieņēmumi, kas kompleksi apvieno dažādu
 nodokļu ieņēmumu grupas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</si>
  <si>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</si>
  <si>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</si>
  <si>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</si>
  <si>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</si>
  <si>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</si>
  <si>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</si>
  <si>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</si>
  <si>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</si>
  <si>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</si>
  <si>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</si>
  <si>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14.0.0.0.</t>
  </si>
  <si>
    <t>Ieņēmumi no valsts rezervju pārdošanas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</si>
  <si>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</si>
  <si>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</si>
  <si>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</si>
  <si>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</si>
  <si>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</si>
  <si>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</si>
  <si>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20.0.0.0.; 21.1.0.0. (izņemot 21.3.0.0.)</t>
  </si>
  <si>
    <t>Ieņēmumi no ES dalībvalstīm un ES institūcijām un pārējām valstīm un institūcijām, kuras nav ES dalībvalstis un ES institūcijas, kā arī budžeta iestādes ieņēmumi no ārvalstu finanšu palīdzības</t>
  </si>
  <si>
    <t>21.3.0.0.; 21.4.0.0.</t>
  </si>
  <si>
    <t xml:space="preserve">Ieņēmumi no budžeta iestāžu sniegtajiem maksas pakalpojumiem un citi pašu ieņēmumi </t>
  </si>
  <si>
    <t>22.0.0.0.</t>
  </si>
  <si>
    <t>Citi valsts sociālās apdrošināšanas speciālā budžeta ieņēmumi</t>
  </si>
  <si>
    <t>23.0.0.0.</t>
  </si>
  <si>
    <t>Saņemtie ziedojumi un dāvinājumi</t>
  </si>
  <si>
    <t xml:space="preserve">II. Kopbudžeta izdevumi- kopā  </t>
  </si>
  <si>
    <t>1.0.</t>
  </si>
  <si>
    <t>Uzturēšanas izdevumi</t>
  </si>
  <si>
    <t>1.1.</t>
  </si>
  <si>
    <t>Kārtējie izdevumi</t>
  </si>
  <si>
    <t>Atalgojums</t>
  </si>
  <si>
    <t>Darba devēja valsts sociālās apdrošināšanas obligātās iemaksas, sociāla rakstura pabalsti un kompensācijas</t>
  </si>
  <si>
    <t>Preces un pakalpojumi</t>
  </si>
  <si>
    <t xml:space="preserve">Subsīdijas un dotācijas </t>
  </si>
  <si>
    <t>Procentu izdevumi</t>
  </si>
  <si>
    <t>Sociālie pabalsti</t>
  </si>
  <si>
    <t>Valsts budžeta transferti, dotācijas un mērķdotācijas pašvaldībām uzturēšanās izdevumiem, pašu resursi, starptautiskā sadarbība</t>
  </si>
  <si>
    <t>Valsts budžeta uzturēšanās izdevumu transferti</t>
  </si>
  <si>
    <t>Pašvaldību uzturēšanās izdevumu transferti</t>
  </si>
  <si>
    <t>Valsts budžeta uzturēšanas izdevumu transferti citiem budžetiem noteiktam mērķim</t>
  </si>
  <si>
    <t>Pārējie valsts budžeta uzturēšanas izdevumu transferti citiem budžetiem</t>
  </si>
  <si>
    <t>Atmaksa valsts budžetā par veiktiem uzturēšanas izdevumiem</t>
  </si>
  <si>
    <t>Kārtējie maksājumi Eiropas Savienības budžetā</t>
  </si>
  <si>
    <t>Starptautiskā sadarbība</t>
  </si>
  <si>
    <t>No valsts budžeta daļēji finansētu atvasināto publisko personu un budžeta nefinansētu iestāžu uzturēšanas izdevumu transferti</t>
  </si>
  <si>
    <t>2.0.</t>
  </si>
  <si>
    <t xml:space="preserve">Kapitālie izdevumi </t>
  </si>
  <si>
    <t>Pamatkapitāla veidošana</t>
  </si>
  <si>
    <t>Valsts budžeta un pašvaldību budžetu transferti un mērķdotācijas kapitālajiem izdevumiem</t>
  </si>
  <si>
    <t>Valsts budžeta kapitālo izdevumu transferti</t>
  </si>
  <si>
    <t>Pašvaldību kapitālo  izdevumu transferti</t>
  </si>
  <si>
    <t>Valsts budžeta transferti kapitālajiem izdevumiem citiem budžetiem noteiktam mērķim</t>
  </si>
  <si>
    <t>Atmaksa valsts budžetā par veiktajiem kapitālajiem izdevumiem</t>
  </si>
  <si>
    <t>Pārējie valsts budžeta kapitālo izdevumu transferti citiem budžetiem</t>
  </si>
  <si>
    <t>No valsts budžeta daļēji finansētu atvasināto publisko personu un budžeta nefinansētu iestāžu kapitālo izdevumu transferti</t>
  </si>
  <si>
    <t>3.0.</t>
  </si>
  <si>
    <t>Dažādi izdevumi, kas veidojas pēc uzkrāšanas principa un nav klasificēti iepriekš</t>
  </si>
  <si>
    <t>III Finansiālā bilance</t>
  </si>
  <si>
    <t>IV Finansēšana</t>
  </si>
  <si>
    <t>F20010000</t>
  </si>
  <si>
    <t>Naudas līdzekļi un noguldījumi (bilances aktīvā)</t>
  </si>
  <si>
    <t>F20020000</t>
  </si>
  <si>
    <t>Noguldījumi (bilances pasīvā)</t>
  </si>
  <si>
    <t>F30010000</t>
  </si>
  <si>
    <t>Iegādātie parāda vērtspapīri, izņemot atvasinātos finanšu instrumentus</t>
  </si>
  <si>
    <t>F30020000</t>
  </si>
  <si>
    <t>Emitētie parāda vērtspapīri</t>
  </si>
  <si>
    <t>F40020000</t>
  </si>
  <si>
    <t>Aizņēmumi</t>
  </si>
  <si>
    <t>F40010000</t>
  </si>
  <si>
    <t>Aizdevumi</t>
  </si>
  <si>
    <t>F55010000</t>
  </si>
  <si>
    <t>Akcijas un cita līdzdalība komersantu pašu kapitālā, neskaitot kopieguldījumu fondu akcijas, un ieguldījumi starptautisko organizāciju kapitālā</t>
  </si>
  <si>
    <t>F56010001</t>
  </si>
  <si>
    <t>Kopieguldījumu fondu akcijas</t>
  </si>
  <si>
    <t>(paraksts*)</t>
  </si>
  <si>
    <t>* Dokuments ir parakstīts ar drošu elektronisko parakstu</t>
  </si>
  <si>
    <t>Lansmane 67094239</t>
  </si>
  <si>
    <t>Silvija.Lansmane@kase.gov.lv</t>
  </si>
  <si>
    <t>Nr.8-12.10.2.1/vb-5</t>
  </si>
  <si>
    <t xml:space="preserve">                    Valsts kases  mēneša pārskats par valsts konsolidētā budžeta izpildi </t>
  </si>
  <si>
    <t>(ieskaitot ziedojumus un dāvinājumus un daļēji no valsts budžeta finansētu atvasinātu publisku personu un budžeta nefinansētu iestāžu budžetus)</t>
  </si>
  <si>
    <t>Klasifikācijas kodi</t>
  </si>
  <si>
    <t>Valsts budžets</t>
  </si>
  <si>
    <t>Pamatbudžets</t>
  </si>
  <si>
    <t>Speciālais</t>
  </si>
  <si>
    <r>
      <t>Ziedojumi</t>
    </r>
    <r>
      <rPr>
        <sz val="10"/>
        <rFont val="Calibri"/>
        <family val="2"/>
      </rPr>
      <t>¹</t>
    </r>
  </si>
  <si>
    <t>Daļēji no valsts budžeta finansētas atvasinātas publiskas personas un budžeta nefinansētas iestādes</t>
  </si>
  <si>
    <r>
      <t>Korekcija</t>
    </r>
    <r>
      <rPr>
        <sz val="10"/>
        <rFont val="Calibri"/>
        <family val="2"/>
      </rPr>
      <t>²</t>
    </r>
  </si>
  <si>
    <t xml:space="preserve">   5.1.0.0.</t>
  </si>
  <si>
    <t xml:space="preserve">   5.4.0.0.</t>
  </si>
  <si>
    <t xml:space="preserve">   5.5.3.0.</t>
  </si>
  <si>
    <t>20.0.0.0.;21.1.0.0. (izņemot 21.3.0.0.)</t>
  </si>
  <si>
    <t>Ieņēmumi no Eiropas Savienības dalībvalstīm un Eiropas Savienības institūcijām un pārējām valstīm un institūcijām, kuras nav Eiropas Savienības dalībvalstis un Eiropas Savienības institūcijas</t>
  </si>
  <si>
    <t>21.3.0.0.;21.4.0.0.</t>
  </si>
  <si>
    <t xml:space="preserve">Ieņēmumi no iestāžu sniegtajiem maksas pakalpojumiem un citi pašu ieņēmumi </t>
  </si>
  <si>
    <t xml:space="preserve">Kopbudžeta izdevumi  </t>
  </si>
  <si>
    <t>Uzturēšanās izdevumu transferti, pašu resursu maksājumi, starptautiskā sadarbība</t>
  </si>
  <si>
    <t>Kapitālo izdevumu transferti</t>
  </si>
  <si>
    <t>Pārējie izdevumi, kas veidojas pēc uzkrāšanas principa un nav klasificēti iepriekš</t>
  </si>
  <si>
    <t>Finansiālā bilance</t>
  </si>
  <si>
    <t>V Finansēšana</t>
  </si>
  <si>
    <t>F56010000</t>
  </si>
  <si>
    <t>¹  Kopā ar daļēji no valsts budžeta finansētu atvasinātu publisko personu un budžeta nefinansētu iestāžu ziedojumiem</t>
  </si>
  <si>
    <t>² Korekcija par finanšu līzinga atmaksām</t>
  </si>
  <si>
    <t>Smilšu iela 1, Rīga, LV-1919, tālr.67094222, fakss 67094220, e-pasts: kase@kase.gov.lv, www.kase.gov.lv</t>
  </si>
  <si>
    <t>Nr.8-12.10.2.1/pb-5</t>
  </si>
  <si>
    <t xml:space="preserve">Valsts kases mēneša pārskats par pašvaldību konsolidētā budžeta izpildi </t>
  </si>
  <si>
    <t>(2017.gada janvāris - maijs)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</si>
  <si>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</si>
  <si>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Klasifikācijas kodi/grupas</t>
  </si>
  <si>
    <t>Ziedojumi un dāvinājumi</t>
  </si>
  <si>
    <t>Korekcijas</t>
  </si>
  <si>
    <t>iepr.mēnesis</t>
  </si>
  <si>
    <t>1</t>
  </si>
  <si>
    <t>2</t>
  </si>
  <si>
    <t>Kopbudžeta ieņēmumi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</si>
  <si>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</si>
  <si>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</si>
  <si>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</si>
  <si>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</si>
  <si>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21.1.0.0.</t>
  </si>
  <si>
    <t>Iestādes ieņēmumi no ārvalstu finanšu palīdzības</t>
  </si>
  <si>
    <t>3.0</t>
  </si>
  <si>
    <t>1100</t>
  </si>
  <si>
    <t>1200</t>
  </si>
  <si>
    <t>Darba devēja valsts sociālās apdrošināšanas obligātās iemaksas, pabalsti un kompensācijas</t>
  </si>
  <si>
    <t>2000</t>
  </si>
  <si>
    <t>3000</t>
  </si>
  <si>
    <t>4000</t>
  </si>
  <si>
    <t>6000</t>
  </si>
  <si>
    <t>7000</t>
  </si>
  <si>
    <t>7200</t>
  </si>
  <si>
    <t>7210</t>
  </si>
  <si>
    <t>Pašvaldību uzturēšanās izdevumu transferti citām pašvaldībām</t>
  </si>
  <si>
    <t>7220</t>
  </si>
  <si>
    <t>Pašvaldību uzturēšanas izdevumu iekšējie transferti starp pašvaldības budžeta veidiem</t>
  </si>
  <si>
    <t>7260</t>
  </si>
  <si>
    <t>Pašvaldības iemaksa pašvaldību finanšu izlīdzināšanas fondā</t>
  </si>
  <si>
    <t>7600</t>
  </si>
  <si>
    <t>7700</t>
  </si>
  <si>
    <t>5000</t>
  </si>
  <si>
    <t>9000</t>
  </si>
  <si>
    <t>9200</t>
  </si>
  <si>
    <t>Pašvaldību kapitālo izdevumu transferti</t>
  </si>
  <si>
    <t>9230</t>
  </si>
  <si>
    <t>Pašvaldību kapitālo izdevumu transferti citām pašvaldībām</t>
  </si>
  <si>
    <t>9240</t>
  </si>
  <si>
    <t>Pašvaldību kapitālo izdevumu iekšējie transferti starp pašvaldības budžeta veidiem</t>
  </si>
  <si>
    <t>Finansēšana</t>
  </si>
  <si>
    <t>Naudas līdzekļi un noguldījumi</t>
  </si>
  <si>
    <t>*Dokuments ir parakstīts ar drošu elektronisko parakstu</t>
  </si>
  <si>
    <t>Krūmiņa-Pēkšena 67094384</t>
  </si>
  <si>
    <t>Sandija.Krumina-Peksena@kase.gov.lv</t>
  </si>
  <si>
    <t>Pārvaldnieka vietā -
pārvaldnieka vietniece</t>
  </si>
  <si>
    <t>G.Medne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</si>
</sst>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\ ##0"/>
    <numFmt numFmtId="166" formatCode="###0"/>
    <numFmt numFmtId="167" formatCode="#,##0.0"/>
    <numFmt numFmtId="168" formatCode="yyyy/mm/dd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10"/>
      <color indexed="3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ECBB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2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48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7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8" borderId="1" applyNumberFormat="0" applyAlignment="0" applyProtection="0"/>
    <xf numFmtId="0" fontId="51" fillId="39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7" fillId="46" borderId="7" applyNumberFormat="0" applyFont="0" applyAlignment="0" applyProtection="0"/>
    <xf numFmtId="0" fontId="61" fillId="38" borderId="8" applyNumberFormat="0" applyAlignment="0" applyProtection="0"/>
    <xf numFmtId="9" fontId="47" fillId="0" borderId="0" applyFont="0" applyFill="0" applyBorder="0" applyAlignment="0" applyProtection="0"/>
    <xf numFmtId="4" fontId="19" fillId="47" borderId="9" applyNumberFormat="0" applyProtection="0">
      <alignment vertical="center"/>
    </xf>
    <xf numFmtId="4" fontId="20" fillId="47" borderId="9" applyNumberFormat="0" applyProtection="0">
      <alignment vertical="center"/>
    </xf>
    <xf numFmtId="4" fontId="19" fillId="47" borderId="9" applyNumberFormat="0" applyProtection="0">
      <alignment horizontal="left" vertical="center" indent="1"/>
    </xf>
    <xf numFmtId="0" fontId="19" fillId="47" borderId="9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21" fillId="49" borderId="9" applyNumberFormat="0" applyProtection="0">
      <alignment horizontal="right" vertical="center"/>
    </xf>
    <xf numFmtId="4" fontId="21" fillId="50" borderId="9" applyNumberFormat="0" applyProtection="0">
      <alignment horizontal="right" vertical="center"/>
    </xf>
    <xf numFmtId="4" fontId="21" fillId="51" borderId="9" applyNumberFormat="0" applyProtection="0">
      <alignment horizontal="right" vertical="center"/>
    </xf>
    <xf numFmtId="4" fontId="21" fillId="52" borderId="9" applyNumberFormat="0" applyProtection="0">
      <alignment horizontal="right" vertical="center"/>
    </xf>
    <xf numFmtId="4" fontId="21" fillId="53" borderId="9" applyNumberFormat="0" applyProtection="0">
      <alignment horizontal="right" vertical="center"/>
    </xf>
    <xf numFmtId="4" fontId="21" fillId="54" borderId="9" applyNumberFormat="0" applyProtection="0">
      <alignment horizontal="right" vertical="center"/>
    </xf>
    <xf numFmtId="4" fontId="21" fillId="55" borderId="9" applyNumberFormat="0" applyProtection="0">
      <alignment horizontal="right" vertical="center"/>
    </xf>
    <xf numFmtId="4" fontId="21" fillId="56" borderId="9" applyNumberFormat="0" applyProtection="0">
      <alignment horizontal="right" vertical="center"/>
    </xf>
    <xf numFmtId="4" fontId="21" fillId="57" borderId="9" applyNumberFormat="0" applyProtection="0">
      <alignment horizontal="right" vertical="center"/>
    </xf>
    <xf numFmtId="4" fontId="19" fillId="58" borderId="1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2" fillId="60" borderId="0" applyNumberFormat="0" applyProtection="0">
      <alignment horizontal="left" vertical="center" indent="1"/>
    </xf>
    <xf numFmtId="4" fontId="21" fillId="48" borderId="9" applyNumberFormat="0" applyProtection="0">
      <alignment horizontal="right" vertical="center"/>
    </xf>
    <xf numFmtId="4" fontId="21" fillId="59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21" fillId="63" borderId="9" applyNumberFormat="0" applyProtection="0">
      <alignment vertical="center"/>
    </xf>
    <xf numFmtId="4" fontId="23" fillId="63" borderId="9" applyNumberFormat="0" applyProtection="0">
      <alignment vertical="center"/>
    </xf>
    <xf numFmtId="4" fontId="21" fillId="63" borderId="9" applyNumberFormat="0" applyProtection="0">
      <alignment horizontal="left" vertical="center" indent="1"/>
    </xf>
    <xf numFmtId="0" fontId="21" fillId="63" borderId="9" applyNumberFormat="0" applyProtection="0">
      <alignment horizontal="left" vertical="top" indent="1"/>
    </xf>
    <xf numFmtId="4" fontId="21" fillId="59" borderId="9" applyNumberFormat="0" applyProtection="0">
      <alignment horizontal="right" vertical="center"/>
    </xf>
    <xf numFmtId="4" fontId="23" fillId="59" borderId="9" applyNumberFormat="0" applyProtection="0">
      <alignment horizontal="right" vertical="center"/>
    </xf>
    <xf numFmtId="4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top" indent="1"/>
    </xf>
    <xf numFmtId="4" fontId="24" fillId="64" borderId="0" applyNumberFormat="0" applyProtection="0">
      <alignment horizontal="left" vertical="center" indent="1"/>
    </xf>
    <xf numFmtId="4" fontId="25" fillId="59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79" applyNumberFormat="1" applyFont="1" applyFill="1" applyBorder="1" applyAlignment="1">
      <alignment horizontal="center" wrapText="1"/>
      <protection/>
    </xf>
    <xf numFmtId="4" fontId="5" fillId="0" borderId="0" xfId="79" applyNumberFormat="1" applyFont="1" applyFill="1" applyAlignment="1">
      <alignment wrapText="1"/>
      <protection/>
    </xf>
    <xf numFmtId="0" fontId="5" fillId="0" borderId="0" xfId="79" applyFont="1" applyFill="1" applyAlignment="1">
      <alignment/>
      <protection/>
    </xf>
    <xf numFmtId="0" fontId="2" fillId="0" borderId="0" xfId="79" applyFont="1" applyFill="1">
      <alignment/>
      <protection/>
    </xf>
    <xf numFmtId="0" fontId="2" fillId="0" borderId="0" xfId="79" applyFont="1" applyFill="1" applyAlignment="1">
      <alignment horizontal="center" vertical="top"/>
      <protection/>
    </xf>
    <xf numFmtId="4" fontId="2" fillId="0" borderId="0" xfId="79" applyNumberFormat="1" applyFont="1" applyFill="1" applyAlignment="1">
      <alignment vertical="top" wrapText="1"/>
      <protection/>
    </xf>
    <xf numFmtId="0" fontId="2" fillId="0" borderId="0" xfId="79" applyFont="1" applyFill="1" applyAlignment="1">
      <alignment vertical="top"/>
      <protection/>
    </xf>
    <xf numFmtId="0" fontId="6" fillId="0" borderId="0" xfId="78" applyFont="1" applyAlignment="1">
      <alignment horizontal="left" vertical="center"/>
      <protection/>
    </xf>
    <xf numFmtId="0" fontId="7" fillId="0" borderId="0" xfId="79" applyFont="1" applyFill="1" applyAlignment="1">
      <alignment vertical="top" wrapText="1"/>
      <protection/>
    </xf>
    <xf numFmtId="164" fontId="2" fillId="0" borderId="0" xfId="79" applyNumberFormat="1" applyFont="1" applyFill="1" applyAlignment="1">
      <alignment horizontal="right"/>
      <protection/>
    </xf>
    <xf numFmtId="164" fontId="6" fillId="0" borderId="0" xfId="79" applyNumberFormat="1" applyFont="1" applyFill="1" applyAlignment="1">
      <alignment horizontal="right"/>
      <protection/>
    </xf>
    <xf numFmtId="4" fontId="2" fillId="0" borderId="0" xfId="79" applyNumberFormat="1" applyFont="1" applyFill="1" applyAlignment="1">
      <alignment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13" xfId="0" applyNumberFormat="1" applyFont="1" applyFill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vertical="top" wrapText="1"/>
    </xf>
    <xf numFmtId="49" fontId="13" fillId="0" borderId="20" xfId="78" applyNumberFormat="1" applyFont="1" applyFill="1" applyBorder="1" applyAlignment="1">
      <alignment horizontal="left" vertical="center"/>
      <protection/>
    </xf>
    <xf numFmtId="0" fontId="13" fillId="0" borderId="17" xfId="0" applyFont="1" applyFill="1" applyBorder="1" applyAlignment="1">
      <alignment wrapText="1"/>
    </xf>
    <xf numFmtId="3" fontId="13" fillId="0" borderId="17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vertical="center" wrapText="1"/>
    </xf>
    <xf numFmtId="49" fontId="13" fillId="0" borderId="21" xfId="78" applyNumberFormat="1" applyFont="1" applyFill="1" applyBorder="1" applyAlignment="1">
      <alignment horizontal="left" vertical="center"/>
      <protection/>
    </xf>
    <xf numFmtId="0" fontId="13" fillId="0" borderId="22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right"/>
    </xf>
    <xf numFmtId="0" fontId="5" fillId="0" borderId="0" xfId="80" applyFont="1" applyFill="1" applyAlignment="1">
      <alignment vertical="center"/>
      <protection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81" applyFont="1" applyFill="1" applyBorder="1" applyAlignment="1">
      <alignment vertical="center"/>
      <protection/>
    </xf>
    <xf numFmtId="0" fontId="5" fillId="0" borderId="0" xfId="81" applyFont="1" applyFill="1" applyAlignment="1">
      <alignment vertical="center" wrapText="1"/>
      <protection/>
    </xf>
    <xf numFmtId="0" fontId="5" fillId="0" borderId="0" xfId="81" applyFont="1" applyFill="1">
      <alignment/>
      <protection/>
    </xf>
    <xf numFmtId="0" fontId="0" fillId="0" borderId="0" xfId="81" applyFill="1">
      <alignment/>
      <protection/>
    </xf>
    <xf numFmtId="3" fontId="14" fillId="0" borderId="0" xfId="0" applyNumberFormat="1" applyFont="1" applyFill="1" applyAlignment="1">
      <alignment/>
    </xf>
    <xf numFmtId="0" fontId="2" fillId="0" borderId="0" xfId="77" applyNumberFormat="1" applyFont="1" applyFill="1">
      <alignment/>
      <protection/>
    </xf>
    <xf numFmtId="0" fontId="2" fillId="0" borderId="0" xfId="82" applyFont="1" applyFill="1" applyAlignment="1">
      <alignment horizontal="right"/>
      <protection/>
    </xf>
    <xf numFmtId="0" fontId="8" fillId="0" borderId="0" xfId="77" applyFont="1" applyFill="1" applyAlignment="1">
      <alignment horizontal="center"/>
      <protection/>
    </xf>
    <xf numFmtId="0" fontId="8" fillId="0" borderId="0" xfId="77" applyFont="1" applyFill="1">
      <alignment/>
      <protection/>
    </xf>
    <xf numFmtId="3" fontId="9" fillId="0" borderId="0" xfId="77" applyNumberFormat="1" applyFont="1" applyFill="1" applyAlignment="1">
      <alignment horizontal="center"/>
      <protection/>
    </xf>
    <xf numFmtId="3" fontId="8" fillId="0" borderId="0" xfId="77" applyNumberFormat="1" applyFont="1" applyFill="1">
      <alignment/>
      <protection/>
    </xf>
    <xf numFmtId="0" fontId="2" fillId="0" borderId="0" xfId="77" applyFont="1" applyFill="1" applyAlignment="1">
      <alignment horizontal="center"/>
      <protection/>
    </xf>
    <xf numFmtId="0" fontId="12" fillId="0" borderId="0" xfId="77" applyFont="1" applyFill="1" applyAlignment="1">
      <alignment horizontal="left"/>
      <protection/>
    </xf>
    <xf numFmtId="0" fontId="2" fillId="0" borderId="0" xfId="77" applyFont="1" applyFill="1">
      <alignment/>
      <protection/>
    </xf>
    <xf numFmtId="3" fontId="2" fillId="0" borderId="0" xfId="77" applyNumberFormat="1" applyFont="1" applyFill="1" applyAlignment="1">
      <alignment horizontal="center"/>
      <protection/>
    </xf>
    <xf numFmtId="3" fontId="2" fillId="0" borderId="0" xfId="77" applyNumberFormat="1" applyFont="1" applyFill="1">
      <alignment/>
      <protection/>
    </xf>
    <xf numFmtId="0" fontId="12" fillId="0" borderId="0" xfId="77" applyFont="1" applyFill="1">
      <alignment/>
      <protection/>
    </xf>
    <xf numFmtId="3" fontId="13" fillId="0" borderId="0" xfId="77" applyNumberFormat="1" applyFont="1" applyFill="1" applyAlignment="1">
      <alignment horizontal="right"/>
      <protection/>
    </xf>
    <xf numFmtId="3" fontId="2" fillId="0" borderId="24" xfId="77" applyNumberFormat="1" applyFont="1" applyFill="1" applyBorder="1" applyAlignment="1">
      <alignment horizontal="center"/>
      <protection/>
    </xf>
    <xf numFmtId="0" fontId="2" fillId="0" borderId="24" xfId="77" applyFont="1" applyFill="1" applyBorder="1" applyAlignment="1">
      <alignment horizontal="center"/>
      <protection/>
    </xf>
    <xf numFmtId="0" fontId="2" fillId="0" borderId="24" xfId="77" applyFont="1" applyFill="1" applyBorder="1" applyAlignment="1">
      <alignment horizontal="center" wrapText="1"/>
      <protection/>
    </xf>
    <xf numFmtId="0" fontId="2" fillId="0" borderId="11" xfId="77" applyFont="1" applyFill="1" applyBorder="1" applyAlignment="1">
      <alignment horizontal="center"/>
      <protection/>
    </xf>
    <xf numFmtId="0" fontId="2" fillId="0" borderId="11" xfId="77" applyFont="1" applyFill="1" applyBorder="1" applyAlignment="1">
      <alignment horizontal="center" wrapText="1"/>
      <protection/>
    </xf>
    <xf numFmtId="3" fontId="2" fillId="0" borderId="11" xfId="77" applyNumberFormat="1" applyFont="1" applyFill="1" applyBorder="1" applyAlignment="1">
      <alignment horizontal="center" wrapText="1"/>
      <protection/>
    </xf>
    <xf numFmtId="3" fontId="2" fillId="0" borderId="11" xfId="77" applyNumberFormat="1" applyFont="1" applyFill="1" applyBorder="1" applyAlignment="1">
      <alignment horizontal="center"/>
      <protection/>
    </xf>
    <xf numFmtId="0" fontId="2" fillId="0" borderId="0" xfId="77" applyFont="1" applyFill="1" applyAlignment="1">
      <alignment/>
      <protection/>
    </xf>
    <xf numFmtId="167" fontId="2" fillId="0" borderId="0" xfId="77" applyNumberFormat="1" applyFont="1" applyFill="1">
      <alignment/>
      <protection/>
    </xf>
    <xf numFmtId="0" fontId="2" fillId="0" borderId="0" xfId="77" applyFont="1" applyFill="1" applyAlignment="1">
      <alignment horizontal="left" vertical="top"/>
      <protection/>
    </xf>
    <xf numFmtId="166" fontId="2" fillId="0" borderId="0" xfId="77" applyNumberFormat="1" applyFont="1" applyFill="1">
      <alignment/>
      <protection/>
    </xf>
    <xf numFmtId="165" fontId="2" fillId="0" borderId="0" xfId="77" applyNumberFormat="1" applyFont="1" applyFill="1" applyAlignment="1">
      <alignment/>
      <protection/>
    </xf>
    <xf numFmtId="165" fontId="2" fillId="0" borderId="0" xfId="77" applyNumberFormat="1" applyFont="1" applyFill="1">
      <alignment/>
      <protection/>
    </xf>
    <xf numFmtId="0" fontId="2" fillId="0" borderId="0" xfId="73" applyFont="1" applyAlignment="1">
      <alignment horizontal="left"/>
    </xf>
    <xf numFmtId="0" fontId="14" fillId="0" borderId="0" xfId="77" applyNumberFormat="1" applyFont="1" applyAlignment="1">
      <alignment horizontal="left" vertical="center" wrapText="1"/>
      <protection/>
    </xf>
    <xf numFmtId="0" fontId="2" fillId="0" borderId="0" xfId="77" applyFont="1" applyFill="1">
      <alignment/>
      <protection/>
    </xf>
    <xf numFmtId="3" fontId="14" fillId="0" borderId="0" xfId="77" applyNumberFormat="1" applyFont="1" applyFill="1">
      <alignment/>
      <protection/>
    </xf>
    <xf numFmtId="0" fontId="2" fillId="0" borderId="0" xfId="77" applyFont="1">
      <alignment/>
      <protection/>
    </xf>
    <xf numFmtId="0" fontId="2" fillId="0" borderId="25" xfId="82" applyFont="1" applyFill="1" applyBorder="1" applyAlignment="1">
      <alignment/>
      <protection/>
    </xf>
    <xf numFmtId="0" fontId="2" fillId="0" borderId="0" xfId="82" applyFont="1" applyFill="1" applyBorder="1" applyAlignment="1">
      <alignment/>
      <protection/>
    </xf>
    <xf numFmtId="0" fontId="11" fillId="0" borderId="0" xfId="82" applyFont="1" applyFill="1" applyBorder="1" applyAlignment="1">
      <alignment/>
      <protection/>
    </xf>
    <xf numFmtId="0" fontId="2" fillId="0" borderId="0" xfId="82" applyFont="1" applyFill="1" applyAlignment="1">
      <alignment horizontal="left"/>
      <protection/>
    </xf>
    <xf numFmtId="0" fontId="2" fillId="0" borderId="0" xfId="82" applyFont="1" applyFill="1" applyAlignment="1">
      <alignment horizontal="center"/>
      <protection/>
    </xf>
    <xf numFmtId="0" fontId="6" fillId="0" borderId="0" xfId="82" applyFont="1" applyFill="1" applyAlignment="1">
      <alignment horizontal="right"/>
      <protection/>
    </xf>
    <xf numFmtId="0" fontId="2" fillId="0" borderId="0" xfId="82" applyFont="1" applyFill="1">
      <alignment/>
      <protection/>
    </xf>
    <xf numFmtId="0" fontId="0" fillId="0" borderId="0" xfId="82" applyFont="1" applyFill="1">
      <alignment/>
      <protection/>
    </xf>
    <xf numFmtId="0" fontId="8" fillId="0" borderId="0" xfId="78" applyFont="1" applyFill="1">
      <alignment/>
      <protection/>
    </xf>
    <xf numFmtId="0" fontId="2" fillId="0" borderId="0" xfId="78" applyFont="1" applyFill="1">
      <alignment/>
      <protection/>
    </xf>
    <xf numFmtId="0" fontId="2" fillId="0" borderId="0" xfId="78" applyFont="1" applyFill="1" applyAlignment="1">
      <alignment horizontal="center"/>
      <protection/>
    </xf>
    <xf numFmtId="0" fontId="12" fillId="0" borderId="0" xfId="78" applyFont="1" applyFill="1">
      <alignment/>
      <protection/>
    </xf>
    <xf numFmtId="3" fontId="2" fillId="0" borderId="0" xfId="78" applyNumberFormat="1" applyFont="1" applyFill="1">
      <alignment/>
      <protection/>
    </xf>
    <xf numFmtId="3" fontId="13" fillId="0" borderId="0" xfId="78" applyNumberFormat="1" applyFont="1" applyFill="1" applyAlignment="1">
      <alignment horizontal="right"/>
      <protection/>
    </xf>
    <xf numFmtId="0" fontId="2" fillId="0" borderId="26" xfId="78" applyFont="1" applyFill="1" applyBorder="1">
      <alignment/>
      <protection/>
    </xf>
    <xf numFmtId="3" fontId="2" fillId="0" borderId="27" xfId="78" applyNumberFormat="1" applyFont="1" applyFill="1" applyBorder="1" applyAlignment="1">
      <alignment horizontal="center" vertical="center" wrapText="1"/>
      <protection/>
    </xf>
    <xf numFmtId="0" fontId="2" fillId="0" borderId="27" xfId="78" applyFont="1" applyFill="1" applyBorder="1" applyAlignment="1">
      <alignment horizontal="center" vertical="center" wrapText="1"/>
      <protection/>
    </xf>
    <xf numFmtId="49" fontId="2" fillId="0" borderId="28" xfId="78" applyNumberFormat="1" applyFont="1" applyFill="1" applyBorder="1" applyAlignment="1">
      <alignment horizontal="center"/>
      <protection/>
    </xf>
    <xf numFmtId="49" fontId="2" fillId="0" borderId="28" xfId="78" applyNumberFormat="1" applyFont="1" applyFill="1" applyBorder="1" applyAlignment="1">
      <alignment horizontal="center" wrapText="1"/>
      <protection/>
    </xf>
    <xf numFmtId="3" fontId="2" fillId="0" borderId="28" xfId="78" applyNumberFormat="1" applyFont="1" applyFill="1" applyBorder="1" applyAlignment="1">
      <alignment horizontal="center" wrapText="1"/>
      <protection/>
    </xf>
    <xf numFmtId="0" fontId="2" fillId="0" borderId="28" xfId="78" applyFont="1" applyFill="1" applyBorder="1" applyAlignment="1">
      <alignment horizontal="center" wrapText="1"/>
      <protection/>
    </xf>
    <xf numFmtId="3" fontId="2" fillId="0" borderId="28" xfId="78" applyNumberFormat="1" applyFont="1" applyFill="1" applyBorder="1" applyAlignment="1">
      <alignment horizontal="center"/>
      <protection/>
    </xf>
    <xf numFmtId="49" fontId="2" fillId="0" borderId="29" xfId="78" applyNumberFormat="1" applyFont="1" applyFill="1" applyBorder="1" applyAlignment="1">
      <alignment horizontal="center"/>
      <protection/>
    </xf>
    <xf numFmtId="49" fontId="2" fillId="0" borderId="29" xfId="78" applyNumberFormat="1" applyFont="1" applyFill="1" applyBorder="1" applyAlignment="1">
      <alignment horizontal="center" wrapText="1"/>
      <protection/>
    </xf>
    <xf numFmtId="3" fontId="2" fillId="0" borderId="30" xfId="78" applyNumberFormat="1" applyFont="1" applyFill="1" applyBorder="1">
      <alignment/>
      <protection/>
    </xf>
    <xf numFmtId="167" fontId="2" fillId="0" borderId="31" xfId="78" applyNumberFormat="1" applyFont="1" applyFill="1" applyBorder="1">
      <alignment/>
      <protection/>
    </xf>
    <xf numFmtId="3" fontId="2" fillId="0" borderId="32" xfId="78" applyNumberFormat="1" applyFont="1" applyFill="1" applyBorder="1">
      <alignment/>
      <protection/>
    </xf>
    <xf numFmtId="49" fontId="2" fillId="65" borderId="20" xfId="77" applyNumberFormat="1" applyFont="1" applyFill="1" applyBorder="1" applyAlignment="1">
      <alignment horizontal="center" vertical="center"/>
      <protection/>
    </xf>
    <xf numFmtId="49" fontId="12" fillId="65" borderId="20" xfId="77" applyNumberFormat="1" applyFont="1" applyFill="1" applyBorder="1" applyAlignment="1">
      <alignment horizontal="left" vertical="center"/>
      <protection/>
    </xf>
    <xf numFmtId="3" fontId="12" fillId="65" borderId="33" xfId="77" applyNumberFormat="1" applyFont="1" applyFill="1" applyBorder="1" applyAlignment="1">
      <alignment horizontal="right" vertical="center"/>
      <protection/>
    </xf>
    <xf numFmtId="3" fontId="12" fillId="65" borderId="34" xfId="77" applyNumberFormat="1" applyFont="1" applyFill="1" applyBorder="1" applyAlignment="1">
      <alignment horizontal="right" vertical="center"/>
      <protection/>
    </xf>
    <xf numFmtId="3" fontId="12" fillId="65" borderId="35" xfId="77" applyNumberFormat="1" applyFont="1" applyFill="1" applyBorder="1" applyAlignment="1">
      <alignment horizontal="right" vertical="center"/>
      <protection/>
    </xf>
    <xf numFmtId="0" fontId="2" fillId="0" borderId="0" xfId="78" applyFont="1" applyFill="1" applyAlignment="1">
      <alignment horizontal="right"/>
      <protection/>
    </xf>
    <xf numFmtId="49" fontId="2" fillId="0" borderId="20" xfId="77" applyNumberFormat="1" applyFont="1" applyFill="1" applyBorder="1" applyAlignment="1">
      <alignment horizontal="center" vertical="center"/>
      <protection/>
    </xf>
    <xf numFmtId="49" fontId="2" fillId="0" borderId="20" xfId="77" applyNumberFormat="1" applyFont="1" applyFill="1" applyBorder="1" applyAlignment="1">
      <alignment vertical="center"/>
      <protection/>
    </xf>
    <xf numFmtId="3" fontId="2" fillId="0" borderId="33" xfId="77" applyNumberFormat="1" applyFont="1" applyFill="1" applyBorder="1" applyAlignment="1">
      <alignment horizontal="right" vertical="center"/>
      <protection/>
    </xf>
    <xf numFmtId="3" fontId="2" fillId="0" borderId="34" xfId="77" applyNumberFormat="1" applyFont="1" applyFill="1" applyBorder="1" applyAlignment="1">
      <alignment horizontal="right" vertical="center"/>
      <protection/>
    </xf>
    <xf numFmtId="3" fontId="2" fillId="0" borderId="36" xfId="77" applyNumberFormat="1" applyFont="1" applyFill="1" applyBorder="1" applyAlignment="1">
      <alignment horizontal="right" vertical="center"/>
      <protection/>
    </xf>
    <xf numFmtId="3" fontId="2" fillId="0" borderId="37" xfId="77" applyNumberFormat="1" applyFont="1" applyFill="1" applyBorder="1" applyAlignment="1">
      <alignment horizontal="right" vertical="center"/>
      <protection/>
    </xf>
    <xf numFmtId="3" fontId="2" fillId="0" borderId="33" xfId="77" applyNumberFormat="1" applyFont="1" applyFill="1" applyBorder="1" applyAlignment="1">
      <alignment horizontal="right" vertical="center"/>
      <protection/>
    </xf>
    <xf numFmtId="49" fontId="2" fillId="0" borderId="20" xfId="77" applyNumberFormat="1" applyFont="1" applyFill="1" applyBorder="1" applyAlignment="1">
      <alignment horizontal="center" vertical="center"/>
      <protection/>
    </xf>
    <xf numFmtId="49" fontId="2" fillId="0" borderId="20" xfId="77" applyNumberFormat="1" applyFont="1" applyFill="1" applyBorder="1" applyAlignment="1">
      <alignment vertical="center"/>
      <protection/>
    </xf>
    <xf numFmtId="3" fontId="2" fillId="0" borderId="34" xfId="77" applyNumberFormat="1" applyFont="1" applyFill="1" applyBorder="1" applyAlignment="1">
      <alignment horizontal="right" vertical="center"/>
      <protection/>
    </xf>
    <xf numFmtId="0" fontId="12" fillId="0" borderId="0" xfId="78" applyFont="1" applyFill="1" applyAlignment="1">
      <alignment horizontal="right"/>
      <protection/>
    </xf>
    <xf numFmtId="49" fontId="2" fillId="0" borderId="20" xfId="77" applyNumberFormat="1" applyFont="1" applyFill="1" applyBorder="1" applyAlignment="1">
      <alignment vertical="center" wrapText="1"/>
      <protection/>
    </xf>
    <xf numFmtId="3" fontId="2" fillId="66" borderId="34" xfId="77" applyNumberFormat="1" applyFont="1" applyFill="1" applyBorder="1" applyAlignment="1">
      <alignment horizontal="right" vertical="center"/>
      <protection/>
    </xf>
    <xf numFmtId="49" fontId="2" fillId="0" borderId="20" xfId="77" applyNumberFormat="1" applyFont="1" applyFill="1" applyBorder="1" applyAlignment="1">
      <alignment vertical="center" wrapText="1"/>
      <protection/>
    </xf>
    <xf numFmtId="3" fontId="2" fillId="66" borderId="34" xfId="77" applyNumberFormat="1" applyFont="1" applyFill="1" applyBorder="1" applyAlignment="1">
      <alignment horizontal="right" vertical="center"/>
      <protection/>
    </xf>
    <xf numFmtId="49" fontId="2" fillId="0" borderId="20" xfId="77" applyNumberFormat="1" applyFont="1" applyFill="1" applyBorder="1" applyAlignment="1">
      <alignment horizontal="left" vertical="center" wrapText="1"/>
      <protection/>
    </xf>
    <xf numFmtId="0" fontId="2" fillId="0" borderId="0" xfId="78" applyFont="1" applyFill="1" applyAlignment="1">
      <alignment/>
      <protection/>
    </xf>
    <xf numFmtId="3" fontId="2" fillId="0" borderId="36" xfId="77" applyNumberFormat="1" applyFont="1" applyFill="1" applyBorder="1" applyAlignment="1">
      <alignment horizontal="right" vertical="center"/>
      <protection/>
    </xf>
    <xf numFmtId="3" fontId="2" fillId="0" borderId="37" xfId="77" applyNumberFormat="1" applyFont="1" applyFill="1" applyBorder="1" applyAlignment="1">
      <alignment horizontal="right" vertical="center"/>
      <protection/>
    </xf>
    <xf numFmtId="49" fontId="31" fillId="0" borderId="20" xfId="77" applyNumberFormat="1" applyFont="1" applyFill="1" applyBorder="1" applyAlignment="1">
      <alignment horizontal="right" vertical="center"/>
      <protection/>
    </xf>
    <xf numFmtId="49" fontId="31" fillId="0" borderId="20" xfId="77" applyNumberFormat="1" applyFont="1" applyFill="1" applyBorder="1" applyAlignment="1">
      <alignment vertical="center" wrapText="1"/>
      <protection/>
    </xf>
    <xf numFmtId="3" fontId="31" fillId="0" borderId="33" xfId="77" applyNumberFormat="1" applyFont="1" applyFill="1" applyBorder="1" applyAlignment="1">
      <alignment horizontal="right" vertical="center"/>
      <protection/>
    </xf>
    <xf numFmtId="3" fontId="31" fillId="0" borderId="34" xfId="77" applyNumberFormat="1" applyFont="1" applyFill="1" applyBorder="1" applyAlignment="1">
      <alignment horizontal="right" vertical="center"/>
      <protection/>
    </xf>
    <xf numFmtId="3" fontId="31" fillId="66" borderId="34" xfId="77" applyNumberFormat="1" applyFont="1" applyFill="1" applyBorder="1" applyAlignment="1">
      <alignment horizontal="right" vertical="center"/>
      <protection/>
    </xf>
    <xf numFmtId="3" fontId="31" fillId="0" borderId="36" xfId="77" applyNumberFormat="1" applyFont="1" applyFill="1" applyBorder="1" applyAlignment="1">
      <alignment horizontal="right" vertical="center"/>
      <protection/>
    </xf>
    <xf numFmtId="3" fontId="31" fillId="0" borderId="38" xfId="77" applyNumberFormat="1" applyFont="1" applyFill="1" applyBorder="1" applyAlignment="1">
      <alignment horizontal="right" vertical="center"/>
      <protection/>
    </xf>
    <xf numFmtId="49" fontId="31" fillId="0" borderId="20" xfId="77" applyNumberFormat="1" applyFont="1" applyFill="1" applyBorder="1" applyAlignment="1">
      <alignment vertical="center"/>
      <protection/>
    </xf>
    <xf numFmtId="3" fontId="31" fillId="0" borderId="33" xfId="77" applyNumberFormat="1" applyFont="1" applyFill="1" applyBorder="1" applyAlignment="1">
      <alignment horizontal="right" vertical="center"/>
      <protection/>
    </xf>
    <xf numFmtId="3" fontId="31" fillId="0" borderId="35" xfId="77" applyNumberFormat="1" applyFont="1" applyFill="1" applyBorder="1" applyAlignment="1">
      <alignment horizontal="right" vertical="center"/>
      <protection/>
    </xf>
    <xf numFmtId="49" fontId="2" fillId="0" borderId="20" xfId="77" applyNumberFormat="1" applyFont="1" applyFill="1" applyBorder="1" applyAlignment="1">
      <alignment horizontal="center" vertical="center" wrapText="1"/>
      <protection/>
    </xf>
    <xf numFmtId="49" fontId="2" fillId="0" borderId="20" xfId="77" applyNumberFormat="1" applyFont="1" applyFill="1" applyBorder="1" applyAlignment="1">
      <alignment horizontal="left" vertical="center" wrapText="1"/>
      <protection/>
    </xf>
    <xf numFmtId="49" fontId="13" fillId="0" borderId="20" xfId="77" applyNumberFormat="1" applyFont="1" applyFill="1" applyBorder="1" applyAlignment="1">
      <alignment horizontal="right" vertical="center" wrapText="1"/>
      <protection/>
    </xf>
    <xf numFmtId="49" fontId="12" fillId="65" borderId="20" xfId="77" applyNumberFormat="1" applyFont="1" applyFill="1" applyBorder="1" applyAlignment="1">
      <alignment horizontal="left" vertical="center" wrapText="1"/>
      <protection/>
    </xf>
    <xf numFmtId="3" fontId="12" fillId="65" borderId="34" xfId="77" applyNumberFormat="1" applyFont="1" applyFill="1" applyBorder="1" applyAlignment="1">
      <alignment horizontal="right" vertical="center"/>
      <protection/>
    </xf>
    <xf numFmtId="3" fontId="12" fillId="65" borderId="36" xfId="77" applyNumberFormat="1" applyFont="1" applyFill="1" applyBorder="1" applyAlignment="1">
      <alignment horizontal="right" vertical="center"/>
      <protection/>
    </xf>
    <xf numFmtId="3" fontId="12" fillId="65" borderId="37" xfId="77" applyNumberFormat="1" applyFont="1" applyFill="1" applyBorder="1" applyAlignment="1">
      <alignment horizontal="right" vertical="center"/>
      <protection/>
    </xf>
    <xf numFmtId="49" fontId="2" fillId="0" borderId="20" xfId="77" applyNumberFormat="1" applyFont="1" applyFill="1" applyBorder="1" applyAlignment="1">
      <alignment horizontal="left" vertical="center"/>
      <protection/>
    </xf>
    <xf numFmtId="3" fontId="31" fillId="0" borderId="35" xfId="77" applyNumberFormat="1" applyFont="1" applyFill="1" applyBorder="1" applyAlignment="1">
      <alignment horizontal="right" vertical="center"/>
      <protection/>
    </xf>
    <xf numFmtId="3" fontId="31" fillId="0" borderId="37" xfId="77" applyNumberFormat="1" applyFont="1" applyFill="1" applyBorder="1" applyAlignment="1">
      <alignment horizontal="right" vertical="center"/>
      <protection/>
    </xf>
    <xf numFmtId="49" fontId="12" fillId="65" borderId="20" xfId="77" applyNumberFormat="1" applyFont="1" applyFill="1" applyBorder="1" applyAlignment="1">
      <alignment vertical="center"/>
      <protection/>
    </xf>
    <xf numFmtId="3" fontId="12" fillId="65" borderId="33" xfId="77" applyNumberFormat="1" applyFont="1" applyFill="1" applyBorder="1" applyAlignment="1">
      <alignment horizontal="right" vertical="center"/>
      <protection/>
    </xf>
    <xf numFmtId="3" fontId="12" fillId="65" borderId="37" xfId="77" applyNumberFormat="1" applyFont="1" applyFill="1" applyBorder="1" applyAlignment="1">
      <alignment horizontal="right" vertical="center"/>
      <protection/>
    </xf>
    <xf numFmtId="3" fontId="8" fillId="0" borderId="0" xfId="78" applyNumberFormat="1" applyFont="1" applyFill="1" applyAlignment="1">
      <alignment horizontal="right"/>
      <protection/>
    </xf>
    <xf numFmtId="0" fontId="5" fillId="0" borderId="0" xfId="78" applyFont="1" applyFill="1">
      <alignment/>
      <protection/>
    </xf>
    <xf numFmtId="3" fontId="5" fillId="0" borderId="0" xfId="78" applyNumberFormat="1" applyFont="1" applyFill="1">
      <alignment/>
      <protection/>
    </xf>
    <xf numFmtId="0" fontId="8" fillId="0" borderId="0" xfId="78" applyFont="1" applyFill="1" applyAlignment="1">
      <alignment horizontal="right"/>
      <protection/>
    </xf>
    <xf numFmtId="0" fontId="4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2" fillId="0" borderId="0" xfId="81" applyFont="1" applyFill="1" applyAlignment="1">
      <alignment horizontal="right"/>
      <protection/>
    </xf>
    <xf numFmtId="0" fontId="0" fillId="0" borderId="0" xfId="81" applyFont="1" applyFill="1">
      <alignment/>
      <protection/>
    </xf>
    <xf numFmtId="0" fontId="2" fillId="0" borderId="0" xfId="81" applyFont="1" applyFill="1">
      <alignment/>
      <protection/>
    </xf>
    <xf numFmtId="0" fontId="2" fillId="0" borderId="0" xfId="81" applyFont="1" applyFill="1" applyAlignment="1">
      <alignment horizontal="right"/>
      <protection/>
    </xf>
    <xf numFmtId="0" fontId="11" fillId="0" borderId="0" xfId="82" applyFont="1" applyFill="1" applyAlignment="1">
      <alignment horizontal="left"/>
      <protection/>
    </xf>
    <xf numFmtId="4" fontId="2" fillId="0" borderId="0" xfId="78" applyNumberFormat="1" applyFont="1" applyFill="1">
      <alignment/>
      <protection/>
    </xf>
    <xf numFmtId="0" fontId="14" fillId="0" borderId="0" xfId="78" applyFont="1" applyFill="1" applyBorder="1">
      <alignment/>
      <protection/>
    </xf>
    <xf numFmtId="0" fontId="6" fillId="0" borderId="0" xfId="78" applyFont="1" applyFill="1" applyAlignment="1">
      <alignment horizontal="left" vertical="center"/>
      <protection/>
    </xf>
    <xf numFmtId="0" fontId="6" fillId="0" borderId="0" xfId="73" applyFont="1" applyFill="1" applyAlignment="1">
      <alignment horizontal="left"/>
    </xf>
    <xf numFmtId="0" fontId="14" fillId="0" borderId="0" xfId="0" applyNumberFormat="1" applyFont="1" applyFill="1" applyAlignment="1">
      <alignment horizontal="left" vertical="center" wrapText="1"/>
    </xf>
    <xf numFmtId="0" fontId="2" fillId="0" borderId="0" xfId="79" applyFont="1" applyFill="1" applyAlignment="1">
      <alignment vertical="top" wrapText="1"/>
      <protection/>
    </xf>
    <xf numFmtId="3" fontId="2" fillId="0" borderId="3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67" borderId="18" xfId="77" applyFont="1" applyFill="1" applyBorder="1" applyAlignment="1">
      <alignment horizontal="center"/>
      <protection/>
    </xf>
    <xf numFmtId="0" fontId="12" fillId="67" borderId="18" xfId="77" applyFont="1" applyFill="1" applyBorder="1" applyAlignment="1">
      <alignment horizontal="left"/>
      <protection/>
    </xf>
    <xf numFmtId="3" fontId="12" fillId="67" borderId="19" xfId="77" applyNumberFormat="1" applyFont="1" applyFill="1" applyBorder="1">
      <alignment/>
      <protection/>
    </xf>
    <xf numFmtId="3" fontId="12" fillId="67" borderId="18" xfId="77" applyNumberFormat="1" applyFont="1" applyFill="1" applyBorder="1">
      <alignment/>
      <protection/>
    </xf>
    <xf numFmtId="3" fontId="12" fillId="67" borderId="40" xfId="77" applyNumberFormat="1" applyFont="1" applyFill="1" applyBorder="1">
      <alignment/>
      <protection/>
    </xf>
    <xf numFmtId="3" fontId="12" fillId="67" borderId="17" xfId="77" applyNumberFormat="1" applyFont="1" applyFill="1" applyBorder="1">
      <alignment/>
      <protection/>
    </xf>
    <xf numFmtId="0" fontId="2" fillId="0" borderId="15" xfId="77" applyFont="1" applyFill="1" applyBorder="1" applyAlignment="1">
      <alignment horizontal="center"/>
      <protection/>
    </xf>
    <xf numFmtId="0" fontId="2" fillId="0" borderId="18" xfId="77" applyFont="1" applyFill="1" applyBorder="1" applyAlignment="1">
      <alignment horizontal="center"/>
      <protection/>
    </xf>
    <xf numFmtId="0" fontId="12" fillId="0" borderId="18" xfId="77" applyFont="1" applyFill="1" applyBorder="1" applyAlignment="1">
      <alignment horizontal="center"/>
      <protection/>
    </xf>
    <xf numFmtId="0" fontId="13" fillId="0" borderId="18" xfId="77" applyFont="1" applyFill="1" applyBorder="1" applyAlignment="1">
      <alignment horizontal="center"/>
      <protection/>
    </xf>
    <xf numFmtId="0" fontId="2" fillId="0" borderId="18" xfId="77" applyFont="1" applyFill="1" applyBorder="1" applyAlignment="1">
      <alignment horizontal="center" vertical="top"/>
      <protection/>
    </xf>
    <xf numFmtId="0" fontId="2" fillId="0" borderId="18" xfId="77" applyFont="1" applyFill="1" applyBorder="1" applyAlignment="1">
      <alignment horizontal="center" wrapText="1"/>
      <protection/>
    </xf>
    <xf numFmtId="0" fontId="12" fillId="0" borderId="18" xfId="77" applyFont="1" applyFill="1" applyBorder="1" applyAlignment="1">
      <alignment horizontal="center"/>
      <protection/>
    </xf>
    <xf numFmtId="0" fontId="2" fillId="0" borderId="18" xfId="77" applyFont="1" applyFill="1" applyBorder="1" applyAlignment="1">
      <alignment horizontal="center"/>
      <protection/>
    </xf>
    <xf numFmtId="0" fontId="13" fillId="0" borderId="41" xfId="77" applyFont="1" applyFill="1" applyBorder="1" applyAlignment="1">
      <alignment wrapText="1"/>
      <protection/>
    </xf>
    <xf numFmtId="0" fontId="2" fillId="0" borderId="16" xfId="77" applyFont="1" applyFill="1" applyBorder="1" applyAlignment="1">
      <alignment horizontal="center" wrapText="1"/>
      <protection/>
    </xf>
    <xf numFmtId="0" fontId="12" fillId="67" borderId="17" xfId="77" applyFont="1" applyFill="1" applyBorder="1" applyAlignment="1">
      <alignment horizontal="left"/>
      <protection/>
    </xf>
    <xf numFmtId="0" fontId="2" fillId="0" borderId="17" xfId="77" applyFont="1" applyFill="1" applyBorder="1">
      <alignment/>
      <protection/>
    </xf>
    <xf numFmtId="0" fontId="12" fillId="0" borderId="17" xfId="77" applyFont="1" applyFill="1" applyBorder="1">
      <alignment/>
      <protection/>
    </xf>
    <xf numFmtId="0" fontId="13" fillId="0" borderId="17" xfId="77" applyFont="1" applyFill="1" applyBorder="1">
      <alignment/>
      <protection/>
    </xf>
    <xf numFmtId="0" fontId="2" fillId="0" borderId="17" xfId="77" applyFont="1" applyFill="1" applyBorder="1" applyAlignment="1">
      <alignment wrapText="1"/>
      <protection/>
    </xf>
    <xf numFmtId="0" fontId="2" fillId="0" borderId="17" xfId="77" applyFont="1" applyFill="1" applyBorder="1" applyAlignment="1">
      <alignment horizontal="left" wrapText="1"/>
      <protection/>
    </xf>
    <xf numFmtId="0" fontId="2" fillId="0" borderId="17" xfId="77" applyFont="1" applyFill="1" applyBorder="1" applyAlignment="1">
      <alignment/>
      <protection/>
    </xf>
    <xf numFmtId="0" fontId="13" fillId="0" borderId="17" xfId="77" applyFont="1" applyFill="1" applyBorder="1" applyAlignment="1">
      <alignment horizontal="right" wrapText="1"/>
      <protection/>
    </xf>
    <xf numFmtId="0" fontId="30" fillId="0" borderId="17" xfId="77" applyFont="1" applyFill="1" applyBorder="1" applyAlignment="1">
      <alignment horizontal="center" wrapText="1"/>
      <protection/>
    </xf>
    <xf numFmtId="0" fontId="12" fillId="0" borderId="17" xfId="77" applyFont="1" applyFill="1" applyBorder="1" applyAlignment="1">
      <alignment wrapText="1"/>
      <protection/>
    </xf>
    <xf numFmtId="0" fontId="2" fillId="0" borderId="17" xfId="77" applyFont="1" applyFill="1" applyBorder="1" applyAlignment="1">
      <alignment wrapText="1"/>
      <protection/>
    </xf>
    <xf numFmtId="0" fontId="13" fillId="0" borderId="17" xfId="77" applyFont="1" applyFill="1" applyBorder="1" applyAlignment="1">
      <alignment wrapText="1"/>
      <protection/>
    </xf>
    <xf numFmtId="0" fontId="13" fillId="0" borderId="23" xfId="77" applyFont="1" applyFill="1" applyBorder="1" applyAlignment="1">
      <alignment wrapText="1"/>
      <protection/>
    </xf>
    <xf numFmtId="3" fontId="13" fillId="0" borderId="41" xfId="77" applyNumberFormat="1" applyFont="1" applyFill="1" applyBorder="1">
      <alignment/>
      <protection/>
    </xf>
    <xf numFmtId="3" fontId="13" fillId="0" borderId="41" xfId="77" applyNumberFormat="1" applyFont="1" applyFill="1" applyBorder="1" applyAlignment="1">
      <alignment horizontal="right"/>
      <protection/>
    </xf>
    <xf numFmtId="3" fontId="13" fillId="0" borderId="41" xfId="77" applyNumberFormat="1" applyFont="1" applyFill="1" applyBorder="1">
      <alignment/>
      <protection/>
    </xf>
    <xf numFmtId="3" fontId="13" fillId="0" borderId="42" xfId="77" applyNumberFormat="1" applyFont="1" applyFill="1" applyBorder="1">
      <alignment/>
      <protection/>
    </xf>
    <xf numFmtId="3" fontId="2" fillId="0" borderId="16" xfId="77" applyNumberFormat="1" applyFont="1" applyFill="1" applyBorder="1">
      <alignment/>
      <protection/>
    </xf>
    <xf numFmtId="167" fontId="2" fillId="0" borderId="16" xfId="77" applyNumberFormat="1" applyFont="1" applyFill="1" applyBorder="1">
      <alignment/>
      <protection/>
    </xf>
    <xf numFmtId="3" fontId="2" fillId="0" borderId="17" xfId="77" applyNumberFormat="1" applyFont="1" applyFill="1" applyBorder="1" applyAlignment="1">
      <alignment horizontal="right"/>
      <protection/>
    </xf>
    <xf numFmtId="3" fontId="2" fillId="0" borderId="17" xfId="77" applyNumberFormat="1" applyFont="1" applyFill="1" applyBorder="1" applyAlignment="1">
      <alignment horizontal="right"/>
      <protection/>
    </xf>
    <xf numFmtId="3" fontId="2" fillId="0" borderId="17" xfId="77" applyNumberFormat="1" applyFont="1" applyFill="1" applyBorder="1">
      <alignment/>
      <protection/>
    </xf>
    <xf numFmtId="3" fontId="2" fillId="0" borderId="17" xfId="77" applyNumberFormat="1" applyFont="1" applyFill="1" applyBorder="1">
      <alignment/>
      <protection/>
    </xf>
    <xf numFmtId="3" fontId="12" fillId="0" borderId="17" xfId="77" applyNumberFormat="1" applyFont="1" applyFill="1" applyBorder="1">
      <alignment/>
      <protection/>
    </xf>
    <xf numFmtId="3" fontId="12" fillId="0" borderId="17" xfId="77" applyNumberFormat="1" applyFont="1" applyFill="1" applyBorder="1" applyAlignment="1">
      <alignment horizontal="right"/>
      <protection/>
    </xf>
    <xf numFmtId="3" fontId="13" fillId="0" borderId="17" xfId="77" applyNumberFormat="1" applyFont="1" applyFill="1" applyBorder="1">
      <alignment/>
      <protection/>
    </xf>
    <xf numFmtId="3" fontId="13" fillId="0" borderId="17" xfId="77" applyNumberFormat="1" applyFont="1" applyFill="1" applyBorder="1" applyAlignment="1">
      <alignment horizontal="right"/>
      <protection/>
    </xf>
    <xf numFmtId="3" fontId="2" fillId="0" borderId="17" xfId="77" applyNumberFormat="1" applyFont="1" applyFill="1" applyBorder="1" applyAlignment="1">
      <alignment/>
      <protection/>
    </xf>
    <xf numFmtId="3" fontId="2" fillId="0" borderId="17" xfId="77" applyNumberFormat="1" applyFont="1" applyFill="1" applyBorder="1" applyAlignment="1">
      <alignment/>
      <protection/>
    </xf>
    <xf numFmtId="3" fontId="2" fillId="68" borderId="17" xfId="77" applyNumberFormat="1" applyFont="1" applyFill="1" applyBorder="1">
      <alignment/>
      <protection/>
    </xf>
    <xf numFmtId="3" fontId="12" fillId="0" borderId="17" xfId="77" applyNumberFormat="1" applyFont="1" applyFill="1" applyBorder="1">
      <alignment/>
      <protection/>
    </xf>
    <xf numFmtId="3" fontId="2" fillId="68" borderId="17" xfId="77" applyNumberFormat="1" applyFont="1" applyFill="1" applyBorder="1" applyAlignment="1">
      <alignment horizontal="right"/>
      <protection/>
    </xf>
    <xf numFmtId="3" fontId="13" fillId="0" borderId="17" xfId="77" applyNumberFormat="1" applyFont="1" applyFill="1" applyBorder="1" applyAlignment="1">
      <alignment horizontal="right"/>
      <protection/>
    </xf>
    <xf numFmtId="3" fontId="13" fillId="0" borderId="17" xfId="77" applyNumberFormat="1" applyFont="1" applyFill="1" applyBorder="1">
      <alignment/>
      <protection/>
    </xf>
    <xf numFmtId="3" fontId="13" fillId="0" borderId="23" xfId="77" applyNumberFormat="1" applyFont="1" applyFill="1" applyBorder="1">
      <alignment/>
      <protection/>
    </xf>
    <xf numFmtId="3" fontId="13" fillId="0" borderId="23" xfId="77" applyNumberFormat="1" applyFont="1" applyFill="1" applyBorder="1" applyAlignment="1">
      <alignment horizontal="right"/>
      <protection/>
    </xf>
    <xf numFmtId="3" fontId="13" fillId="0" borderId="23" xfId="77" applyNumberFormat="1" applyFont="1" applyFill="1" applyBorder="1">
      <alignment/>
      <protection/>
    </xf>
    <xf numFmtId="49" fontId="13" fillId="0" borderId="43" xfId="78" applyNumberFormat="1" applyFont="1" applyFill="1" applyBorder="1" applyAlignment="1">
      <alignment horizontal="left" vertical="center"/>
      <protection/>
    </xf>
    <xf numFmtId="49" fontId="13" fillId="0" borderId="44" xfId="78" applyNumberFormat="1" applyFont="1" applyFill="1" applyBorder="1" applyAlignment="1">
      <alignment horizontal="left" vertical="center"/>
      <protection/>
    </xf>
    <xf numFmtId="49" fontId="13" fillId="0" borderId="45" xfId="78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 wrapText="1"/>
    </xf>
    <xf numFmtId="0" fontId="2" fillId="0" borderId="4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79" applyNumberFormat="1" applyFont="1" applyFill="1" applyBorder="1" applyAlignment="1">
      <alignment horizontal="center" wrapText="1"/>
      <protection/>
    </xf>
    <xf numFmtId="0" fontId="2" fillId="0" borderId="0" xfId="79" applyFont="1" applyFill="1" applyAlignment="1">
      <alignment horizontal="center" vertical="top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3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wrapText="1"/>
    </xf>
    <xf numFmtId="3" fontId="2" fillId="0" borderId="47" xfId="77" applyNumberFormat="1" applyFont="1" applyFill="1" applyBorder="1" applyAlignment="1">
      <alignment horizontal="center"/>
      <protection/>
    </xf>
    <xf numFmtId="3" fontId="2" fillId="0" borderId="48" xfId="77" applyNumberFormat="1" applyFont="1" applyFill="1" applyBorder="1" applyAlignment="1">
      <alignment horizontal="center"/>
      <protection/>
    </xf>
    <xf numFmtId="3" fontId="2" fillId="0" borderId="14" xfId="77" applyNumberFormat="1" applyFont="1" applyFill="1" applyBorder="1" applyAlignment="1">
      <alignment horizontal="center"/>
      <protection/>
    </xf>
    <xf numFmtId="3" fontId="2" fillId="0" borderId="13" xfId="77" applyNumberFormat="1" applyFont="1" applyFill="1" applyBorder="1" applyAlignment="1">
      <alignment horizontal="center" vertical="center" wrapText="1"/>
      <protection/>
    </xf>
    <xf numFmtId="3" fontId="2" fillId="0" borderId="50" xfId="77" applyNumberFormat="1" applyFont="1" applyFill="1" applyBorder="1" applyAlignment="1">
      <alignment horizontal="center" vertical="center" wrapText="1"/>
      <protection/>
    </xf>
    <xf numFmtId="0" fontId="2" fillId="0" borderId="46" xfId="77" applyNumberFormat="1" applyFont="1" applyFill="1" applyBorder="1" applyAlignment="1">
      <alignment horizontal="center" vertical="top" wrapText="1"/>
      <protection/>
    </xf>
    <xf numFmtId="0" fontId="3" fillId="0" borderId="51" xfId="77" applyNumberFormat="1" applyFont="1" applyFill="1" applyBorder="1" applyAlignment="1">
      <alignment horizontal="center" wrapText="1"/>
      <protection/>
    </xf>
    <xf numFmtId="0" fontId="27" fillId="0" borderId="0" xfId="79" applyNumberFormat="1" applyFont="1" applyFill="1" applyBorder="1" applyAlignment="1">
      <alignment horizontal="center" wrapText="1"/>
      <protection/>
    </xf>
    <xf numFmtId="0" fontId="2" fillId="0" borderId="13" xfId="77" applyFont="1" applyFill="1" applyBorder="1" applyAlignment="1">
      <alignment horizontal="center" vertical="center" wrapText="1"/>
      <protection/>
    </xf>
    <xf numFmtId="0" fontId="2" fillId="0" borderId="24" xfId="77" applyFont="1" applyFill="1" applyBorder="1" applyAlignment="1">
      <alignment wrapText="1"/>
      <protection/>
    </xf>
    <xf numFmtId="0" fontId="3" fillId="0" borderId="0" xfId="81" applyNumberFormat="1" applyFont="1" applyFill="1" applyBorder="1" applyAlignment="1">
      <alignment horizontal="center" wrapText="1"/>
      <protection/>
    </xf>
    <xf numFmtId="0" fontId="4" fillId="0" borderId="0" xfId="79" applyNumberFormat="1" applyFont="1" applyBorder="1" applyAlignment="1">
      <alignment horizontal="center" vertical="center"/>
      <protection/>
    </xf>
    <xf numFmtId="0" fontId="2" fillId="0" borderId="0" xfId="82" applyFont="1" applyFill="1" applyBorder="1" applyAlignment="1">
      <alignment horizontal="center"/>
      <protection/>
    </xf>
    <xf numFmtId="168" fontId="6" fillId="0" borderId="0" xfId="81" applyNumberFormat="1" applyFont="1" applyFill="1" applyBorder="1" applyAlignment="1">
      <alignment horizontal="left"/>
      <protection/>
    </xf>
    <xf numFmtId="3" fontId="9" fillId="0" borderId="0" xfId="78" applyNumberFormat="1" applyFont="1" applyFill="1" applyBorder="1" applyAlignment="1">
      <alignment horizontal="center"/>
      <protection/>
    </xf>
    <xf numFmtId="49" fontId="2" fillId="0" borderId="0" xfId="81" applyNumberFormat="1" applyFont="1" applyFill="1" applyBorder="1" applyAlignment="1">
      <alignment horizontal="left" wrapText="1"/>
      <protection/>
    </xf>
    <xf numFmtId="3" fontId="2" fillId="0" borderId="0" xfId="78" applyNumberFormat="1" applyFont="1" applyFill="1" applyBorder="1" applyAlignment="1">
      <alignment horizontal="center"/>
      <protection/>
    </xf>
    <xf numFmtId="49" fontId="2" fillId="0" borderId="52" xfId="78" applyNumberFormat="1" applyFont="1" applyFill="1" applyBorder="1" applyAlignment="1">
      <alignment horizontal="center" vertical="center" wrapText="1"/>
      <protection/>
    </xf>
    <xf numFmtId="3" fontId="2" fillId="0" borderId="28" xfId="78" applyNumberFormat="1" applyFont="1" applyFill="1" applyBorder="1" applyAlignment="1">
      <alignment horizontal="center" vertical="center" wrapText="1"/>
      <protection/>
    </xf>
    <xf numFmtId="3" fontId="2" fillId="0" borderId="52" xfId="78" applyNumberFormat="1" applyFont="1" applyFill="1" applyBorder="1" applyAlignment="1">
      <alignment horizontal="center" vertical="center" wrapText="1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3" xfId="78"/>
    <cellStyle name="Normal_2.17_Valsts_budzeta_izpilde" xfId="79"/>
    <cellStyle name="Normal_2010_3.piel_arejais parads_men_WORK" xfId="80"/>
    <cellStyle name="Normal_2010_4.piel_galvojumi_men_WORK" xfId="81"/>
    <cellStyle name="Normal_Soc-m" xfId="82"/>
    <cellStyle name="Note" xfId="83"/>
    <cellStyle name="Output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heet Title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123825</xdr:rowOff>
    </xdr:from>
    <xdr:to>
      <xdr:col>3</xdr:col>
      <xdr:colOff>85725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3825"/>
          <a:ext cx="819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180975</xdr:rowOff>
    </xdr:from>
    <xdr:to>
      <xdr:col>4</xdr:col>
      <xdr:colOff>47625</xdr:colOff>
      <xdr:row>0</xdr:row>
      <xdr:rowOff>371475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097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57150</xdr:rowOff>
    </xdr:from>
    <xdr:to>
      <xdr:col>3</xdr:col>
      <xdr:colOff>447675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7150"/>
          <a:ext cx="11430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pasvaldibu_konsolidaci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_Info"/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ndija.Krumina-Peksena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SheetLayoutView="120" zoomScalePageLayoutView="0" workbookViewId="0" topLeftCell="A1">
      <selection activeCell="J15" sqref="J15"/>
    </sheetView>
  </sheetViews>
  <sheetFormatPr defaultColWidth="9.140625" defaultRowHeight="12.75"/>
  <cols>
    <col min="1" max="1" width="10.00390625" style="15" customWidth="1"/>
    <col min="2" max="2" width="53.57421875" style="16" customWidth="1"/>
    <col min="3" max="3" width="19.57421875" style="18" customWidth="1"/>
    <col min="4" max="4" width="15.8515625" style="18" customWidth="1"/>
    <col min="5" max="5" width="11.421875" style="18" hidden="1" customWidth="1"/>
    <col min="6" max="6" width="16.140625" style="18" customWidth="1"/>
    <col min="7" max="7" width="15.8515625" style="18" customWidth="1"/>
    <col min="8" max="8" width="16.7109375" style="18" customWidth="1"/>
    <col min="9" max="9" width="13.421875" style="19" customWidth="1"/>
    <col min="10" max="10" width="13.57421875" style="19" customWidth="1"/>
    <col min="11" max="11" width="12.00390625" style="20" customWidth="1"/>
    <col min="12" max="16384" width="9.140625" style="20" customWidth="1"/>
  </cols>
  <sheetData>
    <row r="1" spans="1:8" s="1" customFormat="1" ht="29.25" customHeight="1">
      <c r="A1" s="258"/>
      <c r="B1" s="258"/>
      <c r="C1" s="258"/>
      <c r="D1" s="258"/>
      <c r="E1" s="258"/>
      <c r="F1" s="258"/>
      <c r="G1" s="258"/>
      <c r="H1" s="258"/>
    </row>
    <row r="2" spans="1:11" s="1" customFormat="1" ht="16.5" customHeight="1">
      <c r="A2" s="259" t="s">
        <v>0</v>
      </c>
      <c r="B2" s="259"/>
      <c r="C2" s="259"/>
      <c r="D2" s="259"/>
      <c r="E2" s="259"/>
      <c r="F2" s="259"/>
      <c r="G2" s="259"/>
      <c r="H2" s="259"/>
      <c r="I2" s="2"/>
      <c r="J2" s="2"/>
      <c r="K2" s="2"/>
    </row>
    <row r="3" spans="1:11" s="6" customFormat="1" ht="21" customHeight="1">
      <c r="A3" s="260" t="s">
        <v>1</v>
      </c>
      <c r="B3" s="260"/>
      <c r="C3" s="260"/>
      <c r="D3" s="260"/>
      <c r="E3" s="260"/>
      <c r="F3" s="260"/>
      <c r="G3" s="260"/>
      <c r="H3" s="260"/>
      <c r="I3" s="3"/>
      <c r="J3" s="4"/>
      <c r="K3" s="5"/>
    </row>
    <row r="4" spans="1:11" s="6" customFormat="1" ht="19.5" customHeight="1">
      <c r="A4" s="261" t="s">
        <v>2</v>
      </c>
      <c r="B4" s="261"/>
      <c r="C4" s="261"/>
      <c r="D4" s="261"/>
      <c r="E4" s="261"/>
      <c r="F4" s="261"/>
      <c r="G4" s="261"/>
      <c r="H4" s="261"/>
      <c r="I4" s="7"/>
      <c r="J4" s="8"/>
      <c r="K4" s="9"/>
    </row>
    <row r="5" spans="1:10" s="6" customFormat="1" ht="12.75">
      <c r="A5" s="195" t="s">
        <v>3</v>
      </c>
      <c r="B5" s="198"/>
      <c r="C5" s="198"/>
      <c r="D5" s="198"/>
      <c r="F5" s="12"/>
      <c r="H5" s="13" t="s">
        <v>4</v>
      </c>
      <c r="I5" s="12"/>
      <c r="J5" s="14"/>
    </row>
    <row r="6" ht="15">
      <c r="C6" s="17" t="s">
        <v>5</v>
      </c>
    </row>
    <row r="7" ht="15">
      <c r="C7" s="17" t="s">
        <v>6</v>
      </c>
    </row>
    <row r="8" spans="2:3" ht="15">
      <c r="B8" s="21"/>
      <c r="C8" s="22" t="s">
        <v>7</v>
      </c>
    </row>
    <row r="9" spans="2:8" ht="15">
      <c r="B9" s="23"/>
      <c r="H9" s="24" t="s">
        <v>8</v>
      </c>
    </row>
    <row r="10" spans="1:8" ht="12.75" customHeight="1">
      <c r="A10" s="262" t="s">
        <v>9</v>
      </c>
      <c r="B10" s="262" t="s">
        <v>10</v>
      </c>
      <c r="C10" s="264" t="s">
        <v>11</v>
      </c>
      <c r="D10" s="265"/>
      <c r="E10" s="265"/>
      <c r="F10" s="265"/>
      <c r="G10" s="266"/>
      <c r="H10" s="267" t="s">
        <v>12</v>
      </c>
    </row>
    <row r="11" spans="1:8" ht="76.5" customHeight="1">
      <c r="A11" s="263"/>
      <c r="B11" s="263"/>
      <c r="C11" s="25" t="s">
        <v>13</v>
      </c>
      <c r="D11" s="26" t="s">
        <v>14</v>
      </c>
      <c r="E11" s="26" t="s">
        <v>15</v>
      </c>
      <c r="F11" s="26" t="s">
        <v>16</v>
      </c>
      <c r="G11" s="26" t="s">
        <v>17</v>
      </c>
      <c r="H11" s="268"/>
    </row>
    <row r="12" spans="1:8" ht="15">
      <c r="A12" s="27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30">
        <v>8</v>
      </c>
    </row>
    <row r="13" spans="1:8" ht="15">
      <c r="A13" s="31"/>
      <c r="B13" s="32"/>
      <c r="C13" s="33"/>
      <c r="D13" s="33"/>
      <c r="E13" s="33"/>
      <c r="F13" s="33"/>
      <c r="G13" s="33"/>
      <c r="H13" s="33"/>
    </row>
    <row r="14" spans="1:10" s="84" customFormat="1" ht="15">
      <c r="A14" s="201"/>
      <c r="B14" s="202" t="s">
        <v>18</v>
      </c>
      <c r="C14" s="204">
        <v>3227631611</v>
      </c>
      <c r="D14" s="203">
        <v>1000550532</v>
      </c>
      <c r="E14" s="205">
        <v>0</v>
      </c>
      <c r="F14" s="204">
        <v>-264756034</v>
      </c>
      <c r="G14" s="204">
        <v>3963426109</v>
      </c>
      <c r="H14" s="206">
        <v>829812365</v>
      </c>
      <c r="I14" s="19"/>
      <c r="J14" s="19"/>
    </row>
    <row r="15" spans="1:10" s="36" customFormat="1" ht="12.75" customHeight="1">
      <c r="A15" s="37" t="s">
        <v>19</v>
      </c>
      <c r="B15" s="38" t="s">
        <v>20</v>
      </c>
      <c r="C15" s="39">
        <v>344504612</v>
      </c>
      <c r="D15" s="39">
        <v>509618513</v>
      </c>
      <c r="E15" s="39">
        <v>0</v>
      </c>
      <c r="F15" s="34">
        <v>0</v>
      </c>
      <c r="G15" s="34">
        <v>854123125</v>
      </c>
      <c r="H15" s="34">
        <v>185774239</v>
      </c>
      <c r="I15" s="19"/>
      <c r="J15" s="19"/>
    </row>
    <row r="16" spans="1:10" s="36" customFormat="1" ht="12.75" customHeight="1">
      <c r="A16" s="37" t="s">
        <v>21</v>
      </c>
      <c r="B16" s="38" t="s">
        <v>22</v>
      </c>
      <c r="C16" s="39">
        <v>878653520</v>
      </c>
      <c r="D16" s="39">
        <v>0</v>
      </c>
      <c r="E16" s="39">
        <v>0</v>
      </c>
      <c r="F16" s="34">
        <v>0</v>
      </c>
      <c r="G16" s="34">
        <v>878653520</v>
      </c>
      <c r="H16" s="34">
        <v>186177278</v>
      </c>
      <c r="I16" s="19"/>
      <c r="J16" s="19"/>
    </row>
    <row r="17" spans="1:10" s="36" customFormat="1" ht="12.75" customHeight="1">
      <c r="A17" s="37" t="s">
        <v>23</v>
      </c>
      <c r="B17" s="38" t="s">
        <v>24</v>
      </c>
      <c r="C17" s="39">
        <v>533</v>
      </c>
      <c r="D17" s="39">
        <v>134700181</v>
      </c>
      <c r="E17" s="39">
        <v>0</v>
      </c>
      <c r="F17" s="34">
        <v>0</v>
      </c>
      <c r="G17" s="34">
        <v>134700714</v>
      </c>
      <c r="H17" s="34">
        <v>31428200</v>
      </c>
      <c r="I17" s="19"/>
      <c r="J17" s="19"/>
    </row>
    <row r="18" spans="1:10" s="44" customFormat="1" ht="12.75" customHeight="1">
      <c r="A18" s="40" t="s">
        <v>25</v>
      </c>
      <c r="B18" s="41" t="s">
        <v>26</v>
      </c>
      <c r="C18" s="42">
        <v>1264012699</v>
      </c>
      <c r="D18" s="42">
        <v>7527231</v>
      </c>
      <c r="E18" s="42">
        <v>0</v>
      </c>
      <c r="F18" s="42">
        <v>0</v>
      </c>
      <c r="G18" s="42">
        <v>1271539930</v>
      </c>
      <c r="H18" s="42">
        <v>261615216</v>
      </c>
      <c r="I18" s="19"/>
      <c r="J18" s="19"/>
    </row>
    <row r="19" spans="1:10" s="36" customFormat="1" ht="12.75" customHeight="1">
      <c r="A19" s="37" t="s">
        <v>27</v>
      </c>
      <c r="B19" s="38" t="s">
        <v>28</v>
      </c>
      <c r="C19" s="39">
        <v>835573424</v>
      </c>
      <c r="D19" s="39">
        <v>0</v>
      </c>
      <c r="E19" s="39">
        <v>0</v>
      </c>
      <c r="F19" s="34">
        <v>0</v>
      </c>
      <c r="G19" s="34">
        <v>835573424</v>
      </c>
      <c r="H19" s="34">
        <v>170978702</v>
      </c>
      <c r="I19" s="19"/>
      <c r="J19" s="19"/>
    </row>
    <row r="20" spans="1:10" s="36" customFormat="1" ht="12.75" customHeight="1">
      <c r="A20" s="37" t="s">
        <v>29</v>
      </c>
      <c r="B20" s="38" t="s">
        <v>30</v>
      </c>
      <c r="C20" s="39">
        <v>346662689</v>
      </c>
      <c r="D20" s="39">
        <v>0</v>
      </c>
      <c r="E20" s="39">
        <v>0</v>
      </c>
      <c r="F20" s="34">
        <v>0</v>
      </c>
      <c r="G20" s="34">
        <v>346662689</v>
      </c>
      <c r="H20" s="34">
        <v>73764257</v>
      </c>
      <c r="I20" s="19"/>
      <c r="J20" s="19"/>
    </row>
    <row r="21" spans="1:10" s="36" customFormat="1" ht="12.75" customHeight="1">
      <c r="A21" s="37" t="s">
        <v>31</v>
      </c>
      <c r="B21" s="38" t="s">
        <v>32</v>
      </c>
      <c r="C21" s="39">
        <v>74605573</v>
      </c>
      <c r="D21" s="39">
        <v>3422985</v>
      </c>
      <c r="E21" s="39">
        <v>0</v>
      </c>
      <c r="F21" s="34">
        <v>0</v>
      </c>
      <c r="G21" s="34">
        <v>78028558</v>
      </c>
      <c r="H21" s="34">
        <v>16468468</v>
      </c>
      <c r="I21" s="19"/>
      <c r="J21" s="19"/>
    </row>
    <row r="22" spans="1:11" s="36" customFormat="1" ht="12.75" customHeight="1">
      <c r="A22" s="37" t="s">
        <v>33</v>
      </c>
      <c r="B22" s="38" t="s">
        <v>34</v>
      </c>
      <c r="C22" s="39">
        <v>7171013</v>
      </c>
      <c r="D22" s="39">
        <v>4104246</v>
      </c>
      <c r="E22" s="39">
        <v>0</v>
      </c>
      <c r="F22" s="34">
        <v>0</v>
      </c>
      <c r="G22" s="34">
        <v>11275259</v>
      </c>
      <c r="H22" s="34">
        <v>403789</v>
      </c>
      <c r="I22" s="19"/>
      <c r="J22" s="19"/>
      <c r="K22" s="45"/>
    </row>
    <row r="23" spans="1:11" s="36" customFormat="1" ht="12.75" customHeight="1">
      <c r="A23" s="37" t="s">
        <v>35</v>
      </c>
      <c r="B23" s="38" t="s">
        <v>36</v>
      </c>
      <c r="C23" s="39">
        <v>15907621</v>
      </c>
      <c r="D23" s="39">
        <v>0</v>
      </c>
      <c r="E23" s="39">
        <v>0</v>
      </c>
      <c r="F23" s="34">
        <v>0</v>
      </c>
      <c r="G23" s="34">
        <v>15907621</v>
      </c>
      <c r="H23" s="34">
        <v>3105260</v>
      </c>
      <c r="I23" s="19"/>
      <c r="J23" s="19"/>
      <c r="K23" s="45"/>
    </row>
    <row r="24" spans="1:11" s="36" customFormat="1" ht="25.5" customHeight="1">
      <c r="A24" s="37" t="s">
        <v>37</v>
      </c>
      <c r="B24" s="38" t="s">
        <v>38</v>
      </c>
      <c r="C24" s="39">
        <v>6677412</v>
      </c>
      <c r="D24" s="39">
        <v>0</v>
      </c>
      <c r="E24" s="39">
        <v>0</v>
      </c>
      <c r="F24" s="34">
        <v>0</v>
      </c>
      <c r="G24" s="34">
        <v>6677412</v>
      </c>
      <c r="H24" s="34">
        <v>3284476</v>
      </c>
      <c r="I24" s="19"/>
      <c r="J24" s="19"/>
      <c r="K24" s="45"/>
    </row>
    <row r="25" spans="1:11" s="36" customFormat="1" ht="12.75" customHeight="1">
      <c r="A25" s="37" t="s">
        <v>39</v>
      </c>
      <c r="B25" s="38" t="s">
        <v>40</v>
      </c>
      <c r="C25" s="39">
        <v>143406819</v>
      </c>
      <c r="D25" s="39">
        <v>2091189</v>
      </c>
      <c r="E25" s="39">
        <v>0</v>
      </c>
      <c r="F25" s="34">
        <v>-684647</v>
      </c>
      <c r="G25" s="34">
        <v>144813361</v>
      </c>
      <c r="H25" s="34">
        <v>101156797</v>
      </c>
      <c r="I25" s="19"/>
      <c r="J25" s="19"/>
      <c r="K25" s="45"/>
    </row>
    <row r="26" spans="1:11" s="36" customFormat="1" ht="12.75" customHeight="1">
      <c r="A26" s="37" t="s">
        <v>41</v>
      </c>
      <c r="B26" s="38" t="s">
        <v>42</v>
      </c>
      <c r="C26" s="39">
        <v>54785763</v>
      </c>
      <c r="D26" s="39">
        <v>4048413</v>
      </c>
      <c r="E26" s="39">
        <v>0</v>
      </c>
      <c r="F26" s="34">
        <v>0</v>
      </c>
      <c r="G26" s="34">
        <v>58834176</v>
      </c>
      <c r="H26" s="34">
        <v>11664912</v>
      </c>
      <c r="I26" s="19"/>
      <c r="J26" s="19"/>
      <c r="K26" s="45"/>
    </row>
    <row r="27" spans="1:11" s="36" customFormat="1" ht="12.75" customHeight="1">
      <c r="A27" s="37" t="s">
        <v>43</v>
      </c>
      <c r="B27" s="38" t="s">
        <v>44</v>
      </c>
      <c r="C27" s="39">
        <v>12073862</v>
      </c>
      <c r="D27" s="39">
        <v>1162596</v>
      </c>
      <c r="E27" s="39">
        <v>0</v>
      </c>
      <c r="F27" s="34">
        <v>0</v>
      </c>
      <c r="G27" s="34">
        <v>13236458</v>
      </c>
      <c r="H27" s="34">
        <v>2767684</v>
      </c>
      <c r="I27" s="19"/>
      <c r="J27" s="19"/>
      <c r="K27" s="45"/>
    </row>
    <row r="28" spans="1:10" s="36" customFormat="1" ht="12.75" customHeight="1">
      <c r="A28" s="37" t="s">
        <v>45</v>
      </c>
      <c r="B28" s="38" t="s">
        <v>46</v>
      </c>
      <c r="C28" s="39">
        <v>8033341</v>
      </c>
      <c r="D28" s="39">
        <v>4896893</v>
      </c>
      <c r="E28" s="39">
        <v>0</v>
      </c>
      <c r="F28" s="34">
        <v>0</v>
      </c>
      <c r="G28" s="34">
        <v>12930234</v>
      </c>
      <c r="H28" s="34">
        <v>1492807</v>
      </c>
      <c r="I28" s="19"/>
      <c r="J28" s="19"/>
    </row>
    <row r="29" spans="1:10" s="36" customFormat="1" ht="25.5" customHeight="1">
      <c r="A29" s="37" t="s">
        <v>47</v>
      </c>
      <c r="B29" s="38" t="s">
        <v>48</v>
      </c>
      <c r="C29" s="39">
        <v>1764691</v>
      </c>
      <c r="D29" s="39">
        <v>15025666</v>
      </c>
      <c r="E29" s="39">
        <v>0</v>
      </c>
      <c r="F29" s="34">
        <v>0</v>
      </c>
      <c r="G29" s="34">
        <v>16790357</v>
      </c>
      <c r="H29" s="34">
        <v>1873322</v>
      </c>
      <c r="I29" s="19"/>
      <c r="J29" s="19"/>
    </row>
    <row r="30" spans="1:11" s="36" customFormat="1" ht="15" hidden="1">
      <c r="A30" s="37" t="s">
        <v>49</v>
      </c>
      <c r="B30" s="38" t="s">
        <v>50</v>
      </c>
      <c r="C30" s="39">
        <v>0</v>
      </c>
      <c r="D30" s="39">
        <v>0</v>
      </c>
      <c r="E30" s="39">
        <v>0</v>
      </c>
      <c r="F30" s="34">
        <v>0</v>
      </c>
      <c r="G30" s="34">
        <v>0</v>
      </c>
      <c r="H30" s="34">
        <v>0</v>
      </c>
      <c r="I30" s="19"/>
      <c r="J30" s="19"/>
      <c r="K30" s="45"/>
    </row>
    <row r="31" spans="1:10" s="36" customFormat="1" ht="25.5" customHeight="1">
      <c r="A31" s="37" t="s">
        <v>51</v>
      </c>
      <c r="B31" s="38" t="s">
        <v>52</v>
      </c>
      <c r="C31" s="39">
        <v>0</v>
      </c>
      <c r="D31" s="39">
        <v>688220</v>
      </c>
      <c r="E31" s="39">
        <v>0</v>
      </c>
      <c r="F31" s="34">
        <v>-688220</v>
      </c>
      <c r="G31" s="34">
        <v>0</v>
      </c>
      <c r="H31" s="34">
        <v>0</v>
      </c>
      <c r="I31" s="19"/>
      <c r="J31" s="19"/>
    </row>
    <row r="32" spans="1:10" s="36" customFormat="1" ht="15">
      <c r="A32" s="37" t="s">
        <v>53</v>
      </c>
      <c r="B32" s="38" t="s">
        <v>54</v>
      </c>
      <c r="C32" s="39">
        <v>0</v>
      </c>
      <c r="D32" s="39">
        <v>264344686</v>
      </c>
      <c r="E32" s="39">
        <v>0</v>
      </c>
      <c r="F32" s="34">
        <v>-262867580</v>
      </c>
      <c r="G32" s="34">
        <v>1477106</v>
      </c>
      <c r="H32" s="34">
        <v>-102053</v>
      </c>
      <c r="I32" s="19"/>
      <c r="J32" s="19"/>
    </row>
    <row r="33" spans="1:10" s="36" customFormat="1" ht="15">
      <c r="A33" s="37" t="s">
        <v>55</v>
      </c>
      <c r="B33" s="38" t="s">
        <v>56</v>
      </c>
      <c r="C33" s="39">
        <v>515587</v>
      </c>
      <c r="D33" s="39">
        <v>0</v>
      </c>
      <c r="E33" s="39">
        <v>0</v>
      </c>
      <c r="F33" s="34">
        <v>-515587</v>
      </c>
      <c r="G33" s="34">
        <v>0</v>
      </c>
      <c r="H33" s="34">
        <v>0</v>
      </c>
      <c r="I33" s="19"/>
      <c r="J33" s="19"/>
    </row>
    <row r="34" spans="1:10" s="36" customFormat="1" ht="39.75" customHeight="1">
      <c r="A34" s="46" t="s">
        <v>57</v>
      </c>
      <c r="B34" s="38" t="s">
        <v>58</v>
      </c>
      <c r="C34" s="39">
        <v>383803721</v>
      </c>
      <c r="D34" s="39">
        <v>541265</v>
      </c>
      <c r="E34" s="39">
        <v>0</v>
      </c>
      <c r="F34" s="34">
        <v>0</v>
      </c>
      <c r="G34" s="34">
        <v>384344986</v>
      </c>
      <c r="H34" s="34">
        <v>8948296</v>
      </c>
      <c r="I34" s="19"/>
      <c r="J34" s="19"/>
    </row>
    <row r="35" spans="1:10" s="36" customFormat="1" ht="26.25">
      <c r="A35" s="46" t="s">
        <v>59</v>
      </c>
      <c r="B35" s="47" t="s">
        <v>60</v>
      </c>
      <c r="C35" s="39">
        <v>91815346</v>
      </c>
      <c r="D35" s="39">
        <v>54852494</v>
      </c>
      <c r="E35" s="39">
        <v>0</v>
      </c>
      <c r="F35" s="34">
        <v>0</v>
      </c>
      <c r="G35" s="34">
        <v>146667840</v>
      </c>
      <c r="H35" s="34">
        <v>26564066</v>
      </c>
      <c r="I35" s="19"/>
      <c r="J35" s="19"/>
    </row>
    <row r="36" spans="1:10" s="36" customFormat="1" ht="15">
      <c r="A36" s="37" t="s">
        <v>61</v>
      </c>
      <c r="B36" s="47" t="s">
        <v>62</v>
      </c>
      <c r="C36" s="39">
        <v>20915054</v>
      </c>
      <c r="D36" s="39">
        <v>0</v>
      </c>
      <c r="E36" s="39">
        <v>0</v>
      </c>
      <c r="F36" s="34">
        <v>0</v>
      </c>
      <c r="G36" s="34">
        <v>20915054</v>
      </c>
      <c r="H36" s="34">
        <v>3193791</v>
      </c>
      <c r="I36" s="19"/>
      <c r="J36" s="19"/>
    </row>
    <row r="37" spans="1:10" s="36" customFormat="1" ht="15">
      <c r="A37" s="37" t="s">
        <v>63</v>
      </c>
      <c r="B37" s="47" t="s">
        <v>64</v>
      </c>
      <c r="C37" s="39">
        <v>761030</v>
      </c>
      <c r="D37" s="39">
        <v>1053185</v>
      </c>
      <c r="E37" s="39">
        <v>0</v>
      </c>
      <c r="F37" s="34">
        <v>0</v>
      </c>
      <c r="G37" s="34">
        <v>1814215</v>
      </c>
      <c r="H37" s="34">
        <v>868074</v>
      </c>
      <c r="I37" s="19"/>
      <c r="J37" s="19"/>
    </row>
    <row r="38" spans="1:10" s="36" customFormat="1" ht="10.5" customHeight="1">
      <c r="A38" s="37"/>
      <c r="B38" s="48"/>
      <c r="C38" s="39"/>
      <c r="D38" s="39"/>
      <c r="E38" s="34"/>
      <c r="F38" s="34"/>
      <c r="G38" s="49"/>
      <c r="H38" s="49">
        <v>0</v>
      </c>
      <c r="I38" s="19"/>
      <c r="J38" s="19"/>
    </row>
    <row r="39" spans="1:10" s="84" customFormat="1" ht="15">
      <c r="A39" s="201"/>
      <c r="B39" s="202" t="s">
        <v>65</v>
      </c>
      <c r="C39" s="204">
        <v>3098370664</v>
      </c>
      <c r="D39" s="203">
        <v>879753008</v>
      </c>
      <c r="E39" s="205">
        <v>0</v>
      </c>
      <c r="F39" s="204">
        <v>-264756034</v>
      </c>
      <c r="G39" s="204">
        <v>3713367638</v>
      </c>
      <c r="H39" s="206">
        <v>750493279</v>
      </c>
      <c r="I39" s="19"/>
      <c r="J39" s="19"/>
    </row>
    <row r="40" spans="1:10" s="44" customFormat="1" ht="15">
      <c r="A40" s="50" t="s">
        <v>66</v>
      </c>
      <c r="B40" s="51" t="s">
        <v>67</v>
      </c>
      <c r="C40" s="42">
        <v>2976818198</v>
      </c>
      <c r="D40" s="42">
        <v>777546265</v>
      </c>
      <c r="E40" s="42">
        <v>0</v>
      </c>
      <c r="F40" s="42">
        <v>-240552053</v>
      </c>
      <c r="G40" s="42">
        <v>3513812410</v>
      </c>
      <c r="H40" s="42">
        <v>693319939</v>
      </c>
      <c r="I40" s="19"/>
      <c r="J40" s="19"/>
    </row>
    <row r="41" spans="1:10" s="44" customFormat="1" ht="15">
      <c r="A41" s="50" t="s">
        <v>68</v>
      </c>
      <c r="B41" s="41" t="s">
        <v>69</v>
      </c>
      <c r="C41" s="42">
        <v>717736538</v>
      </c>
      <c r="D41" s="42">
        <v>639433966</v>
      </c>
      <c r="E41" s="42">
        <v>0</v>
      </c>
      <c r="F41" s="42">
        <v>0</v>
      </c>
      <c r="G41" s="42">
        <v>1357170504</v>
      </c>
      <c r="H41" s="42">
        <v>291838201</v>
      </c>
      <c r="I41" s="19"/>
      <c r="J41" s="19"/>
    </row>
    <row r="42" spans="1:10" s="44" customFormat="1" ht="15">
      <c r="A42" s="40">
        <v>1100</v>
      </c>
      <c r="B42" s="41" t="s">
        <v>70</v>
      </c>
      <c r="C42" s="52">
        <v>327017921</v>
      </c>
      <c r="D42" s="52">
        <v>328341733</v>
      </c>
      <c r="E42" s="42">
        <v>0</v>
      </c>
      <c r="F42" s="42">
        <v>0</v>
      </c>
      <c r="G42" s="42">
        <v>655359654</v>
      </c>
      <c r="H42" s="42">
        <v>145571713</v>
      </c>
      <c r="I42" s="19"/>
      <c r="J42" s="19"/>
    </row>
    <row r="43" spans="1:10" s="44" customFormat="1" ht="30" customHeight="1">
      <c r="A43" s="40">
        <v>1200</v>
      </c>
      <c r="B43" s="41" t="s">
        <v>71</v>
      </c>
      <c r="C43" s="52">
        <v>110154807</v>
      </c>
      <c r="D43" s="52">
        <v>85075676</v>
      </c>
      <c r="E43" s="42">
        <v>0</v>
      </c>
      <c r="F43" s="42">
        <v>0</v>
      </c>
      <c r="G43" s="42">
        <v>195230483</v>
      </c>
      <c r="H43" s="42">
        <v>42526218</v>
      </c>
      <c r="I43" s="19"/>
      <c r="J43" s="19"/>
    </row>
    <row r="44" spans="1:10" s="44" customFormat="1" ht="15">
      <c r="A44" s="40">
        <v>2000</v>
      </c>
      <c r="B44" s="41" t="s">
        <v>72</v>
      </c>
      <c r="C44" s="52">
        <v>280563810</v>
      </c>
      <c r="D44" s="52">
        <v>226016557</v>
      </c>
      <c r="E44" s="42">
        <v>0</v>
      </c>
      <c r="F44" s="42">
        <v>0</v>
      </c>
      <c r="G44" s="42">
        <v>506580367</v>
      </c>
      <c r="H44" s="42">
        <v>103740270</v>
      </c>
      <c r="I44" s="19"/>
      <c r="J44" s="19"/>
    </row>
    <row r="45" spans="1:10" s="44" customFormat="1" ht="15">
      <c r="A45" s="40">
        <v>3000</v>
      </c>
      <c r="B45" s="41" t="s">
        <v>73</v>
      </c>
      <c r="C45" s="52">
        <v>594036184</v>
      </c>
      <c r="D45" s="52">
        <v>78440087</v>
      </c>
      <c r="E45" s="42">
        <v>0</v>
      </c>
      <c r="F45" s="42">
        <v>0</v>
      </c>
      <c r="G45" s="42">
        <v>672476271</v>
      </c>
      <c r="H45" s="42">
        <v>121039533</v>
      </c>
      <c r="I45" s="19"/>
      <c r="J45" s="19"/>
    </row>
    <row r="46" spans="1:10" s="44" customFormat="1" ht="15">
      <c r="A46" s="40">
        <v>4000</v>
      </c>
      <c r="B46" s="41" t="s">
        <v>74</v>
      </c>
      <c r="C46" s="52">
        <v>170815061</v>
      </c>
      <c r="D46" s="52">
        <v>19534013</v>
      </c>
      <c r="E46" s="42">
        <v>0</v>
      </c>
      <c r="F46" s="42">
        <v>-684647</v>
      </c>
      <c r="G46" s="42">
        <v>189664427</v>
      </c>
      <c r="H46" s="42">
        <v>44548555</v>
      </c>
      <c r="I46" s="19"/>
      <c r="J46" s="19"/>
    </row>
    <row r="47" spans="1:10" s="44" customFormat="1" ht="15">
      <c r="A47" s="40">
        <v>6000</v>
      </c>
      <c r="B47" s="41" t="s">
        <v>75</v>
      </c>
      <c r="C47" s="52">
        <v>1149958977</v>
      </c>
      <c r="D47" s="52">
        <v>39314919</v>
      </c>
      <c r="E47" s="42">
        <v>0</v>
      </c>
      <c r="F47" s="42">
        <v>0</v>
      </c>
      <c r="G47" s="42">
        <v>1189273896</v>
      </c>
      <c r="H47" s="42">
        <v>211676047</v>
      </c>
      <c r="I47" s="19"/>
      <c r="J47" s="19"/>
    </row>
    <row r="48" spans="1:10" s="44" customFormat="1" ht="25.5" customHeight="1">
      <c r="A48" s="40">
        <v>7000</v>
      </c>
      <c r="B48" s="53" t="s">
        <v>76</v>
      </c>
      <c r="C48" s="42">
        <v>344271438</v>
      </c>
      <c r="D48" s="42">
        <v>823280</v>
      </c>
      <c r="E48" s="42">
        <v>0</v>
      </c>
      <c r="F48" s="42">
        <v>-239867406</v>
      </c>
      <c r="G48" s="42">
        <v>105227312</v>
      </c>
      <c r="H48" s="42">
        <v>24217603</v>
      </c>
      <c r="I48" s="19"/>
      <c r="J48" s="19"/>
    </row>
    <row r="49" spans="1:10" s="44" customFormat="1" ht="15" hidden="1">
      <c r="A49" s="40">
        <v>7100</v>
      </c>
      <c r="B49" s="54" t="s">
        <v>77</v>
      </c>
      <c r="C49" s="52">
        <v>0</v>
      </c>
      <c r="D49" s="52">
        <v>0</v>
      </c>
      <c r="E49" s="42">
        <v>0</v>
      </c>
      <c r="F49" s="42">
        <v>0</v>
      </c>
      <c r="G49" s="42">
        <v>0</v>
      </c>
      <c r="H49" s="42">
        <v>0</v>
      </c>
      <c r="I49" s="19"/>
      <c r="J49" s="19"/>
    </row>
    <row r="50" spans="1:10" s="44" customFormat="1" ht="15" customHeight="1">
      <c r="A50" s="40">
        <v>7200</v>
      </c>
      <c r="B50" s="54" t="s">
        <v>78</v>
      </c>
      <c r="C50" s="52">
        <v>0</v>
      </c>
      <c r="D50" s="52">
        <v>592339</v>
      </c>
      <c r="E50" s="42">
        <v>0</v>
      </c>
      <c r="F50" s="42">
        <v>-592339</v>
      </c>
      <c r="G50" s="42">
        <v>0</v>
      </c>
      <c r="H50" s="42">
        <v>0</v>
      </c>
      <c r="I50" s="19"/>
      <c r="J50" s="19"/>
    </row>
    <row r="51" spans="1:11" s="44" customFormat="1" ht="26.25">
      <c r="A51" s="55">
        <v>7300</v>
      </c>
      <c r="B51" s="56" t="s">
        <v>79</v>
      </c>
      <c r="C51" s="52">
        <v>222850612</v>
      </c>
      <c r="D51" s="52">
        <v>0</v>
      </c>
      <c r="E51" s="42">
        <v>0</v>
      </c>
      <c r="F51" s="52">
        <v>-222850612</v>
      </c>
      <c r="G51" s="42">
        <v>0</v>
      </c>
      <c r="H51" s="42">
        <v>0</v>
      </c>
      <c r="I51" s="19"/>
      <c r="J51" s="19"/>
      <c r="K51" s="43"/>
    </row>
    <row r="52" spans="1:10" s="44" customFormat="1" ht="15" customHeight="1">
      <c r="A52" s="40">
        <v>7400</v>
      </c>
      <c r="B52" s="57" t="s">
        <v>80</v>
      </c>
      <c r="C52" s="52">
        <v>15732037</v>
      </c>
      <c r="D52" s="52">
        <v>0</v>
      </c>
      <c r="E52" s="42">
        <v>0</v>
      </c>
      <c r="F52" s="42">
        <v>-15732037</v>
      </c>
      <c r="G52" s="42">
        <v>0</v>
      </c>
      <c r="H52" s="42">
        <v>0</v>
      </c>
      <c r="I52" s="19"/>
      <c r="J52" s="19"/>
    </row>
    <row r="53" spans="1:10" s="44" customFormat="1" ht="18" customHeight="1" hidden="1">
      <c r="A53" s="40">
        <v>7500</v>
      </c>
      <c r="B53" s="54" t="s">
        <v>81</v>
      </c>
      <c r="C53" s="52">
        <v>0</v>
      </c>
      <c r="D53" s="52">
        <v>0</v>
      </c>
      <c r="E53" s="42">
        <v>0</v>
      </c>
      <c r="F53" s="42">
        <v>0</v>
      </c>
      <c r="G53" s="42">
        <v>0</v>
      </c>
      <c r="H53" s="42">
        <v>0</v>
      </c>
      <c r="I53" s="19"/>
      <c r="J53" s="19"/>
    </row>
    <row r="54" spans="1:10" s="44" customFormat="1" ht="15" customHeight="1">
      <c r="A54" s="40">
        <v>7600</v>
      </c>
      <c r="B54" s="56" t="s">
        <v>82</v>
      </c>
      <c r="C54" s="52">
        <v>89527584</v>
      </c>
      <c r="D54" s="52">
        <v>0</v>
      </c>
      <c r="E54" s="42">
        <v>0</v>
      </c>
      <c r="F54" s="52">
        <v>0</v>
      </c>
      <c r="G54" s="42">
        <v>89527584</v>
      </c>
      <c r="H54" s="42">
        <v>22336788</v>
      </c>
      <c r="I54" s="19"/>
      <c r="J54" s="19"/>
    </row>
    <row r="55" spans="1:11" s="44" customFormat="1" ht="15">
      <c r="A55" s="40">
        <v>7700</v>
      </c>
      <c r="B55" s="56" t="s">
        <v>83</v>
      </c>
      <c r="C55" s="52">
        <v>15468787</v>
      </c>
      <c r="D55" s="52">
        <v>230941</v>
      </c>
      <c r="E55" s="42">
        <v>0</v>
      </c>
      <c r="F55" s="52">
        <v>0</v>
      </c>
      <c r="G55" s="42">
        <v>15699728</v>
      </c>
      <c r="H55" s="42">
        <v>1880815</v>
      </c>
      <c r="I55" s="19"/>
      <c r="J55" s="19"/>
      <c r="K55" s="43"/>
    </row>
    <row r="56" spans="1:11" s="44" customFormat="1" ht="26.25">
      <c r="A56" s="55">
        <v>7800</v>
      </c>
      <c r="B56" s="56" t="s">
        <v>84</v>
      </c>
      <c r="C56" s="52">
        <v>692418</v>
      </c>
      <c r="D56" s="52">
        <v>0</v>
      </c>
      <c r="E56" s="42">
        <v>0</v>
      </c>
      <c r="F56" s="52">
        <v>-692418</v>
      </c>
      <c r="G56" s="42">
        <v>0</v>
      </c>
      <c r="H56" s="42">
        <v>0</v>
      </c>
      <c r="I56" s="19"/>
      <c r="J56" s="19"/>
      <c r="K56" s="43"/>
    </row>
    <row r="57" spans="1:10" s="44" customFormat="1" ht="15">
      <c r="A57" s="40" t="s">
        <v>85</v>
      </c>
      <c r="B57" s="41" t="s">
        <v>86</v>
      </c>
      <c r="C57" s="42">
        <v>121552466</v>
      </c>
      <c r="D57" s="42">
        <v>102206742</v>
      </c>
      <c r="E57" s="42">
        <v>0</v>
      </c>
      <c r="F57" s="42">
        <v>-24203981</v>
      </c>
      <c r="G57" s="42">
        <v>199555227</v>
      </c>
      <c r="H57" s="42">
        <v>57173339</v>
      </c>
      <c r="I57" s="19"/>
      <c r="J57" s="19"/>
    </row>
    <row r="58" spans="1:10" s="44" customFormat="1" ht="15">
      <c r="A58" s="40">
        <v>5000</v>
      </c>
      <c r="B58" s="41" t="s">
        <v>87</v>
      </c>
      <c r="C58" s="52">
        <v>97410952</v>
      </c>
      <c r="D58" s="52">
        <v>102144275</v>
      </c>
      <c r="E58" s="42">
        <v>0</v>
      </c>
      <c r="F58" s="42">
        <v>0</v>
      </c>
      <c r="G58" s="42">
        <v>199555227</v>
      </c>
      <c r="H58" s="42">
        <v>57173339</v>
      </c>
      <c r="I58" s="19"/>
      <c r="J58" s="19"/>
    </row>
    <row r="59" spans="1:10" s="44" customFormat="1" ht="25.5">
      <c r="A59" s="40">
        <v>9000</v>
      </c>
      <c r="B59" s="53" t="s">
        <v>88</v>
      </c>
      <c r="C59" s="42">
        <v>24141514</v>
      </c>
      <c r="D59" s="42">
        <v>62467</v>
      </c>
      <c r="E59" s="42">
        <v>0</v>
      </c>
      <c r="F59" s="42">
        <v>-24203981</v>
      </c>
      <c r="G59" s="42">
        <v>0</v>
      </c>
      <c r="H59" s="42">
        <v>0</v>
      </c>
      <c r="I59" s="19"/>
      <c r="J59" s="19"/>
    </row>
    <row r="60" spans="1:10" s="44" customFormat="1" ht="15" hidden="1">
      <c r="A60" s="40">
        <v>9100</v>
      </c>
      <c r="B60" s="54" t="s">
        <v>89</v>
      </c>
      <c r="C60" s="52">
        <v>0</v>
      </c>
      <c r="D60" s="52">
        <v>0</v>
      </c>
      <c r="E60" s="42"/>
      <c r="F60" s="52">
        <v>0</v>
      </c>
      <c r="G60" s="42">
        <v>0</v>
      </c>
      <c r="H60" s="42">
        <v>0</v>
      </c>
      <c r="I60" s="19"/>
      <c r="J60" s="19"/>
    </row>
    <row r="61" spans="1:10" s="44" customFormat="1" ht="15">
      <c r="A61" s="40">
        <v>9200</v>
      </c>
      <c r="B61" s="56" t="s">
        <v>90</v>
      </c>
      <c r="C61" s="52">
        <v>0</v>
      </c>
      <c r="D61" s="52">
        <v>62467</v>
      </c>
      <c r="E61" s="42">
        <v>0</v>
      </c>
      <c r="F61" s="52">
        <v>-62467</v>
      </c>
      <c r="G61" s="42">
        <v>0</v>
      </c>
      <c r="H61" s="42">
        <v>0</v>
      </c>
      <c r="I61" s="19"/>
      <c r="J61" s="19"/>
    </row>
    <row r="62" spans="1:10" s="44" customFormat="1" ht="26.25">
      <c r="A62" s="55">
        <v>9500</v>
      </c>
      <c r="B62" s="56" t="s">
        <v>91</v>
      </c>
      <c r="C62" s="52">
        <v>24141514</v>
      </c>
      <c r="D62" s="52">
        <v>0</v>
      </c>
      <c r="E62" s="42">
        <v>0</v>
      </c>
      <c r="F62" s="199">
        <v>-24141514</v>
      </c>
      <c r="G62" s="42">
        <v>0</v>
      </c>
      <c r="H62" s="42">
        <v>0</v>
      </c>
      <c r="I62" s="19"/>
      <c r="J62" s="19"/>
    </row>
    <row r="63" spans="1:10" s="44" customFormat="1" ht="15" hidden="1">
      <c r="A63" s="55">
        <v>9600</v>
      </c>
      <c r="B63" s="54" t="s">
        <v>92</v>
      </c>
      <c r="C63" s="52">
        <v>0</v>
      </c>
      <c r="D63" s="52">
        <v>0</v>
      </c>
      <c r="E63" s="42">
        <v>0</v>
      </c>
      <c r="F63" s="199">
        <v>0</v>
      </c>
      <c r="G63" s="42">
        <v>0</v>
      </c>
      <c r="H63" s="42">
        <v>0</v>
      </c>
      <c r="I63" s="19"/>
      <c r="J63" s="19"/>
    </row>
    <row r="64" spans="1:10" s="44" customFormat="1" ht="15" hidden="1">
      <c r="A64" s="55">
        <v>9700</v>
      </c>
      <c r="B64" s="54" t="s">
        <v>93</v>
      </c>
      <c r="C64" s="52">
        <v>0</v>
      </c>
      <c r="D64" s="52">
        <v>0</v>
      </c>
      <c r="E64" s="42">
        <v>0</v>
      </c>
      <c r="F64" s="199">
        <v>0</v>
      </c>
      <c r="G64" s="42">
        <v>0</v>
      </c>
      <c r="H64" s="42">
        <v>0</v>
      </c>
      <c r="I64" s="19"/>
      <c r="J64" s="19"/>
    </row>
    <row r="65" spans="1:10" s="44" customFormat="1" ht="26.25" hidden="1">
      <c r="A65" s="55">
        <v>9800</v>
      </c>
      <c r="B65" s="56" t="s">
        <v>94</v>
      </c>
      <c r="C65" s="52">
        <v>0</v>
      </c>
      <c r="D65" s="52">
        <v>0</v>
      </c>
      <c r="E65" s="42">
        <v>0</v>
      </c>
      <c r="F65" s="199">
        <v>0</v>
      </c>
      <c r="G65" s="42">
        <v>0</v>
      </c>
      <c r="H65" s="42">
        <v>0</v>
      </c>
      <c r="I65" s="19"/>
      <c r="J65" s="19"/>
    </row>
    <row r="66" spans="1:10" s="44" customFormat="1" ht="25.5">
      <c r="A66" s="40" t="s">
        <v>95</v>
      </c>
      <c r="B66" s="53" t="s">
        <v>96</v>
      </c>
      <c r="C66" s="52">
        <v>0</v>
      </c>
      <c r="D66" s="52">
        <v>1</v>
      </c>
      <c r="E66" s="42">
        <v>0</v>
      </c>
      <c r="F66" s="52">
        <v>0</v>
      </c>
      <c r="G66" s="42">
        <v>1</v>
      </c>
      <c r="H66" s="42">
        <v>1</v>
      </c>
      <c r="I66" s="19"/>
      <c r="J66" s="19"/>
    </row>
    <row r="67" spans="1:10" s="84" customFormat="1" ht="15">
      <c r="A67" s="201"/>
      <c r="B67" s="202" t="s">
        <v>97</v>
      </c>
      <c r="C67" s="204">
        <v>129260947</v>
      </c>
      <c r="D67" s="203">
        <v>120797524</v>
      </c>
      <c r="E67" s="205">
        <v>0</v>
      </c>
      <c r="F67" s="204">
        <v>0</v>
      </c>
      <c r="G67" s="204">
        <v>250058471</v>
      </c>
      <c r="H67" s="206">
        <v>79319086</v>
      </c>
      <c r="I67" s="19"/>
      <c r="J67" s="19"/>
    </row>
    <row r="68" spans="1:10" s="84" customFormat="1" ht="15">
      <c r="A68" s="201"/>
      <c r="B68" s="202" t="s">
        <v>98</v>
      </c>
      <c r="C68" s="204">
        <v>-129260947</v>
      </c>
      <c r="D68" s="203">
        <v>-120797524</v>
      </c>
      <c r="E68" s="205">
        <v>0</v>
      </c>
      <c r="F68" s="204">
        <v>0</v>
      </c>
      <c r="G68" s="204">
        <v>-250058471</v>
      </c>
      <c r="H68" s="206">
        <v>-79319086.00000003</v>
      </c>
      <c r="I68" s="19"/>
      <c r="J68" s="19"/>
    </row>
    <row r="69" spans="1:10" s="36" customFormat="1" ht="15">
      <c r="A69" s="58" t="s">
        <v>99</v>
      </c>
      <c r="B69" s="59" t="s">
        <v>100</v>
      </c>
      <c r="C69" s="60">
        <v>314749060.68</v>
      </c>
      <c r="D69" s="60">
        <v>-105503356</v>
      </c>
      <c r="E69" s="60"/>
      <c r="F69" s="60">
        <v>36388748</v>
      </c>
      <c r="G69" s="60">
        <v>245634452.68</v>
      </c>
      <c r="H69" s="60">
        <v>-35421745.05000001</v>
      </c>
      <c r="I69" s="19"/>
      <c r="J69" s="19"/>
    </row>
    <row r="70" spans="1:10" s="36" customFormat="1" ht="15">
      <c r="A70" s="58" t="s">
        <v>101</v>
      </c>
      <c r="B70" s="59" t="s">
        <v>102</v>
      </c>
      <c r="C70" s="60">
        <v>34520573</v>
      </c>
      <c r="D70" s="60">
        <v>0</v>
      </c>
      <c r="E70" s="60">
        <v>0</v>
      </c>
      <c r="F70" s="60">
        <v>-36388748</v>
      </c>
      <c r="G70" s="60">
        <v>-1868175</v>
      </c>
      <c r="H70" s="60">
        <v>-8489236</v>
      </c>
      <c r="I70" s="19"/>
      <c r="J70" s="19"/>
    </row>
    <row r="71" spans="1:10" s="36" customFormat="1" ht="25.5">
      <c r="A71" s="58" t="s">
        <v>103</v>
      </c>
      <c r="B71" s="61" t="s">
        <v>104</v>
      </c>
      <c r="C71" s="60">
        <v>-120059000</v>
      </c>
      <c r="D71" s="60">
        <v>0</v>
      </c>
      <c r="E71" s="60">
        <v>0</v>
      </c>
      <c r="F71" s="60">
        <v>0</v>
      </c>
      <c r="G71" s="60">
        <v>-120059000</v>
      </c>
      <c r="H71" s="60">
        <v>-14100000</v>
      </c>
      <c r="I71" s="19"/>
      <c r="J71" s="19"/>
    </row>
    <row r="72" spans="1:10" s="36" customFormat="1" ht="15">
      <c r="A72" s="58" t="s">
        <v>105</v>
      </c>
      <c r="B72" s="61" t="s">
        <v>106</v>
      </c>
      <c r="C72" s="60">
        <v>-285805598</v>
      </c>
      <c r="D72" s="60">
        <v>0</v>
      </c>
      <c r="E72" s="60">
        <v>0</v>
      </c>
      <c r="F72" s="60">
        <v>0</v>
      </c>
      <c r="G72" s="60">
        <v>-285805598</v>
      </c>
      <c r="H72" s="60">
        <v>250000</v>
      </c>
      <c r="I72" s="19"/>
      <c r="J72" s="19"/>
    </row>
    <row r="73" spans="1:10" s="36" customFormat="1" ht="15">
      <c r="A73" s="58" t="s">
        <v>107</v>
      </c>
      <c r="B73" s="61" t="s">
        <v>108</v>
      </c>
      <c r="C73" s="60">
        <v>-56444058</v>
      </c>
      <c r="D73" s="60">
        <v>-10929956</v>
      </c>
      <c r="E73" s="60">
        <v>0</v>
      </c>
      <c r="F73" s="200">
        <v>9815011</v>
      </c>
      <c r="G73" s="60">
        <v>-57559003</v>
      </c>
      <c r="H73" s="60">
        <v>-22734912</v>
      </c>
      <c r="I73" s="19"/>
      <c r="J73" s="19"/>
    </row>
    <row r="74" spans="1:10" s="36" customFormat="1" ht="15">
      <c r="A74" s="58" t="s">
        <v>109</v>
      </c>
      <c r="B74" s="61" t="s">
        <v>110</v>
      </c>
      <c r="C74" s="60">
        <v>49947079.32</v>
      </c>
      <c r="D74" s="60">
        <v>15484</v>
      </c>
      <c r="E74" s="60">
        <v>0</v>
      </c>
      <c r="F74" s="60">
        <v>-9815011</v>
      </c>
      <c r="G74" s="60">
        <v>40147552.32</v>
      </c>
      <c r="H74" s="60">
        <v>1984255.8299999982</v>
      </c>
      <c r="I74" s="19"/>
      <c r="J74" s="19"/>
    </row>
    <row r="75" spans="1:10" s="36" customFormat="1" ht="38.25">
      <c r="A75" s="58" t="s">
        <v>111</v>
      </c>
      <c r="B75" s="61" t="s">
        <v>112</v>
      </c>
      <c r="C75" s="60">
        <v>-66169004</v>
      </c>
      <c r="D75" s="60">
        <v>-4379696</v>
      </c>
      <c r="E75" s="60">
        <v>0</v>
      </c>
      <c r="F75" s="60">
        <v>0</v>
      </c>
      <c r="G75" s="60">
        <v>-70548700</v>
      </c>
      <c r="H75" s="60">
        <v>-807448.7800000012</v>
      </c>
      <c r="I75" s="19"/>
      <c r="J75" s="19"/>
    </row>
    <row r="76" spans="1:10" s="36" customFormat="1" ht="15">
      <c r="A76" s="62" t="s">
        <v>113</v>
      </c>
      <c r="B76" s="63" t="s">
        <v>114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19"/>
      <c r="J76" s="19"/>
    </row>
    <row r="79" spans="1:8" s="36" customFormat="1" ht="33.75" customHeight="1">
      <c r="A79" s="257" t="s">
        <v>194</v>
      </c>
      <c r="B79" s="257"/>
      <c r="D79" s="65" t="s">
        <v>115</v>
      </c>
      <c r="H79" s="66" t="s">
        <v>195</v>
      </c>
    </row>
    <row r="80" spans="1:10" s="36" customFormat="1" ht="17.25" customHeight="1">
      <c r="A80" s="67" t="s">
        <v>116</v>
      </c>
      <c r="B80" s="68"/>
      <c r="C80" s="69"/>
      <c r="D80" s="70"/>
      <c r="E80" s="35"/>
      <c r="I80" s="19"/>
      <c r="J80" s="19"/>
    </row>
    <row r="81" spans="1:10" s="36" customFormat="1" ht="17.25" customHeight="1">
      <c r="A81" s="67"/>
      <c r="B81" s="68"/>
      <c r="C81" s="69"/>
      <c r="D81" s="70"/>
      <c r="E81" s="35"/>
      <c r="I81" s="19"/>
      <c r="J81" s="19"/>
    </row>
    <row r="82" spans="1:10" s="36" customFormat="1" ht="17.25" customHeight="1">
      <c r="A82" s="67"/>
      <c r="B82" s="68"/>
      <c r="C82" s="69"/>
      <c r="D82" s="70"/>
      <c r="E82" s="35"/>
      <c r="I82" s="19"/>
      <c r="J82" s="19"/>
    </row>
    <row r="83" spans="1:14" s="189" customFormat="1" ht="12.75" customHeight="1">
      <c r="A83" s="71" t="s">
        <v>117</v>
      </c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4" s="44" customFormat="1" ht="17.25" customHeight="1">
      <c r="A84" s="196" t="s">
        <v>118</v>
      </c>
      <c r="B84" s="197"/>
      <c r="D84" s="75"/>
    </row>
  </sheetData>
  <sheetProtection/>
  <mergeCells count="9">
    <mergeCell ref="A79:B79"/>
    <mergeCell ref="A1:H1"/>
    <mergeCell ref="A2:H2"/>
    <mergeCell ref="A3:H3"/>
    <mergeCell ref="A4:H4"/>
    <mergeCell ref="A10:A11"/>
    <mergeCell ref="B10:B11"/>
    <mergeCell ref="C10:G10"/>
    <mergeCell ref="H10:H11"/>
  </mergeCells>
  <hyperlinks>
    <hyperlink ref="A84" r:id="rId1" display="Silvija.Lansmane@kase.gov.lv"/>
  </hyperlinks>
  <printOptions horizontalCentered="1"/>
  <pageMargins left="0.7480314960629921" right="0.9448818897637796" top="0.6299212598425197" bottom="0.5905511811023623" header="1.1023622047244095" footer="0.5118110236220472"/>
  <pageSetup horizontalDpi="600" verticalDpi="600" orientation="landscape" paperSize="9" scale="85" r:id="rId3"/>
  <headerFooter alignWithMargins="0">
    <oddFooter>&amp;C&amp;P</oddFooter>
  </headerFooter>
  <rowBreaks count="1" manualBreakCount="1">
    <brk id="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="90" zoomScaleNormal="90" zoomScaleSheetLayoutView="100" zoomScalePageLayoutView="0" workbookViewId="0" topLeftCell="A55">
      <pane xSplit="2" topLeftCell="C1" activePane="topRight" state="frozen"/>
      <selection pane="topLeft" activeCell="A14" sqref="A14"/>
      <selection pane="topRight" activeCell="I85" sqref="I85"/>
    </sheetView>
  </sheetViews>
  <sheetFormatPr defaultColWidth="9.140625" defaultRowHeight="12.75"/>
  <cols>
    <col min="1" max="1" width="12.421875" style="82" customWidth="1"/>
    <col min="2" max="2" width="44.28125" style="84" customWidth="1"/>
    <col min="3" max="3" width="13.57421875" style="86" customWidth="1"/>
    <col min="4" max="4" width="13.00390625" style="84" customWidth="1"/>
    <col min="5" max="5" width="10.7109375" style="84" customWidth="1"/>
    <col min="6" max="6" width="13.7109375" style="84" customWidth="1"/>
    <col min="7" max="7" width="12.140625" style="84" customWidth="1"/>
    <col min="8" max="8" width="13.57421875" style="84" customWidth="1"/>
    <col min="9" max="9" width="13.8515625" style="86" customWidth="1"/>
    <col min="10" max="10" width="13.57421875" style="86" customWidth="1"/>
    <col min="11" max="16384" width="9.140625" style="84" customWidth="1"/>
  </cols>
  <sheetData>
    <row r="1" spans="1:10" s="76" customFormat="1" ht="37.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</row>
    <row r="2" spans="1:10" s="76" customFormat="1" ht="15.75" customHeight="1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s="6" customFormat="1" ht="20.25" customHeight="1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s="6" customFormat="1" ht="16.5" customHeight="1">
      <c r="A4" s="261" t="s">
        <v>2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s="6" customFormat="1" ht="12.75">
      <c r="A5" s="10" t="s">
        <v>3</v>
      </c>
      <c r="B5" s="11"/>
      <c r="C5" s="11"/>
      <c r="D5" s="11"/>
      <c r="F5" s="12"/>
      <c r="I5" s="12"/>
      <c r="J5" s="77" t="s">
        <v>119</v>
      </c>
    </row>
    <row r="6" spans="1:10" s="79" customFormat="1" ht="15">
      <c r="A6" s="78"/>
      <c r="D6" s="80" t="s">
        <v>120</v>
      </c>
      <c r="I6" s="81"/>
      <c r="J6" s="81"/>
    </row>
    <row r="7" spans="1:10" s="79" customFormat="1" ht="15">
      <c r="A7" s="78"/>
      <c r="D7" s="80" t="s">
        <v>121</v>
      </c>
      <c r="I7" s="81"/>
      <c r="J7" s="81"/>
    </row>
    <row r="8" spans="2:4" ht="12.75">
      <c r="B8" s="83"/>
      <c r="C8" s="84"/>
      <c r="D8" s="85" t="s">
        <v>7</v>
      </c>
    </row>
    <row r="9" spans="2:10" ht="12.75">
      <c r="B9" s="87"/>
      <c r="J9" s="88" t="s">
        <v>8</v>
      </c>
    </row>
    <row r="10" spans="1:10" ht="12.75" customHeight="1">
      <c r="A10" s="277" t="s">
        <v>122</v>
      </c>
      <c r="B10" s="277" t="s">
        <v>10</v>
      </c>
      <c r="C10" s="269" t="s">
        <v>123</v>
      </c>
      <c r="D10" s="270"/>
      <c r="E10" s="270"/>
      <c r="F10" s="270"/>
      <c r="G10" s="270"/>
      <c r="H10" s="270"/>
      <c r="I10" s="271"/>
      <c r="J10" s="272" t="s">
        <v>12</v>
      </c>
    </row>
    <row r="11" spans="1:10" ht="102" customHeight="1">
      <c r="A11" s="278"/>
      <c r="B11" s="278"/>
      <c r="C11" s="89" t="s">
        <v>124</v>
      </c>
      <c r="D11" s="90" t="s">
        <v>125</v>
      </c>
      <c r="E11" s="90" t="s">
        <v>126</v>
      </c>
      <c r="F11" s="91" t="s">
        <v>127</v>
      </c>
      <c r="G11" s="90" t="s">
        <v>128</v>
      </c>
      <c r="H11" s="90" t="s">
        <v>16</v>
      </c>
      <c r="I11" s="89" t="s">
        <v>17</v>
      </c>
      <c r="J11" s="273"/>
    </row>
    <row r="12" spans="1:10" ht="12.75">
      <c r="A12" s="92">
        <v>1</v>
      </c>
      <c r="B12" s="93">
        <v>2</v>
      </c>
      <c r="C12" s="94">
        <v>3</v>
      </c>
      <c r="D12" s="93">
        <v>4</v>
      </c>
      <c r="E12" s="93">
        <v>5</v>
      </c>
      <c r="F12" s="93">
        <v>6</v>
      </c>
      <c r="G12" s="93">
        <v>7</v>
      </c>
      <c r="H12" s="93">
        <v>8</v>
      </c>
      <c r="I12" s="94">
        <v>9</v>
      </c>
      <c r="J12" s="95">
        <v>10</v>
      </c>
    </row>
    <row r="13" spans="1:10" ht="12.75">
      <c r="A13" s="207"/>
      <c r="B13" s="216"/>
      <c r="C13" s="234"/>
      <c r="D13" s="235"/>
      <c r="E13" s="235"/>
      <c r="F13" s="235"/>
      <c r="G13" s="235"/>
      <c r="H13" s="235"/>
      <c r="I13" s="235"/>
      <c r="J13" s="235"/>
    </row>
    <row r="14" spans="1:10" ht="12.75">
      <c r="A14" s="201"/>
      <c r="B14" s="217" t="s">
        <v>18</v>
      </c>
      <c r="C14" s="206">
        <f aca="true" t="shared" si="0" ref="C14:H14">C15+C16+C17+C18+C23+C24+C25+C26+C27+C28+C29+C31+C32+C33+C34+C35+C36+C37</f>
        <v>2270373335</v>
      </c>
      <c r="D14" s="206">
        <f t="shared" si="0"/>
        <v>978807381</v>
      </c>
      <c r="E14" s="206">
        <f t="shared" si="0"/>
        <v>761030</v>
      </c>
      <c r="F14" s="206">
        <f t="shared" si="0"/>
        <v>137641418</v>
      </c>
      <c r="G14" s="206">
        <f t="shared" si="0"/>
        <v>0</v>
      </c>
      <c r="H14" s="206">
        <f t="shared" si="0"/>
        <v>-159951553</v>
      </c>
      <c r="I14" s="206">
        <f>I15+I16+I17+I18+I23+I24+I25+I26+I27+I28+I29+I30+I31+I32+I33+I34+I35+I36+I37</f>
        <v>3227631611</v>
      </c>
      <c r="J14" s="206">
        <f>J15+J16+J17+J18+J23+J24+J25+J26+J27+J28+J29+J31+J32+J33+J34+J35+J36+J37</f>
        <v>669025441</v>
      </c>
    </row>
    <row r="15" spans="1:10" ht="12.75">
      <c r="A15" s="208" t="s">
        <v>19</v>
      </c>
      <c r="B15" s="218" t="s">
        <v>20</v>
      </c>
      <c r="C15" s="236">
        <v>344504612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8">
        <f aca="true" t="shared" si="1" ref="I15:I37">SUM(C15:H15)</f>
        <v>344504612</v>
      </c>
      <c r="J15" s="238">
        <v>76002641</v>
      </c>
    </row>
    <row r="16" spans="1:10" ht="12.75">
      <c r="A16" s="208" t="s">
        <v>21</v>
      </c>
      <c r="B16" s="218" t="s">
        <v>22</v>
      </c>
      <c r="C16" s="239">
        <v>0</v>
      </c>
      <c r="D16" s="238">
        <v>878653520</v>
      </c>
      <c r="E16" s="238">
        <v>0</v>
      </c>
      <c r="F16" s="237">
        <v>0</v>
      </c>
      <c r="G16" s="237">
        <v>0</v>
      </c>
      <c r="H16" s="238">
        <v>0</v>
      </c>
      <c r="I16" s="238">
        <f t="shared" si="1"/>
        <v>878653520</v>
      </c>
      <c r="J16" s="238">
        <v>186177278</v>
      </c>
    </row>
    <row r="17" spans="1:10" ht="12.75">
      <c r="A17" s="208" t="s">
        <v>23</v>
      </c>
      <c r="B17" s="218" t="s">
        <v>24</v>
      </c>
      <c r="C17" s="239">
        <v>533</v>
      </c>
      <c r="D17" s="238">
        <v>0</v>
      </c>
      <c r="E17" s="238">
        <v>0</v>
      </c>
      <c r="F17" s="237">
        <v>0</v>
      </c>
      <c r="G17" s="237">
        <v>0</v>
      </c>
      <c r="H17" s="238">
        <v>0</v>
      </c>
      <c r="I17" s="238">
        <f t="shared" si="1"/>
        <v>533</v>
      </c>
      <c r="J17" s="238">
        <v>125</v>
      </c>
    </row>
    <row r="18" spans="1:10" s="87" customFormat="1" ht="12.75">
      <c r="A18" s="209" t="s">
        <v>25</v>
      </c>
      <c r="B18" s="219" t="s">
        <v>26</v>
      </c>
      <c r="C18" s="240">
        <f>C19+C20+C21+C22</f>
        <v>1264012699</v>
      </c>
      <c r="D18" s="240">
        <v>0</v>
      </c>
      <c r="E18" s="240">
        <v>0</v>
      </c>
      <c r="F18" s="241">
        <v>0</v>
      </c>
      <c r="G18" s="241">
        <v>0</v>
      </c>
      <c r="H18" s="240">
        <v>0</v>
      </c>
      <c r="I18" s="240">
        <f t="shared" si="1"/>
        <v>1264012699</v>
      </c>
      <c r="J18" s="238">
        <v>259198963</v>
      </c>
    </row>
    <row r="19" spans="1:10" ht="12.75">
      <c r="A19" s="210" t="s">
        <v>129</v>
      </c>
      <c r="B19" s="220" t="s">
        <v>28</v>
      </c>
      <c r="C19" s="242">
        <v>835573424</v>
      </c>
      <c r="D19" s="242">
        <v>0</v>
      </c>
      <c r="E19" s="242">
        <v>0</v>
      </c>
      <c r="F19" s="243">
        <v>0</v>
      </c>
      <c r="G19" s="243">
        <v>0</v>
      </c>
      <c r="H19" s="242">
        <v>0</v>
      </c>
      <c r="I19" s="242">
        <f t="shared" si="1"/>
        <v>835573424</v>
      </c>
      <c r="J19" s="238">
        <v>170978702</v>
      </c>
    </row>
    <row r="20" spans="1:10" ht="12.75">
      <c r="A20" s="210" t="s">
        <v>29</v>
      </c>
      <c r="B20" s="220" t="s">
        <v>30</v>
      </c>
      <c r="C20" s="242">
        <v>346662689</v>
      </c>
      <c r="D20" s="242">
        <v>0</v>
      </c>
      <c r="E20" s="242">
        <v>0</v>
      </c>
      <c r="F20" s="243">
        <v>0</v>
      </c>
      <c r="G20" s="243">
        <v>0</v>
      </c>
      <c r="H20" s="242">
        <v>0</v>
      </c>
      <c r="I20" s="242">
        <f t="shared" si="1"/>
        <v>346662689</v>
      </c>
      <c r="J20" s="238">
        <v>73764257</v>
      </c>
    </row>
    <row r="21" spans="1:10" ht="12.75">
      <c r="A21" s="210" t="s">
        <v>130</v>
      </c>
      <c r="B21" s="220" t="s">
        <v>32</v>
      </c>
      <c r="C21" s="242">
        <v>74605573</v>
      </c>
      <c r="D21" s="242">
        <v>0</v>
      </c>
      <c r="E21" s="242">
        <v>0</v>
      </c>
      <c r="F21" s="243">
        <v>0</v>
      </c>
      <c r="G21" s="243">
        <v>0</v>
      </c>
      <c r="H21" s="242">
        <v>0</v>
      </c>
      <c r="I21" s="242">
        <f t="shared" si="1"/>
        <v>74605573</v>
      </c>
      <c r="J21" s="238">
        <v>15782910</v>
      </c>
    </row>
    <row r="22" spans="1:10" ht="12.75">
      <c r="A22" s="210" t="s">
        <v>131</v>
      </c>
      <c r="B22" s="220" t="s">
        <v>34</v>
      </c>
      <c r="C22" s="242">
        <v>7171013</v>
      </c>
      <c r="D22" s="242">
        <v>0</v>
      </c>
      <c r="E22" s="242">
        <v>0</v>
      </c>
      <c r="F22" s="243">
        <v>0</v>
      </c>
      <c r="G22" s="243">
        <v>0</v>
      </c>
      <c r="H22" s="242">
        <v>0</v>
      </c>
      <c r="I22" s="242">
        <f t="shared" si="1"/>
        <v>7171013</v>
      </c>
      <c r="J22" s="238">
        <v>-1326906</v>
      </c>
    </row>
    <row r="23" spans="1:10" ht="12.75">
      <c r="A23" s="208" t="s">
        <v>35</v>
      </c>
      <c r="B23" s="218" t="s">
        <v>36</v>
      </c>
      <c r="C23" s="239">
        <v>15907621</v>
      </c>
      <c r="D23" s="238">
        <v>0</v>
      </c>
      <c r="E23" s="238">
        <v>0</v>
      </c>
      <c r="F23" s="237">
        <v>0</v>
      </c>
      <c r="G23" s="237">
        <v>0</v>
      </c>
      <c r="H23" s="238">
        <v>0</v>
      </c>
      <c r="I23" s="238">
        <f t="shared" si="1"/>
        <v>15907621</v>
      </c>
      <c r="J23" s="238">
        <v>3105260</v>
      </c>
    </row>
    <row r="24" spans="1:10" ht="25.5">
      <c r="A24" s="208" t="s">
        <v>37</v>
      </c>
      <c r="B24" s="221" t="s">
        <v>38</v>
      </c>
      <c r="C24" s="239">
        <v>6677412</v>
      </c>
      <c r="D24" s="238">
        <v>0</v>
      </c>
      <c r="E24" s="238">
        <v>0</v>
      </c>
      <c r="F24" s="237">
        <v>0</v>
      </c>
      <c r="G24" s="237">
        <v>0</v>
      </c>
      <c r="H24" s="238">
        <v>0</v>
      </c>
      <c r="I24" s="238">
        <f t="shared" si="1"/>
        <v>6677412</v>
      </c>
      <c r="J24" s="238">
        <v>3284476</v>
      </c>
    </row>
    <row r="25" spans="1:10" ht="12.75">
      <c r="A25" s="211" t="s">
        <v>39</v>
      </c>
      <c r="B25" s="221" t="s">
        <v>40</v>
      </c>
      <c r="C25" s="239">
        <v>143489737</v>
      </c>
      <c r="D25" s="238">
        <v>0</v>
      </c>
      <c r="E25" s="238">
        <v>0</v>
      </c>
      <c r="F25" s="238">
        <v>0</v>
      </c>
      <c r="G25" s="238">
        <v>0</v>
      </c>
      <c r="H25" s="238">
        <f>-(1383+0+81535)</f>
        <v>-82918</v>
      </c>
      <c r="I25" s="238">
        <f t="shared" si="1"/>
        <v>143406819</v>
      </c>
      <c r="J25" s="238">
        <v>99480287</v>
      </c>
    </row>
    <row r="26" spans="1:10" ht="12.75">
      <c r="A26" s="211" t="s">
        <v>41</v>
      </c>
      <c r="B26" s="221" t="s">
        <v>42</v>
      </c>
      <c r="C26" s="239">
        <v>54785763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f t="shared" si="1"/>
        <v>54785763</v>
      </c>
      <c r="J26" s="238">
        <v>10602720</v>
      </c>
    </row>
    <row r="27" spans="1:10" ht="12.75">
      <c r="A27" s="208" t="s">
        <v>43</v>
      </c>
      <c r="B27" s="218" t="s">
        <v>44</v>
      </c>
      <c r="C27" s="239">
        <v>12073862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f t="shared" si="1"/>
        <v>12073862</v>
      </c>
      <c r="J27" s="238">
        <v>2532465</v>
      </c>
    </row>
    <row r="28" spans="1:10" ht="12.75">
      <c r="A28" s="208" t="s">
        <v>45</v>
      </c>
      <c r="B28" s="221" t="s">
        <v>46</v>
      </c>
      <c r="C28" s="239">
        <v>8333207</v>
      </c>
      <c r="D28" s="238">
        <v>0</v>
      </c>
      <c r="E28" s="238">
        <v>0</v>
      </c>
      <c r="F28" s="238">
        <v>0</v>
      </c>
      <c r="G28" s="238">
        <v>0</v>
      </c>
      <c r="H28" s="238">
        <f>-362866+63000</f>
        <v>-299866</v>
      </c>
      <c r="I28" s="238">
        <f t="shared" si="1"/>
        <v>8033341</v>
      </c>
      <c r="J28" s="238">
        <v>526833</v>
      </c>
    </row>
    <row r="29" spans="1:10" s="96" customFormat="1" ht="25.5" customHeight="1">
      <c r="A29" s="208" t="s">
        <v>47</v>
      </c>
      <c r="B29" s="222" t="s">
        <v>48</v>
      </c>
      <c r="C29" s="244">
        <v>1764691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f t="shared" si="1"/>
        <v>1764691</v>
      </c>
      <c r="J29" s="238">
        <v>599907</v>
      </c>
    </row>
    <row r="30" spans="1:10" ht="12.75" customHeight="1" hidden="1">
      <c r="A30" s="211" t="s">
        <v>49</v>
      </c>
      <c r="B30" s="221" t="s">
        <v>50</v>
      </c>
      <c r="C30" s="239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f t="shared" si="1"/>
        <v>0</v>
      </c>
      <c r="J30" s="238">
        <v>0</v>
      </c>
    </row>
    <row r="31" spans="1:10" s="96" customFormat="1" ht="25.5" customHeight="1">
      <c r="A31" s="208" t="s">
        <v>51</v>
      </c>
      <c r="B31" s="222" t="s">
        <v>52</v>
      </c>
      <c r="C31" s="244">
        <v>581536</v>
      </c>
      <c r="D31" s="245">
        <v>0</v>
      </c>
      <c r="E31" s="245">
        <v>0</v>
      </c>
      <c r="F31" s="245">
        <v>2230781</v>
      </c>
      <c r="G31" s="245">
        <v>0</v>
      </c>
      <c r="H31" s="245">
        <v>-2812317</v>
      </c>
      <c r="I31" s="245">
        <f t="shared" si="1"/>
        <v>0</v>
      </c>
      <c r="J31" s="238">
        <v>0</v>
      </c>
    </row>
    <row r="32" spans="1:10" s="96" customFormat="1" ht="12.75">
      <c r="A32" s="208" t="s">
        <v>53</v>
      </c>
      <c r="B32" s="223" t="s">
        <v>54</v>
      </c>
      <c r="C32" s="244">
        <v>0</v>
      </c>
      <c r="D32" s="245">
        <v>74894578</v>
      </c>
      <c r="E32" s="237">
        <v>0</v>
      </c>
      <c r="F32" s="245">
        <v>77520116</v>
      </c>
      <c r="G32" s="245">
        <v>0</v>
      </c>
      <c r="H32" s="245">
        <f>-152351694-63000</f>
        <v>-152414694</v>
      </c>
      <c r="I32" s="245">
        <f t="shared" si="1"/>
        <v>0</v>
      </c>
      <c r="J32" s="238">
        <v>0</v>
      </c>
    </row>
    <row r="33" spans="1:10" s="96" customFormat="1" ht="12.75">
      <c r="A33" s="208" t="s">
        <v>55</v>
      </c>
      <c r="B33" s="223" t="s">
        <v>56</v>
      </c>
      <c r="C33" s="244">
        <v>289801</v>
      </c>
      <c r="D33" s="245">
        <v>0</v>
      </c>
      <c r="E33" s="245">
        <v>0</v>
      </c>
      <c r="F33" s="245">
        <v>225786</v>
      </c>
      <c r="G33" s="245">
        <v>0</v>
      </c>
      <c r="H33" s="245">
        <v>0</v>
      </c>
      <c r="I33" s="245">
        <f t="shared" si="1"/>
        <v>515587</v>
      </c>
      <c r="J33" s="238">
        <v>61996</v>
      </c>
    </row>
    <row r="34" spans="1:10" s="96" customFormat="1" ht="48.75" customHeight="1">
      <c r="A34" s="212" t="s">
        <v>132</v>
      </c>
      <c r="B34" s="222" t="s">
        <v>133</v>
      </c>
      <c r="C34" s="244">
        <v>378458681</v>
      </c>
      <c r="D34" s="245">
        <v>0</v>
      </c>
      <c r="E34" s="245">
        <v>0</v>
      </c>
      <c r="F34" s="245">
        <v>5345040</v>
      </c>
      <c r="G34" s="245">
        <v>0</v>
      </c>
      <c r="H34" s="245">
        <v>0</v>
      </c>
      <c r="I34" s="245">
        <f t="shared" si="1"/>
        <v>383803721</v>
      </c>
      <c r="J34" s="238">
        <v>8928631</v>
      </c>
    </row>
    <row r="35" spans="1:10" s="96" customFormat="1" ht="25.5">
      <c r="A35" s="208" t="s">
        <v>134</v>
      </c>
      <c r="B35" s="222" t="s">
        <v>135</v>
      </c>
      <c r="C35" s="244">
        <v>39493180</v>
      </c>
      <c r="D35" s="245">
        <v>2471</v>
      </c>
      <c r="E35" s="245">
        <v>0</v>
      </c>
      <c r="F35" s="245">
        <v>52319695</v>
      </c>
      <c r="G35" s="245"/>
      <c r="H35" s="245">
        <v>0</v>
      </c>
      <c r="I35" s="245">
        <f>SUM(C35:H35)</f>
        <v>91815346</v>
      </c>
      <c r="J35" s="238">
        <v>15192374</v>
      </c>
    </row>
    <row r="36" spans="1:10" s="96" customFormat="1" ht="25.5" customHeight="1">
      <c r="A36" s="208" t="s">
        <v>61</v>
      </c>
      <c r="B36" s="222" t="s">
        <v>62</v>
      </c>
      <c r="C36" s="244">
        <v>0</v>
      </c>
      <c r="D36" s="245">
        <v>25256812</v>
      </c>
      <c r="E36" s="245">
        <v>0</v>
      </c>
      <c r="F36" s="245">
        <v>0</v>
      </c>
      <c r="G36" s="245">
        <v>0</v>
      </c>
      <c r="H36" s="245">
        <v>-4341758</v>
      </c>
      <c r="I36" s="245">
        <f>SUM(C36:H36)</f>
        <v>20915054</v>
      </c>
      <c r="J36" s="238">
        <v>3193791</v>
      </c>
    </row>
    <row r="37" spans="1:10" s="96" customFormat="1" ht="12.75">
      <c r="A37" s="208" t="s">
        <v>63</v>
      </c>
      <c r="B37" s="222" t="s">
        <v>64</v>
      </c>
      <c r="C37" s="244">
        <v>0</v>
      </c>
      <c r="D37" s="237">
        <v>0</v>
      </c>
      <c r="E37" s="237">
        <v>761030</v>
      </c>
      <c r="F37" s="237">
        <v>0</v>
      </c>
      <c r="G37" s="237">
        <v>0</v>
      </c>
      <c r="H37" s="245">
        <v>0</v>
      </c>
      <c r="I37" s="245">
        <f t="shared" si="1"/>
        <v>761030</v>
      </c>
      <c r="J37" s="238">
        <v>137694</v>
      </c>
    </row>
    <row r="38" spans="1:10" ht="15.75" customHeight="1" hidden="1">
      <c r="A38" s="208"/>
      <c r="B38" s="224"/>
      <c r="C38" s="239"/>
      <c r="D38" s="238"/>
      <c r="E38" s="246"/>
      <c r="F38" s="246"/>
      <c r="G38" s="238"/>
      <c r="H38" s="238"/>
      <c r="I38" s="247"/>
      <c r="J38" s="247">
        <f>I38</f>
        <v>0</v>
      </c>
    </row>
    <row r="39" spans="1:10" ht="12.75">
      <c r="A39" s="201"/>
      <c r="B39" s="217" t="s">
        <v>136</v>
      </c>
      <c r="C39" s="206">
        <f>C40+C57</f>
        <v>2137886385</v>
      </c>
      <c r="D39" s="206">
        <f>D40+D57</f>
        <v>1003352329</v>
      </c>
      <c r="E39" s="206">
        <f>E40+E57+E66</f>
        <v>1936203</v>
      </c>
      <c r="F39" s="206">
        <f>F40+F57+F66</f>
        <v>115173911</v>
      </c>
      <c r="G39" s="206">
        <f>G40+G57+G66</f>
        <v>-26611</v>
      </c>
      <c r="H39" s="206">
        <f>H40+H57</f>
        <v>-159951553</v>
      </c>
      <c r="I39" s="206">
        <f>I40+I57+I66</f>
        <v>3098370664</v>
      </c>
      <c r="J39" s="206">
        <f>J40+J57+J66</f>
        <v>607451342</v>
      </c>
    </row>
    <row r="40" spans="1:10" ht="13.5">
      <c r="A40" s="208" t="s">
        <v>66</v>
      </c>
      <c r="B40" s="225" t="s">
        <v>67</v>
      </c>
      <c r="C40" s="240">
        <f>C41+C45+C46+C47+C48</f>
        <v>2021976481</v>
      </c>
      <c r="D40" s="247">
        <f aca="true" t="shared" si="2" ref="D40:J40">D41+D45+D46+D47+D48</f>
        <v>1003082632</v>
      </c>
      <c r="E40" s="247">
        <f>E41+E45+E46+E47+E48</f>
        <v>1865738</v>
      </c>
      <c r="F40" s="247">
        <f>F41+F45+F46+F47+F48</f>
        <v>109607809</v>
      </c>
      <c r="G40" s="247">
        <f t="shared" si="2"/>
        <v>-2348</v>
      </c>
      <c r="H40" s="247">
        <f>H41+H45+H46+H47+H48</f>
        <v>-159712114</v>
      </c>
      <c r="I40" s="247">
        <f t="shared" si="2"/>
        <v>2976818198</v>
      </c>
      <c r="J40" s="247">
        <f t="shared" si="2"/>
        <v>570437751</v>
      </c>
    </row>
    <row r="41" spans="1:10" ht="12.75">
      <c r="A41" s="213" t="s">
        <v>68</v>
      </c>
      <c r="B41" s="226" t="s">
        <v>69</v>
      </c>
      <c r="C41" s="240">
        <f>C42+C43+C44</f>
        <v>612809851</v>
      </c>
      <c r="D41" s="247">
        <f aca="true" t="shared" si="3" ref="D41:I41">SUM(D42:D44)</f>
        <v>6685064</v>
      </c>
      <c r="E41" s="247">
        <f t="shared" si="3"/>
        <v>454562</v>
      </c>
      <c r="F41" s="247">
        <f t="shared" si="3"/>
        <v>97789409</v>
      </c>
      <c r="G41" s="247">
        <f t="shared" si="3"/>
        <v>-2348</v>
      </c>
      <c r="H41" s="247">
        <f t="shared" si="3"/>
        <v>0</v>
      </c>
      <c r="I41" s="247">
        <f t="shared" si="3"/>
        <v>717736538</v>
      </c>
      <c r="J41" s="247">
        <v>148887307</v>
      </c>
    </row>
    <row r="42" spans="1:10" ht="12.75">
      <c r="A42" s="208">
        <v>1100</v>
      </c>
      <c r="B42" s="221" t="s">
        <v>70</v>
      </c>
      <c r="C42" s="239">
        <v>270994635</v>
      </c>
      <c r="D42" s="238">
        <v>3933672</v>
      </c>
      <c r="E42" s="238">
        <v>106272</v>
      </c>
      <c r="F42" s="238">
        <v>51983342</v>
      </c>
      <c r="G42" s="238">
        <v>0</v>
      </c>
      <c r="H42" s="238">
        <v>0</v>
      </c>
      <c r="I42" s="238">
        <f aca="true" t="shared" si="4" ref="I42:I47">SUM(C42:H42)</f>
        <v>327017921</v>
      </c>
      <c r="J42" s="238">
        <v>71390074</v>
      </c>
    </row>
    <row r="43" spans="1:10" ht="25.5" customHeight="1">
      <c r="A43" s="208">
        <v>1200</v>
      </c>
      <c r="B43" s="221" t="s">
        <v>71</v>
      </c>
      <c r="C43" s="239">
        <v>96202285</v>
      </c>
      <c r="D43" s="238">
        <v>1083045</v>
      </c>
      <c r="E43" s="238">
        <v>20405</v>
      </c>
      <c r="F43" s="238">
        <v>12849072</v>
      </c>
      <c r="G43" s="238">
        <v>0</v>
      </c>
      <c r="H43" s="238">
        <v>0</v>
      </c>
      <c r="I43" s="238">
        <f t="shared" si="4"/>
        <v>110154807</v>
      </c>
      <c r="J43" s="238">
        <v>24067788</v>
      </c>
    </row>
    <row r="44" spans="1:10" ht="12.75">
      <c r="A44" s="208">
        <v>2000</v>
      </c>
      <c r="B44" s="221" t="s">
        <v>72</v>
      </c>
      <c r="C44" s="239">
        <v>245612931</v>
      </c>
      <c r="D44" s="238">
        <v>1668347</v>
      </c>
      <c r="E44" s="238">
        <v>327885</v>
      </c>
      <c r="F44" s="238">
        <v>32956995</v>
      </c>
      <c r="G44" s="238">
        <f>-2170-178</f>
        <v>-2348</v>
      </c>
      <c r="H44" s="238">
        <v>0</v>
      </c>
      <c r="I44" s="238">
        <f t="shared" si="4"/>
        <v>280563810</v>
      </c>
      <c r="J44" s="238">
        <v>53429445</v>
      </c>
    </row>
    <row r="45" spans="1:10" ht="12.75">
      <c r="A45" s="208">
        <v>3000</v>
      </c>
      <c r="B45" s="221" t="s">
        <v>73</v>
      </c>
      <c r="C45" s="239">
        <v>592137063</v>
      </c>
      <c r="D45" s="238">
        <v>300576</v>
      </c>
      <c r="E45" s="238">
        <v>722250</v>
      </c>
      <c r="F45" s="238">
        <v>1359730</v>
      </c>
      <c r="G45" s="238">
        <v>0</v>
      </c>
      <c r="H45" s="238">
        <v>-483435</v>
      </c>
      <c r="I45" s="238">
        <f t="shared" si="4"/>
        <v>594036184</v>
      </c>
      <c r="J45" s="238">
        <v>108421921</v>
      </c>
    </row>
    <row r="46" spans="1:10" ht="12.75">
      <c r="A46" s="208">
        <v>4000</v>
      </c>
      <c r="B46" s="221" t="s">
        <v>74</v>
      </c>
      <c r="C46" s="239">
        <v>175036471</v>
      </c>
      <c r="D46" s="238">
        <v>0</v>
      </c>
      <c r="E46" s="238">
        <v>0</v>
      </c>
      <c r="F46" s="238">
        <v>203266</v>
      </c>
      <c r="G46" s="238">
        <v>0</v>
      </c>
      <c r="H46" s="239">
        <f>H36+H25</f>
        <v>-4424676</v>
      </c>
      <c r="I46" s="238">
        <f t="shared" si="4"/>
        <v>170815061</v>
      </c>
      <c r="J46" s="238">
        <v>40741729</v>
      </c>
    </row>
    <row r="47" spans="1:10" ht="12.75">
      <c r="A47" s="208">
        <v>6000</v>
      </c>
      <c r="B47" s="221" t="s">
        <v>75</v>
      </c>
      <c r="C47" s="239">
        <v>151052477</v>
      </c>
      <c r="D47" s="238">
        <v>993856825</v>
      </c>
      <c r="E47" s="238">
        <v>50710</v>
      </c>
      <c r="F47" s="238">
        <v>4998965</v>
      </c>
      <c r="G47" s="238">
        <v>0</v>
      </c>
      <c r="H47" s="247"/>
      <c r="I47" s="238">
        <f t="shared" si="4"/>
        <v>1149958977</v>
      </c>
      <c r="J47" s="238">
        <v>203526214</v>
      </c>
    </row>
    <row r="48" spans="1:10" ht="25.5">
      <c r="A48" s="211">
        <v>7000</v>
      </c>
      <c r="B48" s="222" t="s">
        <v>137</v>
      </c>
      <c r="C48" s="239">
        <f aca="true" t="shared" si="5" ref="C48:I48">C49+C50+C51+C52+C53+C54+C55+C56</f>
        <v>490940619</v>
      </c>
      <c r="D48" s="239">
        <f t="shared" si="5"/>
        <v>2240167</v>
      </c>
      <c r="E48" s="239">
        <f t="shared" si="5"/>
        <v>638216</v>
      </c>
      <c r="F48" s="238">
        <f t="shared" si="5"/>
        <v>5256439</v>
      </c>
      <c r="G48" s="238">
        <f t="shared" si="5"/>
        <v>0</v>
      </c>
      <c r="H48" s="237">
        <f t="shared" si="5"/>
        <v>-154804003</v>
      </c>
      <c r="I48" s="238">
        <f t="shared" si="5"/>
        <v>344271438</v>
      </c>
      <c r="J48" s="238">
        <v>68860580</v>
      </c>
    </row>
    <row r="49" spans="1:10" ht="12.75">
      <c r="A49" s="208">
        <v>7100</v>
      </c>
      <c r="B49" s="221" t="s">
        <v>77</v>
      </c>
      <c r="C49" s="239">
        <v>74831578</v>
      </c>
      <c r="D49" s="239">
        <v>0</v>
      </c>
      <c r="E49" s="238">
        <v>0</v>
      </c>
      <c r="F49" s="238">
        <f>0</f>
        <v>0</v>
      </c>
      <c r="G49" s="238">
        <v>0</v>
      </c>
      <c r="H49" s="238">
        <f>-C49-D49-E49-F49</f>
        <v>-74831578</v>
      </c>
      <c r="I49" s="238">
        <f aca="true" t="shared" si="6" ref="I49:I55">SUM(C49:H49)</f>
        <v>0</v>
      </c>
      <c r="J49" s="238">
        <v>0</v>
      </c>
    </row>
    <row r="50" spans="1:10" ht="12.75" customHeight="1" hidden="1">
      <c r="A50" s="208">
        <v>7200</v>
      </c>
      <c r="B50" s="221" t="s">
        <v>78</v>
      </c>
      <c r="C50" s="239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f t="shared" si="6"/>
        <v>0</v>
      </c>
      <c r="J50" s="238">
        <v>0</v>
      </c>
    </row>
    <row r="51" spans="1:10" ht="25.5">
      <c r="A51" s="211">
        <v>7300</v>
      </c>
      <c r="B51" s="222" t="s">
        <v>79</v>
      </c>
      <c r="C51" s="239">
        <v>296542059</v>
      </c>
      <c r="D51" s="238">
        <v>2221035</v>
      </c>
      <c r="E51" s="238">
        <v>638023</v>
      </c>
      <c r="F51" s="238">
        <v>0</v>
      </c>
      <c r="G51" s="238">
        <v>0</v>
      </c>
      <c r="H51" s="237">
        <v>-76550505</v>
      </c>
      <c r="I51" s="238">
        <f t="shared" si="6"/>
        <v>222850612</v>
      </c>
      <c r="J51" s="238">
        <v>41087995</v>
      </c>
    </row>
    <row r="52" spans="1:10" ht="25.5">
      <c r="A52" s="211">
        <v>7400</v>
      </c>
      <c r="B52" s="222" t="s">
        <v>80</v>
      </c>
      <c r="C52" s="239">
        <v>16644199</v>
      </c>
      <c r="D52" s="238">
        <v>0</v>
      </c>
      <c r="E52" s="238">
        <v>0</v>
      </c>
      <c r="F52" s="238">
        <v>0</v>
      </c>
      <c r="G52" s="238">
        <v>0</v>
      </c>
      <c r="H52" s="237">
        <v>-912162</v>
      </c>
      <c r="I52" s="238">
        <f>SUM(C52:H52)</f>
        <v>15732037</v>
      </c>
      <c r="J52" s="238">
        <v>3104128</v>
      </c>
    </row>
    <row r="53" spans="1:10" ht="25.5" hidden="1">
      <c r="A53" s="208">
        <v>7500</v>
      </c>
      <c r="B53" s="221" t="s">
        <v>81</v>
      </c>
      <c r="C53" s="239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f>-F53</f>
        <v>0</v>
      </c>
      <c r="I53" s="238">
        <f t="shared" si="6"/>
        <v>0</v>
      </c>
      <c r="J53" s="238">
        <v>0</v>
      </c>
    </row>
    <row r="54" spans="1:10" ht="13.5" customHeight="1">
      <c r="A54" s="211">
        <v>7600</v>
      </c>
      <c r="B54" s="222" t="s">
        <v>82</v>
      </c>
      <c r="C54" s="239">
        <v>89527584</v>
      </c>
      <c r="D54" s="238">
        <v>0</v>
      </c>
      <c r="E54" s="238">
        <v>0</v>
      </c>
      <c r="F54" s="238">
        <v>0</v>
      </c>
      <c r="G54" s="238">
        <v>0</v>
      </c>
      <c r="H54" s="237">
        <v>0</v>
      </c>
      <c r="I54" s="238">
        <f t="shared" si="6"/>
        <v>89527584</v>
      </c>
      <c r="J54" s="238">
        <v>22336788</v>
      </c>
    </row>
    <row r="55" spans="1:10" ht="12.75">
      <c r="A55" s="211">
        <v>7700</v>
      </c>
      <c r="B55" s="222" t="s">
        <v>83</v>
      </c>
      <c r="C55" s="239">
        <v>13395199</v>
      </c>
      <c r="D55" s="238">
        <v>19132</v>
      </c>
      <c r="E55" s="238">
        <v>193</v>
      </c>
      <c r="F55" s="238">
        <v>2054263</v>
      </c>
      <c r="G55" s="238">
        <v>0</v>
      </c>
      <c r="H55" s="237">
        <v>0</v>
      </c>
      <c r="I55" s="238">
        <f t="shared" si="6"/>
        <v>15468787</v>
      </c>
      <c r="J55" s="238">
        <v>1743741</v>
      </c>
    </row>
    <row r="56" spans="1:10" ht="38.25">
      <c r="A56" s="211">
        <v>7800</v>
      </c>
      <c r="B56" s="222" t="s">
        <v>84</v>
      </c>
      <c r="C56" s="239">
        <v>0</v>
      </c>
      <c r="D56" s="238">
        <v>0</v>
      </c>
      <c r="E56" s="238">
        <v>0</v>
      </c>
      <c r="F56" s="238">
        <v>3202176</v>
      </c>
      <c r="G56" s="238"/>
      <c r="H56" s="237">
        <v>-2509758</v>
      </c>
      <c r="I56" s="238">
        <f>SUM(C56:H56)</f>
        <v>692418</v>
      </c>
      <c r="J56" s="238">
        <v>587928</v>
      </c>
    </row>
    <row r="57" spans="1:10" s="87" customFormat="1" ht="12.75">
      <c r="A57" s="213" t="s">
        <v>85</v>
      </c>
      <c r="B57" s="226" t="s">
        <v>86</v>
      </c>
      <c r="C57" s="240">
        <f aca="true" t="shared" si="7" ref="C57:J57">C58+C59</f>
        <v>115909904</v>
      </c>
      <c r="D57" s="240">
        <f t="shared" si="7"/>
        <v>269697</v>
      </c>
      <c r="E57" s="247">
        <f t="shared" si="7"/>
        <v>70465</v>
      </c>
      <c r="F57" s="247">
        <f t="shared" si="7"/>
        <v>5566102</v>
      </c>
      <c r="G57" s="247">
        <f t="shared" si="7"/>
        <v>-24263</v>
      </c>
      <c r="H57" s="247">
        <f t="shared" si="7"/>
        <v>-239439</v>
      </c>
      <c r="I57" s="247">
        <f t="shared" si="7"/>
        <v>121552466</v>
      </c>
      <c r="J57" s="247">
        <f t="shared" si="7"/>
        <v>37013591</v>
      </c>
    </row>
    <row r="58" spans="1:10" ht="12.75">
      <c r="A58" s="214">
        <v>5000</v>
      </c>
      <c r="B58" s="227" t="s">
        <v>87</v>
      </c>
      <c r="C58" s="239">
        <v>91545531</v>
      </c>
      <c r="D58" s="239">
        <v>269697</v>
      </c>
      <c r="E58" s="239">
        <v>70465</v>
      </c>
      <c r="F58" s="239">
        <v>5549522</v>
      </c>
      <c r="G58" s="239">
        <f>-20971-3292</f>
        <v>-24263</v>
      </c>
      <c r="H58" s="239">
        <v>0</v>
      </c>
      <c r="I58" s="239">
        <f>C58+D58+E58+F58+G58+H58</f>
        <v>97410952</v>
      </c>
      <c r="J58" s="239">
        <v>24306343</v>
      </c>
    </row>
    <row r="59" spans="1:10" ht="12.75">
      <c r="A59" s="208">
        <v>9000</v>
      </c>
      <c r="B59" s="221" t="s">
        <v>138</v>
      </c>
      <c r="C59" s="239">
        <f>C60+C61+C62+C64+C65</f>
        <v>24364373</v>
      </c>
      <c r="D59" s="239">
        <f aca="true" t="shared" si="8" ref="D59:I59">D60+D61+D62+D64+D65</f>
        <v>0</v>
      </c>
      <c r="E59" s="239">
        <f t="shared" si="8"/>
        <v>0</v>
      </c>
      <c r="F59" s="239">
        <f t="shared" si="8"/>
        <v>16580</v>
      </c>
      <c r="G59" s="239">
        <f t="shared" si="8"/>
        <v>0</v>
      </c>
      <c r="H59" s="239">
        <f>H60+H61+H62+H64+H65</f>
        <v>-239439</v>
      </c>
      <c r="I59" s="239">
        <f t="shared" si="8"/>
        <v>24141514</v>
      </c>
      <c r="J59" s="239">
        <v>12707248</v>
      </c>
    </row>
    <row r="60" spans="1:10" ht="12.75" customHeight="1">
      <c r="A60" s="211">
        <v>9100</v>
      </c>
      <c r="B60" s="221" t="s">
        <v>89</v>
      </c>
      <c r="C60" s="239">
        <v>63000</v>
      </c>
      <c r="D60" s="237">
        <v>0</v>
      </c>
      <c r="E60" s="238">
        <v>0</v>
      </c>
      <c r="F60" s="238">
        <v>0</v>
      </c>
      <c r="G60" s="238">
        <v>0</v>
      </c>
      <c r="H60" s="237">
        <v>-63000</v>
      </c>
      <c r="I60" s="237">
        <f>C60+D60+E60+H60</f>
        <v>0</v>
      </c>
      <c r="J60" s="239">
        <v>0</v>
      </c>
    </row>
    <row r="61" spans="1:10" ht="12.75" customHeight="1" hidden="1">
      <c r="A61" s="211">
        <v>9200</v>
      </c>
      <c r="B61" s="222" t="s">
        <v>90</v>
      </c>
      <c r="C61" s="239">
        <v>0</v>
      </c>
      <c r="D61" s="237">
        <v>0</v>
      </c>
      <c r="E61" s="238">
        <v>0</v>
      </c>
      <c r="F61" s="238">
        <v>0</v>
      </c>
      <c r="G61" s="238">
        <v>0</v>
      </c>
      <c r="H61" s="237">
        <v>0</v>
      </c>
      <c r="I61" s="237">
        <f>C61+D61+E61+H61</f>
        <v>0</v>
      </c>
      <c r="J61" s="239">
        <v>0</v>
      </c>
    </row>
    <row r="62" spans="1:10" ht="25.5">
      <c r="A62" s="211">
        <v>9500</v>
      </c>
      <c r="B62" s="221" t="s">
        <v>91</v>
      </c>
      <c r="C62" s="239">
        <v>24297449</v>
      </c>
      <c r="D62" s="237">
        <v>0</v>
      </c>
      <c r="E62" s="238">
        <v>0</v>
      </c>
      <c r="F62" s="238">
        <v>0</v>
      </c>
      <c r="G62" s="238">
        <v>0</v>
      </c>
      <c r="H62" s="237">
        <v>-155935</v>
      </c>
      <c r="I62" s="237">
        <f>C62+D62+E62+H62+F62</f>
        <v>24141514</v>
      </c>
      <c r="J62" s="239">
        <v>12707248</v>
      </c>
    </row>
    <row r="63" spans="1:10" ht="25.5" customHeight="1" hidden="1">
      <c r="A63" s="211">
        <v>9600</v>
      </c>
      <c r="B63" s="221" t="s">
        <v>92</v>
      </c>
      <c r="C63" s="239">
        <v>0</v>
      </c>
      <c r="D63" s="237">
        <v>0</v>
      </c>
      <c r="E63" s="238">
        <v>0</v>
      </c>
      <c r="F63" s="238">
        <v>0</v>
      </c>
      <c r="G63" s="238">
        <v>0</v>
      </c>
      <c r="H63" s="237">
        <f>-F63</f>
        <v>0</v>
      </c>
      <c r="I63" s="237">
        <f>C63+D63+E63+H63+F63</f>
        <v>0</v>
      </c>
      <c r="J63" s="239">
        <v>0</v>
      </c>
    </row>
    <row r="64" spans="1:10" ht="25.5" customHeight="1">
      <c r="A64" s="211">
        <v>9700</v>
      </c>
      <c r="B64" s="221" t="s">
        <v>93</v>
      </c>
      <c r="C64" s="239">
        <v>3924</v>
      </c>
      <c r="D64" s="237">
        <v>0</v>
      </c>
      <c r="E64" s="238">
        <v>0</v>
      </c>
      <c r="F64" s="238">
        <v>0</v>
      </c>
      <c r="G64" s="238">
        <v>0</v>
      </c>
      <c r="H64" s="237">
        <v>-3924</v>
      </c>
      <c r="I64" s="237">
        <f>C64+D64+E64+H64+F64</f>
        <v>0</v>
      </c>
      <c r="J64" s="239">
        <v>0</v>
      </c>
    </row>
    <row r="65" spans="1:10" ht="38.25">
      <c r="A65" s="211">
        <v>9800</v>
      </c>
      <c r="B65" s="222" t="s">
        <v>94</v>
      </c>
      <c r="C65" s="239">
        <v>0</v>
      </c>
      <c r="D65" s="237">
        <v>0</v>
      </c>
      <c r="E65" s="238">
        <v>0</v>
      </c>
      <c r="F65" s="238">
        <v>16580</v>
      </c>
      <c r="G65" s="238">
        <v>0</v>
      </c>
      <c r="H65" s="237">
        <v>-16580</v>
      </c>
      <c r="I65" s="237">
        <f>F65+H65</f>
        <v>0</v>
      </c>
      <c r="J65" s="239">
        <v>0</v>
      </c>
    </row>
    <row r="66" spans="1:10" ht="25.5" hidden="1">
      <c r="A66" s="211" t="s">
        <v>95</v>
      </c>
      <c r="B66" s="221" t="s">
        <v>139</v>
      </c>
      <c r="C66" s="239">
        <v>0</v>
      </c>
      <c r="D66" s="237">
        <v>0</v>
      </c>
      <c r="E66" s="238">
        <v>0</v>
      </c>
      <c r="F66" s="246">
        <v>0</v>
      </c>
      <c r="G66" s="246">
        <v>0</v>
      </c>
      <c r="H66" s="248">
        <f>-F66</f>
        <v>0</v>
      </c>
      <c r="I66" s="237">
        <f>F66+H66</f>
        <v>0</v>
      </c>
      <c r="J66" s="239">
        <v>0</v>
      </c>
    </row>
    <row r="67" spans="1:10" ht="12.75">
      <c r="A67" s="201"/>
      <c r="B67" s="217" t="s">
        <v>140</v>
      </c>
      <c r="C67" s="206">
        <f aca="true" t="shared" si="9" ref="C67:H67">C14-C39</f>
        <v>132486950</v>
      </c>
      <c r="D67" s="206">
        <f t="shared" si="9"/>
        <v>-24544948</v>
      </c>
      <c r="E67" s="206">
        <f t="shared" si="9"/>
        <v>-1175173</v>
      </c>
      <c r="F67" s="206">
        <f t="shared" si="9"/>
        <v>22467507</v>
      </c>
      <c r="G67" s="206">
        <f t="shared" si="9"/>
        <v>26611</v>
      </c>
      <c r="H67" s="206">
        <f t="shared" si="9"/>
        <v>0</v>
      </c>
      <c r="I67" s="206">
        <f>I14-I39</f>
        <v>129260947</v>
      </c>
      <c r="J67" s="206">
        <f>J14-J39</f>
        <v>61574099</v>
      </c>
    </row>
    <row r="68" spans="1:10" ht="12.75">
      <c r="A68" s="201"/>
      <c r="B68" s="217" t="s">
        <v>141</v>
      </c>
      <c r="C68" s="206">
        <f>-C67</f>
        <v>-132486950</v>
      </c>
      <c r="D68" s="206">
        <f>D69+D71+D72+D73+D74+D75+D76</f>
        <v>24544948</v>
      </c>
      <c r="E68" s="206">
        <f>E69+E71+E72+E73+E74+E75+E76</f>
        <v>1175173</v>
      </c>
      <c r="F68" s="206">
        <f>F69+F71+F72+F73+F74+F75+F76</f>
        <v>-22467507</v>
      </c>
      <c r="G68" s="206">
        <f>G69+G71+G72+G73+G74+G75+G76</f>
        <v>-26611</v>
      </c>
      <c r="H68" s="206">
        <f>H69+H70+H71+H72+H73+H74+H75+H76</f>
        <v>0</v>
      </c>
      <c r="I68" s="206" t="e">
        <f>I69+I70+I71+I72+I73+I74+I75+I76</f>
        <v>#REF!</v>
      </c>
      <c r="J68" s="206">
        <f>J69+J70+J71+J72+J73+J74+J75+J76</f>
        <v>-61574099.000000015</v>
      </c>
    </row>
    <row r="69" spans="1:10" ht="15.75" customHeight="1">
      <c r="A69" s="255" t="s">
        <v>99</v>
      </c>
      <c r="B69" s="228" t="s">
        <v>100</v>
      </c>
      <c r="C69" s="242" t="e">
        <f>(-C67)-C71-C72-C73-C74-C75-C76-C70</f>
        <v>#REF!</v>
      </c>
      <c r="D69" s="249">
        <v>24544948</v>
      </c>
      <c r="E69" s="250">
        <v>1175173</v>
      </c>
      <c r="F69" s="250">
        <v>-23937777</v>
      </c>
      <c r="G69" s="250">
        <f>-G34-G32</f>
        <v>0</v>
      </c>
      <c r="H69" s="249">
        <f>-H70</f>
        <v>-6489778</v>
      </c>
      <c r="I69" s="250" t="e">
        <f>C69+D69+E69+F69+G69+H69</f>
        <v>#REF!</v>
      </c>
      <c r="J69" s="250">
        <v>-19622996.050000012</v>
      </c>
    </row>
    <row r="70" spans="1:10" ht="12.75">
      <c r="A70" s="255" t="s">
        <v>101</v>
      </c>
      <c r="B70" s="228" t="s">
        <v>102</v>
      </c>
      <c r="C70" s="242">
        <f>36388748-1875830+19186356-1131186-24544948+7655</f>
        <v>28030795</v>
      </c>
      <c r="D70" s="249">
        <v>0</v>
      </c>
      <c r="E70" s="250">
        <v>0</v>
      </c>
      <c r="F70" s="250">
        <v>0</v>
      </c>
      <c r="G70" s="250">
        <v>0</v>
      </c>
      <c r="H70" s="249">
        <f>-19186356+1131186+24544948</f>
        <v>6489778</v>
      </c>
      <c r="I70" s="250">
        <f>C70+D70+E70+F70+G70+H70</f>
        <v>34520573</v>
      </c>
      <c r="J70" s="250">
        <v>-1409230</v>
      </c>
    </row>
    <row r="71" spans="1:10" ht="25.5">
      <c r="A71" s="255" t="s">
        <v>103</v>
      </c>
      <c r="B71" s="228" t="s">
        <v>104</v>
      </c>
      <c r="C71" s="242">
        <v>-120059000</v>
      </c>
      <c r="D71" s="249">
        <v>0</v>
      </c>
      <c r="E71" s="249">
        <v>0</v>
      </c>
      <c r="F71" s="249">
        <v>0</v>
      </c>
      <c r="G71" s="249">
        <v>0</v>
      </c>
      <c r="H71" s="249">
        <v>0</v>
      </c>
      <c r="I71" s="250">
        <f aca="true" t="shared" si="10" ref="I71:I76">C71+D71+E71+F71+G71+H71</f>
        <v>-120059000</v>
      </c>
      <c r="J71" s="250">
        <v>-14100000</v>
      </c>
    </row>
    <row r="72" spans="1:10" ht="12.75">
      <c r="A72" s="255" t="s">
        <v>105</v>
      </c>
      <c r="B72" s="228" t="s">
        <v>106</v>
      </c>
      <c r="C72" s="242" t="e">
        <f>#REF!</f>
        <v>#REF!</v>
      </c>
      <c r="D72" s="249">
        <v>0</v>
      </c>
      <c r="E72" s="249">
        <v>0</v>
      </c>
      <c r="F72" s="249">
        <v>0</v>
      </c>
      <c r="G72" s="249">
        <v>0</v>
      </c>
      <c r="H72" s="249">
        <v>0</v>
      </c>
      <c r="I72" s="250" t="e">
        <f t="shared" si="10"/>
        <v>#REF!</v>
      </c>
      <c r="J72" s="250">
        <v>250000</v>
      </c>
    </row>
    <row r="73" spans="1:10" ht="12.75">
      <c r="A73" s="255" t="s">
        <v>107</v>
      </c>
      <c r="B73" s="228" t="s">
        <v>108</v>
      </c>
      <c r="C73" s="242" t="e">
        <f>#REF!+#REF!+#REF!</f>
        <v>#REF!</v>
      </c>
      <c r="D73" s="249">
        <v>0</v>
      </c>
      <c r="E73" s="250">
        <v>0</v>
      </c>
      <c r="F73" s="250">
        <v>1665270</v>
      </c>
      <c r="G73" s="250">
        <f>G58+G44</f>
        <v>-26611</v>
      </c>
      <c r="H73" s="249">
        <f>-H74</f>
        <v>248946</v>
      </c>
      <c r="I73" s="250" t="e">
        <f>C73+D73+E73+F73+G73+H73</f>
        <v>#REF!</v>
      </c>
      <c r="J73" s="250">
        <v>-22193333</v>
      </c>
    </row>
    <row r="74" spans="1:10" ht="12.75">
      <c r="A74" s="255" t="s">
        <v>109</v>
      </c>
      <c r="B74" s="228" t="s">
        <v>110</v>
      </c>
      <c r="C74" s="242">
        <v>50196025.32</v>
      </c>
      <c r="D74" s="249">
        <v>0</v>
      </c>
      <c r="E74" s="250">
        <v>0</v>
      </c>
      <c r="F74" s="250">
        <v>0</v>
      </c>
      <c r="G74" s="250">
        <v>0</v>
      </c>
      <c r="H74" s="249">
        <v>-248946</v>
      </c>
      <c r="I74" s="250">
        <f t="shared" si="10"/>
        <v>49947079.32</v>
      </c>
      <c r="J74" s="250">
        <v>-4498540.170000002</v>
      </c>
    </row>
    <row r="75" spans="1:10" ht="42.75" customHeight="1">
      <c r="A75" s="256" t="s">
        <v>111</v>
      </c>
      <c r="B75" s="229" t="s">
        <v>112</v>
      </c>
      <c r="C75" s="251">
        <v>-65974004</v>
      </c>
      <c r="D75" s="252">
        <v>0</v>
      </c>
      <c r="E75" s="253">
        <v>0</v>
      </c>
      <c r="F75" s="253">
        <v>-195000</v>
      </c>
      <c r="G75" s="253">
        <v>0</v>
      </c>
      <c r="H75" s="252">
        <v>0</v>
      </c>
      <c r="I75" s="253">
        <f t="shared" si="10"/>
        <v>-66169004</v>
      </c>
      <c r="J75" s="253">
        <v>0.2199999988079071</v>
      </c>
    </row>
    <row r="76" spans="1:10" ht="12.75" hidden="1">
      <c r="A76" s="254" t="s">
        <v>142</v>
      </c>
      <c r="B76" s="215" t="s">
        <v>114</v>
      </c>
      <c r="C76" s="230">
        <v>0</v>
      </c>
      <c r="D76" s="231">
        <v>0</v>
      </c>
      <c r="E76" s="232">
        <v>0</v>
      </c>
      <c r="F76" s="232">
        <v>0</v>
      </c>
      <c r="G76" s="232">
        <v>0</v>
      </c>
      <c r="H76" s="231">
        <v>0</v>
      </c>
      <c r="I76" s="232">
        <f t="shared" si="10"/>
        <v>0</v>
      </c>
      <c r="J76" s="233">
        <v>0</v>
      </c>
    </row>
    <row r="77" spans="2:8" ht="12.75">
      <c r="B77" s="84" t="s">
        <v>143</v>
      </c>
      <c r="D77" s="86"/>
      <c r="E77" s="86"/>
      <c r="F77" s="86"/>
      <c r="G77" s="86"/>
      <c r="H77" s="86"/>
    </row>
    <row r="78" ht="12.75">
      <c r="B78" s="84" t="s">
        <v>144</v>
      </c>
    </row>
    <row r="79" spans="4:9" ht="12.75">
      <c r="D79" s="97"/>
      <c r="E79" s="97"/>
      <c r="F79" s="97"/>
      <c r="G79" s="97"/>
      <c r="H79" s="97"/>
      <c r="I79" s="97"/>
    </row>
    <row r="80" spans="1:8" s="36" customFormat="1" ht="33.75" customHeight="1">
      <c r="A80" s="257" t="s">
        <v>194</v>
      </c>
      <c r="B80" s="257"/>
      <c r="D80" s="65" t="s">
        <v>115</v>
      </c>
      <c r="H80" s="66" t="s">
        <v>195</v>
      </c>
    </row>
    <row r="81" spans="1:10" ht="17.25" customHeight="1">
      <c r="A81" s="98" t="s">
        <v>116</v>
      </c>
      <c r="B81" s="99"/>
      <c r="C81" s="100"/>
      <c r="D81" s="101"/>
      <c r="E81" s="86"/>
      <c r="I81" s="84"/>
      <c r="J81" s="84"/>
    </row>
    <row r="82" spans="1:10" ht="17.25" customHeight="1">
      <c r="A82" s="98"/>
      <c r="B82" s="99"/>
      <c r="C82" s="100"/>
      <c r="D82" s="101"/>
      <c r="E82" s="86"/>
      <c r="I82" s="84"/>
      <c r="J82" s="84"/>
    </row>
    <row r="83" spans="1:10" ht="17.25" customHeight="1">
      <c r="A83" s="98"/>
      <c r="B83" s="99"/>
      <c r="C83" s="100"/>
      <c r="D83" s="101"/>
      <c r="E83" s="86"/>
      <c r="I83" s="84"/>
      <c r="J83" s="84"/>
    </row>
    <row r="84" spans="1:10" s="74" customFormat="1" ht="12.75" customHeight="1">
      <c r="A84" s="71" t="s">
        <v>117</v>
      </c>
      <c r="B84" s="72"/>
      <c r="C84" s="73"/>
      <c r="D84" s="73"/>
      <c r="E84" s="73"/>
      <c r="F84" s="73"/>
      <c r="G84" s="73"/>
      <c r="H84" s="73"/>
      <c r="I84" s="73"/>
      <c r="J84" s="73"/>
    </row>
    <row r="85" spans="1:6" s="106" customFormat="1" ht="17.25" customHeight="1">
      <c r="A85" s="102" t="s">
        <v>118</v>
      </c>
      <c r="B85" s="103"/>
      <c r="C85" s="104"/>
      <c r="D85" s="105"/>
      <c r="E85" s="104"/>
      <c r="F85" s="104"/>
    </row>
  </sheetData>
  <sheetProtection/>
  <mergeCells count="9">
    <mergeCell ref="B10:B11"/>
    <mergeCell ref="C10:I10"/>
    <mergeCell ref="J10:J11"/>
    <mergeCell ref="A80:B80"/>
    <mergeCell ref="A1:J1"/>
    <mergeCell ref="A2:J2"/>
    <mergeCell ref="A3:J3"/>
    <mergeCell ref="A4:J4"/>
    <mergeCell ref="A10:A11"/>
  </mergeCells>
  <hyperlinks>
    <hyperlink ref="A85" r:id="rId1" display="Silvija.Lansmane@kase.gov.lv"/>
  </hyperlinks>
  <printOptions horizontalCentered="1"/>
  <pageMargins left="0" right="0" top="0.6299212598425197" bottom="0.1968503937007874" header="0.5118110236220472" footer="0.31496062992125984"/>
  <pageSetup fitToHeight="2" horizontalDpi="600" verticalDpi="600" orientation="landscape" paperSize="9" scale="91" r:id="rId5"/>
  <headerFooter alignWithMargins="0">
    <oddFooter>&amp;C&amp;P</oddFooter>
  </headerFooter>
  <rowBreaks count="1" manualBreakCount="1">
    <brk id="56" max="9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="110" zoomScaleNormal="110" zoomScalePageLayoutView="0" workbookViewId="0" topLeftCell="A1">
      <selection activeCell="L17" sqref="L17"/>
    </sheetView>
  </sheetViews>
  <sheetFormatPr defaultColWidth="9.421875" defaultRowHeight="12.75"/>
  <cols>
    <col min="1" max="1" width="12.7109375" style="117" customWidth="1"/>
    <col min="2" max="2" width="45.421875" style="116" customWidth="1"/>
    <col min="3" max="3" width="13.8515625" style="119" customWidth="1"/>
    <col min="4" max="4" width="14.421875" style="116" customWidth="1"/>
    <col min="5" max="5" width="12.28125" style="116" customWidth="1"/>
    <col min="6" max="6" width="0" style="116" hidden="1" customWidth="1"/>
    <col min="7" max="7" width="12.57421875" style="116" customWidth="1"/>
    <col min="8" max="8" width="14.140625" style="119" customWidth="1"/>
    <col min="9" max="9" width="14.421875" style="119" customWidth="1"/>
    <col min="10" max="10" width="10.421875" style="116" hidden="1" customWidth="1"/>
    <col min="11" max="11" width="2.00390625" style="116" hidden="1" customWidth="1"/>
    <col min="12" max="12" width="14.7109375" style="116" customWidth="1"/>
    <col min="13" max="13" width="70.8515625" style="116" customWidth="1"/>
    <col min="14" max="14" width="15.57421875" style="116" customWidth="1"/>
    <col min="15" max="15" width="15.421875" style="116" customWidth="1"/>
    <col min="16" max="22" width="9.421875" style="116" customWidth="1"/>
    <col min="23" max="24" width="0" style="116" hidden="1" customWidth="1"/>
    <col min="25" max="16384" width="9.421875" style="116" customWidth="1"/>
  </cols>
  <sheetData>
    <row r="1" spans="1:13" s="74" customFormat="1" ht="35.25" customHeight="1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</row>
    <row r="2" spans="1:13" s="74" customFormat="1" ht="19.5" customHeight="1">
      <c r="A2" s="279" t="s">
        <v>145</v>
      </c>
      <c r="B2" s="279"/>
      <c r="C2" s="279"/>
      <c r="D2" s="279"/>
      <c r="E2" s="279"/>
      <c r="F2" s="279"/>
      <c r="G2" s="279"/>
      <c r="H2" s="279"/>
      <c r="I2" s="279"/>
      <c r="J2" s="109"/>
      <c r="K2" s="109"/>
      <c r="L2" s="109"/>
      <c r="M2" s="109"/>
    </row>
    <row r="3" spans="1:13" s="74" customFormat="1" ht="24.75" customHeight="1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109"/>
      <c r="K3" s="109"/>
      <c r="L3" s="109"/>
      <c r="M3" s="109"/>
    </row>
    <row r="4" spans="1:13" s="74" customFormat="1" ht="12.75">
      <c r="A4" s="281" t="s">
        <v>2</v>
      </c>
      <c r="B4" s="281"/>
      <c r="C4" s="281"/>
      <c r="D4" s="281"/>
      <c r="E4" s="281"/>
      <c r="F4" s="281"/>
      <c r="G4" s="281"/>
      <c r="H4" s="281"/>
      <c r="I4" s="281"/>
      <c r="J4" s="109"/>
      <c r="K4" s="109"/>
      <c r="L4" s="109"/>
      <c r="M4" s="109"/>
    </row>
    <row r="5" spans="1:12" s="74" customFormat="1" ht="12.75">
      <c r="A5" s="282" t="s">
        <v>3</v>
      </c>
      <c r="B5" s="282"/>
      <c r="C5" s="110"/>
      <c r="D5" s="111"/>
      <c r="E5" s="111"/>
      <c r="F5" s="111"/>
      <c r="G5" s="111"/>
      <c r="H5" s="77"/>
      <c r="I5" s="112" t="s">
        <v>146</v>
      </c>
      <c r="J5" s="113"/>
      <c r="K5" s="111"/>
      <c r="L5" s="114"/>
    </row>
    <row r="6" spans="1:9" s="115" customFormat="1" ht="15">
      <c r="A6" s="283" t="s">
        <v>147</v>
      </c>
      <c r="B6" s="283"/>
      <c r="C6" s="283"/>
      <c r="D6" s="283"/>
      <c r="E6" s="283"/>
      <c r="F6" s="283"/>
      <c r="G6" s="283"/>
      <c r="H6" s="283"/>
      <c r="I6" s="283"/>
    </row>
    <row r="7" spans="1:9" s="115" customFormat="1" ht="15">
      <c r="A7" s="283" t="s">
        <v>6</v>
      </c>
      <c r="B7" s="283"/>
      <c r="C7" s="283"/>
      <c r="D7" s="283"/>
      <c r="E7" s="283"/>
      <c r="F7" s="283"/>
      <c r="G7" s="283"/>
      <c r="H7" s="283"/>
      <c r="I7" s="283"/>
    </row>
    <row r="8" spans="1:9" ht="12.75">
      <c r="A8" s="285" t="s">
        <v>148</v>
      </c>
      <c r="B8" s="285"/>
      <c r="C8" s="285"/>
      <c r="D8" s="285"/>
      <c r="E8" s="285"/>
      <c r="F8" s="285"/>
      <c r="G8" s="285"/>
      <c r="H8" s="285"/>
      <c r="I8" s="285"/>
    </row>
    <row r="9" spans="2:9" ht="12.75">
      <c r="B9" s="118"/>
      <c r="I9" s="120" t="s">
        <v>149</v>
      </c>
    </row>
    <row r="10" spans="1:10" ht="12.75" customHeight="1">
      <c r="A10" s="286" t="s">
        <v>150</v>
      </c>
      <c r="B10" s="286" t="s">
        <v>10</v>
      </c>
      <c r="C10" s="287" t="s">
        <v>14</v>
      </c>
      <c r="D10" s="287"/>
      <c r="E10" s="287"/>
      <c r="F10" s="287"/>
      <c r="G10" s="287"/>
      <c r="H10" s="287"/>
      <c r="I10" s="288" t="s">
        <v>12</v>
      </c>
      <c r="J10" s="121"/>
    </row>
    <row r="11" spans="1:10" ht="25.5">
      <c r="A11" s="286"/>
      <c r="B11" s="286"/>
      <c r="C11" s="122" t="s">
        <v>124</v>
      </c>
      <c r="D11" s="123" t="s">
        <v>125</v>
      </c>
      <c r="E11" s="123" t="s">
        <v>151</v>
      </c>
      <c r="F11" s="123" t="s">
        <v>152</v>
      </c>
      <c r="G11" s="123" t="s">
        <v>16</v>
      </c>
      <c r="H11" s="122" t="s">
        <v>17</v>
      </c>
      <c r="I11" s="288"/>
      <c r="J11" s="121" t="s">
        <v>153</v>
      </c>
    </row>
    <row r="12" spans="1:10" ht="12.75">
      <c r="A12" s="124" t="s">
        <v>154</v>
      </c>
      <c r="B12" s="125" t="s">
        <v>155</v>
      </c>
      <c r="C12" s="126">
        <v>3</v>
      </c>
      <c r="D12" s="127">
        <v>4</v>
      </c>
      <c r="E12" s="127">
        <v>5</v>
      </c>
      <c r="F12" s="127">
        <v>6</v>
      </c>
      <c r="G12" s="127">
        <v>6</v>
      </c>
      <c r="H12" s="126">
        <v>7</v>
      </c>
      <c r="I12" s="128">
        <v>8</v>
      </c>
      <c r="J12" s="121"/>
    </row>
    <row r="13" spans="1:9" ht="12.75">
      <c r="A13" s="129"/>
      <c r="B13" s="130"/>
      <c r="C13" s="131"/>
      <c r="D13" s="132"/>
      <c r="E13" s="132"/>
      <c r="F13" s="132"/>
      <c r="G13" s="132"/>
      <c r="H13" s="132"/>
      <c r="I13" s="133"/>
    </row>
    <row r="14" spans="1:14" ht="12.75">
      <c r="A14" s="134"/>
      <c r="B14" s="135" t="s">
        <v>156</v>
      </c>
      <c r="C14" s="136">
        <v>1041808185</v>
      </c>
      <c r="D14" s="137">
        <v>20070176</v>
      </c>
      <c r="E14" s="137">
        <v>1053185</v>
      </c>
      <c r="F14" s="137">
        <v>0</v>
      </c>
      <c r="G14" s="137">
        <v>-62381014</v>
      </c>
      <c r="H14" s="136">
        <v>1000550532</v>
      </c>
      <c r="I14" s="138">
        <v>218368146</v>
      </c>
      <c r="J14" s="139">
        <v>1109479842</v>
      </c>
      <c r="L14" s="119"/>
      <c r="M14" s="119"/>
      <c r="N14" s="119"/>
    </row>
    <row r="15" spans="1:14" ht="12.75">
      <c r="A15" s="140" t="s">
        <v>19</v>
      </c>
      <c r="B15" s="141" t="s">
        <v>20</v>
      </c>
      <c r="C15" s="142">
        <v>509618513</v>
      </c>
      <c r="D15" s="143">
        <v>0</v>
      </c>
      <c r="E15" s="143">
        <v>0</v>
      </c>
      <c r="F15" s="143">
        <v>0</v>
      </c>
      <c r="G15" s="143">
        <v>0</v>
      </c>
      <c r="H15" s="144">
        <v>509618513</v>
      </c>
      <c r="I15" s="145">
        <v>109771598</v>
      </c>
      <c r="J15" s="139">
        <v>547955668</v>
      </c>
      <c r="L15" s="119"/>
      <c r="M15" s="119"/>
      <c r="N15" s="119"/>
    </row>
    <row r="16" spans="1:14" ht="12.75">
      <c r="A16" s="140" t="s">
        <v>23</v>
      </c>
      <c r="B16" s="141" t="s">
        <v>24</v>
      </c>
      <c r="C16" s="142">
        <v>134700181</v>
      </c>
      <c r="D16" s="143">
        <v>0</v>
      </c>
      <c r="E16" s="143">
        <v>0</v>
      </c>
      <c r="F16" s="143">
        <v>0</v>
      </c>
      <c r="G16" s="143">
        <v>0</v>
      </c>
      <c r="H16" s="146">
        <v>134700181</v>
      </c>
      <c r="I16" s="145">
        <v>31428075</v>
      </c>
      <c r="J16" s="139">
        <v>122288171</v>
      </c>
      <c r="L16" s="119"/>
      <c r="M16" s="119"/>
      <c r="N16" s="119"/>
    </row>
    <row r="17" spans="1:14" s="118" customFormat="1" ht="12.75">
      <c r="A17" s="147" t="s">
        <v>25</v>
      </c>
      <c r="B17" s="148" t="s">
        <v>26</v>
      </c>
      <c r="C17" s="142">
        <v>4282755</v>
      </c>
      <c r="D17" s="149">
        <v>3244476</v>
      </c>
      <c r="E17" s="149">
        <v>0</v>
      </c>
      <c r="F17" s="149">
        <v>0</v>
      </c>
      <c r="G17" s="149">
        <v>0</v>
      </c>
      <c r="H17" s="146">
        <v>7527231</v>
      </c>
      <c r="I17" s="145">
        <v>2416253</v>
      </c>
      <c r="J17" s="150">
        <v>8546373</v>
      </c>
      <c r="L17" s="119"/>
      <c r="M17" s="119"/>
      <c r="N17" s="119"/>
    </row>
    <row r="18" spans="1:14" ht="12.75">
      <c r="A18" s="147" t="s">
        <v>130</v>
      </c>
      <c r="B18" s="148" t="s">
        <v>32</v>
      </c>
      <c r="C18" s="142">
        <v>3422985</v>
      </c>
      <c r="D18" s="149">
        <v>0</v>
      </c>
      <c r="E18" s="149">
        <v>0</v>
      </c>
      <c r="F18" s="149">
        <v>0</v>
      </c>
      <c r="G18" s="149">
        <v>0</v>
      </c>
      <c r="H18" s="146">
        <v>3422985</v>
      </c>
      <c r="I18" s="145">
        <v>685558</v>
      </c>
      <c r="J18" s="139">
        <v>3607758</v>
      </c>
      <c r="L18" s="119"/>
      <c r="M18" s="119"/>
      <c r="N18" s="119"/>
    </row>
    <row r="19" spans="1:14" ht="12.75">
      <c r="A19" s="147" t="s">
        <v>131</v>
      </c>
      <c r="B19" s="148" t="s">
        <v>34</v>
      </c>
      <c r="C19" s="142">
        <v>859770</v>
      </c>
      <c r="D19" s="149">
        <v>3244476</v>
      </c>
      <c r="E19" s="149">
        <v>0</v>
      </c>
      <c r="F19" s="149">
        <v>0</v>
      </c>
      <c r="G19" s="149">
        <v>0</v>
      </c>
      <c r="H19" s="146">
        <v>4104246</v>
      </c>
      <c r="I19" s="145">
        <v>1730695</v>
      </c>
      <c r="J19" s="139">
        <v>4938615</v>
      </c>
      <c r="L19" s="119"/>
      <c r="M19" s="119"/>
      <c r="N19" s="119"/>
    </row>
    <row r="20" spans="1:14" ht="12.75">
      <c r="A20" s="147" t="s">
        <v>39</v>
      </c>
      <c r="B20" s="151" t="s">
        <v>40</v>
      </c>
      <c r="C20" s="142">
        <v>2089644</v>
      </c>
      <c r="D20" s="149">
        <v>1545</v>
      </c>
      <c r="E20" s="149">
        <v>0</v>
      </c>
      <c r="F20" s="152">
        <v>0</v>
      </c>
      <c r="G20" s="152">
        <v>0</v>
      </c>
      <c r="H20" s="146">
        <v>2091189</v>
      </c>
      <c r="I20" s="145">
        <v>1676508</v>
      </c>
      <c r="J20" s="139">
        <v>2336108</v>
      </c>
      <c r="L20" s="119"/>
      <c r="M20" s="119"/>
      <c r="N20" s="119"/>
    </row>
    <row r="21" spans="1:14" ht="12.75">
      <c r="A21" s="140" t="s">
        <v>41</v>
      </c>
      <c r="B21" s="153" t="s">
        <v>42</v>
      </c>
      <c r="C21" s="142">
        <v>4045338</v>
      </c>
      <c r="D21" s="143">
        <v>3075</v>
      </c>
      <c r="E21" s="143">
        <v>0</v>
      </c>
      <c r="F21" s="154">
        <v>0</v>
      </c>
      <c r="G21" s="154">
        <v>0</v>
      </c>
      <c r="H21" s="146">
        <v>4048413</v>
      </c>
      <c r="I21" s="145">
        <v>1062192</v>
      </c>
      <c r="J21" s="139">
        <v>3886031</v>
      </c>
      <c r="L21" s="119"/>
      <c r="M21" s="119"/>
      <c r="N21" s="119"/>
    </row>
    <row r="22" spans="1:14" ht="12.75">
      <c r="A22" s="140" t="s">
        <v>43</v>
      </c>
      <c r="B22" s="141" t="s">
        <v>44</v>
      </c>
      <c r="C22" s="142">
        <v>1161238</v>
      </c>
      <c r="D22" s="143">
        <v>1358</v>
      </c>
      <c r="E22" s="143">
        <v>0</v>
      </c>
      <c r="F22" s="154">
        <v>0</v>
      </c>
      <c r="G22" s="154">
        <v>0</v>
      </c>
      <c r="H22" s="146">
        <v>1162596</v>
      </c>
      <c r="I22" s="145">
        <v>235219</v>
      </c>
      <c r="J22" s="139">
        <v>1361508</v>
      </c>
      <c r="L22" s="119"/>
      <c r="M22" s="119"/>
      <c r="N22" s="119"/>
    </row>
    <row r="23" spans="1:14" ht="12.75">
      <c r="A23" s="140" t="s">
        <v>45</v>
      </c>
      <c r="B23" s="153" t="s">
        <v>46</v>
      </c>
      <c r="C23" s="142">
        <v>3937089</v>
      </c>
      <c r="D23" s="143">
        <v>959804</v>
      </c>
      <c r="E23" s="143">
        <v>0</v>
      </c>
      <c r="F23" s="154">
        <v>0</v>
      </c>
      <c r="G23" s="154">
        <v>0</v>
      </c>
      <c r="H23" s="146">
        <v>4896893</v>
      </c>
      <c r="I23" s="145">
        <v>965974</v>
      </c>
      <c r="J23" s="139">
        <v>6180810</v>
      </c>
      <c r="L23" s="119"/>
      <c r="M23" s="119"/>
      <c r="N23" s="119"/>
    </row>
    <row r="24" spans="1:14" s="156" customFormat="1" ht="25.5">
      <c r="A24" s="140" t="s">
        <v>47</v>
      </c>
      <c r="B24" s="155" t="s">
        <v>48</v>
      </c>
      <c r="C24" s="142">
        <v>14962221</v>
      </c>
      <c r="D24" s="143">
        <v>63445</v>
      </c>
      <c r="E24" s="143">
        <v>0</v>
      </c>
      <c r="F24" s="154">
        <v>0</v>
      </c>
      <c r="G24" s="154">
        <v>0</v>
      </c>
      <c r="H24" s="146">
        <v>15025666</v>
      </c>
      <c r="I24" s="145">
        <v>1273415</v>
      </c>
      <c r="J24" s="139">
        <v>6447375</v>
      </c>
      <c r="L24" s="119"/>
      <c r="M24" s="119"/>
      <c r="N24" s="119"/>
    </row>
    <row r="25" spans="1:14" s="156" customFormat="1" ht="25.5">
      <c r="A25" s="140" t="s">
        <v>51</v>
      </c>
      <c r="B25" s="155" t="s">
        <v>52</v>
      </c>
      <c r="C25" s="142">
        <v>688220</v>
      </c>
      <c r="D25" s="143">
        <v>0</v>
      </c>
      <c r="E25" s="143">
        <v>0</v>
      </c>
      <c r="F25" s="154">
        <v>0</v>
      </c>
      <c r="G25" s="154">
        <v>0</v>
      </c>
      <c r="H25" s="146">
        <v>688220</v>
      </c>
      <c r="I25" s="145">
        <v>583728</v>
      </c>
      <c r="J25" s="139">
        <v>701589</v>
      </c>
      <c r="L25" s="119"/>
      <c r="M25" s="119"/>
      <c r="N25" s="119"/>
    </row>
    <row r="26" spans="1:14" s="156" customFormat="1" ht="12.75">
      <c r="A26" s="147" t="s">
        <v>53</v>
      </c>
      <c r="B26" s="148" t="s">
        <v>54</v>
      </c>
      <c r="C26" s="142">
        <v>298119369</v>
      </c>
      <c r="D26" s="149">
        <v>15632538</v>
      </c>
      <c r="E26" s="152">
        <v>0</v>
      </c>
      <c r="F26" s="152">
        <v>0</v>
      </c>
      <c r="G26" s="149">
        <v>-49407221</v>
      </c>
      <c r="H26" s="157">
        <v>264344686</v>
      </c>
      <c r="I26" s="158">
        <v>56833447</v>
      </c>
      <c r="J26" s="139">
        <v>343333885</v>
      </c>
      <c r="L26" s="119"/>
      <c r="M26" s="119"/>
      <c r="N26" s="119"/>
    </row>
    <row r="27" spans="1:14" s="156" customFormat="1" ht="12.75">
      <c r="A27" s="147" t="s">
        <v>55</v>
      </c>
      <c r="B27" s="148" t="s">
        <v>56</v>
      </c>
      <c r="C27" s="142">
        <v>12624362</v>
      </c>
      <c r="D27" s="149">
        <v>103623</v>
      </c>
      <c r="E27" s="152">
        <v>0</v>
      </c>
      <c r="F27" s="152">
        <v>0</v>
      </c>
      <c r="G27" s="152">
        <v>-12727985</v>
      </c>
      <c r="H27" s="142">
        <v>0</v>
      </c>
      <c r="I27" s="158">
        <v>0</v>
      </c>
      <c r="J27" s="139">
        <v>148629</v>
      </c>
      <c r="L27" s="119"/>
      <c r="M27" s="119"/>
      <c r="N27" s="119"/>
    </row>
    <row r="28" spans="1:14" s="156" customFormat="1" ht="25.5" hidden="1">
      <c r="A28" s="159" t="s">
        <v>157</v>
      </c>
      <c r="B28" s="160" t="s">
        <v>158</v>
      </c>
      <c r="C28" s="161">
        <v>283123</v>
      </c>
      <c r="D28" s="162">
        <v>103623</v>
      </c>
      <c r="E28" s="163">
        <v>0</v>
      </c>
      <c r="F28" s="163">
        <v>0</v>
      </c>
      <c r="G28" s="163">
        <v>-386746</v>
      </c>
      <c r="H28" s="164">
        <v>0</v>
      </c>
      <c r="I28" s="165">
        <v>0</v>
      </c>
      <c r="J28" s="139">
        <v>0</v>
      </c>
      <c r="L28" s="119"/>
      <c r="M28" s="119"/>
      <c r="N28" s="119"/>
    </row>
    <row r="29" spans="1:14" s="156" customFormat="1" ht="12.75" hidden="1">
      <c r="A29" s="159" t="s">
        <v>159</v>
      </c>
      <c r="B29" s="166" t="s">
        <v>160</v>
      </c>
      <c r="C29" s="161">
        <v>12341239</v>
      </c>
      <c r="D29" s="162">
        <v>0</v>
      </c>
      <c r="E29" s="163">
        <v>0</v>
      </c>
      <c r="F29" s="163">
        <v>0</v>
      </c>
      <c r="G29" s="163">
        <v>-12341239</v>
      </c>
      <c r="H29" s="167">
        <v>0</v>
      </c>
      <c r="I29" s="168">
        <v>0</v>
      </c>
      <c r="J29" s="139">
        <v>148629</v>
      </c>
      <c r="L29" s="119"/>
      <c r="M29" s="119"/>
      <c r="N29" s="119"/>
    </row>
    <row r="30" spans="1:14" s="156" customFormat="1" ht="12.75">
      <c r="A30" s="169" t="s">
        <v>161</v>
      </c>
      <c r="B30" s="155" t="s">
        <v>162</v>
      </c>
      <c r="C30" s="142">
        <v>541265</v>
      </c>
      <c r="D30" s="143">
        <v>0</v>
      </c>
      <c r="E30" s="154">
        <v>0</v>
      </c>
      <c r="F30" s="154">
        <v>0</v>
      </c>
      <c r="G30" s="154">
        <v>0</v>
      </c>
      <c r="H30" s="144">
        <v>541265</v>
      </c>
      <c r="I30" s="145">
        <v>19665</v>
      </c>
      <c r="J30" s="139">
        <v>1031167</v>
      </c>
      <c r="L30" s="119"/>
      <c r="M30" s="119"/>
      <c r="N30" s="119"/>
    </row>
    <row r="31" spans="1:14" s="156" customFormat="1" ht="25.5">
      <c r="A31" s="169" t="s">
        <v>163</v>
      </c>
      <c r="B31" s="155" t="s">
        <v>60</v>
      </c>
      <c r="C31" s="142">
        <v>55037990</v>
      </c>
      <c r="D31" s="143">
        <v>60312</v>
      </c>
      <c r="E31" s="154">
        <v>0</v>
      </c>
      <c r="F31" s="154">
        <v>0</v>
      </c>
      <c r="G31" s="143">
        <v>-245808</v>
      </c>
      <c r="H31" s="146">
        <v>54852494</v>
      </c>
      <c r="I31" s="145">
        <v>11371692</v>
      </c>
      <c r="J31" s="139">
        <v>64405003</v>
      </c>
      <c r="L31" s="119"/>
      <c r="M31" s="119"/>
      <c r="N31" s="119"/>
    </row>
    <row r="32" spans="1:14" s="156" customFormat="1" ht="12.75" hidden="1">
      <c r="A32" s="169"/>
      <c r="B32" s="166" t="s">
        <v>160</v>
      </c>
      <c r="C32" s="161">
        <v>245808</v>
      </c>
      <c r="D32" s="162">
        <v>0</v>
      </c>
      <c r="E32" s="163">
        <v>0</v>
      </c>
      <c r="F32" s="163">
        <v>0</v>
      </c>
      <c r="G32" s="163">
        <v>-245808</v>
      </c>
      <c r="H32" s="164">
        <v>0</v>
      </c>
      <c r="I32" s="165">
        <v>0</v>
      </c>
      <c r="J32" s="139">
        <v>0</v>
      </c>
      <c r="L32" s="119"/>
      <c r="M32" s="119"/>
      <c r="N32" s="119"/>
    </row>
    <row r="33" spans="1:14" s="156" customFormat="1" ht="12.75">
      <c r="A33" s="147" t="s">
        <v>63</v>
      </c>
      <c r="B33" s="170" t="s">
        <v>64</v>
      </c>
      <c r="C33" s="142">
        <v>0</v>
      </c>
      <c r="D33" s="149">
        <v>0</v>
      </c>
      <c r="E33" s="152">
        <v>1053185</v>
      </c>
      <c r="F33" s="152">
        <v>0</v>
      </c>
      <c r="G33" s="152">
        <v>0</v>
      </c>
      <c r="H33" s="144">
        <v>1053185</v>
      </c>
      <c r="I33" s="145">
        <v>730380</v>
      </c>
      <c r="J33" s="139">
        <v>857525</v>
      </c>
      <c r="L33" s="119"/>
      <c r="M33" s="119"/>
      <c r="N33" s="119"/>
    </row>
    <row r="34" spans="1:14" ht="12.75">
      <c r="A34" s="140"/>
      <c r="B34" s="171"/>
      <c r="C34" s="142"/>
      <c r="D34" s="143"/>
      <c r="E34" s="154"/>
      <c r="F34" s="154"/>
      <c r="G34" s="154"/>
      <c r="H34" s="146"/>
      <c r="I34" s="145"/>
      <c r="J34" s="139"/>
      <c r="L34" s="119"/>
      <c r="M34" s="119"/>
      <c r="N34" s="119"/>
    </row>
    <row r="35" spans="1:14" ht="12.75">
      <c r="A35" s="134"/>
      <c r="B35" s="172" t="s">
        <v>136</v>
      </c>
      <c r="C35" s="136">
        <v>926259341</v>
      </c>
      <c r="D35" s="173">
        <v>15087062</v>
      </c>
      <c r="E35" s="173">
        <v>787619</v>
      </c>
      <c r="F35" s="173">
        <v>0</v>
      </c>
      <c r="G35" s="173">
        <v>-62381014</v>
      </c>
      <c r="H35" s="174">
        <v>879753008</v>
      </c>
      <c r="I35" s="175">
        <v>200623159</v>
      </c>
      <c r="J35" s="139">
        <v>1054001707</v>
      </c>
      <c r="L35" s="119"/>
      <c r="M35" s="119"/>
      <c r="N35" s="119"/>
    </row>
    <row r="36" spans="1:14" ht="12.75">
      <c r="A36" s="147" t="s">
        <v>66</v>
      </c>
      <c r="B36" s="170" t="s">
        <v>67</v>
      </c>
      <c r="C36" s="142">
        <v>826780041</v>
      </c>
      <c r="D36" s="149">
        <v>12409983</v>
      </c>
      <c r="E36" s="149">
        <v>699755</v>
      </c>
      <c r="F36" s="149">
        <v>0</v>
      </c>
      <c r="G36" s="149">
        <v>-62343514</v>
      </c>
      <c r="H36" s="157">
        <v>777546265</v>
      </c>
      <c r="I36" s="158">
        <v>167756162</v>
      </c>
      <c r="J36" s="139">
        <v>888401381</v>
      </c>
      <c r="L36" s="119"/>
      <c r="M36" s="119"/>
      <c r="N36" s="119"/>
    </row>
    <row r="37" spans="1:14" ht="12.75">
      <c r="A37" s="147" t="s">
        <v>68</v>
      </c>
      <c r="B37" s="151" t="s">
        <v>69</v>
      </c>
      <c r="C37" s="142">
        <v>627750562</v>
      </c>
      <c r="D37" s="149">
        <v>11215884</v>
      </c>
      <c r="E37" s="149">
        <v>467520</v>
      </c>
      <c r="F37" s="149">
        <v>0</v>
      </c>
      <c r="G37" s="149">
        <v>0</v>
      </c>
      <c r="H37" s="142">
        <v>639433966</v>
      </c>
      <c r="I37" s="158">
        <v>142950894</v>
      </c>
      <c r="J37" s="139">
        <v>744563247</v>
      </c>
      <c r="L37" s="119"/>
      <c r="M37" s="119"/>
      <c r="N37" s="119"/>
    </row>
    <row r="38" spans="1:14" ht="12.75">
      <c r="A38" s="176" t="s">
        <v>164</v>
      </c>
      <c r="B38" s="151" t="s">
        <v>70</v>
      </c>
      <c r="C38" s="142">
        <v>327984299</v>
      </c>
      <c r="D38" s="149">
        <v>335778</v>
      </c>
      <c r="E38" s="149">
        <v>21656</v>
      </c>
      <c r="F38" s="152">
        <v>0</v>
      </c>
      <c r="G38" s="152">
        <v>0</v>
      </c>
      <c r="H38" s="142">
        <v>328341733</v>
      </c>
      <c r="I38" s="158">
        <v>74181639</v>
      </c>
      <c r="J38" s="139">
        <v>401935959</v>
      </c>
      <c r="L38" s="119"/>
      <c r="M38" s="119"/>
      <c r="N38" s="119"/>
    </row>
    <row r="39" spans="1:14" ht="25.5">
      <c r="A39" s="176" t="s">
        <v>165</v>
      </c>
      <c r="B39" s="151" t="s">
        <v>166</v>
      </c>
      <c r="C39" s="142">
        <v>84988124</v>
      </c>
      <c r="D39" s="149">
        <v>86049</v>
      </c>
      <c r="E39" s="149">
        <v>1503</v>
      </c>
      <c r="F39" s="152">
        <v>0</v>
      </c>
      <c r="G39" s="152">
        <v>0</v>
      </c>
      <c r="H39" s="142">
        <v>85075676</v>
      </c>
      <c r="I39" s="158">
        <v>18458430</v>
      </c>
      <c r="J39" s="139">
        <v>94905946</v>
      </c>
      <c r="L39" s="119"/>
      <c r="M39" s="119"/>
      <c r="N39" s="119"/>
    </row>
    <row r="40" spans="1:14" ht="12.75">
      <c r="A40" s="147" t="s">
        <v>167</v>
      </c>
      <c r="B40" s="151" t="s">
        <v>72</v>
      </c>
      <c r="C40" s="142">
        <v>214778139</v>
      </c>
      <c r="D40" s="149">
        <v>10794057</v>
      </c>
      <c r="E40" s="149">
        <v>444361</v>
      </c>
      <c r="F40" s="152">
        <v>0</v>
      </c>
      <c r="G40" s="152">
        <v>0</v>
      </c>
      <c r="H40" s="142">
        <v>226016557</v>
      </c>
      <c r="I40" s="158">
        <v>50310825</v>
      </c>
      <c r="J40" s="139">
        <v>247721342</v>
      </c>
      <c r="L40" s="119"/>
      <c r="M40" s="119"/>
      <c r="N40" s="119"/>
    </row>
    <row r="41" spans="1:14" ht="12.75">
      <c r="A41" s="147" t="s">
        <v>168</v>
      </c>
      <c r="B41" s="151" t="s">
        <v>73</v>
      </c>
      <c r="C41" s="142">
        <v>77413130</v>
      </c>
      <c r="D41" s="149">
        <v>842188</v>
      </c>
      <c r="E41" s="149">
        <v>184769</v>
      </c>
      <c r="F41" s="152">
        <v>0</v>
      </c>
      <c r="G41" s="152">
        <v>0</v>
      </c>
      <c r="H41" s="142">
        <v>78440087</v>
      </c>
      <c r="I41" s="158">
        <v>12617612</v>
      </c>
      <c r="J41" s="139">
        <v>73203764</v>
      </c>
      <c r="L41" s="119"/>
      <c r="M41" s="119"/>
      <c r="N41" s="119"/>
    </row>
    <row r="42" spans="1:14" ht="12.75">
      <c r="A42" s="147" t="s">
        <v>169</v>
      </c>
      <c r="B42" s="151" t="s">
        <v>74</v>
      </c>
      <c r="C42" s="142">
        <v>19531819</v>
      </c>
      <c r="D42" s="149">
        <v>2194</v>
      </c>
      <c r="E42" s="149">
        <v>0</v>
      </c>
      <c r="F42" s="152">
        <v>0</v>
      </c>
      <c r="G42" s="152">
        <v>0</v>
      </c>
      <c r="H42" s="142">
        <v>19534013</v>
      </c>
      <c r="I42" s="158">
        <v>3806824</v>
      </c>
      <c r="J42" s="139">
        <v>28385161</v>
      </c>
      <c r="L42" s="119"/>
      <c r="M42" s="119"/>
      <c r="N42" s="119"/>
    </row>
    <row r="43" spans="1:14" ht="12.75">
      <c r="A43" s="147" t="s">
        <v>170</v>
      </c>
      <c r="B43" s="151" t="s">
        <v>75</v>
      </c>
      <c r="C43" s="142">
        <v>39175859</v>
      </c>
      <c r="D43" s="149">
        <v>92177</v>
      </c>
      <c r="E43" s="149">
        <v>46883</v>
      </c>
      <c r="F43" s="152">
        <v>0</v>
      </c>
      <c r="G43" s="152">
        <v>0</v>
      </c>
      <c r="H43" s="142">
        <v>39314919</v>
      </c>
      <c r="I43" s="158">
        <v>8149833</v>
      </c>
      <c r="J43" s="139">
        <v>40303256</v>
      </c>
      <c r="L43" s="119"/>
      <c r="M43" s="119"/>
      <c r="N43" s="119"/>
    </row>
    <row r="44" spans="1:14" ht="25.5">
      <c r="A44" s="147" t="s">
        <v>171</v>
      </c>
      <c r="B44" s="170" t="s">
        <v>137</v>
      </c>
      <c r="C44" s="142">
        <v>62908671</v>
      </c>
      <c r="D44" s="149">
        <v>257540</v>
      </c>
      <c r="E44" s="149">
        <v>583</v>
      </c>
      <c r="F44" s="149">
        <v>0</v>
      </c>
      <c r="G44" s="149">
        <v>-62343514</v>
      </c>
      <c r="H44" s="142">
        <v>823280</v>
      </c>
      <c r="I44" s="158">
        <v>230999</v>
      </c>
      <c r="J44" s="139">
        <v>1945953</v>
      </c>
      <c r="L44" s="119"/>
      <c r="M44" s="119"/>
      <c r="N44" s="119"/>
    </row>
    <row r="45" spans="1:14" ht="12.75">
      <c r="A45" s="176" t="s">
        <v>172</v>
      </c>
      <c r="B45" s="151" t="s">
        <v>78</v>
      </c>
      <c r="C45" s="142">
        <v>62677730</v>
      </c>
      <c r="D45" s="149">
        <v>257540</v>
      </c>
      <c r="E45" s="149">
        <v>583</v>
      </c>
      <c r="F45" s="152">
        <v>0</v>
      </c>
      <c r="G45" s="152">
        <v>-62343514</v>
      </c>
      <c r="H45" s="142">
        <v>592339</v>
      </c>
      <c r="I45" s="158">
        <v>93925</v>
      </c>
      <c r="J45" s="139">
        <v>1056363</v>
      </c>
      <c r="L45" s="119"/>
      <c r="M45" s="119"/>
      <c r="N45" s="119"/>
    </row>
    <row r="46" spans="1:14" ht="25.5" hidden="1">
      <c r="A46" s="159" t="s">
        <v>173</v>
      </c>
      <c r="B46" s="160" t="s">
        <v>174</v>
      </c>
      <c r="C46" s="161">
        <v>12587047</v>
      </c>
      <c r="D46" s="162">
        <v>0</v>
      </c>
      <c r="E46" s="162">
        <v>0</v>
      </c>
      <c r="F46" s="163">
        <v>0</v>
      </c>
      <c r="G46" s="163">
        <v>-12587047</v>
      </c>
      <c r="H46" s="161">
        <v>0</v>
      </c>
      <c r="I46" s="177">
        <v>0</v>
      </c>
      <c r="J46" s="139">
        <v>0</v>
      </c>
      <c r="L46" s="119"/>
      <c r="M46" s="119"/>
      <c r="N46" s="119"/>
    </row>
    <row r="47" spans="1:14" ht="25.5" hidden="1">
      <c r="A47" s="159" t="s">
        <v>175</v>
      </c>
      <c r="B47" s="160" t="s">
        <v>176</v>
      </c>
      <c r="C47" s="161">
        <v>91123</v>
      </c>
      <c r="D47" s="162">
        <v>257540</v>
      </c>
      <c r="E47" s="162">
        <v>583</v>
      </c>
      <c r="F47" s="163">
        <v>0</v>
      </c>
      <c r="G47" s="163">
        <v>-349246</v>
      </c>
      <c r="H47" s="161">
        <v>0</v>
      </c>
      <c r="I47" s="177">
        <v>0</v>
      </c>
      <c r="J47" s="139">
        <v>0</v>
      </c>
      <c r="L47" s="119"/>
      <c r="M47" s="119"/>
      <c r="N47" s="119"/>
    </row>
    <row r="48" spans="1:14" ht="25.5" hidden="1">
      <c r="A48" s="159" t="s">
        <v>177</v>
      </c>
      <c r="B48" s="160" t="s">
        <v>178</v>
      </c>
      <c r="C48" s="161">
        <v>49407221</v>
      </c>
      <c r="D48" s="162">
        <v>0</v>
      </c>
      <c r="E48" s="162">
        <v>0</v>
      </c>
      <c r="F48" s="163">
        <v>0</v>
      </c>
      <c r="G48" s="163">
        <v>-49407221</v>
      </c>
      <c r="H48" s="161">
        <v>0</v>
      </c>
      <c r="I48" s="177">
        <v>0</v>
      </c>
      <c r="J48" s="139">
        <v>0</v>
      </c>
      <c r="L48" s="119"/>
      <c r="M48" s="119"/>
      <c r="N48" s="119"/>
    </row>
    <row r="49" spans="1:14" ht="12.75" hidden="1">
      <c r="A49" s="176" t="s">
        <v>179</v>
      </c>
      <c r="B49" s="170" t="s">
        <v>82</v>
      </c>
      <c r="C49" s="142">
        <v>0</v>
      </c>
      <c r="D49" s="149">
        <v>0</v>
      </c>
      <c r="E49" s="149">
        <v>0</v>
      </c>
      <c r="F49" s="152">
        <v>0</v>
      </c>
      <c r="G49" s="152">
        <v>0</v>
      </c>
      <c r="H49" s="142">
        <v>0</v>
      </c>
      <c r="I49" s="158">
        <v>0</v>
      </c>
      <c r="J49" s="139">
        <v>0</v>
      </c>
      <c r="L49" s="119"/>
      <c r="M49" s="119"/>
      <c r="N49" s="119"/>
    </row>
    <row r="50" spans="1:14" ht="12.75">
      <c r="A50" s="176" t="s">
        <v>180</v>
      </c>
      <c r="B50" s="170" t="s">
        <v>83</v>
      </c>
      <c r="C50" s="142">
        <v>230941</v>
      </c>
      <c r="D50" s="149">
        <v>0</v>
      </c>
      <c r="E50" s="149">
        <v>0</v>
      </c>
      <c r="F50" s="152">
        <v>0</v>
      </c>
      <c r="G50" s="152">
        <v>0</v>
      </c>
      <c r="H50" s="142">
        <v>230941</v>
      </c>
      <c r="I50" s="158">
        <v>137074</v>
      </c>
      <c r="J50" s="139">
        <v>889590</v>
      </c>
      <c r="L50" s="119"/>
      <c r="M50" s="119"/>
      <c r="N50" s="119"/>
    </row>
    <row r="51" spans="1:14" s="118" customFormat="1" ht="12.75">
      <c r="A51" s="147" t="s">
        <v>85</v>
      </c>
      <c r="B51" s="151" t="s">
        <v>86</v>
      </c>
      <c r="C51" s="142">
        <v>99479299</v>
      </c>
      <c r="D51" s="149">
        <v>2677079</v>
      </c>
      <c r="E51" s="149">
        <v>87864</v>
      </c>
      <c r="F51" s="152">
        <v>0</v>
      </c>
      <c r="G51" s="152">
        <v>-37500</v>
      </c>
      <c r="H51" s="142">
        <v>102206742</v>
      </c>
      <c r="I51" s="158">
        <v>32866996</v>
      </c>
      <c r="J51" s="150">
        <v>165600001</v>
      </c>
      <c r="L51" s="119"/>
      <c r="M51" s="119"/>
      <c r="N51" s="119"/>
    </row>
    <row r="52" spans="1:14" ht="12.75">
      <c r="A52" s="147" t="s">
        <v>181</v>
      </c>
      <c r="B52" s="151" t="s">
        <v>87</v>
      </c>
      <c r="C52" s="142">
        <v>99404332</v>
      </c>
      <c r="D52" s="149">
        <v>2652079</v>
      </c>
      <c r="E52" s="149">
        <v>87864</v>
      </c>
      <c r="F52" s="152">
        <v>0</v>
      </c>
      <c r="G52" s="152">
        <v>0</v>
      </c>
      <c r="H52" s="142">
        <v>102144275</v>
      </c>
      <c r="I52" s="158">
        <v>32866996</v>
      </c>
      <c r="J52" s="139">
        <v>165383950</v>
      </c>
      <c r="L52" s="119"/>
      <c r="M52" s="119"/>
      <c r="N52" s="119"/>
    </row>
    <row r="53" spans="1:14" ht="12.75">
      <c r="A53" s="147" t="s">
        <v>182</v>
      </c>
      <c r="B53" s="170" t="s">
        <v>138</v>
      </c>
      <c r="C53" s="142">
        <v>74967</v>
      </c>
      <c r="D53" s="149">
        <v>25000</v>
      </c>
      <c r="E53" s="149">
        <v>0</v>
      </c>
      <c r="F53" s="149">
        <v>0</v>
      </c>
      <c r="G53" s="149">
        <v>-37500</v>
      </c>
      <c r="H53" s="142">
        <v>62467</v>
      </c>
      <c r="I53" s="158">
        <v>0</v>
      </c>
      <c r="J53" s="139">
        <v>216051</v>
      </c>
      <c r="L53" s="119"/>
      <c r="M53" s="119"/>
      <c r="N53" s="119"/>
    </row>
    <row r="54" spans="1:14" ht="12.75">
      <c r="A54" s="176" t="s">
        <v>183</v>
      </c>
      <c r="B54" s="170" t="s">
        <v>184</v>
      </c>
      <c r="C54" s="142">
        <v>74967</v>
      </c>
      <c r="D54" s="149">
        <v>25000</v>
      </c>
      <c r="E54" s="149">
        <v>0</v>
      </c>
      <c r="F54" s="152">
        <v>0</v>
      </c>
      <c r="G54" s="152">
        <v>-37500</v>
      </c>
      <c r="H54" s="149">
        <v>62467</v>
      </c>
      <c r="I54" s="158">
        <v>0</v>
      </c>
      <c r="J54" s="139">
        <v>216051</v>
      </c>
      <c r="L54" s="119"/>
      <c r="M54" s="119"/>
      <c r="N54" s="119"/>
    </row>
    <row r="55" spans="1:14" ht="25.5" hidden="1">
      <c r="A55" s="159" t="s">
        <v>185</v>
      </c>
      <c r="B55" s="160" t="s">
        <v>186</v>
      </c>
      <c r="C55" s="161">
        <v>0</v>
      </c>
      <c r="D55" s="162">
        <v>0</v>
      </c>
      <c r="E55" s="162">
        <v>0</v>
      </c>
      <c r="F55" s="163">
        <v>0</v>
      </c>
      <c r="G55" s="163">
        <v>0</v>
      </c>
      <c r="H55" s="162">
        <v>0</v>
      </c>
      <c r="I55" s="178">
        <v>0</v>
      </c>
      <c r="J55" s="139">
        <v>0</v>
      </c>
      <c r="L55" s="119"/>
      <c r="M55" s="119"/>
      <c r="N55" s="119"/>
    </row>
    <row r="56" spans="1:14" ht="25.5" hidden="1">
      <c r="A56" s="159" t="s">
        <v>187</v>
      </c>
      <c r="B56" s="160" t="s">
        <v>188</v>
      </c>
      <c r="C56" s="161">
        <v>12500</v>
      </c>
      <c r="D56" s="162">
        <v>25000</v>
      </c>
      <c r="E56" s="162">
        <v>0</v>
      </c>
      <c r="F56" s="163">
        <v>0</v>
      </c>
      <c r="G56" s="163">
        <v>-37500</v>
      </c>
      <c r="H56" s="162">
        <v>0</v>
      </c>
      <c r="I56" s="178">
        <v>0</v>
      </c>
      <c r="J56" s="139">
        <v>0</v>
      </c>
      <c r="L56" s="119"/>
      <c r="M56" s="119"/>
      <c r="N56" s="119"/>
    </row>
    <row r="57" spans="1:14" ht="25.5">
      <c r="A57" s="147" t="s">
        <v>95</v>
      </c>
      <c r="B57" s="151" t="s">
        <v>139</v>
      </c>
      <c r="C57" s="142">
        <v>1</v>
      </c>
      <c r="D57" s="149">
        <v>0</v>
      </c>
      <c r="E57" s="149">
        <v>0</v>
      </c>
      <c r="F57" s="149">
        <v>0</v>
      </c>
      <c r="G57" s="152">
        <v>0</v>
      </c>
      <c r="H57" s="149">
        <v>1</v>
      </c>
      <c r="I57" s="158">
        <v>1</v>
      </c>
      <c r="J57" s="139">
        <v>325</v>
      </c>
      <c r="L57" s="119"/>
      <c r="M57" s="119"/>
      <c r="N57" s="119"/>
    </row>
    <row r="58" spans="1:16" ht="15.75">
      <c r="A58" s="134"/>
      <c r="B58" s="179" t="s">
        <v>140</v>
      </c>
      <c r="C58" s="180">
        <v>115548844</v>
      </c>
      <c r="D58" s="173">
        <v>4983114</v>
      </c>
      <c r="E58" s="173">
        <v>265566</v>
      </c>
      <c r="F58" s="173">
        <v>0</v>
      </c>
      <c r="G58" s="173">
        <v>0</v>
      </c>
      <c r="H58" s="173">
        <v>120797524</v>
      </c>
      <c r="I58" s="181">
        <v>17744987</v>
      </c>
      <c r="J58" s="116">
        <v>55478135</v>
      </c>
      <c r="K58" s="182">
        <f>H58+H59</f>
        <v>0</v>
      </c>
      <c r="L58" s="119"/>
      <c r="M58" s="119"/>
      <c r="N58" s="119"/>
      <c r="O58" s="183"/>
      <c r="P58" s="183"/>
    </row>
    <row r="59" spans="1:16" ht="15.75">
      <c r="A59" s="134"/>
      <c r="B59" s="179" t="s">
        <v>189</v>
      </c>
      <c r="C59" s="180">
        <v>-115548844</v>
      </c>
      <c r="D59" s="173">
        <v>-4983114</v>
      </c>
      <c r="E59" s="173">
        <v>-265566</v>
      </c>
      <c r="F59" s="173">
        <v>0</v>
      </c>
      <c r="G59" s="173">
        <v>0</v>
      </c>
      <c r="H59" s="173">
        <v>-120797524</v>
      </c>
      <c r="I59" s="181">
        <v>-17744987</v>
      </c>
      <c r="J59" s="116">
        <v>-55478135</v>
      </c>
      <c r="K59" s="182">
        <f>I58+I59</f>
        <v>0</v>
      </c>
      <c r="L59" s="119"/>
      <c r="M59" s="119"/>
      <c r="N59" s="119"/>
      <c r="O59" s="184"/>
      <c r="P59" s="183"/>
    </row>
    <row r="60" spans="1:16" ht="15.75">
      <c r="A60" s="176" t="s">
        <v>99</v>
      </c>
      <c r="B60" s="151" t="s">
        <v>190</v>
      </c>
      <c r="C60" s="142">
        <v>-100554131</v>
      </c>
      <c r="D60" s="149">
        <v>-4683659</v>
      </c>
      <c r="E60" s="149">
        <v>-265566</v>
      </c>
      <c r="F60" s="149">
        <v>0</v>
      </c>
      <c r="G60" s="149">
        <v>0</v>
      </c>
      <c r="H60" s="149">
        <v>-105503356</v>
      </c>
      <c r="I60" s="158">
        <v>-22878755</v>
      </c>
      <c r="J60" s="185">
        <v>-56020121</v>
      </c>
      <c r="K60" s="183"/>
      <c r="L60" s="119"/>
      <c r="M60" s="119"/>
      <c r="N60" s="119"/>
      <c r="O60" s="184"/>
      <c r="P60" s="183"/>
    </row>
    <row r="61" spans="1:16" ht="25.5" hidden="1">
      <c r="A61" s="147"/>
      <c r="B61" s="151" t="s">
        <v>104</v>
      </c>
      <c r="C61" s="142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58">
        <v>0</v>
      </c>
      <c r="J61" s="185">
        <v>0</v>
      </c>
      <c r="K61" s="183"/>
      <c r="L61" s="119"/>
      <c r="M61" s="119"/>
      <c r="N61" s="119"/>
      <c r="O61" s="184"/>
      <c r="P61" s="183"/>
    </row>
    <row r="62" spans="1:16" ht="15.75" hidden="1">
      <c r="A62" s="147"/>
      <c r="B62" s="151" t="s">
        <v>106</v>
      </c>
      <c r="C62" s="142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58">
        <v>0</v>
      </c>
      <c r="J62" s="185">
        <v>0</v>
      </c>
      <c r="K62" s="183"/>
      <c r="L62" s="119"/>
      <c r="M62" s="119"/>
      <c r="N62" s="119"/>
      <c r="O62" s="184"/>
      <c r="P62" s="186"/>
    </row>
    <row r="63" spans="1:16" ht="15.75">
      <c r="A63" s="176" t="s">
        <v>107</v>
      </c>
      <c r="B63" s="151" t="s">
        <v>108</v>
      </c>
      <c r="C63" s="142">
        <v>-10747044</v>
      </c>
      <c r="D63" s="149">
        <v>-182912</v>
      </c>
      <c r="E63" s="149">
        <v>0</v>
      </c>
      <c r="F63" s="149">
        <v>0</v>
      </c>
      <c r="G63" s="149">
        <v>0</v>
      </c>
      <c r="H63" s="149">
        <v>-10929956</v>
      </c>
      <c r="I63" s="158">
        <v>5939319</v>
      </c>
      <c r="J63" s="185">
        <v>9203409</v>
      </c>
      <c r="K63" s="183"/>
      <c r="L63" s="119"/>
      <c r="M63" s="119"/>
      <c r="N63" s="119"/>
      <c r="O63" s="184"/>
      <c r="P63" s="186"/>
    </row>
    <row r="64" spans="1:16" ht="15.75">
      <c r="A64" s="176" t="s">
        <v>109</v>
      </c>
      <c r="B64" s="151" t="s">
        <v>110</v>
      </c>
      <c r="C64" s="142">
        <v>9027</v>
      </c>
      <c r="D64" s="149">
        <v>6457</v>
      </c>
      <c r="E64" s="149">
        <v>0</v>
      </c>
      <c r="F64" s="149">
        <v>0</v>
      </c>
      <c r="G64" s="149">
        <v>0</v>
      </c>
      <c r="H64" s="149">
        <v>15484</v>
      </c>
      <c r="I64" s="158">
        <v>1898</v>
      </c>
      <c r="J64" s="185">
        <v>573684</v>
      </c>
      <c r="K64" s="183"/>
      <c r="L64" s="119"/>
      <c r="M64" s="119"/>
      <c r="N64" s="119"/>
      <c r="O64" s="184"/>
      <c r="P64" s="186"/>
    </row>
    <row r="65" spans="1:16" ht="38.25">
      <c r="A65" s="176" t="s">
        <v>111</v>
      </c>
      <c r="B65" s="151" t="s">
        <v>112</v>
      </c>
      <c r="C65" s="142">
        <v>-4256696</v>
      </c>
      <c r="D65" s="149">
        <v>-123000</v>
      </c>
      <c r="E65" s="149">
        <v>0</v>
      </c>
      <c r="F65" s="149">
        <v>0</v>
      </c>
      <c r="G65" s="149">
        <v>0</v>
      </c>
      <c r="H65" s="149">
        <v>-4379696</v>
      </c>
      <c r="I65" s="158">
        <v>-807449</v>
      </c>
      <c r="J65" s="185">
        <v>-9235107</v>
      </c>
      <c r="K65" s="183"/>
      <c r="L65" s="119"/>
      <c r="M65" s="119"/>
      <c r="N65" s="119"/>
      <c r="O65" s="184"/>
      <c r="P65" s="186"/>
    </row>
    <row r="66" spans="2:16" ht="15.75">
      <c r="B66" s="187"/>
      <c r="J66" s="115"/>
      <c r="K66" s="183"/>
      <c r="L66" s="183"/>
      <c r="M66" s="184"/>
      <c r="N66" s="184"/>
      <c r="O66" s="184"/>
      <c r="P66" s="186"/>
    </row>
    <row r="67" spans="1:8" s="36" customFormat="1" ht="33.75" customHeight="1">
      <c r="A67" s="257" t="s">
        <v>194</v>
      </c>
      <c r="B67" s="257"/>
      <c r="D67" s="65" t="s">
        <v>115</v>
      </c>
      <c r="H67" s="66" t="s">
        <v>195</v>
      </c>
    </row>
    <row r="68" spans="1:13" s="189" customFormat="1" ht="20.25" customHeight="1">
      <c r="A68" s="284" t="s">
        <v>191</v>
      </c>
      <c r="B68" s="284"/>
      <c r="C68" s="284"/>
      <c r="D68" s="190"/>
      <c r="E68" s="190"/>
      <c r="F68" s="190"/>
      <c r="G68" s="188"/>
      <c r="H68" s="190"/>
      <c r="I68" s="190"/>
      <c r="J68" s="190"/>
      <c r="K68" s="190"/>
      <c r="L68" s="190"/>
      <c r="M68" s="191"/>
    </row>
    <row r="69" spans="1:13" s="74" customFormat="1" ht="12.7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s="74" customFormat="1" ht="12.75" customHeight="1">
      <c r="A70" s="192" t="s">
        <v>192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5" ht="12.75">
      <c r="A71" s="192" t="s">
        <v>193</v>
      </c>
      <c r="L71" s="193"/>
      <c r="M71" s="193"/>
      <c r="N71" s="193"/>
      <c r="O71" s="193"/>
    </row>
    <row r="72" spans="12:15" ht="12.75">
      <c r="L72" s="193"/>
      <c r="M72" s="193"/>
      <c r="N72" s="193"/>
      <c r="O72" s="193"/>
    </row>
    <row r="73" spans="2:15" ht="12.75">
      <c r="B73" s="194"/>
      <c r="L73" s="193"/>
      <c r="M73" s="193"/>
      <c r="N73" s="193"/>
      <c r="O73" s="193"/>
    </row>
    <row r="74" spans="2:15" ht="12.75">
      <c r="B74" s="194"/>
      <c r="L74" s="193"/>
      <c r="M74" s="193"/>
      <c r="N74" s="193"/>
      <c r="O74" s="193"/>
    </row>
    <row r="75" spans="12:15" ht="12.75">
      <c r="L75" s="193"/>
      <c r="M75" s="193"/>
      <c r="N75" s="193"/>
      <c r="O75" s="193"/>
    </row>
  </sheetData>
  <sheetProtection selectLockedCells="1" selectUnlockedCells="1"/>
  <mergeCells count="13">
    <mergeCell ref="A68:C68"/>
    <mergeCell ref="A8:I8"/>
    <mergeCell ref="A10:A11"/>
    <mergeCell ref="B10:B11"/>
    <mergeCell ref="C10:H10"/>
    <mergeCell ref="I10:I11"/>
    <mergeCell ref="A67:B67"/>
    <mergeCell ref="A2:I2"/>
    <mergeCell ref="A3:I3"/>
    <mergeCell ref="A4:I4"/>
    <mergeCell ref="A5:B5"/>
    <mergeCell ref="A6:I6"/>
    <mergeCell ref="A7:I7"/>
  </mergeCells>
  <hyperlinks>
    <hyperlink ref="A71" r:id="rId1" display="Sandija.Krumina-Peksena@kase.gov.lv"/>
  </hyperlinks>
  <printOptions horizontalCentered="1"/>
  <pageMargins left="0" right="0" top="0.6299212598425197" bottom="0.3937007874015748" header="0.5118110236220472" footer="0.11811023622047245"/>
  <pageSetup fitToHeight="0" fitToWidth="1" horizontalDpi="300" verticalDpi="300" orientation="landscape" paperSize="9" r:id="rId3"/>
  <headerFooter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Zanda Šulca</cp:lastModifiedBy>
  <cp:lastPrinted>2017-06-15T10:35:31Z</cp:lastPrinted>
  <dcterms:created xsi:type="dcterms:W3CDTF">2017-06-15T10:25:24Z</dcterms:created>
  <dcterms:modified xsi:type="dcterms:W3CDTF">2017-06-16T09:51:01Z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