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01" sheetId="1" r:id="rId1"/>
    <sheet name="02" sheetId="2" r:id="rId2"/>
    <sheet name="03" sheetId="3" r:id="rId3"/>
    <sheet name="04" sheetId="4" r:id="rId4"/>
  </sheets>
  <definedNames>
    <definedName name="_xlnm.Print_Area" localSheetId="3">'04'!$A$1:$N$88</definedName>
    <definedName name="_xlnm.Print_Titles" localSheetId="0">'01'!$6:$12</definedName>
    <definedName name="_xlnm.Print_Titles" localSheetId="1">'02'!$6:$12</definedName>
    <definedName name="_xlnm.Print_Titles" localSheetId="2">'03'!$6:$12</definedName>
    <definedName name="_xlnm.Print_Titles" localSheetId="3">'04'!$5:$11</definedName>
  </definedNames>
  <calcPr fullCalcOnLoad="1"/>
</workbook>
</file>

<file path=xl/sharedStrings.xml><?xml version="1.0" encoding="utf-8"?>
<sst xmlns="http://schemas.openxmlformats.org/spreadsheetml/2006/main" count="574" uniqueCount="148">
  <si>
    <t>(tūkst. valūtas vienību)</t>
  </si>
  <si>
    <t>Galvojuma</t>
  </si>
  <si>
    <t>Parāds</t>
  </si>
  <si>
    <t>Pārskata periodā</t>
  </si>
  <si>
    <t>Nākamā ceturkšņa</t>
  </si>
  <si>
    <t>Galvo-</t>
  </si>
  <si>
    <t>Galvojuma saņēmējs</t>
  </si>
  <si>
    <t>summa</t>
  </si>
  <si>
    <t>pārskata perioda</t>
  </si>
  <si>
    <t>pārskata</t>
  </si>
  <si>
    <t>Valūtas</t>
  </si>
  <si>
    <t>neizmaksātā</t>
  </si>
  <si>
    <t>juma</t>
  </si>
  <si>
    <t>(Aizdevējs)</t>
  </si>
  <si>
    <t>beigās</t>
  </si>
  <si>
    <t>perioda</t>
  </si>
  <si>
    <t>izmaksātā</t>
  </si>
  <si>
    <t>atmaksātā</t>
  </si>
  <si>
    <t>kursa</t>
  </si>
  <si>
    <t>apkalpošanas</t>
  </si>
  <si>
    <t>daļa pārskata</t>
  </si>
  <si>
    <t>atmaksājamā</t>
  </si>
  <si>
    <t>kods</t>
  </si>
  <si>
    <t>ārvalstu</t>
  </si>
  <si>
    <t>(7+8-9+10)</t>
  </si>
  <si>
    <t>sākumā</t>
  </si>
  <si>
    <t>daļa</t>
  </si>
  <si>
    <t>izmaiņas</t>
  </si>
  <si>
    <t>izdevumi</t>
  </si>
  <si>
    <t>perioda beigās</t>
  </si>
  <si>
    <t>valūtā</t>
  </si>
  <si>
    <t>latos</t>
  </si>
  <si>
    <t>Galvojumi Šveices frankos (CHF)</t>
  </si>
  <si>
    <t>VPA/s ''Latvenergo'' (Credit Suisse)</t>
  </si>
  <si>
    <t xml:space="preserve">Kopā   CHF </t>
  </si>
  <si>
    <t>Galvojumi Eiropas vienotā valūtā (EUR)</t>
  </si>
  <si>
    <t>Latvijas Investīciju banka (EIB)</t>
  </si>
  <si>
    <t>Rīgas Dome ūdensapgādei (EIB)</t>
  </si>
  <si>
    <t>VPA/s ''Latvenergo'' (EIB)</t>
  </si>
  <si>
    <t>VPA/s ''Latvenergo'' (Societe Generale)</t>
  </si>
  <si>
    <t>VA/S ''Latvijas Dzelzceļš'' (EIB)</t>
  </si>
  <si>
    <t>RJA ēkas rekonstrukcijai (ZIB)</t>
  </si>
  <si>
    <t xml:space="preserve">Kopā   EUR </t>
  </si>
  <si>
    <t>Galvojumi Latvijas latos (LVL)</t>
  </si>
  <si>
    <t>Liepājas SEZ (A/s Rīgas Komercbanka)</t>
  </si>
  <si>
    <t xml:space="preserve">Kopā   LVL </t>
  </si>
  <si>
    <t>Galvojumi ASV dolāros (USD)</t>
  </si>
  <si>
    <t>Mērsraga osta (A/s Latvijas Unibanka)</t>
  </si>
  <si>
    <t>Lidosta ''Rīga'' (ERAB)</t>
  </si>
  <si>
    <t>VPA/s ''Latvenergo'' (SEK)</t>
  </si>
  <si>
    <t>VPA/s ''Latvenergo'' (ERAB)</t>
  </si>
  <si>
    <t>Rīgas Dome ūdensapgādei (ERAB)</t>
  </si>
  <si>
    <t>Latvijas Jūras administrācija (A/s Parekss Banka)</t>
  </si>
  <si>
    <t>Ventspils Brīvostas pārvalde (EIB)</t>
  </si>
  <si>
    <t>Ventspils Brīvostas pārvalde (VABB)</t>
  </si>
  <si>
    <t>Rīgas tirdzniecības osta (A/s Latvijas Unibanka)</t>
  </si>
  <si>
    <t>Rīgas tirdzniecības osta (A/s Vereinsbank)</t>
  </si>
  <si>
    <t>VA/S ''Latvijas Dzelzceļš'' (ERAB)</t>
  </si>
  <si>
    <t>Liepājas SEZ (A/s Vereinsbank)</t>
  </si>
  <si>
    <t>Rīgas Ostas pārvalde (A/s Latvijas Unibanka)</t>
  </si>
  <si>
    <t xml:space="preserve">Kopā   USD </t>
  </si>
  <si>
    <t xml:space="preserve">Kopā pārskata periodā: </t>
  </si>
  <si>
    <t>X</t>
  </si>
  <si>
    <t xml:space="preserve">Kopā gadā: </t>
  </si>
  <si>
    <t>A. Veiss</t>
  </si>
  <si>
    <t>Valsts kase / Pārskatu departaments</t>
  </si>
  <si>
    <t>Rīgas Starptautiskā lidosta (EIB)</t>
  </si>
  <si>
    <t>VA/S "Latvijas hipotēku banka" (KFW)</t>
  </si>
  <si>
    <t>Ventspils brīvostas pārvaldei (EIB)</t>
  </si>
  <si>
    <t>VA/S ''Latvijas Dzelzceļš'' (A/S Latvijas Unibanka)</t>
  </si>
  <si>
    <t>Salacgrīvas ostas pārvalde (Pirmā Latvijas k/b)</t>
  </si>
  <si>
    <t>Ventspils brīvostas pārvaldei (Pirmā Latvijas k/b)</t>
  </si>
  <si>
    <t>4.pielikums</t>
  </si>
  <si>
    <t>Valsts kases oficiālais ceturkšņa pārskats</t>
  </si>
  <si>
    <t>Valsts kases pārvaldnieks</t>
  </si>
  <si>
    <t>Valsts izsniegtie galvojumi</t>
  </si>
  <si>
    <t>(2001. gada 1. ceturksnis)</t>
  </si>
  <si>
    <t>2001. gada 15. maijs</t>
  </si>
  <si>
    <t>88 *</t>
  </si>
  <si>
    <t>faktiski izmaksāts 2000.g. 4.cet.</t>
  </si>
  <si>
    <t>82 *</t>
  </si>
  <si>
    <t>81 *</t>
  </si>
  <si>
    <t>faktiski izmaksāts 2000.g.</t>
  </si>
  <si>
    <t>(2001. gada 2. ceturksnis)</t>
  </si>
  <si>
    <t xml:space="preserve">Kopā 1.ceturksnī: </t>
  </si>
  <si>
    <t>V. Lindemanis</t>
  </si>
  <si>
    <t>2001. gada 15. augusts</t>
  </si>
  <si>
    <t>Valsts kases pārvaldnieka v.i.</t>
  </si>
  <si>
    <t>73 *</t>
  </si>
  <si>
    <t>93 *</t>
  </si>
  <si>
    <t>t.sk. 6 tūkst.latu samaksāti procentos 2001.g. 1.cet.</t>
  </si>
  <si>
    <t>75 *</t>
  </si>
  <si>
    <t>t.sk. 61 tūkst.latu izmaksāti 2001.g. 1.cet.</t>
  </si>
  <si>
    <t>t.sk. izmaksāti 2 tūkst.latu un samaksāti procentos 5 tūkst.latu 2001.g. 1.cet.</t>
  </si>
  <si>
    <t>t.sk. 75 tūkst.latu samaksāti procentos 2001.g. 1.cet.</t>
  </si>
  <si>
    <t>Mainīts parāds gada sākumā saskaņā ar 2000.g. pārskatu</t>
  </si>
  <si>
    <t>(2001. gada 3. ceturksnis)</t>
  </si>
  <si>
    <t>2001. gada 15. novembris</t>
  </si>
  <si>
    <t xml:space="preserve">Kopā 2.ceturksnī: </t>
  </si>
  <si>
    <t>Skultes ostas akv. padz. (Pirmā Latvijas k/b)</t>
  </si>
  <si>
    <t>71 *</t>
  </si>
  <si>
    <t>51 *</t>
  </si>
  <si>
    <t>68 *</t>
  </si>
  <si>
    <t>83 *</t>
  </si>
  <si>
    <t>faktiski atmaksu veica un procentus samaksāja 2001.g. 2.cet.</t>
  </si>
  <si>
    <t>t.sk. 7 tūkst.ls atmaksāja 2001g. 2.cet.</t>
  </si>
  <si>
    <t>t.sk. 2 tūkst.ls samaksāja procentos 2001.g. 1.cet.</t>
  </si>
  <si>
    <t>t.sk. 21 tūkst.ls atmaksāja 2001.g. 1 cet.</t>
  </si>
  <si>
    <t>t.sk. atmaksāja 185 tūkst.ls - 2001.g. 1.cet. un 185 tūkst.ls 2001.g. 2.cet. un procentos samaksāja - 134 tūkst.ls - 2001.g. 1.cet. un 106 ls - 2001.g. 2.cet.</t>
  </si>
  <si>
    <t xml:space="preserve">faktiski atmaksu veica un procentus samaksāja 2001.g. 2.cet. </t>
  </si>
  <si>
    <t>faktiski izmaksāja 17 tūkst.ls 2001.g. 1.cet. un 168 tūkst.ls - 2001.g. 2.cet.</t>
  </si>
  <si>
    <t>51*(EUR)</t>
  </si>
  <si>
    <t>51*(USD)</t>
  </si>
  <si>
    <t>55 *</t>
  </si>
  <si>
    <t>faktiski parāds ir pārstrukturizēts uz jaunu līgumu, par kuru nav valsts galvojuma</t>
  </si>
  <si>
    <t>2002. gada 15.februāris</t>
  </si>
  <si>
    <t>(2001. gada 4.ceturksnis)</t>
  </si>
  <si>
    <t xml:space="preserve">Kopā 3.ceturksnī: </t>
  </si>
  <si>
    <t>Policijas olimpiskais centrs (A/s Parekss banka)</t>
  </si>
  <si>
    <t>VAS "Latvijas dzelzceļš" (EIB)</t>
  </si>
  <si>
    <t>Mājokļu attīstības kreditēšanas programma ( ZIB)</t>
  </si>
  <si>
    <t>Mājokļu attīstības kreditēšanas programma ( CEDB)</t>
  </si>
  <si>
    <t>VAS "Latvijas Dzelzceļš" ( A/s Parekss banka)</t>
  </si>
  <si>
    <t>53 *</t>
  </si>
  <si>
    <t>54 *</t>
  </si>
  <si>
    <t>94 *</t>
  </si>
  <si>
    <t>96 *</t>
  </si>
  <si>
    <t>t.sk.pamatsummas atmaksa 2.cet. - 2.tūkst.latu un procentu maksājumi iepr.ceturkšņos - 2.tūkst.latu</t>
  </si>
  <si>
    <t>t.sk. Procentu maksājumi iepr.ceturkšņos - 1.tūkst.latu</t>
  </si>
  <si>
    <t>t.sk. Procentu maksājumi iepr.ceturkšņos - 8.tūkst.latu</t>
  </si>
  <si>
    <t>46 *</t>
  </si>
  <si>
    <t>t.sk. 2.cet. pamatsummas atmaksa  - 256 tūkst.latu un procentu maksājumi 131.tūkst.latu</t>
  </si>
  <si>
    <t>t.sk.procentu maksājumi iepr.ceturkšņos - 1.tūkst.latu</t>
  </si>
  <si>
    <t>t.sk.2.cet.procentu maksājumi  - 448.tūkst.latu un pamatsummas atmaksa - 963.tūkst.ls</t>
  </si>
  <si>
    <t>t.sk. 2.cet.procentu maksājumi - 201.tūkst.latu</t>
  </si>
  <si>
    <t>t.sk. 3.cet.pamatsummas atmaksa - 48.tūkst.latu</t>
  </si>
  <si>
    <t>t.sk.procentu maksājumi iepr.ceturkšņos - 27.tūkst.ls</t>
  </si>
  <si>
    <t>t.sk.izmaksāts iepr.cet. -3056.tūkst.latu un procentu maksājumi 2.cet.-8.tūkst.latu</t>
  </si>
  <si>
    <t>t.sk.izmaksāts iepr.ceturkšņos - 10.tūkst.latu</t>
  </si>
  <si>
    <t>95 *</t>
  </si>
  <si>
    <t>t.sk. Izmaksāts 3.cet.- 71.tūkst.latu</t>
  </si>
  <si>
    <t>VA/S "Latvijas Hipotēku un zemes banka" (ZIB)</t>
  </si>
  <si>
    <t>VA/S "Latvijas Hipotēku un zemes banka" (CEDB)</t>
  </si>
  <si>
    <t>Jelgavas ūdensapgādes projekta izstrāde (ZIB)</t>
  </si>
  <si>
    <t>Jelgavas pils.pašv. SIA "Jelgavas ūdens" (ZVFK)</t>
  </si>
  <si>
    <t>Studiju kreditēšana</t>
  </si>
  <si>
    <t>Studējošo kreditēšana</t>
  </si>
  <si>
    <t>Cēsu p. silt. rekonstrukcija (A/s Latvijas Unibanka)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</si>
</sst>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Continuous"/>
    </xf>
    <xf numFmtId="0" fontId="3" fillId="0" borderId="17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3" fontId="3" fillId="0" borderId="23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Continuous"/>
    </xf>
    <xf numFmtId="0" fontId="3" fillId="0" borderId="29" xfId="0" applyFont="1" applyBorder="1" applyAlignment="1">
      <alignment horizontal="centerContinuous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3" fontId="3" fillId="0" borderId="35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3" fontId="3" fillId="0" borderId="39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34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42" xfId="0" applyFont="1" applyBorder="1" applyAlignment="1">
      <alignment horizontal="center"/>
    </xf>
    <xf numFmtId="0" fontId="3" fillId="0" borderId="42" xfId="0" applyFont="1" applyBorder="1" applyAlignment="1">
      <alignment/>
    </xf>
    <xf numFmtId="3" fontId="3" fillId="0" borderId="42" xfId="0" applyNumberFormat="1" applyFont="1" applyBorder="1" applyAlignment="1">
      <alignment horizontal="right"/>
    </xf>
    <xf numFmtId="3" fontId="3" fillId="0" borderId="43" xfId="0" applyNumberFormat="1" applyFont="1" applyBorder="1" applyAlignment="1">
      <alignment horizontal="right"/>
    </xf>
    <xf numFmtId="0" fontId="3" fillId="0" borderId="35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3" fontId="3" fillId="0" borderId="45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23" xfId="0" applyFont="1" applyBorder="1" applyAlignment="1">
      <alignment horizontal="left"/>
    </xf>
    <xf numFmtId="0" fontId="3" fillId="0" borderId="46" xfId="0" applyFont="1" applyBorder="1" applyAlignment="1">
      <alignment horizontal="center"/>
    </xf>
    <xf numFmtId="3" fontId="3" fillId="0" borderId="31" xfId="0" applyNumberFormat="1" applyFont="1" applyBorder="1" applyAlignment="1">
      <alignment horizontal="right"/>
    </xf>
    <xf numFmtId="3" fontId="3" fillId="0" borderId="47" xfId="0" applyNumberFormat="1" applyFont="1" applyBorder="1" applyAlignment="1">
      <alignment horizontal="right"/>
    </xf>
    <xf numFmtId="0" fontId="3" fillId="0" borderId="48" xfId="0" applyFont="1" applyBorder="1" applyAlignment="1">
      <alignment horizontal="center"/>
    </xf>
    <xf numFmtId="3" fontId="3" fillId="0" borderId="34" xfId="0" applyNumberFormat="1" applyFont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1"/>
  <sheetViews>
    <sheetView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3" sqref="B13"/>
    </sheetView>
  </sheetViews>
  <sheetFormatPr defaultColWidth="9.140625" defaultRowHeight="12.75"/>
  <cols>
    <col min="1" max="1" width="5.57421875" style="59" customWidth="1"/>
    <col min="2" max="2" width="32.8515625" style="3" customWidth="1"/>
    <col min="3" max="4" width="7.8515625" style="3" customWidth="1"/>
    <col min="5" max="6" width="9.140625" style="3" customWidth="1"/>
    <col min="7" max="7" width="7.00390625" style="3" customWidth="1"/>
    <col min="8" max="8" width="7.8515625" style="3" customWidth="1"/>
    <col min="9" max="9" width="8.00390625" style="3" customWidth="1"/>
    <col min="10" max="10" width="7.57421875" style="3" customWidth="1"/>
    <col min="11" max="11" width="9.57421875" style="3" customWidth="1"/>
    <col min="12" max="12" width="11.140625" style="3" bestFit="1" customWidth="1"/>
    <col min="13" max="13" width="9.8515625" style="3" customWidth="1"/>
    <col min="14" max="14" width="10.28125" style="3" customWidth="1"/>
    <col min="61" max="16384" width="9.140625" style="3" customWidth="1"/>
  </cols>
  <sheetData>
    <row r="1" spans="1:14" s="1" customFormat="1" ht="12.75">
      <c r="A1" s="60"/>
      <c r="N1" s="1" t="s">
        <v>72</v>
      </c>
    </row>
    <row r="2" spans="1:14" s="1" customFormat="1" ht="12.75">
      <c r="A2" s="91" t="s">
        <v>73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="1" customFormat="1" ht="12.75">
      <c r="A3" s="60"/>
    </row>
    <row r="4" spans="1:60" s="2" customFormat="1" ht="15.75">
      <c r="A4" s="90" t="s">
        <v>75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14" ht="15.75">
      <c r="A5" s="90" t="s">
        <v>76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60" s="1" customFormat="1" ht="12.75">
      <c r="A6" s="4"/>
      <c r="B6" s="4"/>
      <c r="C6" s="4"/>
      <c r="D6" s="4"/>
      <c r="G6" s="4"/>
      <c r="H6" s="4"/>
      <c r="K6" s="4"/>
      <c r="N6" s="5" t="s">
        <v>0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s="7" customFormat="1" ht="12.75">
      <c r="A7" s="6"/>
      <c r="C7" s="8" t="s">
        <v>1</v>
      </c>
      <c r="D7" s="8"/>
      <c r="E7" s="9" t="s">
        <v>2</v>
      </c>
      <c r="F7" s="10"/>
      <c r="G7" s="11" t="s">
        <v>2</v>
      </c>
      <c r="H7" s="12" t="s">
        <v>3</v>
      </c>
      <c r="I7" s="13"/>
      <c r="J7" s="13"/>
      <c r="K7" s="12"/>
      <c r="L7" s="14" t="s">
        <v>1</v>
      </c>
      <c r="M7" s="13" t="s">
        <v>4</v>
      </c>
      <c r="N7" s="10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s="7" customFormat="1" ht="12.75">
      <c r="A8" s="15" t="s">
        <v>5</v>
      </c>
      <c r="B8" s="15" t="s">
        <v>6</v>
      </c>
      <c r="C8" s="16" t="s">
        <v>7</v>
      </c>
      <c r="D8" s="17"/>
      <c r="E8" s="16" t="s">
        <v>8</v>
      </c>
      <c r="F8" s="17"/>
      <c r="G8" s="8" t="s">
        <v>9</v>
      </c>
      <c r="H8" s="8" t="s">
        <v>1</v>
      </c>
      <c r="I8" s="8" t="s">
        <v>1</v>
      </c>
      <c r="J8" s="14" t="s">
        <v>10</v>
      </c>
      <c r="K8" s="8" t="s">
        <v>1</v>
      </c>
      <c r="L8" s="15" t="s">
        <v>11</v>
      </c>
      <c r="M8" s="14" t="s">
        <v>1</v>
      </c>
      <c r="N8" s="14" t="s">
        <v>1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7" customFormat="1" ht="12.75">
      <c r="A9" s="15" t="s">
        <v>12</v>
      </c>
      <c r="B9" s="15" t="s">
        <v>13</v>
      </c>
      <c r="C9" s="18"/>
      <c r="D9" s="18"/>
      <c r="E9" s="19" t="s">
        <v>14</v>
      </c>
      <c r="F9" s="17"/>
      <c r="G9" s="8" t="s">
        <v>15</v>
      </c>
      <c r="H9" s="8" t="s">
        <v>16</v>
      </c>
      <c r="I9" s="8" t="s">
        <v>17</v>
      </c>
      <c r="J9" s="15" t="s">
        <v>18</v>
      </c>
      <c r="K9" s="8" t="s">
        <v>19</v>
      </c>
      <c r="L9" s="15" t="s">
        <v>20</v>
      </c>
      <c r="M9" s="15" t="s">
        <v>21</v>
      </c>
      <c r="N9" s="15" t="s">
        <v>19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7" customFormat="1" ht="12.75">
      <c r="A10" s="15" t="s">
        <v>22</v>
      </c>
      <c r="B10" s="15"/>
      <c r="C10" s="15" t="s">
        <v>23</v>
      </c>
      <c r="D10" s="20"/>
      <c r="E10" s="15" t="s">
        <v>23</v>
      </c>
      <c r="F10" s="21" t="s">
        <v>24</v>
      </c>
      <c r="G10" s="8" t="s">
        <v>25</v>
      </c>
      <c r="H10" s="8" t="s">
        <v>26</v>
      </c>
      <c r="I10" s="8" t="s">
        <v>26</v>
      </c>
      <c r="J10" s="15" t="s">
        <v>27</v>
      </c>
      <c r="K10" s="8" t="s">
        <v>28</v>
      </c>
      <c r="L10" s="15" t="s">
        <v>29</v>
      </c>
      <c r="M10" s="15" t="s">
        <v>26</v>
      </c>
      <c r="N10" s="15" t="s">
        <v>28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7" customFormat="1" ht="12.75">
      <c r="A11" s="15"/>
      <c r="B11" s="15"/>
      <c r="C11" s="22" t="s">
        <v>30</v>
      </c>
      <c r="D11" s="22" t="s">
        <v>31</v>
      </c>
      <c r="E11" s="22" t="s">
        <v>30</v>
      </c>
      <c r="F11" s="23" t="s">
        <v>31</v>
      </c>
      <c r="G11" s="24" t="s">
        <v>31</v>
      </c>
      <c r="H11" s="24" t="s">
        <v>31</v>
      </c>
      <c r="I11" s="24" t="s">
        <v>31</v>
      </c>
      <c r="J11" s="15" t="s">
        <v>31</v>
      </c>
      <c r="K11" s="24" t="s">
        <v>31</v>
      </c>
      <c r="L11" s="22" t="s">
        <v>31</v>
      </c>
      <c r="M11" s="22" t="s">
        <v>31</v>
      </c>
      <c r="N11" s="15" t="s">
        <v>31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1" customFormat="1" ht="12.7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5">
        <v>7</v>
      </c>
      <c r="H12" s="25">
        <v>8</v>
      </c>
      <c r="I12" s="25">
        <v>9</v>
      </c>
      <c r="J12" s="23">
        <v>10</v>
      </c>
      <c r="K12" s="25">
        <v>11</v>
      </c>
      <c r="L12" s="23">
        <v>12</v>
      </c>
      <c r="M12" s="23">
        <v>13</v>
      </c>
      <c r="N12" s="23">
        <v>14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7" customFormat="1" ht="12.75">
      <c r="A13" s="37" t="s">
        <v>32</v>
      </c>
      <c r="B13" s="38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7" customFormat="1" ht="12.75">
      <c r="A14" s="39">
        <v>56</v>
      </c>
      <c r="B14" s="40" t="s">
        <v>37</v>
      </c>
      <c r="C14" s="30">
        <v>4000</v>
      </c>
      <c r="D14" s="30">
        <v>1460</v>
      </c>
      <c r="E14" s="30">
        <v>4000</v>
      </c>
      <c r="F14" s="30">
        <f>G14+H14-I14+J14</f>
        <v>1460</v>
      </c>
      <c r="G14" s="31">
        <v>1496</v>
      </c>
      <c r="H14" s="31">
        <v>0</v>
      </c>
      <c r="I14" s="31">
        <v>0</v>
      </c>
      <c r="J14" s="30">
        <v>-36</v>
      </c>
      <c r="K14" s="31">
        <v>0</v>
      </c>
      <c r="L14" s="30">
        <v>0</v>
      </c>
      <c r="M14" s="30">
        <v>0</v>
      </c>
      <c r="N14" s="32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7" customFormat="1" ht="12.75">
      <c r="A15" s="28">
        <v>71</v>
      </c>
      <c r="B15" s="29" t="s">
        <v>33</v>
      </c>
      <c r="C15" s="30">
        <v>6125</v>
      </c>
      <c r="D15" s="30">
        <v>2236</v>
      </c>
      <c r="E15" s="30">
        <v>3649</v>
      </c>
      <c r="F15" s="30">
        <f>G15+H15-I15+J15</f>
        <v>1332</v>
      </c>
      <c r="G15" s="31">
        <v>1458</v>
      </c>
      <c r="H15" s="31">
        <v>0</v>
      </c>
      <c r="I15" s="31">
        <v>92</v>
      </c>
      <c r="J15" s="30">
        <v>-34</v>
      </c>
      <c r="K15" s="31">
        <v>8</v>
      </c>
      <c r="L15" s="30">
        <v>0</v>
      </c>
      <c r="M15" s="30">
        <v>36</v>
      </c>
      <c r="N15" s="32">
        <v>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7" customFormat="1" ht="12.75">
      <c r="A16" s="33"/>
      <c r="B16" s="34" t="s">
        <v>34</v>
      </c>
      <c r="C16" s="35">
        <f>SUM(C14:C15)</f>
        <v>10125</v>
      </c>
      <c r="D16" s="35">
        <f aca="true" t="shared" si="0" ref="D16:N16">SUM(D14:D15)</f>
        <v>3696</v>
      </c>
      <c r="E16" s="35">
        <f t="shared" si="0"/>
        <v>7649</v>
      </c>
      <c r="F16" s="35">
        <f t="shared" si="0"/>
        <v>2792</v>
      </c>
      <c r="G16" s="35">
        <f>SUM(G14:G15)</f>
        <v>2954</v>
      </c>
      <c r="H16" s="35">
        <f t="shared" si="0"/>
        <v>0</v>
      </c>
      <c r="I16" s="35">
        <f t="shared" si="0"/>
        <v>92</v>
      </c>
      <c r="J16" s="35">
        <f t="shared" si="0"/>
        <v>-70</v>
      </c>
      <c r="K16" s="35">
        <f t="shared" si="0"/>
        <v>8</v>
      </c>
      <c r="L16" s="35">
        <f t="shared" si="0"/>
        <v>0</v>
      </c>
      <c r="M16" s="35">
        <f t="shared" si="0"/>
        <v>36</v>
      </c>
      <c r="N16" s="35">
        <f t="shared" si="0"/>
        <v>3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7" customFormat="1" ht="12.75">
      <c r="A17" s="37" t="s">
        <v>35</v>
      </c>
      <c r="B17" s="38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7" customFormat="1" ht="12.75">
      <c r="A18" s="39">
        <v>51</v>
      </c>
      <c r="B18" s="40" t="s">
        <v>36</v>
      </c>
      <c r="C18" s="30">
        <v>1791</v>
      </c>
      <c r="D18" s="30">
        <v>1002</v>
      </c>
      <c r="E18" s="30">
        <v>1455</v>
      </c>
      <c r="F18" s="30">
        <f aca="true" t="shared" si="1" ref="F18:F25">G18+H18-I18+J18</f>
        <v>814</v>
      </c>
      <c r="G18" s="31">
        <v>830</v>
      </c>
      <c r="H18" s="31">
        <v>0</v>
      </c>
      <c r="I18" s="31">
        <v>0</v>
      </c>
      <c r="J18" s="30">
        <v>-16</v>
      </c>
      <c r="K18" s="31">
        <v>0</v>
      </c>
      <c r="L18" s="30">
        <v>0</v>
      </c>
      <c r="M18" s="30">
        <v>0</v>
      </c>
      <c r="N18" s="32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7" customFormat="1" ht="12.75">
      <c r="A19" s="39">
        <v>56</v>
      </c>
      <c r="B19" s="40" t="s">
        <v>37</v>
      </c>
      <c r="C19" s="30">
        <v>12547</v>
      </c>
      <c r="D19" s="30">
        <v>7017</v>
      </c>
      <c r="E19" s="30">
        <v>10223</v>
      </c>
      <c r="F19" s="30">
        <f t="shared" si="1"/>
        <v>5717</v>
      </c>
      <c r="G19" s="31">
        <v>5827</v>
      </c>
      <c r="H19" s="31">
        <v>0</v>
      </c>
      <c r="I19" s="31">
        <v>0</v>
      </c>
      <c r="J19" s="30">
        <v>-110</v>
      </c>
      <c r="K19" s="31">
        <v>0</v>
      </c>
      <c r="L19" s="30">
        <v>1300</v>
      </c>
      <c r="M19" s="30">
        <v>0</v>
      </c>
      <c r="N19" s="32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7" customFormat="1" ht="12.75">
      <c r="A20" s="39">
        <v>57</v>
      </c>
      <c r="B20" s="40" t="s">
        <v>38</v>
      </c>
      <c r="C20" s="30">
        <v>6000</v>
      </c>
      <c r="D20" s="30">
        <v>3356</v>
      </c>
      <c r="E20" s="30">
        <v>5132</v>
      </c>
      <c r="F20" s="30">
        <f t="shared" si="1"/>
        <v>2870</v>
      </c>
      <c r="G20" s="31">
        <v>2926</v>
      </c>
      <c r="H20" s="31">
        <v>0</v>
      </c>
      <c r="I20" s="31">
        <v>0</v>
      </c>
      <c r="J20" s="30">
        <v>-56</v>
      </c>
      <c r="K20" s="31">
        <v>0</v>
      </c>
      <c r="L20" s="30">
        <v>486</v>
      </c>
      <c r="M20" s="30">
        <v>0</v>
      </c>
      <c r="N20" s="32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7" customFormat="1" ht="12.75">
      <c r="A21" s="41">
        <v>73</v>
      </c>
      <c r="B21" s="42" t="s">
        <v>39</v>
      </c>
      <c r="C21" s="30">
        <v>7840</v>
      </c>
      <c r="D21" s="30">
        <v>4385</v>
      </c>
      <c r="E21" s="30">
        <v>5545</v>
      </c>
      <c r="F21" s="30">
        <f t="shared" si="1"/>
        <v>3101</v>
      </c>
      <c r="G21" s="31">
        <v>3265</v>
      </c>
      <c r="H21" s="31">
        <v>0</v>
      </c>
      <c r="I21" s="31">
        <v>103</v>
      </c>
      <c r="J21" s="30">
        <v>-61</v>
      </c>
      <c r="K21" s="31">
        <v>55</v>
      </c>
      <c r="L21" s="30">
        <v>1079</v>
      </c>
      <c r="M21" s="30">
        <v>9</v>
      </c>
      <c r="N21" s="32">
        <v>6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7" customFormat="1" ht="12.75">
      <c r="A22" s="39" t="s">
        <v>80</v>
      </c>
      <c r="B22" s="40" t="s">
        <v>40</v>
      </c>
      <c r="C22" s="30">
        <v>34000</v>
      </c>
      <c r="D22" s="30">
        <v>19015</v>
      </c>
      <c r="E22" s="30">
        <v>329</v>
      </c>
      <c r="F22" s="30">
        <f t="shared" si="1"/>
        <v>184</v>
      </c>
      <c r="G22" s="31">
        <v>0</v>
      </c>
      <c r="H22" s="31">
        <v>181</v>
      </c>
      <c r="I22" s="31">
        <v>0</v>
      </c>
      <c r="J22" s="30">
        <v>3</v>
      </c>
      <c r="K22" s="31">
        <v>0</v>
      </c>
      <c r="L22" s="30">
        <v>18831</v>
      </c>
      <c r="M22" s="30">
        <v>0</v>
      </c>
      <c r="N22" s="32"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7" customFormat="1" ht="12.75">
      <c r="A23" s="41" t="s">
        <v>78</v>
      </c>
      <c r="B23" s="42" t="s">
        <v>41</v>
      </c>
      <c r="C23" s="30">
        <v>4595</v>
      </c>
      <c r="D23" s="30">
        <v>2570</v>
      </c>
      <c r="E23" s="30">
        <v>4595</v>
      </c>
      <c r="F23" s="30">
        <f t="shared" si="1"/>
        <v>2570</v>
      </c>
      <c r="G23" s="31">
        <v>1549</v>
      </c>
      <c r="H23" s="31">
        <v>1036</v>
      </c>
      <c r="I23" s="31">
        <v>0</v>
      </c>
      <c r="J23" s="30">
        <v>-15</v>
      </c>
      <c r="K23" s="31">
        <v>0</v>
      </c>
      <c r="L23" s="30">
        <v>0</v>
      </c>
      <c r="M23" s="30">
        <v>0</v>
      </c>
      <c r="N23" s="32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7" customFormat="1" ht="12.75">
      <c r="A24" s="28">
        <v>90</v>
      </c>
      <c r="B24" s="29" t="s">
        <v>67</v>
      </c>
      <c r="C24" s="30">
        <v>5750</v>
      </c>
      <c r="D24" s="30">
        <v>3216</v>
      </c>
      <c r="E24" s="30">
        <v>0</v>
      </c>
      <c r="F24" s="30">
        <f t="shared" si="1"/>
        <v>0</v>
      </c>
      <c r="G24" s="31">
        <v>0</v>
      </c>
      <c r="H24" s="31">
        <v>0</v>
      </c>
      <c r="I24" s="31">
        <v>0</v>
      </c>
      <c r="J24" s="30">
        <v>0</v>
      </c>
      <c r="K24" s="31">
        <v>57</v>
      </c>
      <c r="L24" s="30">
        <v>3216</v>
      </c>
      <c r="M24" s="30">
        <v>0</v>
      </c>
      <c r="N24" s="32"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7" customFormat="1" ht="12.75">
      <c r="A25" s="28">
        <v>94</v>
      </c>
      <c r="B25" s="40" t="s">
        <v>68</v>
      </c>
      <c r="C25" s="30">
        <v>8000</v>
      </c>
      <c r="D25" s="30">
        <v>4474</v>
      </c>
      <c r="E25" s="30">
        <v>0</v>
      </c>
      <c r="F25" s="30">
        <f t="shared" si="1"/>
        <v>0</v>
      </c>
      <c r="G25" s="31">
        <v>0</v>
      </c>
      <c r="H25" s="31">
        <v>0</v>
      </c>
      <c r="I25" s="31">
        <v>0</v>
      </c>
      <c r="J25" s="30">
        <v>0</v>
      </c>
      <c r="K25" s="31">
        <v>0</v>
      </c>
      <c r="L25" s="30">
        <v>4474</v>
      </c>
      <c r="M25" s="30">
        <v>0</v>
      </c>
      <c r="N25" s="32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7" customFormat="1" ht="12.75">
      <c r="A26" s="33"/>
      <c r="B26" s="34" t="s">
        <v>42</v>
      </c>
      <c r="C26" s="35">
        <f aca="true" t="shared" si="2" ref="C26:N26">SUM(C18:C25)</f>
        <v>80523</v>
      </c>
      <c r="D26" s="35">
        <f t="shared" si="2"/>
        <v>45035</v>
      </c>
      <c r="E26" s="35">
        <f t="shared" si="2"/>
        <v>27279</v>
      </c>
      <c r="F26" s="35">
        <f t="shared" si="2"/>
        <v>15256</v>
      </c>
      <c r="G26" s="35">
        <f t="shared" si="2"/>
        <v>14397</v>
      </c>
      <c r="H26" s="35">
        <f t="shared" si="2"/>
        <v>1217</v>
      </c>
      <c r="I26" s="35">
        <f t="shared" si="2"/>
        <v>103</v>
      </c>
      <c r="J26" s="35">
        <f t="shared" si="2"/>
        <v>-255</v>
      </c>
      <c r="K26" s="35">
        <f t="shared" si="2"/>
        <v>112</v>
      </c>
      <c r="L26" s="35">
        <f t="shared" si="2"/>
        <v>29386</v>
      </c>
      <c r="M26" s="35">
        <f t="shared" si="2"/>
        <v>9</v>
      </c>
      <c r="N26" s="35">
        <f t="shared" si="2"/>
        <v>6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7" customFormat="1" ht="12.75">
      <c r="A27" s="37" t="s">
        <v>43</v>
      </c>
      <c r="B27" s="3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7" customFormat="1" ht="12.75">
      <c r="A28" s="28">
        <v>68</v>
      </c>
      <c r="B28" s="29" t="s">
        <v>44</v>
      </c>
      <c r="C28" s="30">
        <v>400</v>
      </c>
      <c r="D28" s="30">
        <v>400</v>
      </c>
      <c r="E28" s="30">
        <v>148</v>
      </c>
      <c r="F28" s="30">
        <f>G28+H28-I28+J28</f>
        <v>148</v>
      </c>
      <c r="G28" s="31">
        <v>148</v>
      </c>
      <c r="H28" s="31">
        <v>0</v>
      </c>
      <c r="I28" s="31">
        <v>0</v>
      </c>
      <c r="J28" s="30">
        <v>0</v>
      </c>
      <c r="K28" s="31">
        <v>2</v>
      </c>
      <c r="L28" s="30">
        <v>0</v>
      </c>
      <c r="M28" s="30">
        <v>0</v>
      </c>
      <c r="N28" s="32">
        <v>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7" customFormat="1" ht="12.75">
      <c r="A29" s="28">
        <v>93</v>
      </c>
      <c r="B29" s="40" t="s">
        <v>69</v>
      </c>
      <c r="C29" s="30">
        <v>1680</v>
      </c>
      <c r="D29" s="30">
        <v>1680</v>
      </c>
      <c r="E29" s="30">
        <v>1270</v>
      </c>
      <c r="F29" s="30">
        <f>G29+H29-I29+J29</f>
        <v>1270</v>
      </c>
      <c r="G29" s="31">
        <v>595</v>
      </c>
      <c r="H29" s="31">
        <v>675</v>
      </c>
      <c r="I29" s="31">
        <v>0</v>
      </c>
      <c r="J29" s="30">
        <v>0</v>
      </c>
      <c r="K29" s="31">
        <v>0</v>
      </c>
      <c r="L29" s="30">
        <v>410</v>
      </c>
      <c r="M29" s="30">
        <v>0</v>
      </c>
      <c r="N29" s="32"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7" customFormat="1" ht="12.75">
      <c r="A30" s="33"/>
      <c r="B30" s="34" t="s">
        <v>45</v>
      </c>
      <c r="C30" s="35">
        <f>SUM(C28:C29)</f>
        <v>2080</v>
      </c>
      <c r="D30" s="35">
        <f aca="true" t="shared" si="3" ref="D30:N30">SUM(D28:D29)</f>
        <v>2080</v>
      </c>
      <c r="E30" s="35">
        <f t="shared" si="3"/>
        <v>1418</v>
      </c>
      <c r="F30" s="35">
        <f t="shared" si="3"/>
        <v>1418</v>
      </c>
      <c r="G30" s="35">
        <f>SUM(G28:G29)</f>
        <v>743</v>
      </c>
      <c r="H30" s="35">
        <f t="shared" si="3"/>
        <v>675</v>
      </c>
      <c r="I30" s="35">
        <f t="shared" si="3"/>
        <v>0</v>
      </c>
      <c r="J30" s="35">
        <f t="shared" si="3"/>
        <v>0</v>
      </c>
      <c r="K30" s="35">
        <f t="shared" si="3"/>
        <v>2</v>
      </c>
      <c r="L30" s="35">
        <f t="shared" si="3"/>
        <v>410</v>
      </c>
      <c r="M30" s="35">
        <f t="shared" si="3"/>
        <v>0</v>
      </c>
      <c r="N30" s="35">
        <f t="shared" si="3"/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7" customFormat="1" ht="12.75">
      <c r="A31" s="37" t="s">
        <v>46</v>
      </c>
      <c r="B31" s="38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s="7" customFormat="1" ht="12.75">
      <c r="A32" s="39">
        <v>6</v>
      </c>
      <c r="B32" s="40" t="s">
        <v>47</v>
      </c>
      <c r="C32" s="30">
        <v>1269</v>
      </c>
      <c r="D32" s="30">
        <v>801</v>
      </c>
      <c r="E32" s="30">
        <v>1269</v>
      </c>
      <c r="F32" s="30">
        <f aca="true" t="shared" si="4" ref="F32:F49">G32+H32-I32+J32</f>
        <v>801</v>
      </c>
      <c r="G32" s="31">
        <v>778</v>
      </c>
      <c r="H32" s="31">
        <v>0</v>
      </c>
      <c r="I32" s="31">
        <v>0</v>
      </c>
      <c r="J32" s="30">
        <v>23</v>
      </c>
      <c r="K32" s="31">
        <v>16</v>
      </c>
      <c r="L32" s="30">
        <v>0</v>
      </c>
      <c r="M32" s="30">
        <v>0</v>
      </c>
      <c r="N32" s="32">
        <v>5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s="7" customFormat="1" ht="12.75">
      <c r="A33" s="39">
        <v>46</v>
      </c>
      <c r="B33" s="40" t="s">
        <v>48</v>
      </c>
      <c r="C33" s="30">
        <v>10446</v>
      </c>
      <c r="D33" s="30">
        <v>6591</v>
      </c>
      <c r="E33" s="30">
        <v>5438</v>
      </c>
      <c r="F33" s="30">
        <f t="shared" si="4"/>
        <v>3431</v>
      </c>
      <c r="G33" s="31">
        <v>3333</v>
      </c>
      <c r="H33" s="31">
        <v>0</v>
      </c>
      <c r="I33" s="31">
        <v>0</v>
      </c>
      <c r="J33" s="30">
        <v>98</v>
      </c>
      <c r="K33" s="31">
        <v>0</v>
      </c>
      <c r="L33" s="30">
        <v>0</v>
      </c>
      <c r="M33" s="30">
        <v>0</v>
      </c>
      <c r="N33" s="32">
        <v>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s="7" customFormat="1" ht="12.75">
      <c r="A34" s="39">
        <v>51</v>
      </c>
      <c r="B34" s="40" t="s">
        <v>36</v>
      </c>
      <c r="C34" s="30">
        <v>3625</v>
      </c>
      <c r="D34" s="30">
        <v>2287</v>
      </c>
      <c r="E34" s="30">
        <v>2945</v>
      </c>
      <c r="F34" s="30">
        <f t="shared" si="4"/>
        <v>1858</v>
      </c>
      <c r="G34" s="31">
        <v>1805</v>
      </c>
      <c r="H34" s="31">
        <v>0</v>
      </c>
      <c r="I34" s="31">
        <v>0</v>
      </c>
      <c r="J34" s="30">
        <v>53</v>
      </c>
      <c r="K34" s="31">
        <v>0</v>
      </c>
      <c r="L34" s="30">
        <v>0</v>
      </c>
      <c r="M34" s="30">
        <v>0</v>
      </c>
      <c r="N34" s="32">
        <v>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s="7" customFormat="1" ht="12.75">
      <c r="A35" s="39">
        <v>53</v>
      </c>
      <c r="B35" s="40" t="s">
        <v>49</v>
      </c>
      <c r="C35" s="30">
        <v>5519</v>
      </c>
      <c r="D35" s="30">
        <v>3482</v>
      </c>
      <c r="E35" s="30">
        <v>2208</v>
      </c>
      <c r="F35" s="30">
        <f t="shared" si="4"/>
        <v>1393</v>
      </c>
      <c r="G35" s="31">
        <v>1692</v>
      </c>
      <c r="H35" s="31">
        <v>0</v>
      </c>
      <c r="I35" s="31">
        <v>341</v>
      </c>
      <c r="J35" s="30">
        <v>42</v>
      </c>
      <c r="K35" s="31">
        <v>69</v>
      </c>
      <c r="L35" s="30">
        <v>0</v>
      </c>
      <c r="M35" s="30">
        <v>0</v>
      </c>
      <c r="N35" s="32"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s="7" customFormat="1" ht="12.75">
      <c r="A36" s="39">
        <v>54</v>
      </c>
      <c r="B36" s="40" t="s">
        <v>50</v>
      </c>
      <c r="C36" s="30">
        <v>30100</v>
      </c>
      <c r="D36" s="30">
        <v>18993</v>
      </c>
      <c r="E36" s="30">
        <v>18079</v>
      </c>
      <c r="F36" s="30">
        <f t="shared" si="4"/>
        <v>11408</v>
      </c>
      <c r="G36" s="31">
        <v>10159</v>
      </c>
      <c r="H36" s="31">
        <v>929</v>
      </c>
      <c r="I36" s="31">
        <v>0</v>
      </c>
      <c r="J36" s="30">
        <v>320</v>
      </c>
      <c r="K36" s="31">
        <v>0</v>
      </c>
      <c r="L36" s="30">
        <v>5686</v>
      </c>
      <c r="M36" s="30">
        <v>0</v>
      </c>
      <c r="N36" s="32"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7" customFormat="1" ht="12.75">
      <c r="A37" s="39">
        <v>55</v>
      </c>
      <c r="B37" s="40" t="s">
        <v>51</v>
      </c>
      <c r="C37" s="30">
        <v>22500</v>
      </c>
      <c r="D37" s="30">
        <v>14198</v>
      </c>
      <c r="E37" s="30">
        <v>15561</v>
      </c>
      <c r="F37" s="30">
        <f t="shared" si="4"/>
        <v>9819</v>
      </c>
      <c r="G37" s="31">
        <v>9279</v>
      </c>
      <c r="H37" s="31">
        <v>903</v>
      </c>
      <c r="I37" s="31">
        <v>633</v>
      </c>
      <c r="J37" s="30">
        <v>270</v>
      </c>
      <c r="K37" s="31">
        <v>339</v>
      </c>
      <c r="L37" s="30">
        <v>3733</v>
      </c>
      <c r="M37" s="30">
        <v>0</v>
      </c>
      <c r="N37" s="32">
        <v>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7" customFormat="1" ht="12.75">
      <c r="A38" s="39">
        <v>67</v>
      </c>
      <c r="B38" s="40" t="s">
        <v>52</v>
      </c>
      <c r="C38" s="30">
        <v>3473</v>
      </c>
      <c r="D38" s="30">
        <v>2192</v>
      </c>
      <c r="E38" s="30">
        <v>1723</v>
      </c>
      <c r="F38" s="30">
        <f t="shared" si="4"/>
        <v>1087</v>
      </c>
      <c r="G38" s="31">
        <v>1210</v>
      </c>
      <c r="H38" s="31">
        <v>0</v>
      </c>
      <c r="I38" s="31">
        <v>155</v>
      </c>
      <c r="J38" s="30">
        <v>32</v>
      </c>
      <c r="K38" s="31">
        <v>45</v>
      </c>
      <c r="L38" s="30">
        <v>0</v>
      </c>
      <c r="M38" s="30">
        <v>0</v>
      </c>
      <c r="N38" s="32">
        <v>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s="7" customFormat="1" ht="12.75">
      <c r="A39" s="43">
        <v>74</v>
      </c>
      <c r="B39" s="63" t="s">
        <v>53</v>
      </c>
      <c r="C39" s="45">
        <v>23500</v>
      </c>
      <c r="D39" s="45">
        <v>14829</v>
      </c>
      <c r="E39" s="45">
        <v>20338</v>
      </c>
      <c r="F39" s="45">
        <f t="shared" si="4"/>
        <v>12833</v>
      </c>
      <c r="G39" s="46">
        <v>12467</v>
      </c>
      <c r="H39" s="46">
        <v>0</v>
      </c>
      <c r="I39" s="46">
        <v>0</v>
      </c>
      <c r="J39" s="45">
        <v>366</v>
      </c>
      <c r="K39" s="46">
        <v>0</v>
      </c>
      <c r="L39" s="45">
        <v>828</v>
      </c>
      <c r="M39" s="45">
        <v>0</v>
      </c>
      <c r="N39" s="47">
        <v>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7" customFormat="1" ht="12.75">
      <c r="A40" s="48">
        <v>75</v>
      </c>
      <c r="B40" s="49" t="s">
        <v>54</v>
      </c>
      <c r="C40" s="50">
        <v>14389</v>
      </c>
      <c r="D40" s="50">
        <v>9080</v>
      </c>
      <c r="E40" s="50">
        <v>6792</v>
      </c>
      <c r="F40" s="50">
        <f t="shared" si="4"/>
        <v>4286</v>
      </c>
      <c r="G40" s="51">
        <v>4781</v>
      </c>
      <c r="H40" s="51">
        <v>36</v>
      </c>
      <c r="I40" s="51">
        <v>945</v>
      </c>
      <c r="J40" s="50">
        <v>414</v>
      </c>
      <c r="K40" s="51">
        <v>95</v>
      </c>
      <c r="L40" s="50">
        <v>61</v>
      </c>
      <c r="M40" s="51">
        <v>0</v>
      </c>
      <c r="N40" s="52"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7" customFormat="1" ht="12.75">
      <c r="A41" s="39">
        <v>77</v>
      </c>
      <c r="B41" s="40" t="s">
        <v>55</v>
      </c>
      <c r="C41" s="30">
        <v>2450</v>
      </c>
      <c r="D41" s="30">
        <v>1546</v>
      </c>
      <c r="E41" s="30">
        <v>1715</v>
      </c>
      <c r="F41" s="30">
        <f t="shared" si="4"/>
        <v>1082</v>
      </c>
      <c r="G41" s="31">
        <v>1089</v>
      </c>
      <c r="H41" s="31">
        <v>0</v>
      </c>
      <c r="I41" s="31">
        <v>37</v>
      </c>
      <c r="J41" s="30">
        <v>30</v>
      </c>
      <c r="K41" s="31">
        <v>21</v>
      </c>
      <c r="L41" s="30">
        <v>0</v>
      </c>
      <c r="M41" s="31">
        <v>38</v>
      </c>
      <c r="N41" s="32">
        <v>20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s="7" customFormat="1" ht="12.75">
      <c r="A42" s="39">
        <v>80</v>
      </c>
      <c r="B42" s="40" t="s">
        <v>56</v>
      </c>
      <c r="C42" s="30">
        <v>6700</v>
      </c>
      <c r="D42" s="30">
        <v>4228</v>
      </c>
      <c r="E42" s="30">
        <v>6282</v>
      </c>
      <c r="F42" s="30">
        <f t="shared" si="4"/>
        <v>3964</v>
      </c>
      <c r="G42" s="31">
        <v>3936</v>
      </c>
      <c r="H42" s="31">
        <v>0</v>
      </c>
      <c r="I42" s="31">
        <v>88</v>
      </c>
      <c r="J42" s="30">
        <v>116</v>
      </c>
      <c r="K42" s="31">
        <v>85</v>
      </c>
      <c r="L42" s="30">
        <v>0</v>
      </c>
      <c r="M42" s="30">
        <v>88</v>
      </c>
      <c r="N42" s="32">
        <v>78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7" customFormat="1" ht="12.75">
      <c r="A43" s="39" t="s">
        <v>81</v>
      </c>
      <c r="B43" s="40" t="s">
        <v>57</v>
      </c>
      <c r="C43" s="30">
        <v>20500</v>
      </c>
      <c r="D43" s="30">
        <v>12936</v>
      </c>
      <c r="E43" s="30">
        <v>2968</v>
      </c>
      <c r="F43" s="30">
        <f t="shared" si="4"/>
        <v>1873</v>
      </c>
      <c r="G43" s="31">
        <v>0</v>
      </c>
      <c r="H43" s="31">
        <v>1808</v>
      </c>
      <c r="I43" s="31">
        <v>0</v>
      </c>
      <c r="J43" s="30">
        <v>65</v>
      </c>
      <c r="K43" s="31">
        <v>0</v>
      </c>
      <c r="L43" s="30">
        <v>11063</v>
      </c>
      <c r="M43" s="30">
        <v>0</v>
      </c>
      <c r="N43" s="32">
        <v>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7" customFormat="1" ht="12.75">
      <c r="A44" s="39">
        <v>83</v>
      </c>
      <c r="B44" s="40" t="s">
        <v>58</v>
      </c>
      <c r="C44" s="30">
        <v>9700</v>
      </c>
      <c r="D44" s="30">
        <v>6121</v>
      </c>
      <c r="E44" s="30">
        <v>9700</v>
      </c>
      <c r="F44" s="30">
        <f t="shared" si="4"/>
        <v>6121</v>
      </c>
      <c r="G44" s="31">
        <v>5946</v>
      </c>
      <c r="H44" s="31">
        <v>0</v>
      </c>
      <c r="I44" s="31">
        <v>0</v>
      </c>
      <c r="J44" s="30">
        <v>175</v>
      </c>
      <c r="K44" s="31">
        <v>0</v>
      </c>
      <c r="L44" s="30">
        <v>0</v>
      </c>
      <c r="M44" s="30">
        <v>0</v>
      </c>
      <c r="N44" s="32"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7" customFormat="1" ht="12.75">
      <c r="A45" s="28">
        <v>87</v>
      </c>
      <c r="B45" s="29" t="s">
        <v>59</v>
      </c>
      <c r="C45" s="30">
        <v>1286</v>
      </c>
      <c r="D45" s="30">
        <v>811</v>
      </c>
      <c r="E45" s="30">
        <v>1286</v>
      </c>
      <c r="F45" s="30">
        <f t="shared" si="4"/>
        <v>811</v>
      </c>
      <c r="G45" s="31">
        <v>788</v>
      </c>
      <c r="H45" s="31">
        <v>0</v>
      </c>
      <c r="I45" s="31">
        <v>0</v>
      </c>
      <c r="J45" s="30">
        <v>23</v>
      </c>
      <c r="K45" s="31">
        <v>21</v>
      </c>
      <c r="L45" s="30">
        <v>0</v>
      </c>
      <c r="M45" s="30">
        <v>0</v>
      </c>
      <c r="N45" s="32">
        <v>18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7" customFormat="1" ht="12.75">
      <c r="A46" s="28">
        <v>91</v>
      </c>
      <c r="B46" s="29" t="s">
        <v>66</v>
      </c>
      <c r="C46" s="30">
        <v>8694</v>
      </c>
      <c r="D46" s="30">
        <v>5486</v>
      </c>
      <c r="E46" s="30">
        <v>8694</v>
      </c>
      <c r="F46" s="30">
        <f t="shared" si="4"/>
        <v>5486</v>
      </c>
      <c r="G46" s="31">
        <v>5329</v>
      </c>
      <c r="H46" s="31">
        <v>0</v>
      </c>
      <c r="I46" s="31">
        <v>0</v>
      </c>
      <c r="J46" s="30">
        <v>157</v>
      </c>
      <c r="K46" s="31">
        <v>0</v>
      </c>
      <c r="L46" s="30">
        <v>0</v>
      </c>
      <c r="M46" s="30">
        <v>0</v>
      </c>
      <c r="N46" s="32">
        <v>0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7" customFormat="1" ht="12.75">
      <c r="A47" s="28">
        <v>92</v>
      </c>
      <c r="B47" s="29" t="s">
        <v>70</v>
      </c>
      <c r="C47" s="30">
        <v>1749</v>
      </c>
      <c r="D47" s="30">
        <v>1103</v>
      </c>
      <c r="E47" s="30">
        <v>0</v>
      </c>
      <c r="F47" s="30">
        <f t="shared" si="4"/>
        <v>0</v>
      </c>
      <c r="G47" s="31">
        <v>0</v>
      </c>
      <c r="H47" s="31">
        <v>0</v>
      </c>
      <c r="I47" s="31">
        <v>0</v>
      </c>
      <c r="J47" s="30">
        <v>0</v>
      </c>
      <c r="K47" s="31">
        <v>0</v>
      </c>
      <c r="L47" s="30">
        <v>1103</v>
      </c>
      <c r="M47" s="30">
        <v>0</v>
      </c>
      <c r="N47" s="32">
        <v>0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7" customFormat="1" ht="12.75">
      <c r="A48" s="28">
        <v>95</v>
      </c>
      <c r="B48" s="29" t="s">
        <v>71</v>
      </c>
      <c r="C48" s="30">
        <v>5000</v>
      </c>
      <c r="D48" s="30">
        <v>3155</v>
      </c>
      <c r="E48" s="30">
        <v>4827</v>
      </c>
      <c r="F48" s="30">
        <f t="shared" si="4"/>
        <v>3046</v>
      </c>
      <c r="G48" s="31">
        <v>0</v>
      </c>
      <c r="H48" s="31">
        <v>2964</v>
      </c>
      <c r="I48" s="31">
        <v>0</v>
      </c>
      <c r="J48" s="30">
        <v>82</v>
      </c>
      <c r="K48" s="31">
        <v>39</v>
      </c>
      <c r="L48" s="30">
        <v>109</v>
      </c>
      <c r="M48" s="30">
        <v>0</v>
      </c>
      <c r="N48" s="32">
        <v>0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s="7" customFormat="1" ht="12.75">
      <c r="A49" s="43">
        <v>122</v>
      </c>
      <c r="B49" s="44" t="s">
        <v>54</v>
      </c>
      <c r="C49" s="45">
        <v>6000</v>
      </c>
      <c r="D49" s="45">
        <v>3786</v>
      </c>
      <c r="E49" s="45">
        <v>6000</v>
      </c>
      <c r="F49" s="30">
        <f t="shared" si="4"/>
        <v>3786</v>
      </c>
      <c r="G49" s="46">
        <v>3678</v>
      </c>
      <c r="H49" s="46">
        <v>0</v>
      </c>
      <c r="I49" s="46">
        <v>0</v>
      </c>
      <c r="J49" s="45">
        <v>108</v>
      </c>
      <c r="K49" s="46">
        <v>73</v>
      </c>
      <c r="L49" s="45">
        <v>0</v>
      </c>
      <c r="M49" s="30">
        <v>0</v>
      </c>
      <c r="N49" s="47">
        <v>0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s="7" customFormat="1" ht="12.75">
      <c r="A50" s="33"/>
      <c r="B50" s="34" t="s">
        <v>60</v>
      </c>
      <c r="C50" s="35">
        <f>SUM(C32:C49)</f>
        <v>176900</v>
      </c>
      <c r="D50" s="35">
        <f aca="true" t="shared" si="5" ref="D50:N50">SUM(D32:D49)</f>
        <v>111625</v>
      </c>
      <c r="E50" s="35">
        <f t="shared" si="5"/>
        <v>115825</v>
      </c>
      <c r="F50" s="35">
        <f t="shared" si="5"/>
        <v>73085</v>
      </c>
      <c r="G50" s="35">
        <f>SUM(G32:G49)</f>
        <v>66270</v>
      </c>
      <c r="H50" s="35">
        <f t="shared" si="5"/>
        <v>6640</v>
      </c>
      <c r="I50" s="35">
        <f t="shared" si="5"/>
        <v>2199</v>
      </c>
      <c r="J50" s="35">
        <f t="shared" si="5"/>
        <v>2374</v>
      </c>
      <c r="K50" s="35">
        <f t="shared" si="5"/>
        <v>803</v>
      </c>
      <c r="L50" s="35">
        <f t="shared" si="5"/>
        <v>22583</v>
      </c>
      <c r="M50" s="35">
        <f t="shared" si="5"/>
        <v>126</v>
      </c>
      <c r="N50" s="35">
        <f t="shared" si="5"/>
        <v>121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s="7" customFormat="1" ht="11.25" customHeight="1">
      <c r="A51" s="33"/>
      <c r="B51" s="34" t="s">
        <v>61</v>
      </c>
      <c r="C51" s="53" t="s">
        <v>62</v>
      </c>
      <c r="D51" s="36">
        <f>SUM(D26+D50+D30+D16)</f>
        <v>162436</v>
      </c>
      <c r="E51" s="53" t="s">
        <v>62</v>
      </c>
      <c r="F51" s="36">
        <f>SUM(F26+F50+F30+F16)</f>
        <v>92551</v>
      </c>
      <c r="G51" s="36">
        <v>84364</v>
      </c>
      <c r="H51" s="36">
        <f aca="true" t="shared" si="6" ref="H51:N51">SUM(H26+H50+H30+H16)</f>
        <v>8532</v>
      </c>
      <c r="I51" s="36">
        <f t="shared" si="6"/>
        <v>2394</v>
      </c>
      <c r="J51" s="36">
        <f t="shared" si="6"/>
        <v>2049</v>
      </c>
      <c r="K51" s="36">
        <f t="shared" si="6"/>
        <v>925</v>
      </c>
      <c r="L51" s="36">
        <f t="shared" si="6"/>
        <v>52379</v>
      </c>
      <c r="M51" s="36">
        <f t="shared" si="6"/>
        <v>171</v>
      </c>
      <c r="N51" s="35">
        <f t="shared" si="6"/>
        <v>130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s="7" customFormat="1" ht="11.25" customHeight="1">
      <c r="A52" s="33"/>
      <c r="B52" s="34" t="s">
        <v>63</v>
      </c>
      <c r="C52" s="53" t="s">
        <v>62</v>
      </c>
      <c r="D52" s="53" t="s">
        <v>62</v>
      </c>
      <c r="E52" s="53" t="s">
        <v>62</v>
      </c>
      <c r="F52" s="36">
        <f>G52+H52-I52+J52</f>
        <v>92551</v>
      </c>
      <c r="G52" s="36">
        <v>84364</v>
      </c>
      <c r="H52" s="36">
        <f>SUM(H51:H51)</f>
        <v>8532</v>
      </c>
      <c r="I52" s="36">
        <f>SUM(I51:I51)</f>
        <v>2394</v>
      </c>
      <c r="J52" s="36">
        <f>SUM(J51:J51)</f>
        <v>2049</v>
      </c>
      <c r="K52" s="36">
        <f>SUM(K51:K51)</f>
        <v>925</v>
      </c>
      <c r="L52" s="54" t="s">
        <v>62</v>
      </c>
      <c r="M52" s="54" t="s">
        <v>62</v>
      </c>
      <c r="N52" s="53" t="s">
        <v>62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s="7" customFormat="1" ht="10.5" customHeight="1">
      <c r="A53" s="55" t="s">
        <v>81</v>
      </c>
      <c r="B53" s="7" t="s">
        <v>82</v>
      </c>
      <c r="C53" s="64"/>
      <c r="D53" s="64"/>
      <c r="E53" s="64"/>
      <c r="F53" s="65"/>
      <c r="G53" s="65"/>
      <c r="H53" s="65"/>
      <c r="I53" s="65"/>
      <c r="J53" s="65"/>
      <c r="K53" s="65"/>
      <c r="L53" s="64"/>
      <c r="M53" s="64"/>
      <c r="N53" s="64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s="7" customFormat="1" ht="10.5" customHeight="1">
      <c r="A54" s="55" t="s">
        <v>80</v>
      </c>
      <c r="B54" s="7" t="s">
        <v>82</v>
      </c>
      <c r="C54" s="64"/>
      <c r="D54" s="64"/>
      <c r="E54" s="64"/>
      <c r="F54" s="65"/>
      <c r="G54" s="65"/>
      <c r="H54" s="65"/>
      <c r="I54" s="65"/>
      <c r="J54" s="65"/>
      <c r="K54" s="65"/>
      <c r="L54" s="64"/>
      <c r="M54" s="64"/>
      <c r="N54" s="6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s="7" customFormat="1" ht="10.5" customHeight="1">
      <c r="A55" s="55" t="s">
        <v>78</v>
      </c>
      <c r="B55" s="7" t="s">
        <v>79</v>
      </c>
      <c r="C55" s="56"/>
      <c r="D55" s="57"/>
      <c r="E55" s="58"/>
      <c r="F55" s="56"/>
      <c r="I55" s="56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ht="10.5" customHeight="1"/>
    <row r="57" ht="10.5" customHeight="1"/>
    <row r="58" ht="10.5" customHeight="1"/>
    <row r="59" ht="10.5" customHeight="1"/>
    <row r="60" ht="10.5" customHeight="1"/>
    <row r="61" spans="15:60" s="1" customFormat="1" ht="10.5" customHeight="1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ht="10.5" customHeight="1"/>
    <row r="63" ht="10.5" customHeight="1"/>
    <row r="64" ht="10.5" customHeight="1">
      <c r="A64" s="3"/>
    </row>
    <row r="66" spans="1:60" s="1" customFormat="1" ht="12.75">
      <c r="A66" s="60"/>
      <c r="C66" s="1" t="s">
        <v>74</v>
      </c>
      <c r="N66" s="1" t="s">
        <v>64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</row>
    <row r="68" spans="1:60" s="62" customFormat="1" ht="10.5" customHeight="1">
      <c r="A68" s="61"/>
      <c r="B68" s="61"/>
      <c r="C68" s="61"/>
      <c r="D68" s="61"/>
      <c r="E68" s="61"/>
      <c r="F68" s="61"/>
      <c r="G68" s="61"/>
      <c r="H68" s="61"/>
      <c r="I68" s="61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</row>
    <row r="70" spans="1:60" s="62" customFormat="1" ht="10.5" customHeight="1">
      <c r="A70" s="61"/>
      <c r="B70" s="61" t="s">
        <v>65</v>
      </c>
      <c r="C70" s="61"/>
      <c r="D70" s="61"/>
      <c r="E70" s="61"/>
      <c r="F70" s="61"/>
      <c r="G70" s="61"/>
      <c r="H70" s="61"/>
      <c r="I70" s="61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1:60" s="62" customFormat="1" ht="10.5" customHeight="1">
      <c r="A71" s="61"/>
      <c r="B71" s="61" t="s">
        <v>77</v>
      </c>
      <c r="C71" s="61"/>
      <c r="D71" s="61"/>
      <c r="E71" s="61"/>
      <c r="F71" s="61"/>
      <c r="G71" s="61"/>
      <c r="H71" s="61"/>
      <c r="I71" s="6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</sheetData>
  <sheetProtection/>
  <mergeCells count="3">
    <mergeCell ref="A4:N4"/>
    <mergeCell ref="A5:N5"/>
    <mergeCell ref="A2:N2"/>
  </mergeCells>
  <printOptions/>
  <pageMargins left="0.39" right="0.17" top="0.69" bottom="0.61" header="0.18" footer="0.19"/>
  <pageSetup firstPageNumber="74" useFirstPageNumber="1" horizontalDpi="300" verticalDpi="300" orientation="landscape" paperSize="9" r:id="rId1"/>
  <headerFooter alignWithMargins="0"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72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57421875" style="59" customWidth="1"/>
    <col min="2" max="2" width="32.8515625" style="3" customWidth="1"/>
    <col min="3" max="4" width="7.8515625" style="3" customWidth="1"/>
    <col min="5" max="6" width="9.140625" style="3" customWidth="1"/>
    <col min="7" max="7" width="7.00390625" style="3" customWidth="1"/>
    <col min="8" max="8" width="7.8515625" style="3" customWidth="1"/>
    <col min="9" max="9" width="8.00390625" style="3" customWidth="1"/>
    <col min="10" max="10" width="7.57421875" style="3" customWidth="1"/>
    <col min="11" max="11" width="9.57421875" style="3" customWidth="1"/>
    <col min="12" max="12" width="11.140625" style="3" customWidth="1"/>
    <col min="13" max="13" width="9.8515625" style="3" customWidth="1"/>
    <col min="14" max="14" width="10.28125" style="3" customWidth="1"/>
    <col min="61" max="16384" width="9.140625" style="3" customWidth="1"/>
  </cols>
  <sheetData>
    <row r="1" spans="1:14" s="1" customFormat="1" ht="12.75">
      <c r="A1" s="60"/>
      <c r="N1" s="1" t="s">
        <v>72</v>
      </c>
    </row>
    <row r="2" spans="1:14" s="1" customFormat="1" ht="12.75">
      <c r="A2" s="91" t="s">
        <v>73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="1" customFormat="1" ht="12.75">
      <c r="A3" s="60"/>
    </row>
    <row r="4" spans="1:60" s="2" customFormat="1" ht="15.75">
      <c r="A4" s="90" t="s">
        <v>75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14" ht="15.75">
      <c r="A5" s="90" t="s">
        <v>83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60" s="1" customFormat="1" ht="12.75">
      <c r="A6" s="4"/>
      <c r="B6" s="4"/>
      <c r="C6" s="4"/>
      <c r="D6" s="4"/>
      <c r="G6" s="4"/>
      <c r="H6" s="4"/>
      <c r="K6" s="4"/>
      <c r="N6" s="5" t="s">
        <v>0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s="7" customFormat="1" ht="12.75">
      <c r="A7" s="6"/>
      <c r="C7" s="8" t="s">
        <v>1</v>
      </c>
      <c r="D7" s="8"/>
      <c r="E7" s="9" t="s">
        <v>2</v>
      </c>
      <c r="F7" s="10"/>
      <c r="G7" s="11" t="s">
        <v>2</v>
      </c>
      <c r="H7" s="12" t="s">
        <v>3</v>
      </c>
      <c r="I7" s="13"/>
      <c r="J7" s="13"/>
      <c r="K7" s="12"/>
      <c r="L7" s="14" t="s">
        <v>1</v>
      </c>
      <c r="M7" s="13" t="s">
        <v>4</v>
      </c>
      <c r="N7" s="10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s="7" customFormat="1" ht="12.75">
      <c r="A8" s="15" t="s">
        <v>5</v>
      </c>
      <c r="B8" s="15" t="s">
        <v>6</v>
      </c>
      <c r="C8" s="16" t="s">
        <v>7</v>
      </c>
      <c r="D8" s="17"/>
      <c r="E8" s="16" t="s">
        <v>8</v>
      </c>
      <c r="F8" s="17"/>
      <c r="G8" s="8" t="s">
        <v>9</v>
      </c>
      <c r="H8" s="8" t="s">
        <v>1</v>
      </c>
      <c r="I8" s="8" t="s">
        <v>1</v>
      </c>
      <c r="J8" s="14" t="s">
        <v>10</v>
      </c>
      <c r="K8" s="8" t="s">
        <v>1</v>
      </c>
      <c r="L8" s="15" t="s">
        <v>11</v>
      </c>
      <c r="M8" s="14" t="s">
        <v>1</v>
      </c>
      <c r="N8" s="14" t="s">
        <v>1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7" customFormat="1" ht="12.75">
      <c r="A9" s="15" t="s">
        <v>12</v>
      </c>
      <c r="B9" s="15" t="s">
        <v>13</v>
      </c>
      <c r="C9" s="18"/>
      <c r="D9" s="18"/>
      <c r="E9" s="19" t="s">
        <v>14</v>
      </c>
      <c r="F9" s="17"/>
      <c r="G9" s="8" t="s">
        <v>15</v>
      </c>
      <c r="H9" s="8" t="s">
        <v>16</v>
      </c>
      <c r="I9" s="8" t="s">
        <v>17</v>
      </c>
      <c r="J9" s="15" t="s">
        <v>18</v>
      </c>
      <c r="K9" s="8" t="s">
        <v>19</v>
      </c>
      <c r="L9" s="15" t="s">
        <v>20</v>
      </c>
      <c r="M9" s="15" t="s">
        <v>21</v>
      </c>
      <c r="N9" s="15" t="s">
        <v>19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7" customFormat="1" ht="12.75">
      <c r="A10" s="15" t="s">
        <v>22</v>
      </c>
      <c r="B10" s="15"/>
      <c r="C10" s="15" t="s">
        <v>23</v>
      </c>
      <c r="D10" s="20"/>
      <c r="E10" s="15" t="s">
        <v>23</v>
      </c>
      <c r="F10" s="21" t="s">
        <v>24</v>
      </c>
      <c r="G10" s="8" t="s">
        <v>25</v>
      </c>
      <c r="H10" s="8" t="s">
        <v>26</v>
      </c>
      <c r="I10" s="8" t="s">
        <v>26</v>
      </c>
      <c r="J10" s="15" t="s">
        <v>27</v>
      </c>
      <c r="K10" s="8" t="s">
        <v>28</v>
      </c>
      <c r="L10" s="15" t="s">
        <v>29</v>
      </c>
      <c r="M10" s="15" t="s">
        <v>26</v>
      </c>
      <c r="N10" s="15" t="s">
        <v>28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7" customFormat="1" ht="12.75">
      <c r="A11" s="15"/>
      <c r="B11" s="15"/>
      <c r="C11" s="22" t="s">
        <v>30</v>
      </c>
      <c r="D11" s="22" t="s">
        <v>31</v>
      </c>
      <c r="E11" s="22" t="s">
        <v>30</v>
      </c>
      <c r="F11" s="23" t="s">
        <v>31</v>
      </c>
      <c r="G11" s="24" t="s">
        <v>31</v>
      </c>
      <c r="H11" s="24" t="s">
        <v>31</v>
      </c>
      <c r="I11" s="24" t="s">
        <v>31</v>
      </c>
      <c r="J11" s="15" t="s">
        <v>31</v>
      </c>
      <c r="K11" s="24" t="s">
        <v>31</v>
      </c>
      <c r="L11" s="22" t="s">
        <v>31</v>
      </c>
      <c r="M11" s="22" t="s">
        <v>31</v>
      </c>
      <c r="N11" s="15" t="s">
        <v>31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1" customFormat="1" ht="12.7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5">
        <v>7</v>
      </c>
      <c r="H12" s="25">
        <v>8</v>
      </c>
      <c r="I12" s="25">
        <v>9</v>
      </c>
      <c r="J12" s="23">
        <v>10</v>
      </c>
      <c r="K12" s="25">
        <v>11</v>
      </c>
      <c r="L12" s="23">
        <v>12</v>
      </c>
      <c r="M12" s="23">
        <v>13</v>
      </c>
      <c r="N12" s="23">
        <v>14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7" customFormat="1" ht="12.75">
      <c r="A13" s="37" t="s">
        <v>32</v>
      </c>
      <c r="B13" s="38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7" customFormat="1" ht="12.75">
      <c r="A14" s="39">
        <v>56</v>
      </c>
      <c r="B14" s="40" t="s">
        <v>37</v>
      </c>
      <c r="C14" s="30">
        <v>4000</v>
      </c>
      <c r="D14" s="30">
        <v>1448</v>
      </c>
      <c r="E14" s="30">
        <v>4000</v>
      </c>
      <c r="F14" s="30">
        <f>G14+H14-I14+J14</f>
        <v>1448</v>
      </c>
      <c r="G14" s="31">
        <v>1460</v>
      </c>
      <c r="H14" s="31">
        <v>0</v>
      </c>
      <c r="I14" s="31">
        <v>0</v>
      </c>
      <c r="J14" s="30">
        <v>-12</v>
      </c>
      <c r="K14" s="31">
        <v>27</v>
      </c>
      <c r="L14" s="30">
        <v>0</v>
      </c>
      <c r="M14" s="30">
        <v>0</v>
      </c>
      <c r="N14" s="32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7" customFormat="1" ht="12.75">
      <c r="A15" s="28">
        <v>71</v>
      </c>
      <c r="B15" s="29" t="s">
        <v>33</v>
      </c>
      <c r="C15" s="30">
        <v>6125</v>
      </c>
      <c r="D15" s="30">
        <v>2217</v>
      </c>
      <c r="E15" s="30">
        <v>3305</v>
      </c>
      <c r="F15" s="30">
        <f>G15+H15-I15+J15</f>
        <v>1196</v>
      </c>
      <c r="G15" s="31">
        <v>1332</v>
      </c>
      <c r="H15" s="31">
        <v>0</v>
      </c>
      <c r="I15" s="31">
        <v>125</v>
      </c>
      <c r="J15" s="30">
        <v>-11</v>
      </c>
      <c r="K15" s="31">
        <v>12</v>
      </c>
      <c r="L15" s="30">
        <v>0</v>
      </c>
      <c r="M15" s="30"/>
      <c r="N15" s="32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7" customFormat="1" ht="12.75">
      <c r="A16" s="33"/>
      <c r="B16" s="34" t="s">
        <v>34</v>
      </c>
      <c r="C16" s="35">
        <f>SUM(C14:C15)</f>
        <v>10125</v>
      </c>
      <c r="D16" s="35">
        <f aca="true" t="shared" si="0" ref="D16:N16">SUM(D14:D15)</f>
        <v>3665</v>
      </c>
      <c r="E16" s="35">
        <f t="shared" si="0"/>
        <v>7305</v>
      </c>
      <c r="F16" s="35">
        <f t="shared" si="0"/>
        <v>2644</v>
      </c>
      <c r="G16" s="35">
        <f>SUM(G14:G15)</f>
        <v>2792</v>
      </c>
      <c r="H16" s="35">
        <f t="shared" si="0"/>
        <v>0</v>
      </c>
      <c r="I16" s="35">
        <f t="shared" si="0"/>
        <v>125</v>
      </c>
      <c r="J16" s="35">
        <f t="shared" si="0"/>
        <v>-23</v>
      </c>
      <c r="K16" s="35">
        <f t="shared" si="0"/>
        <v>39</v>
      </c>
      <c r="L16" s="35">
        <f t="shared" si="0"/>
        <v>0</v>
      </c>
      <c r="M16" s="35">
        <f t="shared" si="0"/>
        <v>0</v>
      </c>
      <c r="N16" s="35">
        <f t="shared" si="0"/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7" customFormat="1" ht="12.75">
      <c r="A17" s="37" t="s">
        <v>35</v>
      </c>
      <c r="B17" s="38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7" customFormat="1" ht="12.75">
      <c r="A18" s="39">
        <v>51</v>
      </c>
      <c r="B18" s="40" t="s">
        <v>36</v>
      </c>
      <c r="C18" s="30">
        <v>1791</v>
      </c>
      <c r="D18" s="30">
        <v>985</v>
      </c>
      <c r="E18" s="30">
        <v>1455</v>
      </c>
      <c r="F18" s="30">
        <f aca="true" t="shared" si="1" ref="F18:F25">G18+H18-I18+J18</f>
        <v>801</v>
      </c>
      <c r="G18" s="31">
        <v>814</v>
      </c>
      <c r="H18" s="31">
        <v>0</v>
      </c>
      <c r="I18" s="31">
        <v>0</v>
      </c>
      <c r="J18" s="30">
        <v>-13</v>
      </c>
      <c r="K18" s="31">
        <v>0</v>
      </c>
      <c r="L18" s="30">
        <v>0</v>
      </c>
      <c r="M18" s="30">
        <v>0</v>
      </c>
      <c r="N18" s="32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7" customFormat="1" ht="12.75">
      <c r="A19" s="39">
        <v>56</v>
      </c>
      <c r="B19" s="40" t="s">
        <v>37</v>
      </c>
      <c r="C19" s="30">
        <v>12547</v>
      </c>
      <c r="D19" s="30">
        <v>6902</v>
      </c>
      <c r="E19" s="30">
        <v>10223</v>
      </c>
      <c r="F19" s="30">
        <f t="shared" si="1"/>
        <v>5623</v>
      </c>
      <c r="G19" s="31">
        <v>5717</v>
      </c>
      <c r="H19" s="31">
        <v>0</v>
      </c>
      <c r="I19" s="31">
        <v>0</v>
      </c>
      <c r="J19" s="30">
        <v>-94</v>
      </c>
      <c r="K19" s="31">
        <v>160</v>
      </c>
      <c r="L19" s="30">
        <v>1279</v>
      </c>
      <c r="M19" s="30">
        <v>0</v>
      </c>
      <c r="N19" s="32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7" customFormat="1" ht="12.75">
      <c r="A20" s="39">
        <v>57</v>
      </c>
      <c r="B20" s="40" t="s">
        <v>38</v>
      </c>
      <c r="C20" s="30">
        <v>6000</v>
      </c>
      <c r="D20" s="30">
        <v>3300</v>
      </c>
      <c r="E20" s="30">
        <v>5897</v>
      </c>
      <c r="F20" s="30">
        <f t="shared" si="1"/>
        <v>3244</v>
      </c>
      <c r="G20" s="31">
        <v>2870</v>
      </c>
      <c r="H20" s="31">
        <v>418</v>
      </c>
      <c r="I20" s="31">
        <v>0</v>
      </c>
      <c r="J20" s="30">
        <v>-44</v>
      </c>
      <c r="K20" s="31">
        <v>87</v>
      </c>
      <c r="L20" s="30">
        <v>56</v>
      </c>
      <c r="M20" s="30">
        <v>0</v>
      </c>
      <c r="N20" s="32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7" customFormat="1" ht="12.75">
      <c r="A21" s="41" t="s">
        <v>88</v>
      </c>
      <c r="B21" s="42" t="s">
        <v>39</v>
      </c>
      <c r="C21" s="30">
        <v>7840</v>
      </c>
      <c r="D21" s="30">
        <v>4313</v>
      </c>
      <c r="E21" s="30">
        <v>7043</v>
      </c>
      <c r="F21" s="30">
        <f t="shared" si="1"/>
        <v>3874</v>
      </c>
      <c r="G21" s="31">
        <v>3101</v>
      </c>
      <c r="H21" s="31">
        <v>1000</v>
      </c>
      <c r="I21" s="31">
        <v>113</v>
      </c>
      <c r="J21" s="30">
        <v>-114</v>
      </c>
      <c r="K21" s="31">
        <v>51</v>
      </c>
      <c r="L21" s="30">
        <v>124</v>
      </c>
      <c r="M21" s="30"/>
      <c r="N21" s="32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7" customFormat="1" ht="12.75">
      <c r="A22" s="39">
        <v>82</v>
      </c>
      <c r="B22" s="40" t="s">
        <v>40</v>
      </c>
      <c r="C22" s="30">
        <v>34000</v>
      </c>
      <c r="D22" s="30">
        <v>18703</v>
      </c>
      <c r="E22" s="30">
        <v>329</v>
      </c>
      <c r="F22" s="30">
        <f t="shared" si="1"/>
        <v>181</v>
      </c>
      <c r="G22" s="31">
        <v>184</v>
      </c>
      <c r="H22" s="31">
        <v>0</v>
      </c>
      <c r="I22" s="31">
        <v>0</v>
      </c>
      <c r="J22" s="30">
        <v>-3</v>
      </c>
      <c r="K22" s="31">
        <v>0</v>
      </c>
      <c r="L22" s="30">
        <v>18522</v>
      </c>
      <c r="M22" s="30">
        <v>0</v>
      </c>
      <c r="N22" s="32"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7" customFormat="1" ht="12.75">
      <c r="A23" s="41">
        <v>88</v>
      </c>
      <c r="B23" s="42" t="s">
        <v>41</v>
      </c>
      <c r="C23" s="30">
        <v>4595</v>
      </c>
      <c r="D23" s="30">
        <v>2528</v>
      </c>
      <c r="E23" s="30">
        <v>4595</v>
      </c>
      <c r="F23" s="30">
        <f t="shared" si="1"/>
        <v>2528</v>
      </c>
      <c r="G23" s="31">
        <v>2570</v>
      </c>
      <c r="H23" s="31">
        <v>0</v>
      </c>
      <c r="I23" s="31">
        <v>0</v>
      </c>
      <c r="J23" s="30">
        <v>-42</v>
      </c>
      <c r="K23" s="31">
        <v>69</v>
      </c>
      <c r="L23" s="30">
        <v>0</v>
      </c>
      <c r="M23" s="30">
        <v>0</v>
      </c>
      <c r="N23" s="32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7" customFormat="1" ht="12.75">
      <c r="A24" s="28">
        <v>90</v>
      </c>
      <c r="B24" s="29" t="s">
        <v>67</v>
      </c>
      <c r="C24" s="30">
        <v>5750</v>
      </c>
      <c r="D24" s="30">
        <v>3163</v>
      </c>
      <c r="E24" s="30">
        <v>0</v>
      </c>
      <c r="F24" s="30">
        <f t="shared" si="1"/>
        <v>0</v>
      </c>
      <c r="G24" s="31">
        <v>0</v>
      </c>
      <c r="H24" s="31">
        <v>0</v>
      </c>
      <c r="I24" s="31">
        <v>0</v>
      </c>
      <c r="J24" s="30">
        <v>0</v>
      </c>
      <c r="K24" s="31">
        <v>0</v>
      </c>
      <c r="L24" s="30">
        <v>3163</v>
      </c>
      <c r="M24" s="30">
        <v>0</v>
      </c>
      <c r="N24" s="32"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7" customFormat="1" ht="12.75">
      <c r="A25" s="28">
        <v>94</v>
      </c>
      <c r="B25" s="40" t="s">
        <v>68</v>
      </c>
      <c r="C25" s="30">
        <v>8000</v>
      </c>
      <c r="D25" s="30">
        <v>4401</v>
      </c>
      <c r="E25" s="30">
        <v>4112</v>
      </c>
      <c r="F25" s="30">
        <f t="shared" si="1"/>
        <v>2262</v>
      </c>
      <c r="G25" s="31">
        <v>0</v>
      </c>
      <c r="H25" s="31">
        <v>2243</v>
      </c>
      <c r="I25" s="31">
        <v>0</v>
      </c>
      <c r="J25" s="30">
        <v>19</v>
      </c>
      <c r="K25" s="31">
        <v>0</v>
      </c>
      <c r="L25" s="30">
        <v>2139</v>
      </c>
      <c r="M25" s="30">
        <v>0</v>
      </c>
      <c r="N25" s="32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7" customFormat="1" ht="12.75">
      <c r="A26" s="33"/>
      <c r="B26" s="34" t="s">
        <v>42</v>
      </c>
      <c r="C26" s="35">
        <f aca="true" t="shared" si="2" ref="C26:N26">SUM(C18:C25)</f>
        <v>80523</v>
      </c>
      <c r="D26" s="35">
        <f t="shared" si="2"/>
        <v>44295</v>
      </c>
      <c r="E26" s="35">
        <f t="shared" si="2"/>
        <v>33654</v>
      </c>
      <c r="F26" s="35">
        <f t="shared" si="2"/>
        <v>18513</v>
      </c>
      <c r="G26" s="35">
        <f>SUM(G18:G25)</f>
        <v>15256</v>
      </c>
      <c r="H26" s="35">
        <f t="shared" si="2"/>
        <v>3661</v>
      </c>
      <c r="I26" s="35">
        <f t="shared" si="2"/>
        <v>113</v>
      </c>
      <c r="J26" s="35">
        <f t="shared" si="2"/>
        <v>-291</v>
      </c>
      <c r="K26" s="35">
        <f t="shared" si="2"/>
        <v>367</v>
      </c>
      <c r="L26" s="35">
        <f t="shared" si="2"/>
        <v>25283</v>
      </c>
      <c r="M26" s="35">
        <f t="shared" si="2"/>
        <v>0</v>
      </c>
      <c r="N26" s="35">
        <f t="shared" si="2"/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7" customFormat="1" ht="12.75">
      <c r="A27" s="37" t="s">
        <v>43</v>
      </c>
      <c r="B27" s="3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7" customFormat="1" ht="12.75">
      <c r="A28" s="28">
        <v>68</v>
      </c>
      <c r="B28" s="29" t="s">
        <v>44</v>
      </c>
      <c r="C28" s="30">
        <v>400</v>
      </c>
      <c r="D28" s="30">
        <v>400</v>
      </c>
      <c r="E28" s="30">
        <v>127</v>
      </c>
      <c r="F28" s="30">
        <f>G28+H28-I28+J28</f>
        <v>127</v>
      </c>
      <c r="G28" s="31">
        <v>148</v>
      </c>
      <c r="H28" s="31">
        <v>0</v>
      </c>
      <c r="I28" s="31">
        <v>21</v>
      </c>
      <c r="J28" s="30">
        <v>0</v>
      </c>
      <c r="K28" s="31">
        <v>2</v>
      </c>
      <c r="L28" s="30">
        <v>0</v>
      </c>
      <c r="M28" s="30">
        <v>0</v>
      </c>
      <c r="N28" s="32">
        <v>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7" customFormat="1" ht="12.75">
      <c r="A29" s="28" t="s">
        <v>89</v>
      </c>
      <c r="B29" s="40" t="s">
        <v>69</v>
      </c>
      <c r="C29" s="30">
        <v>1680</v>
      </c>
      <c r="D29" s="30">
        <v>1680</v>
      </c>
      <c r="E29" s="30">
        <v>1680</v>
      </c>
      <c r="F29" s="30">
        <f>G29+H29-I29+J29</f>
        <v>1680</v>
      </c>
      <c r="G29" s="31">
        <v>1270</v>
      </c>
      <c r="H29" s="31">
        <v>410</v>
      </c>
      <c r="I29" s="31">
        <v>0</v>
      </c>
      <c r="J29" s="30">
        <v>0</v>
      </c>
      <c r="K29" s="31">
        <v>25</v>
      </c>
      <c r="L29" s="30">
        <v>0</v>
      </c>
      <c r="M29" s="30">
        <v>0</v>
      </c>
      <c r="N29" s="32"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7" customFormat="1" ht="12.75">
      <c r="A30" s="33"/>
      <c r="B30" s="34" t="s">
        <v>45</v>
      </c>
      <c r="C30" s="35">
        <f>SUM(C28:C29)</f>
        <v>2080</v>
      </c>
      <c r="D30" s="35">
        <f aca="true" t="shared" si="3" ref="D30:N30">SUM(D28:D29)</f>
        <v>2080</v>
      </c>
      <c r="E30" s="35">
        <f t="shared" si="3"/>
        <v>1807</v>
      </c>
      <c r="F30" s="35">
        <f t="shared" si="3"/>
        <v>1807</v>
      </c>
      <c r="G30" s="35">
        <f>SUM(G28:G29)</f>
        <v>1418</v>
      </c>
      <c r="H30" s="35">
        <f t="shared" si="3"/>
        <v>410</v>
      </c>
      <c r="I30" s="35">
        <f t="shared" si="3"/>
        <v>21</v>
      </c>
      <c r="J30" s="35">
        <f t="shared" si="3"/>
        <v>0</v>
      </c>
      <c r="K30" s="35">
        <f t="shared" si="3"/>
        <v>27</v>
      </c>
      <c r="L30" s="35">
        <f t="shared" si="3"/>
        <v>0</v>
      </c>
      <c r="M30" s="35">
        <f t="shared" si="3"/>
        <v>0</v>
      </c>
      <c r="N30" s="35">
        <f t="shared" si="3"/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7" customFormat="1" ht="12.75">
      <c r="A31" s="37" t="s">
        <v>46</v>
      </c>
      <c r="B31" s="38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s="7" customFormat="1" ht="12.75">
      <c r="A32" s="39">
        <v>6</v>
      </c>
      <c r="B32" s="40" t="s">
        <v>47</v>
      </c>
      <c r="C32" s="30">
        <v>1269</v>
      </c>
      <c r="D32" s="30">
        <v>811</v>
      </c>
      <c r="E32" s="30">
        <v>1269</v>
      </c>
      <c r="F32" s="30">
        <f aca="true" t="shared" si="4" ref="F32:F49">G32+H32-I32+J32</f>
        <v>811</v>
      </c>
      <c r="G32" s="31">
        <v>801</v>
      </c>
      <c r="H32" s="31">
        <v>0</v>
      </c>
      <c r="I32" s="31">
        <v>0</v>
      </c>
      <c r="J32" s="30">
        <v>10</v>
      </c>
      <c r="K32" s="31">
        <v>14</v>
      </c>
      <c r="L32" s="30">
        <v>0</v>
      </c>
      <c r="M32" s="30">
        <v>0</v>
      </c>
      <c r="N32" s="32">
        <v>5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s="7" customFormat="1" ht="12.75">
      <c r="A33" s="39">
        <v>46</v>
      </c>
      <c r="B33" s="40" t="s">
        <v>48</v>
      </c>
      <c r="C33" s="30">
        <v>10446</v>
      </c>
      <c r="D33" s="30">
        <v>6675</v>
      </c>
      <c r="E33" s="30">
        <v>5438</v>
      </c>
      <c r="F33" s="30">
        <f t="shared" si="4"/>
        <v>3475</v>
      </c>
      <c r="G33" s="31">
        <v>3431</v>
      </c>
      <c r="H33" s="31">
        <v>0</v>
      </c>
      <c r="I33" s="31">
        <v>0</v>
      </c>
      <c r="J33" s="30">
        <v>44</v>
      </c>
      <c r="K33" s="31">
        <v>0</v>
      </c>
      <c r="L33" s="30">
        <v>0</v>
      </c>
      <c r="M33" s="30">
        <v>0</v>
      </c>
      <c r="N33" s="32">
        <v>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s="7" customFormat="1" ht="12.75">
      <c r="A34" s="39">
        <v>51</v>
      </c>
      <c r="B34" s="40" t="s">
        <v>36</v>
      </c>
      <c r="C34" s="30">
        <v>3625</v>
      </c>
      <c r="D34" s="30">
        <v>2316</v>
      </c>
      <c r="E34" s="30">
        <v>2945</v>
      </c>
      <c r="F34" s="30">
        <f t="shared" si="4"/>
        <v>1882</v>
      </c>
      <c r="G34" s="31">
        <v>1858</v>
      </c>
      <c r="H34" s="31">
        <v>0</v>
      </c>
      <c r="I34" s="31">
        <v>0</v>
      </c>
      <c r="J34" s="30">
        <v>24</v>
      </c>
      <c r="K34" s="31">
        <v>0</v>
      </c>
      <c r="L34" s="30">
        <v>0</v>
      </c>
      <c r="M34" s="30">
        <v>0</v>
      </c>
      <c r="N34" s="32">
        <v>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s="7" customFormat="1" ht="12.75">
      <c r="A35" s="39">
        <v>53</v>
      </c>
      <c r="B35" s="40" t="s">
        <v>49</v>
      </c>
      <c r="C35" s="30">
        <v>5519</v>
      </c>
      <c r="D35" s="30">
        <v>3527</v>
      </c>
      <c r="E35" s="30">
        <v>2208</v>
      </c>
      <c r="F35" s="30">
        <f t="shared" si="4"/>
        <v>1411</v>
      </c>
      <c r="G35" s="31">
        <v>1393</v>
      </c>
      <c r="H35" s="31">
        <v>0</v>
      </c>
      <c r="I35" s="31">
        <v>0</v>
      </c>
      <c r="J35" s="30">
        <v>18</v>
      </c>
      <c r="K35" s="31">
        <v>0</v>
      </c>
      <c r="L35" s="30">
        <v>0</v>
      </c>
      <c r="M35" s="30">
        <v>350</v>
      </c>
      <c r="N35" s="32">
        <v>56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s="7" customFormat="1" ht="12.75">
      <c r="A36" s="39">
        <v>54</v>
      </c>
      <c r="B36" s="40" t="s">
        <v>50</v>
      </c>
      <c r="C36" s="30">
        <v>30100</v>
      </c>
      <c r="D36" s="30">
        <v>19234</v>
      </c>
      <c r="E36" s="30">
        <v>19439</v>
      </c>
      <c r="F36" s="30">
        <f t="shared" si="4"/>
        <v>12422</v>
      </c>
      <c r="G36" s="31">
        <v>11408</v>
      </c>
      <c r="H36" s="31">
        <v>863</v>
      </c>
      <c r="I36" s="31">
        <v>0</v>
      </c>
      <c r="J36" s="30">
        <v>151</v>
      </c>
      <c r="K36" s="31">
        <v>0</v>
      </c>
      <c r="L36" s="30">
        <v>4889</v>
      </c>
      <c r="M36" s="30">
        <v>0</v>
      </c>
      <c r="N36" s="32"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7" customFormat="1" ht="12.75">
      <c r="A37" s="39">
        <v>55</v>
      </c>
      <c r="B37" s="40" t="s">
        <v>51</v>
      </c>
      <c r="C37" s="30">
        <v>22500</v>
      </c>
      <c r="D37" s="30">
        <v>14378</v>
      </c>
      <c r="E37" s="30">
        <v>15561</v>
      </c>
      <c r="F37" s="30">
        <f t="shared" si="4"/>
        <v>9943</v>
      </c>
      <c r="G37" s="31">
        <v>9819</v>
      </c>
      <c r="H37" s="31">
        <v>0</v>
      </c>
      <c r="I37" s="31">
        <v>0</v>
      </c>
      <c r="J37" s="30">
        <v>124</v>
      </c>
      <c r="K37" s="31">
        <v>0</v>
      </c>
      <c r="L37" s="30">
        <v>3781</v>
      </c>
      <c r="M37" s="30">
        <v>649</v>
      </c>
      <c r="N37" s="32">
        <v>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7" customFormat="1" ht="12.75">
      <c r="A38" s="39">
        <v>67</v>
      </c>
      <c r="B38" s="40" t="s">
        <v>52</v>
      </c>
      <c r="C38" s="30">
        <v>3473</v>
      </c>
      <c r="D38" s="30">
        <v>2219</v>
      </c>
      <c r="E38" s="30">
        <v>1723</v>
      </c>
      <c r="F38" s="30">
        <f t="shared" si="4"/>
        <v>1101</v>
      </c>
      <c r="G38" s="31">
        <v>1087</v>
      </c>
      <c r="H38" s="31">
        <v>0</v>
      </c>
      <c r="I38" s="31">
        <v>0</v>
      </c>
      <c r="J38" s="30">
        <v>14</v>
      </c>
      <c r="K38" s="31">
        <v>0</v>
      </c>
      <c r="L38" s="30">
        <v>0</v>
      </c>
      <c r="M38" s="30">
        <v>159</v>
      </c>
      <c r="N38" s="32">
        <v>40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s="7" customFormat="1" ht="12.75">
      <c r="A39" s="43">
        <v>74</v>
      </c>
      <c r="B39" s="63" t="s">
        <v>53</v>
      </c>
      <c r="C39" s="45">
        <v>23500</v>
      </c>
      <c r="D39" s="45">
        <v>15017</v>
      </c>
      <c r="E39" s="45">
        <v>19414</v>
      </c>
      <c r="F39" s="45">
        <f t="shared" si="4"/>
        <v>12405</v>
      </c>
      <c r="G39" s="46">
        <v>12833</v>
      </c>
      <c r="H39" s="46">
        <v>0</v>
      </c>
      <c r="I39" s="46">
        <v>589</v>
      </c>
      <c r="J39" s="45">
        <v>161</v>
      </c>
      <c r="K39" s="46">
        <v>401</v>
      </c>
      <c r="L39" s="45">
        <v>839</v>
      </c>
      <c r="M39" s="45">
        <v>0</v>
      </c>
      <c r="N39" s="47">
        <v>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7" customFormat="1" ht="12.75">
      <c r="A40" s="48" t="s">
        <v>91</v>
      </c>
      <c r="B40" s="49" t="s">
        <v>54</v>
      </c>
      <c r="C40" s="50">
        <v>14476</v>
      </c>
      <c r="D40" s="50">
        <v>9250</v>
      </c>
      <c r="E40" s="50">
        <v>5476</v>
      </c>
      <c r="F40" s="50">
        <f t="shared" si="4"/>
        <v>3499</v>
      </c>
      <c r="G40" s="51">
        <v>4286</v>
      </c>
      <c r="H40" s="51">
        <v>116</v>
      </c>
      <c r="I40" s="51">
        <v>959</v>
      </c>
      <c r="J40" s="50">
        <v>56</v>
      </c>
      <c r="K40" s="51">
        <v>53</v>
      </c>
      <c r="L40" s="50">
        <v>0</v>
      </c>
      <c r="M40" s="51">
        <v>0</v>
      </c>
      <c r="N40" s="52"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7" customFormat="1" ht="12.75">
      <c r="A41" s="39">
        <v>77</v>
      </c>
      <c r="B41" s="40" t="s">
        <v>55</v>
      </c>
      <c r="C41" s="30">
        <v>2450</v>
      </c>
      <c r="D41" s="30">
        <v>1566</v>
      </c>
      <c r="E41" s="30">
        <v>1654</v>
      </c>
      <c r="F41" s="30">
        <f t="shared" si="4"/>
        <v>1057</v>
      </c>
      <c r="G41" s="31">
        <v>1082</v>
      </c>
      <c r="H41" s="31">
        <v>0</v>
      </c>
      <c r="I41" s="31">
        <v>39</v>
      </c>
      <c r="J41" s="30">
        <v>14</v>
      </c>
      <c r="K41" s="31">
        <v>22</v>
      </c>
      <c r="L41" s="30">
        <v>0</v>
      </c>
      <c r="M41" s="31">
        <v>39</v>
      </c>
      <c r="N41" s="32">
        <v>18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s="7" customFormat="1" ht="12.75">
      <c r="A42" s="39">
        <v>80</v>
      </c>
      <c r="B42" s="40" t="s">
        <v>56</v>
      </c>
      <c r="C42" s="30">
        <v>6700</v>
      </c>
      <c r="D42" s="30">
        <v>4281</v>
      </c>
      <c r="E42" s="30">
        <v>6142</v>
      </c>
      <c r="F42" s="30">
        <f t="shared" si="4"/>
        <v>3925</v>
      </c>
      <c r="G42" s="31">
        <v>3964</v>
      </c>
      <c r="H42" s="31">
        <v>0</v>
      </c>
      <c r="I42" s="31">
        <v>89</v>
      </c>
      <c r="J42" s="30">
        <v>50</v>
      </c>
      <c r="K42" s="31">
        <v>69</v>
      </c>
      <c r="L42" s="30">
        <v>0</v>
      </c>
      <c r="M42" s="30">
        <v>89</v>
      </c>
      <c r="N42" s="32">
        <v>75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7" customFormat="1" ht="12.75">
      <c r="A43" s="39" t="s">
        <v>81</v>
      </c>
      <c r="B43" s="40" t="s">
        <v>57</v>
      </c>
      <c r="C43" s="30">
        <v>20500</v>
      </c>
      <c r="D43" s="30">
        <v>13100</v>
      </c>
      <c r="E43" s="30">
        <v>2968</v>
      </c>
      <c r="F43" s="30">
        <f t="shared" si="4"/>
        <v>1897</v>
      </c>
      <c r="G43" s="31">
        <v>1873</v>
      </c>
      <c r="H43" s="31">
        <v>0</v>
      </c>
      <c r="I43" s="31">
        <v>0</v>
      </c>
      <c r="J43" s="30">
        <v>24</v>
      </c>
      <c r="K43" s="31">
        <v>75</v>
      </c>
      <c r="L43" s="30">
        <v>11203</v>
      </c>
      <c r="M43" s="30">
        <v>0</v>
      </c>
      <c r="N43" s="32">
        <v>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7" customFormat="1" ht="12.75">
      <c r="A44" s="39">
        <v>83</v>
      </c>
      <c r="B44" s="40" t="s">
        <v>58</v>
      </c>
      <c r="C44" s="30">
        <v>9700</v>
      </c>
      <c r="D44" s="30">
        <v>6198</v>
      </c>
      <c r="E44" s="30">
        <v>9700</v>
      </c>
      <c r="F44" s="30">
        <f t="shared" si="4"/>
        <v>6198</v>
      </c>
      <c r="G44" s="31">
        <v>6121</v>
      </c>
      <c r="H44" s="31">
        <v>0</v>
      </c>
      <c r="I44" s="31">
        <v>0</v>
      </c>
      <c r="J44" s="30">
        <v>77</v>
      </c>
      <c r="K44" s="31">
        <v>0</v>
      </c>
      <c r="L44" s="30">
        <v>0</v>
      </c>
      <c r="M44" s="30">
        <v>0</v>
      </c>
      <c r="N44" s="32"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7" customFormat="1" ht="12.75">
      <c r="A45" s="28">
        <v>87</v>
      </c>
      <c r="B45" s="29" t="s">
        <v>59</v>
      </c>
      <c r="C45" s="30">
        <v>1286</v>
      </c>
      <c r="D45" s="30">
        <v>822</v>
      </c>
      <c r="E45" s="30">
        <v>1286</v>
      </c>
      <c r="F45" s="30">
        <f t="shared" si="4"/>
        <v>822</v>
      </c>
      <c r="G45" s="31">
        <v>811</v>
      </c>
      <c r="H45" s="31">
        <v>0</v>
      </c>
      <c r="I45" s="31">
        <v>0</v>
      </c>
      <c r="J45" s="30">
        <v>11</v>
      </c>
      <c r="K45" s="31">
        <v>18</v>
      </c>
      <c r="L45" s="30">
        <v>0</v>
      </c>
      <c r="M45" s="30">
        <v>0</v>
      </c>
      <c r="N45" s="32"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7" customFormat="1" ht="12.75">
      <c r="A46" s="28">
        <v>91</v>
      </c>
      <c r="B46" s="29" t="s">
        <v>66</v>
      </c>
      <c r="C46" s="30">
        <v>8694</v>
      </c>
      <c r="D46" s="30">
        <v>5555</v>
      </c>
      <c r="E46" s="30">
        <v>8694</v>
      </c>
      <c r="F46" s="30">
        <f t="shared" si="4"/>
        <v>5555</v>
      </c>
      <c r="G46" s="31">
        <v>5486</v>
      </c>
      <c r="H46" s="31">
        <v>0</v>
      </c>
      <c r="I46" s="31">
        <v>0</v>
      </c>
      <c r="J46" s="30">
        <v>69</v>
      </c>
      <c r="K46" s="31">
        <v>164</v>
      </c>
      <c r="L46" s="30">
        <v>0</v>
      </c>
      <c r="M46" s="30">
        <v>0</v>
      </c>
      <c r="N46" s="32">
        <v>0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7" customFormat="1" ht="12.75">
      <c r="A47" s="28">
        <v>92</v>
      </c>
      <c r="B47" s="29" t="s">
        <v>70</v>
      </c>
      <c r="C47" s="30">
        <v>1749</v>
      </c>
      <c r="D47" s="30">
        <v>1117</v>
      </c>
      <c r="E47" s="30">
        <v>0</v>
      </c>
      <c r="F47" s="30">
        <f t="shared" si="4"/>
        <v>0</v>
      </c>
      <c r="G47" s="31">
        <v>0</v>
      </c>
      <c r="H47" s="31">
        <v>0</v>
      </c>
      <c r="I47" s="31">
        <v>0</v>
      </c>
      <c r="J47" s="30">
        <v>0</v>
      </c>
      <c r="K47" s="31">
        <v>0</v>
      </c>
      <c r="L47" s="30">
        <v>1117</v>
      </c>
      <c r="M47" s="30">
        <v>0</v>
      </c>
      <c r="N47" s="32">
        <v>0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7" customFormat="1" ht="12.75">
      <c r="A48" s="28">
        <v>95</v>
      </c>
      <c r="B48" s="29" t="s">
        <v>71</v>
      </c>
      <c r="C48" s="30">
        <v>5000</v>
      </c>
      <c r="D48" s="30">
        <v>3195</v>
      </c>
      <c r="E48" s="30">
        <v>5000</v>
      </c>
      <c r="F48" s="30">
        <f t="shared" si="4"/>
        <v>3195</v>
      </c>
      <c r="G48" s="31">
        <v>3046</v>
      </c>
      <c r="H48" s="31">
        <v>110</v>
      </c>
      <c r="I48" s="31">
        <v>0</v>
      </c>
      <c r="J48" s="30">
        <v>39</v>
      </c>
      <c r="K48" s="31">
        <v>44</v>
      </c>
      <c r="L48" s="30">
        <v>0</v>
      </c>
      <c r="M48" s="30">
        <v>0</v>
      </c>
      <c r="N48" s="32">
        <v>0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s="7" customFormat="1" ht="12.75">
      <c r="A49" s="43">
        <v>122</v>
      </c>
      <c r="B49" s="44" t="s">
        <v>54</v>
      </c>
      <c r="C49" s="45">
        <v>6000</v>
      </c>
      <c r="D49" s="45">
        <v>3834</v>
      </c>
      <c r="E49" s="45">
        <v>6000</v>
      </c>
      <c r="F49" s="30">
        <f t="shared" si="4"/>
        <v>3834</v>
      </c>
      <c r="G49" s="46">
        <v>3786</v>
      </c>
      <c r="H49" s="46">
        <v>0</v>
      </c>
      <c r="I49" s="46">
        <v>0</v>
      </c>
      <c r="J49" s="45">
        <v>48</v>
      </c>
      <c r="K49" s="46">
        <v>72</v>
      </c>
      <c r="L49" s="45">
        <v>0</v>
      </c>
      <c r="M49" s="30">
        <v>0</v>
      </c>
      <c r="N49" s="47">
        <v>0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s="7" customFormat="1" ht="12.75">
      <c r="A50" s="33"/>
      <c r="B50" s="34" t="s">
        <v>60</v>
      </c>
      <c r="C50" s="35">
        <f>SUM(C32:C49)</f>
        <v>176987</v>
      </c>
      <c r="D50" s="35">
        <f aca="true" t="shared" si="5" ref="D50:N50">SUM(D32:D49)</f>
        <v>113095</v>
      </c>
      <c r="E50" s="35">
        <f t="shared" si="5"/>
        <v>114917</v>
      </c>
      <c r="F50" s="35">
        <f t="shared" si="5"/>
        <v>73432</v>
      </c>
      <c r="G50" s="35">
        <f>SUM(G32:G49)</f>
        <v>73085</v>
      </c>
      <c r="H50" s="35">
        <f t="shared" si="5"/>
        <v>1089</v>
      </c>
      <c r="I50" s="35">
        <f t="shared" si="5"/>
        <v>1676</v>
      </c>
      <c r="J50" s="35">
        <f t="shared" si="5"/>
        <v>934</v>
      </c>
      <c r="K50" s="35">
        <f t="shared" si="5"/>
        <v>932</v>
      </c>
      <c r="L50" s="35">
        <f t="shared" si="5"/>
        <v>21829</v>
      </c>
      <c r="M50" s="35">
        <f t="shared" si="5"/>
        <v>1286</v>
      </c>
      <c r="N50" s="35">
        <f t="shared" si="5"/>
        <v>194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s="7" customFormat="1" ht="11.25" customHeight="1">
      <c r="A51" s="33"/>
      <c r="B51" s="34" t="s">
        <v>61</v>
      </c>
      <c r="C51" s="53" t="s">
        <v>62</v>
      </c>
      <c r="D51" s="36">
        <f>SUM(D26+D50+D30+D16)</f>
        <v>163135</v>
      </c>
      <c r="E51" s="53" t="s">
        <v>62</v>
      </c>
      <c r="F51" s="36">
        <f>SUM(F26+F50+F30+F16)</f>
        <v>96396</v>
      </c>
      <c r="G51" s="36">
        <f>SUM(G26+G50+G30+G16)</f>
        <v>92551</v>
      </c>
      <c r="H51" s="36">
        <f aca="true" t="shared" si="6" ref="H51:N51">SUM(H26+H50+H30+H16)</f>
        <v>5160</v>
      </c>
      <c r="I51" s="36">
        <f t="shared" si="6"/>
        <v>1935</v>
      </c>
      <c r="J51" s="36">
        <f t="shared" si="6"/>
        <v>620</v>
      </c>
      <c r="K51" s="36">
        <f t="shared" si="6"/>
        <v>1365</v>
      </c>
      <c r="L51" s="36">
        <f t="shared" si="6"/>
        <v>47112</v>
      </c>
      <c r="M51" s="36">
        <f t="shared" si="6"/>
        <v>1286</v>
      </c>
      <c r="N51" s="35">
        <f t="shared" si="6"/>
        <v>194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s="7" customFormat="1" ht="11.25" customHeight="1">
      <c r="A52" s="33"/>
      <c r="B52" s="34" t="s">
        <v>84</v>
      </c>
      <c r="C52" s="53"/>
      <c r="D52" s="36"/>
      <c r="E52" s="53"/>
      <c r="F52" s="36">
        <f>G52+H52-I52+J52</f>
        <v>92551</v>
      </c>
      <c r="G52" s="36">
        <v>87708</v>
      </c>
      <c r="H52" s="36">
        <v>5507</v>
      </c>
      <c r="I52" s="36">
        <v>2394</v>
      </c>
      <c r="J52" s="36">
        <v>1730</v>
      </c>
      <c r="K52" s="36">
        <v>925</v>
      </c>
      <c r="L52" s="54" t="s">
        <v>62</v>
      </c>
      <c r="M52" s="54" t="s">
        <v>62</v>
      </c>
      <c r="N52" s="53" t="s">
        <v>62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s="7" customFormat="1" ht="11.25" customHeight="1">
      <c r="A53" s="33"/>
      <c r="B53" s="34" t="s">
        <v>63</v>
      </c>
      <c r="C53" s="53" t="s">
        <v>62</v>
      </c>
      <c r="D53" s="53" t="s">
        <v>62</v>
      </c>
      <c r="E53" s="53" t="s">
        <v>62</v>
      </c>
      <c r="F53" s="36">
        <f>G53+H53-I53+J53</f>
        <v>96396</v>
      </c>
      <c r="G53" s="36">
        <v>87708</v>
      </c>
      <c r="H53" s="36">
        <f>SUM(H51:H52)</f>
        <v>10667</v>
      </c>
      <c r="I53" s="36">
        <f>SUM(I51:I52)</f>
        <v>4329</v>
      </c>
      <c r="J53" s="36">
        <f>SUM(J51:J52)</f>
        <v>2350</v>
      </c>
      <c r="K53" s="36">
        <f>SUM(K51:K52)</f>
        <v>2290</v>
      </c>
      <c r="L53" s="54" t="s">
        <v>62</v>
      </c>
      <c r="M53" s="54" t="s">
        <v>62</v>
      </c>
      <c r="N53" s="53" t="s">
        <v>62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s="7" customFormat="1" ht="10.5" customHeight="1">
      <c r="A54" s="55" t="s">
        <v>88</v>
      </c>
      <c r="B54" s="7" t="s">
        <v>93</v>
      </c>
      <c r="C54" s="64"/>
      <c r="D54" s="64"/>
      <c r="E54" s="64"/>
      <c r="F54" s="65"/>
      <c r="G54" s="65"/>
      <c r="H54" s="65"/>
      <c r="I54" s="65"/>
      <c r="J54" s="65"/>
      <c r="K54" s="65"/>
      <c r="L54" s="64"/>
      <c r="M54" s="64"/>
      <c r="N54" s="6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s="7" customFormat="1" ht="10.5" customHeight="1">
      <c r="A55" s="55" t="s">
        <v>89</v>
      </c>
      <c r="B55" s="7" t="s">
        <v>90</v>
      </c>
      <c r="C55" s="64"/>
      <c r="D55" s="64"/>
      <c r="E55" s="64"/>
      <c r="F55" s="65"/>
      <c r="G55" s="65"/>
      <c r="H55" s="65"/>
      <c r="I55" s="65"/>
      <c r="J55" s="65"/>
      <c r="K55" s="65"/>
      <c r="L55" s="64"/>
      <c r="M55" s="64"/>
      <c r="N55" s="64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s="7" customFormat="1" ht="10.5" customHeight="1">
      <c r="A56" s="55" t="s">
        <v>91</v>
      </c>
      <c r="B56" s="7" t="s">
        <v>92</v>
      </c>
      <c r="C56" s="56"/>
      <c r="D56" s="57"/>
      <c r="E56" s="58"/>
      <c r="F56" s="56"/>
      <c r="I56" s="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2" ht="10.5" customHeight="1">
      <c r="A57" s="55" t="s">
        <v>81</v>
      </c>
      <c r="B57" s="7" t="s">
        <v>94</v>
      </c>
    </row>
    <row r="58" ht="10.5" customHeight="1">
      <c r="A58" s="7" t="s">
        <v>95</v>
      </c>
    </row>
    <row r="59" ht="10.5" customHeight="1"/>
    <row r="60" ht="10.5" customHeight="1"/>
    <row r="61" ht="10.5" customHeight="1"/>
    <row r="62" spans="15:60" s="1" customFormat="1" ht="10.5" customHeight="1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ht="10.5" customHeight="1"/>
    <row r="64" ht="10.5" customHeight="1"/>
    <row r="65" ht="10.5" customHeight="1">
      <c r="A65" s="3"/>
    </row>
    <row r="67" spans="1:60" s="1" customFormat="1" ht="12.75">
      <c r="A67" s="60"/>
      <c r="C67" s="1" t="s">
        <v>87</v>
      </c>
      <c r="N67" s="66" t="s">
        <v>85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</row>
    <row r="69" spans="1:60" s="62" customFormat="1" ht="10.5" customHeight="1">
      <c r="A69" s="61"/>
      <c r="B69" s="61"/>
      <c r="C69" s="61"/>
      <c r="D69" s="61"/>
      <c r="E69" s="61"/>
      <c r="F69" s="61"/>
      <c r="G69" s="61"/>
      <c r="H69" s="61"/>
      <c r="I69" s="61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1" spans="1:60" s="62" customFormat="1" ht="10.5" customHeight="1">
      <c r="A71" s="61"/>
      <c r="B71" s="61" t="s">
        <v>65</v>
      </c>
      <c r="C71" s="61"/>
      <c r="D71" s="61"/>
      <c r="E71" s="61"/>
      <c r="F71" s="61"/>
      <c r="G71" s="61"/>
      <c r="H71" s="61"/>
      <c r="I71" s="6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2" spans="1:60" s="62" customFormat="1" ht="10.5" customHeight="1">
      <c r="A72" s="61"/>
      <c r="B72" s="61" t="s">
        <v>86</v>
      </c>
      <c r="C72" s="61"/>
      <c r="D72" s="61"/>
      <c r="E72" s="61"/>
      <c r="F72" s="61"/>
      <c r="G72" s="61"/>
      <c r="H72" s="61"/>
      <c r="I72" s="61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</sheetData>
  <sheetProtection/>
  <mergeCells count="3">
    <mergeCell ref="A2:N2"/>
    <mergeCell ref="A4:N4"/>
    <mergeCell ref="A5:N5"/>
  </mergeCells>
  <printOptions/>
  <pageMargins left="0.25" right="0.25" top="0.79" bottom="0.58" header="0.18" footer="0.24"/>
  <pageSetup firstPageNumber="63" useFirstPageNumber="1" horizontalDpi="300" verticalDpi="300" orientation="landscape" paperSize="9" r:id="rId1"/>
  <headerFooter alignWithMargins="0"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74"/>
  <sheetViews>
    <sheetView zoomScalePageLayoutView="0" workbookViewId="0" topLeftCell="A1">
      <selection activeCell="A2" sqref="A2:N2"/>
    </sheetView>
  </sheetViews>
  <sheetFormatPr defaultColWidth="9.140625" defaultRowHeight="12.75"/>
  <cols>
    <col min="1" max="1" width="6.57421875" style="59" customWidth="1"/>
    <col min="2" max="2" width="32.8515625" style="3" customWidth="1"/>
    <col min="3" max="4" width="7.8515625" style="3" customWidth="1"/>
    <col min="5" max="6" width="9.140625" style="3" customWidth="1"/>
    <col min="7" max="7" width="7.00390625" style="3" customWidth="1"/>
    <col min="8" max="8" width="7.8515625" style="3" customWidth="1"/>
    <col min="9" max="9" width="8.00390625" style="3" customWidth="1"/>
    <col min="10" max="10" width="7.57421875" style="3" customWidth="1"/>
    <col min="11" max="11" width="9.57421875" style="3" customWidth="1"/>
    <col min="12" max="12" width="11.140625" style="3" customWidth="1"/>
    <col min="13" max="13" width="9.8515625" style="3" customWidth="1"/>
    <col min="14" max="14" width="10.28125" style="3" customWidth="1"/>
    <col min="61" max="16384" width="9.140625" style="3" customWidth="1"/>
  </cols>
  <sheetData>
    <row r="1" spans="1:14" s="1" customFormat="1" ht="12.75">
      <c r="A1" s="60"/>
      <c r="N1" s="1" t="s">
        <v>72</v>
      </c>
    </row>
    <row r="2" spans="1:14" s="1" customFormat="1" ht="12.75">
      <c r="A2" s="91" t="s">
        <v>73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="1" customFormat="1" ht="12.75">
      <c r="A3" s="60"/>
    </row>
    <row r="4" spans="1:60" s="2" customFormat="1" ht="15.75">
      <c r="A4" s="90" t="s">
        <v>75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14" ht="15.75">
      <c r="A5" s="90" t="s">
        <v>96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60" s="1" customFormat="1" ht="12.75">
      <c r="A6" s="4"/>
      <c r="B6" s="4"/>
      <c r="C6" s="4"/>
      <c r="D6" s="4"/>
      <c r="G6" s="4"/>
      <c r="H6" s="4"/>
      <c r="K6" s="4"/>
      <c r="N6" s="5" t="s">
        <v>0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s="7" customFormat="1" ht="12.75">
      <c r="A7" s="6"/>
      <c r="C7" s="8" t="s">
        <v>1</v>
      </c>
      <c r="D7" s="8"/>
      <c r="E7" s="9" t="s">
        <v>2</v>
      </c>
      <c r="F7" s="10"/>
      <c r="G7" s="11" t="s">
        <v>2</v>
      </c>
      <c r="H7" s="12" t="s">
        <v>3</v>
      </c>
      <c r="I7" s="13"/>
      <c r="J7" s="13"/>
      <c r="K7" s="12"/>
      <c r="L7" s="14" t="s">
        <v>1</v>
      </c>
      <c r="M7" s="13" t="s">
        <v>4</v>
      </c>
      <c r="N7" s="10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s="7" customFormat="1" ht="12.75">
      <c r="A8" s="15" t="s">
        <v>5</v>
      </c>
      <c r="B8" s="15" t="s">
        <v>6</v>
      </c>
      <c r="C8" s="16" t="s">
        <v>7</v>
      </c>
      <c r="D8" s="17"/>
      <c r="E8" s="16" t="s">
        <v>8</v>
      </c>
      <c r="F8" s="17"/>
      <c r="G8" s="8" t="s">
        <v>9</v>
      </c>
      <c r="H8" s="8" t="s">
        <v>1</v>
      </c>
      <c r="I8" s="8" t="s">
        <v>1</v>
      </c>
      <c r="J8" s="14" t="s">
        <v>10</v>
      </c>
      <c r="K8" s="8" t="s">
        <v>1</v>
      </c>
      <c r="L8" s="15" t="s">
        <v>11</v>
      </c>
      <c r="M8" s="14" t="s">
        <v>1</v>
      </c>
      <c r="N8" s="14" t="s">
        <v>1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7" customFormat="1" ht="12.75">
      <c r="A9" s="15" t="s">
        <v>12</v>
      </c>
      <c r="B9" s="15" t="s">
        <v>13</v>
      </c>
      <c r="C9" s="18"/>
      <c r="D9" s="18"/>
      <c r="E9" s="19" t="s">
        <v>14</v>
      </c>
      <c r="F9" s="17"/>
      <c r="G9" s="8" t="s">
        <v>15</v>
      </c>
      <c r="H9" s="8" t="s">
        <v>16</v>
      </c>
      <c r="I9" s="8" t="s">
        <v>17</v>
      </c>
      <c r="J9" s="15" t="s">
        <v>18</v>
      </c>
      <c r="K9" s="8" t="s">
        <v>19</v>
      </c>
      <c r="L9" s="15" t="s">
        <v>20</v>
      </c>
      <c r="M9" s="15" t="s">
        <v>21</v>
      </c>
      <c r="N9" s="15" t="s">
        <v>19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7" customFormat="1" ht="12.75">
      <c r="A10" s="15" t="s">
        <v>22</v>
      </c>
      <c r="B10" s="15"/>
      <c r="C10" s="15" t="s">
        <v>23</v>
      </c>
      <c r="D10" s="20"/>
      <c r="E10" s="15" t="s">
        <v>23</v>
      </c>
      <c r="F10" s="21" t="s">
        <v>24</v>
      </c>
      <c r="G10" s="8" t="s">
        <v>25</v>
      </c>
      <c r="H10" s="8" t="s">
        <v>26</v>
      </c>
      <c r="I10" s="8" t="s">
        <v>26</v>
      </c>
      <c r="J10" s="15" t="s">
        <v>27</v>
      </c>
      <c r="K10" s="8" t="s">
        <v>28</v>
      </c>
      <c r="L10" s="15" t="s">
        <v>29</v>
      </c>
      <c r="M10" s="15" t="s">
        <v>26</v>
      </c>
      <c r="N10" s="15" t="s">
        <v>28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7" customFormat="1" ht="12.75">
      <c r="A11" s="15"/>
      <c r="B11" s="15"/>
      <c r="C11" s="22" t="s">
        <v>30</v>
      </c>
      <c r="D11" s="22" t="s">
        <v>31</v>
      </c>
      <c r="E11" s="22" t="s">
        <v>30</v>
      </c>
      <c r="F11" s="23" t="s">
        <v>31</v>
      </c>
      <c r="G11" s="24" t="s">
        <v>31</v>
      </c>
      <c r="H11" s="24" t="s">
        <v>31</v>
      </c>
      <c r="I11" s="24" t="s">
        <v>31</v>
      </c>
      <c r="J11" s="15" t="s">
        <v>31</v>
      </c>
      <c r="K11" s="24" t="s">
        <v>31</v>
      </c>
      <c r="L11" s="22" t="s">
        <v>31</v>
      </c>
      <c r="M11" s="22" t="s">
        <v>31</v>
      </c>
      <c r="N11" s="15" t="s">
        <v>31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1" customFormat="1" ht="12.7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5">
        <v>7</v>
      </c>
      <c r="H12" s="25">
        <v>8</v>
      </c>
      <c r="I12" s="25">
        <v>9</v>
      </c>
      <c r="J12" s="23">
        <v>10</v>
      </c>
      <c r="K12" s="25">
        <v>11</v>
      </c>
      <c r="L12" s="23">
        <v>12</v>
      </c>
      <c r="M12" s="23">
        <v>13</v>
      </c>
      <c r="N12" s="23">
        <v>14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7" customFormat="1" ht="12.75">
      <c r="A13" s="37" t="s">
        <v>32</v>
      </c>
      <c r="B13" s="38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7" customFormat="1" ht="12.75">
      <c r="A14" s="39">
        <v>56</v>
      </c>
      <c r="B14" s="40" t="s">
        <v>37</v>
      </c>
      <c r="C14" s="30">
        <v>4000</v>
      </c>
      <c r="D14" s="30">
        <v>1548</v>
      </c>
      <c r="E14" s="30">
        <v>4000</v>
      </c>
      <c r="F14" s="30">
        <f>G14+H14-I14+J14</f>
        <v>1548</v>
      </c>
      <c r="G14" s="31">
        <v>1448</v>
      </c>
      <c r="H14" s="31">
        <v>0</v>
      </c>
      <c r="I14" s="31">
        <v>0</v>
      </c>
      <c r="J14" s="30">
        <v>100</v>
      </c>
      <c r="K14" s="31">
        <v>0</v>
      </c>
      <c r="L14" s="30">
        <v>0</v>
      </c>
      <c r="M14" s="30">
        <v>56</v>
      </c>
      <c r="N14" s="32">
        <v>31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7" customFormat="1" ht="12.75">
      <c r="A15" s="28" t="s">
        <v>100</v>
      </c>
      <c r="B15" s="29" t="s">
        <v>33</v>
      </c>
      <c r="C15" s="30">
        <v>6125</v>
      </c>
      <c r="D15" s="30">
        <v>2370</v>
      </c>
      <c r="E15" s="30">
        <v>3041</v>
      </c>
      <c r="F15" s="30">
        <f>G15+H15-I15+J15</f>
        <v>1177</v>
      </c>
      <c r="G15" s="31">
        <v>1196</v>
      </c>
      <c r="H15" s="31">
        <v>0</v>
      </c>
      <c r="I15" s="31">
        <v>98</v>
      </c>
      <c r="J15" s="30">
        <v>79</v>
      </c>
      <c r="K15" s="31">
        <v>7</v>
      </c>
      <c r="L15" s="30">
        <v>0</v>
      </c>
      <c r="M15" s="30">
        <v>0</v>
      </c>
      <c r="N15" s="32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7" customFormat="1" ht="12.75">
      <c r="A16" s="33"/>
      <c r="B16" s="34" t="s">
        <v>34</v>
      </c>
      <c r="C16" s="35">
        <f>SUM(C14:C15)</f>
        <v>10125</v>
      </c>
      <c r="D16" s="35">
        <f aca="true" t="shared" si="0" ref="D16:N16">SUM(D14:D15)</f>
        <v>3918</v>
      </c>
      <c r="E16" s="35">
        <f t="shared" si="0"/>
        <v>7041</v>
      </c>
      <c r="F16" s="35">
        <f t="shared" si="0"/>
        <v>2725</v>
      </c>
      <c r="G16" s="35">
        <f>SUM(G14:G15)</f>
        <v>2644</v>
      </c>
      <c r="H16" s="35">
        <f t="shared" si="0"/>
        <v>0</v>
      </c>
      <c r="I16" s="35">
        <f t="shared" si="0"/>
        <v>98</v>
      </c>
      <c r="J16" s="35">
        <f t="shared" si="0"/>
        <v>179</v>
      </c>
      <c r="K16" s="35">
        <f t="shared" si="0"/>
        <v>7</v>
      </c>
      <c r="L16" s="35">
        <f t="shared" si="0"/>
        <v>0</v>
      </c>
      <c r="M16" s="35">
        <f t="shared" si="0"/>
        <v>56</v>
      </c>
      <c r="N16" s="35">
        <f t="shared" si="0"/>
        <v>31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7" customFormat="1" ht="12.75">
      <c r="A17" s="37" t="s">
        <v>35</v>
      </c>
      <c r="B17" s="38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7" customFormat="1" ht="12.75">
      <c r="A18" s="39" t="s">
        <v>101</v>
      </c>
      <c r="B18" s="40" t="s">
        <v>36</v>
      </c>
      <c r="C18" s="30">
        <v>1791</v>
      </c>
      <c r="D18" s="30">
        <v>1021</v>
      </c>
      <c r="E18" s="30">
        <v>0</v>
      </c>
      <c r="F18" s="30">
        <f aca="true" t="shared" si="1" ref="F18:F25">G18+H18-I18+J18</f>
        <v>0</v>
      </c>
      <c r="G18" s="31">
        <v>801</v>
      </c>
      <c r="H18" s="31">
        <v>0</v>
      </c>
      <c r="I18" s="31">
        <v>801</v>
      </c>
      <c r="J18" s="30">
        <v>0</v>
      </c>
      <c r="K18" s="31">
        <v>52</v>
      </c>
      <c r="L18" s="30">
        <v>0</v>
      </c>
      <c r="M18" s="30">
        <v>0</v>
      </c>
      <c r="N18" s="32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7" customFormat="1" ht="12.75">
      <c r="A19" s="39">
        <v>56</v>
      </c>
      <c r="B19" s="40" t="s">
        <v>37</v>
      </c>
      <c r="C19" s="30">
        <v>12547</v>
      </c>
      <c r="D19" s="30">
        <v>7153</v>
      </c>
      <c r="E19" s="30">
        <v>12552</v>
      </c>
      <c r="F19" s="30">
        <f t="shared" si="1"/>
        <v>7155</v>
      </c>
      <c r="G19" s="31">
        <v>5623</v>
      </c>
      <c r="H19" s="31">
        <v>1302</v>
      </c>
      <c r="I19" s="31">
        <v>0</v>
      </c>
      <c r="J19" s="30">
        <v>230</v>
      </c>
      <c r="K19" s="31">
        <v>0</v>
      </c>
      <c r="L19" s="30">
        <v>0</v>
      </c>
      <c r="M19" s="30">
        <v>264</v>
      </c>
      <c r="N19" s="32">
        <v>200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7" customFormat="1" ht="12.75">
      <c r="A20" s="39">
        <v>57</v>
      </c>
      <c r="B20" s="40" t="s">
        <v>38</v>
      </c>
      <c r="C20" s="30">
        <v>6000</v>
      </c>
      <c r="D20" s="30">
        <v>3420</v>
      </c>
      <c r="E20" s="30">
        <v>6000</v>
      </c>
      <c r="F20" s="30">
        <f t="shared" si="1"/>
        <v>3420</v>
      </c>
      <c r="G20" s="31">
        <v>3244</v>
      </c>
      <c r="H20" s="31">
        <v>57</v>
      </c>
      <c r="I20" s="31">
        <v>0</v>
      </c>
      <c r="J20" s="30">
        <v>119</v>
      </c>
      <c r="K20" s="31">
        <v>0</v>
      </c>
      <c r="L20" s="30">
        <v>0</v>
      </c>
      <c r="M20" s="30">
        <v>0</v>
      </c>
      <c r="N20" s="32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7" customFormat="1" ht="12.75">
      <c r="A21" s="41">
        <v>73</v>
      </c>
      <c r="B21" s="42" t="s">
        <v>39</v>
      </c>
      <c r="C21" s="30">
        <v>7840</v>
      </c>
      <c r="D21" s="30">
        <v>4469</v>
      </c>
      <c r="E21" s="30">
        <v>7043</v>
      </c>
      <c r="F21" s="30">
        <f t="shared" si="1"/>
        <v>4015</v>
      </c>
      <c r="G21" s="31">
        <v>3874</v>
      </c>
      <c r="H21" s="31">
        <v>0</v>
      </c>
      <c r="I21" s="31">
        <v>0</v>
      </c>
      <c r="J21" s="30">
        <v>141</v>
      </c>
      <c r="K21" s="31">
        <v>0</v>
      </c>
      <c r="L21" s="30">
        <v>129</v>
      </c>
      <c r="M21" s="30">
        <v>108</v>
      </c>
      <c r="N21" s="32">
        <v>60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7" customFormat="1" ht="12.75">
      <c r="A22" s="39">
        <v>82</v>
      </c>
      <c r="B22" s="40" t="s">
        <v>40</v>
      </c>
      <c r="C22" s="30">
        <v>34000</v>
      </c>
      <c r="D22" s="30">
        <v>19382</v>
      </c>
      <c r="E22" s="30">
        <v>329</v>
      </c>
      <c r="F22" s="30">
        <f t="shared" si="1"/>
        <v>188</v>
      </c>
      <c r="G22" s="31">
        <v>181</v>
      </c>
      <c r="H22" s="31">
        <v>0</v>
      </c>
      <c r="I22" s="31">
        <v>0</v>
      </c>
      <c r="J22" s="30">
        <v>7</v>
      </c>
      <c r="K22" s="31">
        <v>0</v>
      </c>
      <c r="L22" s="30">
        <v>19194</v>
      </c>
      <c r="M22" s="30">
        <v>0</v>
      </c>
      <c r="N22" s="32"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7" customFormat="1" ht="12.75">
      <c r="A23" s="41">
        <v>88</v>
      </c>
      <c r="B23" s="42" t="s">
        <v>41</v>
      </c>
      <c r="C23" s="30">
        <v>4595</v>
      </c>
      <c r="D23" s="30">
        <v>2620</v>
      </c>
      <c r="E23" s="30">
        <v>4595</v>
      </c>
      <c r="F23" s="30">
        <f t="shared" si="1"/>
        <v>2620</v>
      </c>
      <c r="G23" s="31">
        <v>2528</v>
      </c>
      <c r="H23" s="31">
        <v>0</v>
      </c>
      <c r="I23" s="31">
        <v>0</v>
      </c>
      <c r="J23" s="30">
        <v>92</v>
      </c>
      <c r="K23" s="31">
        <v>0</v>
      </c>
      <c r="L23" s="30">
        <v>0</v>
      </c>
      <c r="M23" s="30">
        <v>0</v>
      </c>
      <c r="N23" s="32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7" customFormat="1" ht="12.75">
      <c r="A24" s="28">
        <v>90</v>
      </c>
      <c r="B24" s="29" t="s">
        <v>67</v>
      </c>
      <c r="C24" s="30">
        <v>5750</v>
      </c>
      <c r="D24" s="30">
        <v>3278</v>
      </c>
      <c r="E24" s="30">
        <v>1420</v>
      </c>
      <c r="F24" s="30">
        <f t="shared" si="1"/>
        <v>810</v>
      </c>
      <c r="G24" s="31">
        <v>0</v>
      </c>
      <c r="H24" s="31">
        <v>804</v>
      </c>
      <c r="I24" s="31">
        <v>0</v>
      </c>
      <c r="J24" s="30">
        <v>6</v>
      </c>
      <c r="K24" s="31">
        <v>0</v>
      </c>
      <c r="L24" s="30">
        <v>2468</v>
      </c>
      <c r="M24" s="30">
        <v>0</v>
      </c>
      <c r="N24" s="32"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7" customFormat="1" ht="12.75">
      <c r="A25" s="28">
        <v>94</v>
      </c>
      <c r="B25" s="40" t="s">
        <v>68</v>
      </c>
      <c r="C25" s="30">
        <v>8000</v>
      </c>
      <c r="D25" s="30">
        <v>4560</v>
      </c>
      <c r="E25" s="30">
        <v>5234</v>
      </c>
      <c r="F25" s="30">
        <f t="shared" si="1"/>
        <v>2984</v>
      </c>
      <c r="G25" s="31">
        <v>2262</v>
      </c>
      <c r="H25" s="31">
        <v>622</v>
      </c>
      <c r="I25" s="31">
        <v>0</v>
      </c>
      <c r="J25" s="30">
        <v>100</v>
      </c>
      <c r="K25" s="31">
        <v>0</v>
      </c>
      <c r="L25" s="30">
        <v>404</v>
      </c>
      <c r="M25" s="30">
        <v>0</v>
      </c>
      <c r="N25" s="32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7" customFormat="1" ht="12.75">
      <c r="A26" s="33"/>
      <c r="B26" s="34" t="s">
        <v>42</v>
      </c>
      <c r="C26" s="35">
        <f aca="true" t="shared" si="2" ref="C26:N26">SUM(C18:C25)</f>
        <v>80523</v>
      </c>
      <c r="D26" s="35">
        <f t="shared" si="2"/>
        <v>45903</v>
      </c>
      <c r="E26" s="35">
        <f t="shared" si="2"/>
        <v>37173</v>
      </c>
      <c r="F26" s="35">
        <f t="shared" si="2"/>
        <v>21192</v>
      </c>
      <c r="G26" s="35">
        <f>SUM(G18:G25)</f>
        <v>18513</v>
      </c>
      <c r="H26" s="35">
        <f t="shared" si="2"/>
        <v>2785</v>
      </c>
      <c r="I26" s="35">
        <f t="shared" si="2"/>
        <v>801</v>
      </c>
      <c r="J26" s="35">
        <f t="shared" si="2"/>
        <v>695</v>
      </c>
      <c r="K26" s="35">
        <f t="shared" si="2"/>
        <v>52</v>
      </c>
      <c r="L26" s="35">
        <f t="shared" si="2"/>
        <v>22195</v>
      </c>
      <c r="M26" s="35">
        <f t="shared" si="2"/>
        <v>372</v>
      </c>
      <c r="N26" s="35">
        <f t="shared" si="2"/>
        <v>260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7" customFormat="1" ht="12.75">
      <c r="A27" s="37" t="s">
        <v>43</v>
      </c>
      <c r="B27" s="3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7" customFormat="1" ht="12.75">
      <c r="A28" s="28" t="s">
        <v>102</v>
      </c>
      <c r="B28" s="29" t="s">
        <v>44</v>
      </c>
      <c r="C28" s="30">
        <v>400</v>
      </c>
      <c r="D28" s="30">
        <v>400</v>
      </c>
      <c r="E28" s="30">
        <v>84</v>
      </c>
      <c r="F28" s="30">
        <f>G28+H28-I28+J28</f>
        <v>84</v>
      </c>
      <c r="G28" s="31">
        <v>127</v>
      </c>
      <c r="H28" s="31">
        <v>0</v>
      </c>
      <c r="I28" s="31">
        <v>43</v>
      </c>
      <c r="J28" s="30">
        <v>0</v>
      </c>
      <c r="K28" s="31">
        <v>2</v>
      </c>
      <c r="L28" s="30">
        <v>0</v>
      </c>
      <c r="M28" s="30">
        <v>84</v>
      </c>
      <c r="N28" s="32">
        <v>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7" customFormat="1" ht="12.75">
      <c r="A29" s="28" t="s">
        <v>89</v>
      </c>
      <c r="B29" s="40" t="s">
        <v>69</v>
      </c>
      <c r="C29" s="30">
        <v>1680</v>
      </c>
      <c r="D29" s="30">
        <v>1680</v>
      </c>
      <c r="E29" s="30">
        <v>1680</v>
      </c>
      <c r="F29" s="30">
        <f>G29+H29-I29+J29</f>
        <v>1680</v>
      </c>
      <c r="G29" s="31">
        <v>1680</v>
      </c>
      <c r="H29" s="31">
        <v>0</v>
      </c>
      <c r="I29" s="31">
        <v>0</v>
      </c>
      <c r="J29" s="30">
        <v>0</v>
      </c>
      <c r="K29" s="31">
        <v>31</v>
      </c>
      <c r="L29" s="30">
        <v>0</v>
      </c>
      <c r="M29" s="30">
        <v>0</v>
      </c>
      <c r="N29" s="32"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7" customFormat="1" ht="12.75">
      <c r="A30" s="33"/>
      <c r="B30" s="34" t="s">
        <v>45</v>
      </c>
      <c r="C30" s="35">
        <f>SUM(C28:C29)</f>
        <v>2080</v>
      </c>
      <c r="D30" s="35">
        <f aca="true" t="shared" si="3" ref="D30:N30">SUM(D28:D29)</f>
        <v>2080</v>
      </c>
      <c r="E30" s="35">
        <f t="shared" si="3"/>
        <v>1764</v>
      </c>
      <c r="F30" s="35">
        <f t="shared" si="3"/>
        <v>1764</v>
      </c>
      <c r="G30" s="35">
        <f>SUM(G28:G29)</f>
        <v>1807</v>
      </c>
      <c r="H30" s="35">
        <f t="shared" si="3"/>
        <v>0</v>
      </c>
      <c r="I30" s="35">
        <f t="shared" si="3"/>
        <v>43</v>
      </c>
      <c r="J30" s="35">
        <f t="shared" si="3"/>
        <v>0</v>
      </c>
      <c r="K30" s="35">
        <f t="shared" si="3"/>
        <v>33</v>
      </c>
      <c r="L30" s="35">
        <f t="shared" si="3"/>
        <v>0</v>
      </c>
      <c r="M30" s="35">
        <f t="shared" si="3"/>
        <v>84</v>
      </c>
      <c r="N30" s="35">
        <f t="shared" si="3"/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7" customFormat="1" ht="12.75">
      <c r="A31" s="37" t="s">
        <v>46</v>
      </c>
      <c r="B31" s="38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s="7" customFormat="1" ht="12.75">
      <c r="A32" s="39">
        <v>6</v>
      </c>
      <c r="B32" s="40" t="s">
        <v>47</v>
      </c>
      <c r="C32" s="30">
        <v>1269</v>
      </c>
      <c r="D32" s="30">
        <v>786</v>
      </c>
      <c r="E32" s="30">
        <v>1269</v>
      </c>
      <c r="F32" s="30">
        <f aca="true" t="shared" si="4" ref="F32:F50">G32+H32-I32+J32</f>
        <v>786</v>
      </c>
      <c r="G32" s="31">
        <v>811</v>
      </c>
      <c r="H32" s="31">
        <v>0</v>
      </c>
      <c r="I32" s="31">
        <v>0</v>
      </c>
      <c r="J32" s="30">
        <v>-25</v>
      </c>
      <c r="K32" s="31">
        <v>12</v>
      </c>
      <c r="L32" s="30">
        <v>0</v>
      </c>
      <c r="M32" s="30">
        <v>111</v>
      </c>
      <c r="N32" s="32">
        <v>4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s="7" customFormat="1" ht="12.75">
      <c r="A33" s="39">
        <v>46</v>
      </c>
      <c r="B33" s="40" t="s">
        <v>48</v>
      </c>
      <c r="C33" s="30">
        <v>10446</v>
      </c>
      <c r="D33" s="30">
        <v>6466</v>
      </c>
      <c r="E33" s="30">
        <v>5438</v>
      </c>
      <c r="F33" s="30">
        <f t="shared" si="4"/>
        <v>3366</v>
      </c>
      <c r="G33" s="31">
        <v>3475</v>
      </c>
      <c r="H33" s="31">
        <v>0</v>
      </c>
      <c r="I33" s="31">
        <v>0</v>
      </c>
      <c r="J33" s="30">
        <v>-109</v>
      </c>
      <c r="K33" s="31">
        <v>0</v>
      </c>
      <c r="L33" s="30">
        <v>0</v>
      </c>
      <c r="M33" s="30">
        <v>0</v>
      </c>
      <c r="N33" s="32">
        <v>76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s="7" customFormat="1" ht="12.75">
      <c r="A34" s="39" t="s">
        <v>101</v>
      </c>
      <c r="B34" s="40" t="s">
        <v>36</v>
      </c>
      <c r="C34" s="30">
        <v>3625</v>
      </c>
      <c r="D34" s="30">
        <v>2066</v>
      </c>
      <c r="E34" s="30">
        <v>0</v>
      </c>
      <c r="F34" s="30">
        <f t="shared" si="4"/>
        <v>0</v>
      </c>
      <c r="G34" s="31">
        <v>1882</v>
      </c>
      <c r="H34" s="31">
        <v>0</v>
      </c>
      <c r="I34" s="31">
        <v>1875</v>
      </c>
      <c r="J34" s="30">
        <v>-7</v>
      </c>
      <c r="K34" s="31">
        <v>166</v>
      </c>
      <c r="L34" s="30">
        <v>0</v>
      </c>
      <c r="M34" s="30">
        <v>0</v>
      </c>
      <c r="N34" s="32">
        <v>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s="7" customFormat="1" ht="12.75">
      <c r="A35" s="39">
        <v>53</v>
      </c>
      <c r="B35" s="40" t="s">
        <v>49</v>
      </c>
      <c r="C35" s="30">
        <v>5519</v>
      </c>
      <c r="D35" s="30">
        <v>3416</v>
      </c>
      <c r="E35" s="30">
        <v>1656</v>
      </c>
      <c r="F35" s="30">
        <f t="shared" si="4"/>
        <v>1025</v>
      </c>
      <c r="G35" s="31">
        <v>1411</v>
      </c>
      <c r="H35" s="31">
        <v>0</v>
      </c>
      <c r="I35" s="31">
        <v>351</v>
      </c>
      <c r="J35" s="30">
        <v>-35</v>
      </c>
      <c r="K35" s="31">
        <v>56</v>
      </c>
      <c r="L35" s="30">
        <v>0</v>
      </c>
      <c r="M35" s="30">
        <v>0</v>
      </c>
      <c r="N35" s="32"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s="7" customFormat="1" ht="12.75">
      <c r="A36" s="39">
        <v>54</v>
      </c>
      <c r="B36" s="40" t="s">
        <v>50</v>
      </c>
      <c r="C36" s="30">
        <v>30100</v>
      </c>
      <c r="D36" s="30">
        <v>18632</v>
      </c>
      <c r="E36" s="30">
        <v>19600</v>
      </c>
      <c r="F36" s="30">
        <f t="shared" si="4"/>
        <v>12132</v>
      </c>
      <c r="G36" s="31">
        <v>12422</v>
      </c>
      <c r="H36" s="31">
        <v>100</v>
      </c>
      <c r="I36" s="31">
        <v>0</v>
      </c>
      <c r="J36" s="30">
        <v>-390</v>
      </c>
      <c r="K36" s="31">
        <v>0</v>
      </c>
      <c r="L36" s="30">
        <v>4637</v>
      </c>
      <c r="M36" s="30">
        <v>0</v>
      </c>
      <c r="N36" s="32"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7" customFormat="1" ht="12.75">
      <c r="A37" s="39" t="s">
        <v>113</v>
      </c>
      <c r="B37" s="40" t="s">
        <v>51</v>
      </c>
      <c r="C37" s="30">
        <v>22500</v>
      </c>
      <c r="D37" s="30">
        <v>13928</v>
      </c>
      <c r="E37" s="30">
        <v>0</v>
      </c>
      <c r="F37" s="30">
        <f t="shared" si="4"/>
        <v>0</v>
      </c>
      <c r="G37" s="31">
        <v>9943</v>
      </c>
      <c r="H37" s="31">
        <v>0</v>
      </c>
      <c r="I37" s="31">
        <v>9943</v>
      </c>
      <c r="J37" s="30">
        <v>0</v>
      </c>
      <c r="K37" s="31">
        <v>0</v>
      </c>
      <c r="L37" s="30">
        <v>3662</v>
      </c>
      <c r="M37" s="30">
        <v>0</v>
      </c>
      <c r="N37" s="32">
        <v>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7" customFormat="1" ht="12.75">
      <c r="A38" s="39">
        <v>67</v>
      </c>
      <c r="B38" s="40" t="s">
        <v>52</v>
      </c>
      <c r="C38" s="30">
        <v>3473</v>
      </c>
      <c r="D38" s="30">
        <v>2150</v>
      </c>
      <c r="E38" s="30">
        <v>1723</v>
      </c>
      <c r="F38" s="30">
        <f t="shared" si="4"/>
        <v>1067</v>
      </c>
      <c r="G38" s="31">
        <v>1101</v>
      </c>
      <c r="H38" s="31">
        <v>0</v>
      </c>
      <c r="I38" s="31">
        <v>0</v>
      </c>
      <c r="J38" s="30">
        <v>-34</v>
      </c>
      <c r="K38" s="31">
        <v>0</v>
      </c>
      <c r="L38" s="30">
        <v>0</v>
      </c>
      <c r="M38" s="30">
        <v>0</v>
      </c>
      <c r="N38" s="32">
        <v>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s="7" customFormat="1" ht="12.75">
      <c r="A39" s="43">
        <v>74</v>
      </c>
      <c r="B39" s="63" t="s">
        <v>53</v>
      </c>
      <c r="C39" s="45">
        <v>23500</v>
      </c>
      <c r="D39" s="45">
        <v>14547</v>
      </c>
      <c r="E39" s="45">
        <v>19414</v>
      </c>
      <c r="F39" s="45">
        <f t="shared" si="4"/>
        <v>12017</v>
      </c>
      <c r="G39" s="46">
        <v>12405</v>
      </c>
      <c r="H39" s="46">
        <v>0</v>
      </c>
      <c r="I39" s="46">
        <v>0</v>
      </c>
      <c r="J39" s="45">
        <v>-388</v>
      </c>
      <c r="K39" s="46">
        <v>0</v>
      </c>
      <c r="L39" s="45">
        <v>813</v>
      </c>
      <c r="M39" s="45">
        <v>0</v>
      </c>
      <c r="N39" s="47">
        <v>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7" customFormat="1" ht="12.75">
      <c r="A40" s="48">
        <v>75</v>
      </c>
      <c r="B40" s="49" t="s">
        <v>54</v>
      </c>
      <c r="C40" s="50">
        <v>14572</v>
      </c>
      <c r="D40" s="50">
        <v>9020</v>
      </c>
      <c r="E40" s="50">
        <v>3995</v>
      </c>
      <c r="F40" s="50">
        <f t="shared" si="4"/>
        <v>2473</v>
      </c>
      <c r="G40" s="51">
        <v>3499</v>
      </c>
      <c r="H40" s="51">
        <v>12</v>
      </c>
      <c r="I40" s="51">
        <v>915</v>
      </c>
      <c r="J40" s="50">
        <v>-123</v>
      </c>
      <c r="K40" s="51">
        <v>58</v>
      </c>
      <c r="L40" s="50">
        <v>48</v>
      </c>
      <c r="M40" s="51">
        <v>0</v>
      </c>
      <c r="N40" s="52"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7" customFormat="1" ht="12.75">
      <c r="A41" s="39">
        <v>77</v>
      </c>
      <c r="B41" s="40" t="s">
        <v>55</v>
      </c>
      <c r="C41" s="30">
        <v>2450</v>
      </c>
      <c r="D41" s="30">
        <v>1517</v>
      </c>
      <c r="E41" s="30">
        <v>1592</v>
      </c>
      <c r="F41" s="30">
        <f t="shared" si="4"/>
        <v>986</v>
      </c>
      <c r="G41" s="31">
        <v>1057</v>
      </c>
      <c r="H41" s="31">
        <v>0</v>
      </c>
      <c r="I41" s="31">
        <v>39</v>
      </c>
      <c r="J41" s="30">
        <v>-32</v>
      </c>
      <c r="K41" s="31">
        <v>14</v>
      </c>
      <c r="L41" s="30">
        <v>0</v>
      </c>
      <c r="M41" s="31">
        <v>37</v>
      </c>
      <c r="N41" s="32">
        <v>16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s="7" customFormat="1" ht="12.75">
      <c r="A42" s="39">
        <v>80</v>
      </c>
      <c r="B42" s="40" t="s">
        <v>56</v>
      </c>
      <c r="C42" s="30">
        <v>6700</v>
      </c>
      <c r="D42" s="30">
        <v>4147</v>
      </c>
      <c r="E42" s="30">
        <v>93</v>
      </c>
      <c r="F42" s="30">
        <f t="shared" si="4"/>
        <v>58</v>
      </c>
      <c r="G42" s="31">
        <v>3925</v>
      </c>
      <c r="H42" s="31">
        <v>0</v>
      </c>
      <c r="I42" s="31">
        <v>3744</v>
      </c>
      <c r="J42" s="30">
        <v>-123</v>
      </c>
      <c r="K42" s="31">
        <v>54</v>
      </c>
      <c r="L42" s="30">
        <v>0</v>
      </c>
      <c r="M42" s="30">
        <v>85</v>
      </c>
      <c r="N42" s="32">
        <v>68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7" customFormat="1" ht="12.75">
      <c r="A43" s="39" t="s">
        <v>81</v>
      </c>
      <c r="B43" s="40" t="s">
        <v>57</v>
      </c>
      <c r="C43" s="30">
        <v>20500</v>
      </c>
      <c r="D43" s="30">
        <v>12690</v>
      </c>
      <c r="E43" s="30">
        <v>3661</v>
      </c>
      <c r="F43" s="30">
        <f t="shared" si="4"/>
        <v>2266</v>
      </c>
      <c r="G43" s="31">
        <v>1897</v>
      </c>
      <c r="H43" s="31">
        <v>308</v>
      </c>
      <c r="I43" s="31">
        <v>0</v>
      </c>
      <c r="J43" s="30">
        <v>61</v>
      </c>
      <c r="K43" s="31">
        <v>87</v>
      </c>
      <c r="L43" s="30">
        <v>10424</v>
      </c>
      <c r="M43" s="30">
        <v>0</v>
      </c>
      <c r="N43" s="32">
        <v>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7" customFormat="1" ht="12.75">
      <c r="A44" s="39" t="s">
        <v>103</v>
      </c>
      <c r="B44" s="40" t="s">
        <v>58</v>
      </c>
      <c r="C44" s="30">
        <v>9700</v>
      </c>
      <c r="D44" s="30">
        <v>6004</v>
      </c>
      <c r="E44" s="30">
        <v>8791</v>
      </c>
      <c r="F44" s="30">
        <f t="shared" si="4"/>
        <v>5441</v>
      </c>
      <c r="G44" s="31">
        <v>6198</v>
      </c>
      <c r="H44" s="31">
        <v>0</v>
      </c>
      <c r="I44" s="31">
        <v>559</v>
      </c>
      <c r="J44" s="30">
        <v>-198</v>
      </c>
      <c r="K44" s="31">
        <v>317</v>
      </c>
      <c r="L44" s="30">
        <v>0</v>
      </c>
      <c r="M44" s="30">
        <v>0</v>
      </c>
      <c r="N44" s="32"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7" customFormat="1" ht="12.75">
      <c r="A45" s="28">
        <v>87</v>
      </c>
      <c r="B45" s="29" t="s">
        <v>59</v>
      </c>
      <c r="C45" s="30">
        <v>1286</v>
      </c>
      <c r="D45" s="30">
        <v>796</v>
      </c>
      <c r="E45" s="30">
        <v>1286</v>
      </c>
      <c r="F45" s="30">
        <f t="shared" si="4"/>
        <v>796</v>
      </c>
      <c r="G45" s="31">
        <v>822</v>
      </c>
      <c r="H45" s="31">
        <v>0</v>
      </c>
      <c r="I45" s="31">
        <v>0</v>
      </c>
      <c r="J45" s="30">
        <v>-26</v>
      </c>
      <c r="K45" s="31">
        <v>16</v>
      </c>
      <c r="L45" s="30">
        <v>0</v>
      </c>
      <c r="M45" s="30">
        <v>0</v>
      </c>
      <c r="N45" s="32"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7" customFormat="1" ht="12.75">
      <c r="A46" s="28">
        <v>91</v>
      </c>
      <c r="B46" s="29" t="s">
        <v>66</v>
      </c>
      <c r="C46" s="30">
        <v>8694</v>
      </c>
      <c r="D46" s="30">
        <v>5382</v>
      </c>
      <c r="E46" s="30">
        <v>8694</v>
      </c>
      <c r="F46" s="30">
        <f t="shared" si="4"/>
        <v>5382</v>
      </c>
      <c r="G46" s="31">
        <v>5555</v>
      </c>
      <c r="H46" s="31">
        <v>0</v>
      </c>
      <c r="I46" s="31">
        <v>0</v>
      </c>
      <c r="J46" s="30">
        <v>-173</v>
      </c>
      <c r="K46" s="31">
        <v>0</v>
      </c>
      <c r="L46" s="30">
        <v>0</v>
      </c>
      <c r="M46" s="30">
        <v>0</v>
      </c>
      <c r="N46" s="32">
        <v>0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7" customFormat="1" ht="12.75">
      <c r="A47" s="28">
        <v>92</v>
      </c>
      <c r="B47" s="29" t="s">
        <v>70</v>
      </c>
      <c r="C47" s="30">
        <v>1749</v>
      </c>
      <c r="D47" s="30">
        <v>1083</v>
      </c>
      <c r="E47" s="30">
        <v>609</v>
      </c>
      <c r="F47" s="30">
        <f t="shared" si="4"/>
        <v>377</v>
      </c>
      <c r="G47" s="31">
        <v>0</v>
      </c>
      <c r="H47" s="31">
        <v>387</v>
      </c>
      <c r="I47" s="31">
        <v>0</v>
      </c>
      <c r="J47" s="30">
        <v>-10</v>
      </c>
      <c r="K47" s="31">
        <v>0</v>
      </c>
      <c r="L47" s="30">
        <v>706</v>
      </c>
      <c r="M47" s="30">
        <v>29</v>
      </c>
      <c r="N47" s="32">
        <v>21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7" customFormat="1" ht="12.75">
      <c r="A48" s="28">
        <v>95</v>
      </c>
      <c r="B48" s="29" t="s">
        <v>71</v>
      </c>
      <c r="C48" s="30">
        <v>5000</v>
      </c>
      <c r="D48" s="30">
        <v>3095</v>
      </c>
      <c r="E48" s="30">
        <v>5000</v>
      </c>
      <c r="F48" s="30">
        <f t="shared" si="4"/>
        <v>3095</v>
      </c>
      <c r="G48" s="31">
        <v>3195</v>
      </c>
      <c r="H48" s="31">
        <v>0</v>
      </c>
      <c r="I48" s="31">
        <v>0</v>
      </c>
      <c r="J48" s="30">
        <v>-100</v>
      </c>
      <c r="K48" s="31">
        <v>37</v>
      </c>
      <c r="L48" s="30">
        <v>0</v>
      </c>
      <c r="M48" s="30">
        <v>0</v>
      </c>
      <c r="N48" s="32">
        <v>0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s="7" customFormat="1" ht="12.75">
      <c r="A49" s="28">
        <v>96</v>
      </c>
      <c r="B49" s="29" t="s">
        <v>99</v>
      </c>
      <c r="C49" s="30">
        <v>952</v>
      </c>
      <c r="D49" s="30">
        <v>590</v>
      </c>
      <c r="E49" s="30">
        <v>0</v>
      </c>
      <c r="F49" s="30">
        <f t="shared" si="4"/>
        <v>0</v>
      </c>
      <c r="G49" s="31">
        <v>0</v>
      </c>
      <c r="H49" s="31">
        <v>0</v>
      </c>
      <c r="I49" s="31">
        <v>0</v>
      </c>
      <c r="J49" s="30">
        <v>0</v>
      </c>
      <c r="K49" s="31">
        <v>0</v>
      </c>
      <c r="L49" s="30">
        <v>590</v>
      </c>
      <c r="M49" s="30">
        <v>0</v>
      </c>
      <c r="N49" s="32">
        <v>0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s="7" customFormat="1" ht="12.75">
      <c r="A50" s="43">
        <v>122</v>
      </c>
      <c r="B50" s="44" t="s">
        <v>54</v>
      </c>
      <c r="C50" s="45">
        <v>6000</v>
      </c>
      <c r="D50" s="45">
        <v>3714</v>
      </c>
      <c r="E50" s="45">
        <v>6000</v>
      </c>
      <c r="F50" s="30">
        <f t="shared" si="4"/>
        <v>3714</v>
      </c>
      <c r="G50" s="46">
        <v>3834</v>
      </c>
      <c r="H50" s="46">
        <v>0</v>
      </c>
      <c r="I50" s="46">
        <v>0</v>
      </c>
      <c r="J50" s="45">
        <v>-120</v>
      </c>
      <c r="K50" s="46">
        <v>73</v>
      </c>
      <c r="L50" s="45">
        <v>0</v>
      </c>
      <c r="M50" s="30">
        <v>0</v>
      </c>
      <c r="N50" s="47">
        <v>0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s="7" customFormat="1" ht="12.75">
      <c r="A51" s="33"/>
      <c r="B51" s="34" t="s">
        <v>60</v>
      </c>
      <c r="C51" s="35">
        <f>SUM(C32:C50)</f>
        <v>178035</v>
      </c>
      <c r="D51" s="35">
        <f aca="true" t="shared" si="5" ref="D51:N51">SUM(D32:D50)</f>
        <v>110029</v>
      </c>
      <c r="E51" s="35">
        <f t="shared" si="5"/>
        <v>88821</v>
      </c>
      <c r="F51" s="35">
        <f t="shared" si="5"/>
        <v>54981</v>
      </c>
      <c r="G51" s="35">
        <f>SUM(G32:G50)</f>
        <v>73432</v>
      </c>
      <c r="H51" s="35">
        <f t="shared" si="5"/>
        <v>807</v>
      </c>
      <c r="I51" s="35">
        <f t="shared" si="5"/>
        <v>17426</v>
      </c>
      <c r="J51" s="35">
        <f t="shared" si="5"/>
        <v>-1832</v>
      </c>
      <c r="K51" s="35">
        <f t="shared" si="5"/>
        <v>890</v>
      </c>
      <c r="L51" s="35">
        <f t="shared" si="5"/>
        <v>20880</v>
      </c>
      <c r="M51" s="35">
        <f t="shared" si="5"/>
        <v>262</v>
      </c>
      <c r="N51" s="35">
        <f t="shared" si="5"/>
        <v>185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s="7" customFormat="1" ht="11.25" customHeight="1">
      <c r="A52" s="33"/>
      <c r="B52" s="34" t="s">
        <v>61</v>
      </c>
      <c r="C52" s="53" t="s">
        <v>62</v>
      </c>
      <c r="D52" s="36">
        <f>SUM(D26+D51+D30+D16)</f>
        <v>161930</v>
      </c>
      <c r="E52" s="53" t="s">
        <v>62</v>
      </c>
      <c r="F52" s="36">
        <f>SUM(F26+F51+F30+F16)</f>
        <v>80662</v>
      </c>
      <c r="G52" s="36">
        <f>SUM(G26+G51+G30+G16)</f>
        <v>96396</v>
      </c>
      <c r="H52" s="36">
        <f aca="true" t="shared" si="6" ref="H52:N52">SUM(H26+H51+H30+H16)</f>
        <v>3592</v>
      </c>
      <c r="I52" s="36">
        <f t="shared" si="6"/>
        <v>18368</v>
      </c>
      <c r="J52" s="36">
        <f t="shared" si="6"/>
        <v>-958</v>
      </c>
      <c r="K52" s="36">
        <f t="shared" si="6"/>
        <v>982</v>
      </c>
      <c r="L52" s="36">
        <f t="shared" si="6"/>
        <v>43075</v>
      </c>
      <c r="M52" s="36">
        <f t="shared" si="6"/>
        <v>774</v>
      </c>
      <c r="N52" s="35">
        <f t="shared" si="6"/>
        <v>476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s="7" customFormat="1" ht="11.25" customHeight="1">
      <c r="A53" s="33"/>
      <c r="B53" s="34" t="s">
        <v>84</v>
      </c>
      <c r="C53" s="53" t="s">
        <v>62</v>
      </c>
      <c r="D53" s="53" t="s">
        <v>62</v>
      </c>
      <c r="E53" s="53" t="s">
        <v>62</v>
      </c>
      <c r="F53" s="36">
        <f>G53+H53-I53+J53</f>
        <v>92551</v>
      </c>
      <c r="G53" s="36">
        <v>87708</v>
      </c>
      <c r="H53" s="36">
        <v>5507</v>
      </c>
      <c r="I53" s="36">
        <v>2394</v>
      </c>
      <c r="J53" s="36">
        <v>1730</v>
      </c>
      <c r="K53" s="36">
        <v>925</v>
      </c>
      <c r="L53" s="54" t="s">
        <v>62</v>
      </c>
      <c r="M53" s="54" t="s">
        <v>62</v>
      </c>
      <c r="N53" s="53" t="s">
        <v>62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s="7" customFormat="1" ht="11.25" customHeight="1">
      <c r="A54" s="33"/>
      <c r="B54" s="34" t="s">
        <v>98</v>
      </c>
      <c r="C54" s="53" t="s">
        <v>62</v>
      </c>
      <c r="D54" s="53" t="s">
        <v>62</v>
      </c>
      <c r="E54" s="53" t="s">
        <v>62</v>
      </c>
      <c r="F54" s="36">
        <f>G54+H54-I54+J54</f>
        <v>96396</v>
      </c>
      <c r="G54" s="36">
        <v>92551</v>
      </c>
      <c r="H54" s="36">
        <v>5160</v>
      </c>
      <c r="I54" s="36">
        <v>1935</v>
      </c>
      <c r="J54" s="36">
        <v>620</v>
      </c>
      <c r="K54" s="36">
        <v>1365</v>
      </c>
      <c r="L54" s="54" t="s">
        <v>62</v>
      </c>
      <c r="M54" s="54" t="s">
        <v>62</v>
      </c>
      <c r="N54" s="53" t="s">
        <v>62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s="7" customFormat="1" ht="11.25" customHeight="1">
      <c r="A55" s="33"/>
      <c r="B55" s="34" t="s">
        <v>63</v>
      </c>
      <c r="C55" s="53" t="s">
        <v>62</v>
      </c>
      <c r="D55" s="53" t="s">
        <v>62</v>
      </c>
      <c r="E55" s="53" t="s">
        <v>62</v>
      </c>
      <c r="F55" s="36">
        <f>G55+H55-I55+J55</f>
        <v>80662</v>
      </c>
      <c r="G55" s="36">
        <v>87708</v>
      </c>
      <c r="H55" s="36">
        <f>SUM(H52:H54)</f>
        <v>14259</v>
      </c>
      <c r="I55" s="36">
        <f>SUM(I52:I54)</f>
        <v>22697</v>
      </c>
      <c r="J55" s="36">
        <f>SUM(J52:J54)</f>
        <v>1392</v>
      </c>
      <c r="K55" s="36">
        <f>SUM(K52:K54)</f>
        <v>3272</v>
      </c>
      <c r="L55" s="54" t="s">
        <v>62</v>
      </c>
      <c r="M55" s="54" t="s">
        <v>62</v>
      </c>
      <c r="N55" s="53" t="s">
        <v>62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s="7" customFormat="1" ht="10.5" customHeight="1">
      <c r="A56" s="55" t="s">
        <v>100</v>
      </c>
      <c r="B56" s="7" t="s">
        <v>105</v>
      </c>
      <c r="C56" s="64"/>
      <c r="D56" s="64"/>
      <c r="E56" s="55" t="s">
        <v>102</v>
      </c>
      <c r="F56" s="7" t="s">
        <v>107</v>
      </c>
      <c r="G56" s="65"/>
      <c r="H56" s="65"/>
      <c r="I56" s="65"/>
      <c r="J56" s="65"/>
      <c r="K56" s="65"/>
      <c r="L56" s="64"/>
      <c r="M56" s="64"/>
      <c r="N56" s="64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s="7" customFormat="1" ht="10.5" customHeight="1">
      <c r="A57" s="67" t="s">
        <v>111</v>
      </c>
      <c r="B57" s="7" t="s">
        <v>104</v>
      </c>
      <c r="C57" s="64"/>
      <c r="D57" s="64"/>
      <c r="E57" s="55" t="s">
        <v>112</v>
      </c>
      <c r="F57" s="7" t="s">
        <v>109</v>
      </c>
      <c r="G57" s="65"/>
      <c r="H57" s="65"/>
      <c r="I57" s="65"/>
      <c r="J57" s="65"/>
      <c r="K57" s="65"/>
      <c r="L57" s="64"/>
      <c r="M57" s="64"/>
      <c r="N57" s="64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s="7" customFormat="1" ht="10.5" customHeight="1">
      <c r="A58" s="55" t="s">
        <v>102</v>
      </c>
      <c r="B58" s="7" t="s">
        <v>106</v>
      </c>
      <c r="C58" s="56"/>
      <c r="D58" s="57"/>
      <c r="E58" s="55" t="s">
        <v>81</v>
      </c>
      <c r="F58" s="7" t="s">
        <v>110</v>
      </c>
      <c r="I58" s="5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2" ht="10.5" customHeight="1">
      <c r="A59" s="55" t="s">
        <v>103</v>
      </c>
      <c r="B59" s="7" t="s">
        <v>108</v>
      </c>
    </row>
    <row r="60" spans="1:2" ht="10.5" customHeight="1">
      <c r="A60" s="55" t="s">
        <v>113</v>
      </c>
      <c r="B60" s="7" t="s">
        <v>114</v>
      </c>
    </row>
    <row r="61" ht="10.5" customHeight="1"/>
    <row r="62" ht="10.5" customHeight="1"/>
    <row r="63" ht="10.5" customHeight="1"/>
    <row r="64" spans="15:60" s="1" customFormat="1" ht="10.5" customHeight="1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ht="10.5" customHeight="1"/>
    <row r="66" ht="10.5" customHeight="1"/>
    <row r="67" ht="10.5" customHeight="1">
      <c r="A67" s="3"/>
    </row>
    <row r="69" spans="1:60" s="1" customFormat="1" ht="12.75">
      <c r="A69" s="60"/>
      <c r="C69" s="1" t="s">
        <v>74</v>
      </c>
      <c r="N69" s="1" t="s">
        <v>64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1" spans="1:60" s="62" customFormat="1" ht="10.5" customHeight="1">
      <c r="A71" s="61"/>
      <c r="B71" s="61"/>
      <c r="C71" s="61"/>
      <c r="D71" s="61"/>
      <c r="E71" s="61"/>
      <c r="F71" s="61"/>
      <c r="G71" s="61"/>
      <c r="H71" s="61"/>
      <c r="I71" s="6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3" spans="1:60" s="62" customFormat="1" ht="10.5" customHeight="1">
      <c r="A73" s="61"/>
      <c r="B73" s="61" t="s">
        <v>65</v>
      </c>
      <c r="C73" s="61"/>
      <c r="D73" s="61"/>
      <c r="E73" s="61"/>
      <c r="F73" s="61"/>
      <c r="G73" s="61"/>
      <c r="H73" s="61"/>
      <c r="I73" s="61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spans="1:60" s="62" customFormat="1" ht="10.5" customHeight="1">
      <c r="A74" s="61"/>
      <c r="B74" s="61" t="s">
        <v>97</v>
      </c>
      <c r="C74" s="61"/>
      <c r="D74" s="61"/>
      <c r="E74" s="61"/>
      <c r="F74" s="61"/>
      <c r="G74" s="61"/>
      <c r="H74" s="61"/>
      <c r="I74" s="61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</sheetData>
  <sheetProtection/>
  <mergeCells count="3">
    <mergeCell ref="A2:N2"/>
    <mergeCell ref="A4:N4"/>
    <mergeCell ref="A5:N5"/>
  </mergeCells>
  <printOptions/>
  <pageMargins left="0.28" right="0.25" top="0.81" bottom="0.64" header="0.18" footer="0.26"/>
  <pageSetup firstPageNumber="90" useFirstPageNumber="1" horizontalDpi="300" verticalDpi="300" orientation="landscape" paperSize="9" r:id="rId1"/>
  <headerFooter alignWithMargins="0">
    <oddFooter>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83"/>
  <sheetViews>
    <sheetView zoomScale="96" zoomScaleNormal="96" zoomScalePageLayoutView="0" workbookViewId="0" topLeftCell="A1">
      <pane xSplit="2" ySplit="11" topLeftCell="C24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31" sqref="B31"/>
    </sheetView>
  </sheetViews>
  <sheetFormatPr defaultColWidth="9.140625" defaultRowHeight="12.75"/>
  <cols>
    <col min="1" max="1" width="5.421875" style="59" customWidth="1"/>
    <col min="2" max="2" width="34.140625" style="3" customWidth="1"/>
    <col min="3" max="4" width="7.8515625" style="3" customWidth="1"/>
    <col min="5" max="6" width="9.140625" style="3" customWidth="1"/>
    <col min="7" max="7" width="7.00390625" style="3" customWidth="1"/>
    <col min="8" max="8" width="7.8515625" style="3" customWidth="1"/>
    <col min="9" max="9" width="8.00390625" style="3" customWidth="1"/>
    <col min="10" max="10" width="7.57421875" style="3" customWidth="1"/>
    <col min="11" max="11" width="9.57421875" style="3" customWidth="1"/>
    <col min="12" max="12" width="11.140625" style="3" customWidth="1"/>
    <col min="13" max="13" width="9.8515625" style="3" customWidth="1"/>
    <col min="14" max="14" width="10.28125" style="3" customWidth="1"/>
    <col min="61" max="16384" width="9.140625" style="3" customWidth="1"/>
  </cols>
  <sheetData>
    <row r="1" spans="1:14" s="1" customFormat="1" ht="12.75">
      <c r="A1" s="91" t="s">
        <v>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" customFormat="1" ht="12.75">
      <c r="A2" s="60"/>
      <c r="N2" s="7" t="s">
        <v>72</v>
      </c>
    </row>
    <row r="3" spans="1:60" s="2" customFormat="1" ht="15.75">
      <c r="A3" s="90" t="s">
        <v>75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14" ht="15.75">
      <c r="A4" s="90" t="s">
        <v>116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60" s="1" customFormat="1" ht="12.75">
      <c r="A5" s="4"/>
      <c r="B5" s="4"/>
      <c r="C5" s="4"/>
      <c r="D5" s="4"/>
      <c r="G5" s="4"/>
      <c r="H5" s="4"/>
      <c r="K5" s="4"/>
      <c r="N5" s="5" t="s">
        <v>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s="7" customFormat="1" ht="12.75">
      <c r="A6" s="6"/>
      <c r="C6" s="8" t="s">
        <v>1</v>
      </c>
      <c r="D6" s="8"/>
      <c r="E6" s="9" t="s">
        <v>2</v>
      </c>
      <c r="F6" s="10"/>
      <c r="G6" s="11" t="s">
        <v>2</v>
      </c>
      <c r="H6" s="12" t="s">
        <v>3</v>
      </c>
      <c r="I6" s="13"/>
      <c r="J6" s="13"/>
      <c r="K6" s="12"/>
      <c r="L6" s="14" t="s">
        <v>1</v>
      </c>
      <c r="M6" s="13" t="s">
        <v>4</v>
      </c>
      <c r="N6" s="10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s="7" customFormat="1" ht="12.75">
      <c r="A7" s="15" t="s">
        <v>5</v>
      </c>
      <c r="B7" s="15" t="s">
        <v>6</v>
      </c>
      <c r="C7" s="16" t="s">
        <v>7</v>
      </c>
      <c r="D7" s="17"/>
      <c r="E7" s="16" t="s">
        <v>8</v>
      </c>
      <c r="F7" s="17"/>
      <c r="G7" s="8" t="s">
        <v>9</v>
      </c>
      <c r="H7" s="8" t="s">
        <v>1</v>
      </c>
      <c r="I7" s="8" t="s">
        <v>1</v>
      </c>
      <c r="J7" s="14" t="s">
        <v>10</v>
      </c>
      <c r="K7" s="8" t="s">
        <v>1</v>
      </c>
      <c r="L7" s="15" t="s">
        <v>11</v>
      </c>
      <c r="M7" s="14" t="s">
        <v>1</v>
      </c>
      <c r="N7" s="14" t="s">
        <v>1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s="7" customFormat="1" ht="12.75">
      <c r="A8" s="15" t="s">
        <v>12</v>
      </c>
      <c r="B8" s="15" t="s">
        <v>13</v>
      </c>
      <c r="C8" s="18"/>
      <c r="D8" s="18"/>
      <c r="E8" s="19" t="s">
        <v>14</v>
      </c>
      <c r="F8" s="17"/>
      <c r="G8" s="8" t="s">
        <v>15</v>
      </c>
      <c r="H8" s="8" t="s">
        <v>16</v>
      </c>
      <c r="I8" s="8" t="s">
        <v>17</v>
      </c>
      <c r="J8" s="15" t="s">
        <v>18</v>
      </c>
      <c r="K8" s="8" t="s">
        <v>19</v>
      </c>
      <c r="L8" s="15" t="s">
        <v>20</v>
      </c>
      <c r="M8" s="15" t="s">
        <v>21</v>
      </c>
      <c r="N8" s="15" t="s">
        <v>19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7" customFormat="1" ht="12.75">
      <c r="A9" s="15" t="s">
        <v>22</v>
      </c>
      <c r="B9" s="15"/>
      <c r="C9" s="15" t="s">
        <v>23</v>
      </c>
      <c r="D9" s="20"/>
      <c r="E9" s="15" t="s">
        <v>23</v>
      </c>
      <c r="F9" s="21" t="s">
        <v>24</v>
      </c>
      <c r="G9" s="8" t="s">
        <v>25</v>
      </c>
      <c r="H9" s="8" t="s">
        <v>26</v>
      </c>
      <c r="I9" s="8" t="s">
        <v>26</v>
      </c>
      <c r="J9" s="15" t="s">
        <v>27</v>
      </c>
      <c r="K9" s="8" t="s">
        <v>28</v>
      </c>
      <c r="L9" s="15" t="s">
        <v>29</v>
      </c>
      <c r="M9" s="15" t="s">
        <v>26</v>
      </c>
      <c r="N9" s="15" t="s">
        <v>28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7" customFormat="1" ht="12.75">
      <c r="A10" s="15"/>
      <c r="B10" s="15"/>
      <c r="C10" s="22" t="s">
        <v>30</v>
      </c>
      <c r="D10" s="22" t="s">
        <v>31</v>
      </c>
      <c r="E10" s="22" t="s">
        <v>30</v>
      </c>
      <c r="F10" s="23" t="s">
        <v>31</v>
      </c>
      <c r="G10" s="24" t="s">
        <v>31</v>
      </c>
      <c r="H10" s="24" t="s">
        <v>31</v>
      </c>
      <c r="I10" s="24" t="s">
        <v>31</v>
      </c>
      <c r="J10" s="15" t="s">
        <v>31</v>
      </c>
      <c r="K10" s="24" t="s">
        <v>31</v>
      </c>
      <c r="L10" s="22" t="s">
        <v>31</v>
      </c>
      <c r="M10" s="22" t="s">
        <v>31</v>
      </c>
      <c r="N10" s="15" t="s">
        <v>31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1" customFormat="1" ht="12.7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5">
        <v>11</v>
      </c>
      <c r="L11" s="23">
        <v>12</v>
      </c>
      <c r="M11" s="23">
        <v>13</v>
      </c>
      <c r="N11" s="23">
        <v>14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7" customFormat="1" ht="12.75">
      <c r="A12" s="37" t="s">
        <v>32</v>
      </c>
      <c r="B12" s="38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7" customFormat="1" ht="12.75">
      <c r="A13" s="39">
        <v>56</v>
      </c>
      <c r="B13" s="40" t="s">
        <v>37</v>
      </c>
      <c r="C13" s="30">
        <v>4000</v>
      </c>
      <c r="D13" s="30">
        <v>1508</v>
      </c>
      <c r="E13" s="30">
        <v>3867</v>
      </c>
      <c r="F13" s="30">
        <f>G13+H13-I13+J13</f>
        <v>1458</v>
      </c>
      <c r="G13" s="31">
        <v>1548</v>
      </c>
      <c r="H13" s="31">
        <v>0</v>
      </c>
      <c r="I13" s="31">
        <v>51</v>
      </c>
      <c r="J13" s="30">
        <v>-39</v>
      </c>
      <c r="K13" s="31">
        <v>29</v>
      </c>
      <c r="L13" s="30">
        <v>0</v>
      </c>
      <c r="M13" s="30">
        <v>0</v>
      </c>
      <c r="N13" s="32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7" customFormat="1" ht="12.75">
      <c r="A14" s="28" t="s">
        <v>100</v>
      </c>
      <c r="B14" s="29" t="s">
        <v>33</v>
      </c>
      <c r="C14" s="30">
        <v>6125</v>
      </c>
      <c r="D14" s="30">
        <v>2309</v>
      </c>
      <c r="E14" s="30">
        <v>2655</v>
      </c>
      <c r="F14" s="30">
        <f>G14+H14-I14+J14</f>
        <v>1001</v>
      </c>
      <c r="G14" s="31">
        <v>1177</v>
      </c>
      <c r="H14" s="31">
        <v>0</v>
      </c>
      <c r="I14" s="31">
        <v>150</v>
      </c>
      <c r="J14" s="30">
        <v>-26</v>
      </c>
      <c r="K14" s="31">
        <v>13</v>
      </c>
      <c r="L14" s="30">
        <v>0</v>
      </c>
      <c r="M14" s="30">
        <v>0</v>
      </c>
      <c r="N14" s="32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7" customFormat="1" ht="12.75">
      <c r="A15" s="33"/>
      <c r="B15" s="34" t="s">
        <v>34</v>
      </c>
      <c r="C15" s="35">
        <f aca="true" t="shared" si="0" ref="C15:N15">SUM(C13:C14)</f>
        <v>10125</v>
      </c>
      <c r="D15" s="35">
        <f t="shared" si="0"/>
        <v>3817</v>
      </c>
      <c r="E15" s="35">
        <f t="shared" si="0"/>
        <v>6522</v>
      </c>
      <c r="F15" s="35">
        <f t="shared" si="0"/>
        <v>2459</v>
      </c>
      <c r="G15" s="35">
        <f t="shared" si="0"/>
        <v>2725</v>
      </c>
      <c r="H15" s="35">
        <f t="shared" si="0"/>
        <v>0</v>
      </c>
      <c r="I15" s="35">
        <f t="shared" si="0"/>
        <v>201</v>
      </c>
      <c r="J15" s="35">
        <f t="shared" si="0"/>
        <v>-65</v>
      </c>
      <c r="K15" s="35">
        <f t="shared" si="0"/>
        <v>42</v>
      </c>
      <c r="L15" s="35">
        <f t="shared" si="0"/>
        <v>0</v>
      </c>
      <c r="M15" s="35">
        <f t="shared" si="0"/>
        <v>0</v>
      </c>
      <c r="N15" s="35">
        <f t="shared" si="0"/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7" customFormat="1" ht="12.75">
      <c r="A16" s="37" t="s">
        <v>35</v>
      </c>
      <c r="B16" s="38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7" customFormat="1" ht="12.75">
      <c r="A17" s="39">
        <v>56</v>
      </c>
      <c r="B17" s="40" t="s">
        <v>37</v>
      </c>
      <c r="C17" s="30">
        <v>12552</v>
      </c>
      <c r="D17" s="30">
        <v>7040</v>
      </c>
      <c r="E17" s="30">
        <v>12134</v>
      </c>
      <c r="F17" s="30">
        <f aca="true" t="shared" si="1" ref="F17:F22">G17+H17-I17+J17</f>
        <v>6805</v>
      </c>
      <c r="G17" s="31">
        <v>7155</v>
      </c>
      <c r="H17" s="31">
        <v>0</v>
      </c>
      <c r="I17" s="31">
        <v>234</v>
      </c>
      <c r="J17" s="30">
        <v>-116</v>
      </c>
      <c r="K17" s="31">
        <v>177</v>
      </c>
      <c r="L17" s="30">
        <v>0</v>
      </c>
      <c r="M17" s="30">
        <v>0</v>
      </c>
      <c r="N17" s="32"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7" customFormat="1" ht="12.75">
      <c r="A18" s="39">
        <v>57</v>
      </c>
      <c r="B18" s="40" t="s">
        <v>38</v>
      </c>
      <c r="C18" s="30">
        <v>6000</v>
      </c>
      <c r="D18" s="30">
        <v>3365</v>
      </c>
      <c r="E18" s="30">
        <v>5800</v>
      </c>
      <c r="F18" s="30">
        <f t="shared" si="1"/>
        <v>3253</v>
      </c>
      <c r="G18" s="31">
        <v>3420</v>
      </c>
      <c r="H18" s="31">
        <v>0</v>
      </c>
      <c r="I18" s="31">
        <v>112</v>
      </c>
      <c r="J18" s="30">
        <v>-55</v>
      </c>
      <c r="K18" s="31">
        <v>99</v>
      </c>
      <c r="L18" s="30">
        <v>0</v>
      </c>
      <c r="M18" s="30">
        <v>0</v>
      </c>
      <c r="N18" s="32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7" customFormat="1" ht="12.75">
      <c r="A19" s="41">
        <v>73</v>
      </c>
      <c r="B19" s="42" t="s">
        <v>39</v>
      </c>
      <c r="C19" s="30">
        <v>7840</v>
      </c>
      <c r="D19" s="30">
        <v>4397</v>
      </c>
      <c r="E19" s="30">
        <v>6831</v>
      </c>
      <c r="F19" s="30">
        <f t="shared" si="1"/>
        <v>3831</v>
      </c>
      <c r="G19" s="31">
        <v>4015</v>
      </c>
      <c r="H19" s="31">
        <v>105</v>
      </c>
      <c r="I19" s="31">
        <v>227</v>
      </c>
      <c r="J19" s="30">
        <v>-62</v>
      </c>
      <c r="K19" s="31">
        <v>0</v>
      </c>
      <c r="L19" s="30">
        <v>22</v>
      </c>
      <c r="M19" s="30">
        <v>0</v>
      </c>
      <c r="N19" s="32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7" customFormat="1" ht="12.75">
      <c r="A20" s="41">
        <v>88</v>
      </c>
      <c r="B20" s="42" t="s">
        <v>41</v>
      </c>
      <c r="C20" s="30">
        <v>4595</v>
      </c>
      <c r="D20" s="30">
        <v>2577</v>
      </c>
      <c r="E20" s="30">
        <v>4595</v>
      </c>
      <c r="F20" s="30">
        <f t="shared" si="1"/>
        <v>2577</v>
      </c>
      <c r="G20" s="31">
        <v>2620</v>
      </c>
      <c r="H20" s="31">
        <v>0</v>
      </c>
      <c r="I20" s="31">
        <v>0</v>
      </c>
      <c r="J20" s="30">
        <v>-43</v>
      </c>
      <c r="K20" s="31">
        <v>67</v>
      </c>
      <c r="L20" s="30">
        <v>0</v>
      </c>
      <c r="M20" s="30">
        <v>0</v>
      </c>
      <c r="N20" s="32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7" customFormat="1" ht="12.75">
      <c r="A21" s="39">
        <v>90</v>
      </c>
      <c r="B21" s="72" t="s">
        <v>67</v>
      </c>
      <c r="C21" s="69">
        <v>11354</v>
      </c>
      <c r="D21" s="69">
        <v>6368</v>
      </c>
      <c r="E21" s="69">
        <v>2963</v>
      </c>
      <c r="F21" s="69">
        <f t="shared" si="1"/>
        <v>1662</v>
      </c>
      <c r="G21" s="69">
        <v>810</v>
      </c>
      <c r="H21" s="69">
        <v>868</v>
      </c>
      <c r="I21" s="69">
        <v>0</v>
      </c>
      <c r="J21" s="69">
        <v>-16</v>
      </c>
      <c r="K21" s="69">
        <v>0</v>
      </c>
      <c r="L21" s="69">
        <v>4706</v>
      </c>
      <c r="M21" s="69">
        <v>0</v>
      </c>
      <c r="N21" s="70"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7" customFormat="1" ht="12.75">
      <c r="A22" s="39">
        <v>98</v>
      </c>
      <c r="B22" s="72" t="s">
        <v>141</v>
      </c>
      <c r="C22" s="69">
        <v>7019</v>
      </c>
      <c r="D22" s="69">
        <v>3937</v>
      </c>
      <c r="E22" s="69">
        <v>0</v>
      </c>
      <c r="F22" s="69">
        <f t="shared" si="1"/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3937</v>
      </c>
      <c r="M22" s="69">
        <v>0</v>
      </c>
      <c r="N22" s="70"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7" customFormat="1" ht="12.75">
      <c r="A23" s="39">
        <v>129</v>
      </c>
      <c r="B23" s="72" t="s">
        <v>142</v>
      </c>
      <c r="C23" s="69">
        <v>7019</v>
      </c>
      <c r="D23" s="69">
        <v>3937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3937</v>
      </c>
      <c r="M23" s="69">
        <v>0</v>
      </c>
      <c r="N23" s="70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7" customFormat="1" ht="12.75">
      <c r="A24" s="39">
        <v>131</v>
      </c>
      <c r="B24" s="72" t="s">
        <v>143</v>
      </c>
      <c r="C24" s="69">
        <v>1817</v>
      </c>
      <c r="D24" s="69">
        <v>1019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1019</v>
      </c>
      <c r="M24" s="69">
        <v>0</v>
      </c>
      <c r="N24" s="70"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7" customFormat="1" ht="12.75">
      <c r="A25" s="43">
        <v>132</v>
      </c>
      <c r="B25" s="73" t="s">
        <v>144</v>
      </c>
      <c r="C25" s="45">
        <v>700</v>
      </c>
      <c r="D25" s="45">
        <v>393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393</v>
      </c>
      <c r="M25" s="45">
        <v>0</v>
      </c>
      <c r="N25" s="47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7" customFormat="1" ht="12.75">
      <c r="A26" s="33"/>
      <c r="B26" s="34" t="s">
        <v>42</v>
      </c>
      <c r="C26" s="35">
        <f aca="true" t="shared" si="2" ref="C26:N26">SUM(C17:C25)</f>
        <v>58896</v>
      </c>
      <c r="D26" s="35">
        <f t="shared" si="2"/>
        <v>33033</v>
      </c>
      <c r="E26" s="35">
        <f t="shared" si="2"/>
        <v>32323</v>
      </c>
      <c r="F26" s="35">
        <f t="shared" si="2"/>
        <v>18128</v>
      </c>
      <c r="G26" s="35">
        <f t="shared" si="2"/>
        <v>18020</v>
      </c>
      <c r="H26" s="35">
        <f t="shared" si="2"/>
        <v>973</v>
      </c>
      <c r="I26" s="35">
        <f t="shared" si="2"/>
        <v>573</v>
      </c>
      <c r="J26" s="35">
        <f t="shared" si="2"/>
        <v>-292</v>
      </c>
      <c r="K26" s="35">
        <f t="shared" si="2"/>
        <v>343</v>
      </c>
      <c r="L26" s="35">
        <f t="shared" si="2"/>
        <v>14014</v>
      </c>
      <c r="M26" s="35">
        <f t="shared" si="2"/>
        <v>0</v>
      </c>
      <c r="N26" s="35">
        <f t="shared" si="2"/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7" customFormat="1" ht="12.75">
      <c r="A27" s="37" t="s">
        <v>43</v>
      </c>
      <c r="B27" s="3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7" customFormat="1" ht="12.75">
      <c r="A28" s="28" t="s">
        <v>102</v>
      </c>
      <c r="B28" s="29" t="s">
        <v>44</v>
      </c>
      <c r="C28" s="30">
        <v>400</v>
      </c>
      <c r="D28" s="30">
        <v>400</v>
      </c>
      <c r="E28" s="30">
        <v>0</v>
      </c>
      <c r="F28" s="30">
        <f aca="true" t="shared" si="3" ref="F28:F33">G28+H28-I28+J28</f>
        <v>0</v>
      </c>
      <c r="G28" s="31">
        <v>84</v>
      </c>
      <c r="H28" s="31">
        <v>0</v>
      </c>
      <c r="I28" s="31">
        <v>84</v>
      </c>
      <c r="J28" s="30">
        <v>0</v>
      </c>
      <c r="K28" s="31">
        <v>1</v>
      </c>
      <c r="L28" s="30">
        <v>0</v>
      </c>
      <c r="M28" s="30">
        <v>0</v>
      </c>
      <c r="N28" s="32">
        <v>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7" customFormat="1" ht="12.75">
      <c r="A29" s="39" t="s">
        <v>89</v>
      </c>
      <c r="B29" s="72" t="s">
        <v>69</v>
      </c>
      <c r="C29" s="69">
        <v>1680</v>
      </c>
      <c r="D29" s="69">
        <v>1680</v>
      </c>
      <c r="E29" s="69">
        <v>1680</v>
      </c>
      <c r="F29" s="69">
        <f t="shared" si="3"/>
        <v>1680</v>
      </c>
      <c r="G29" s="69">
        <v>1680</v>
      </c>
      <c r="H29" s="69">
        <v>0</v>
      </c>
      <c r="I29" s="69">
        <v>0</v>
      </c>
      <c r="J29" s="69">
        <v>0</v>
      </c>
      <c r="K29" s="69">
        <v>39</v>
      </c>
      <c r="L29" s="69">
        <v>0</v>
      </c>
      <c r="M29" s="69">
        <v>0</v>
      </c>
      <c r="N29" s="70"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7" customFormat="1" ht="12.75">
      <c r="A30" s="39">
        <v>99</v>
      </c>
      <c r="B30" s="72" t="s">
        <v>118</v>
      </c>
      <c r="C30" s="69">
        <v>8445</v>
      </c>
      <c r="D30" s="69">
        <v>8445</v>
      </c>
      <c r="E30" s="69">
        <v>0</v>
      </c>
      <c r="F30" s="69">
        <f t="shared" si="3"/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8445</v>
      </c>
      <c r="M30" s="69">
        <v>0</v>
      </c>
      <c r="N30" s="70"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7" customFormat="1" ht="12.75">
      <c r="A31" s="28">
        <v>100</v>
      </c>
      <c r="B31" s="82" t="s">
        <v>147</v>
      </c>
      <c r="C31" s="30">
        <v>1600</v>
      </c>
      <c r="D31" s="30">
        <v>1600</v>
      </c>
      <c r="E31" s="30">
        <v>667</v>
      </c>
      <c r="F31" s="30">
        <f t="shared" si="3"/>
        <v>667</v>
      </c>
      <c r="G31" s="30">
        <v>0</v>
      </c>
      <c r="H31" s="30">
        <v>667</v>
      </c>
      <c r="I31" s="30">
        <v>0</v>
      </c>
      <c r="J31" s="30">
        <v>0</v>
      </c>
      <c r="K31" s="30">
        <v>5</v>
      </c>
      <c r="L31" s="30">
        <v>933</v>
      </c>
      <c r="M31" s="30">
        <v>0</v>
      </c>
      <c r="N31" s="32"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s="7" customFormat="1" ht="12.75">
      <c r="A32" s="83"/>
      <c r="B32" s="40" t="s">
        <v>145</v>
      </c>
      <c r="C32" s="84">
        <v>1445</v>
      </c>
      <c r="D32" s="84">
        <v>1445</v>
      </c>
      <c r="E32" s="84">
        <v>252</v>
      </c>
      <c r="F32" s="30">
        <f t="shared" si="3"/>
        <v>252</v>
      </c>
      <c r="G32" s="84">
        <v>0</v>
      </c>
      <c r="H32" s="84">
        <f>115+137</f>
        <v>252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5"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s="7" customFormat="1" ht="12.75">
      <c r="A33" s="86"/>
      <c r="B33" s="63" t="s">
        <v>146</v>
      </c>
      <c r="C33" s="87">
        <v>779</v>
      </c>
      <c r="D33" s="87">
        <v>779</v>
      </c>
      <c r="E33" s="87">
        <v>133</v>
      </c>
      <c r="F33" s="30">
        <f t="shared" si="3"/>
        <v>133</v>
      </c>
      <c r="G33" s="87">
        <v>0</v>
      </c>
      <c r="H33" s="87">
        <f>122+11</f>
        <v>133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8">
        <v>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s="7" customFormat="1" ht="12.75">
      <c r="A34" s="33"/>
      <c r="B34" s="34" t="s">
        <v>45</v>
      </c>
      <c r="C34" s="35">
        <f>SUM(C28:C33)</f>
        <v>14349</v>
      </c>
      <c r="D34" s="35">
        <f aca="true" t="shared" si="4" ref="D34:N34">SUM(D28:D33)</f>
        <v>14349</v>
      </c>
      <c r="E34" s="35">
        <f t="shared" si="4"/>
        <v>2732</v>
      </c>
      <c r="F34" s="35">
        <f t="shared" si="4"/>
        <v>2732</v>
      </c>
      <c r="G34" s="35">
        <f t="shared" si="4"/>
        <v>1764</v>
      </c>
      <c r="H34" s="35">
        <f t="shared" si="4"/>
        <v>1052</v>
      </c>
      <c r="I34" s="35">
        <f t="shared" si="4"/>
        <v>84</v>
      </c>
      <c r="J34" s="35">
        <f t="shared" si="4"/>
        <v>0</v>
      </c>
      <c r="K34" s="35">
        <f t="shared" si="4"/>
        <v>45</v>
      </c>
      <c r="L34" s="35">
        <f t="shared" si="4"/>
        <v>9378</v>
      </c>
      <c r="M34" s="35">
        <f t="shared" si="4"/>
        <v>0</v>
      </c>
      <c r="N34" s="35">
        <f t="shared" si="4"/>
        <v>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s="7" customFormat="1" ht="12.75">
      <c r="A35" s="37" t="s">
        <v>46</v>
      </c>
      <c r="B35" s="38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s="7" customFormat="1" ht="12.75">
      <c r="A36" s="39">
        <v>6</v>
      </c>
      <c r="B36" s="40" t="s">
        <v>47</v>
      </c>
      <c r="C36" s="30">
        <v>1269</v>
      </c>
      <c r="D36" s="30">
        <v>810</v>
      </c>
      <c r="E36" s="30">
        <v>1269</v>
      </c>
      <c r="F36" s="30">
        <f aca="true" t="shared" si="5" ref="F36:F58">G36+H36-I36+J36</f>
        <v>810</v>
      </c>
      <c r="G36" s="31">
        <v>786</v>
      </c>
      <c r="H36" s="31">
        <v>0</v>
      </c>
      <c r="I36" s="31">
        <v>0</v>
      </c>
      <c r="J36" s="30">
        <v>24</v>
      </c>
      <c r="K36" s="31">
        <v>10</v>
      </c>
      <c r="L36" s="30">
        <v>0</v>
      </c>
      <c r="M36" s="30">
        <v>0</v>
      </c>
      <c r="N36" s="32">
        <v>10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7" customFormat="1" ht="12.75">
      <c r="A37" s="39">
        <v>46</v>
      </c>
      <c r="B37" s="40" t="s">
        <v>48</v>
      </c>
      <c r="C37" s="30">
        <v>10446</v>
      </c>
      <c r="D37" s="30">
        <v>6665</v>
      </c>
      <c r="E37" s="30">
        <v>4635</v>
      </c>
      <c r="F37" s="30">
        <f t="shared" si="5"/>
        <v>2957</v>
      </c>
      <c r="G37" s="31">
        <v>3366</v>
      </c>
      <c r="H37" s="31">
        <v>0</v>
      </c>
      <c r="I37" s="31">
        <f>254+256</f>
        <v>510</v>
      </c>
      <c r="J37" s="30">
        <f>93+8</f>
        <v>101</v>
      </c>
      <c r="K37" s="31">
        <f>131+79</f>
        <v>210</v>
      </c>
      <c r="L37" s="30">
        <v>0</v>
      </c>
      <c r="M37" s="30">
        <v>0</v>
      </c>
      <c r="N37" s="32">
        <v>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7" customFormat="1" ht="12.75">
      <c r="A38" s="39" t="s">
        <v>123</v>
      </c>
      <c r="B38" s="40" t="s">
        <v>49</v>
      </c>
      <c r="C38" s="69">
        <v>5519</v>
      </c>
      <c r="D38" s="69">
        <v>3521</v>
      </c>
      <c r="E38" s="69">
        <v>1656</v>
      </c>
      <c r="F38" s="69">
        <f t="shared" si="5"/>
        <v>1056</v>
      </c>
      <c r="G38" s="75">
        <v>1025</v>
      </c>
      <c r="H38" s="75">
        <v>0</v>
      </c>
      <c r="I38" s="75">
        <v>0</v>
      </c>
      <c r="J38" s="69">
        <v>31</v>
      </c>
      <c r="K38" s="75">
        <v>1</v>
      </c>
      <c r="L38" s="69">
        <v>0</v>
      </c>
      <c r="M38" s="69">
        <v>353</v>
      </c>
      <c r="N38" s="70">
        <v>43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s="7" customFormat="1" ht="12.75">
      <c r="A39" s="48" t="s">
        <v>124</v>
      </c>
      <c r="B39" s="49" t="s">
        <v>50</v>
      </c>
      <c r="C39" s="50">
        <v>23462</v>
      </c>
      <c r="D39" s="50">
        <v>14969</v>
      </c>
      <c r="E39" s="50">
        <v>17832</v>
      </c>
      <c r="F39" s="50">
        <f t="shared" si="5"/>
        <v>11377</v>
      </c>
      <c r="G39" s="51">
        <v>12132</v>
      </c>
      <c r="H39" s="51">
        <v>535</v>
      </c>
      <c r="I39" s="51">
        <f>963+704</f>
        <v>1667</v>
      </c>
      <c r="J39" s="50">
        <v>377</v>
      </c>
      <c r="K39" s="51">
        <f>281+448</f>
        <v>729</v>
      </c>
      <c r="L39" s="50">
        <v>0</v>
      </c>
      <c r="M39" s="50">
        <v>0</v>
      </c>
      <c r="N39" s="52">
        <v>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7" customFormat="1" ht="12.75">
      <c r="A40" s="39" t="s">
        <v>113</v>
      </c>
      <c r="B40" s="40" t="s">
        <v>51</v>
      </c>
      <c r="C40" s="30">
        <v>16584</v>
      </c>
      <c r="D40" s="30">
        <v>10580</v>
      </c>
      <c r="E40" s="30">
        <v>0</v>
      </c>
      <c r="F40" s="30">
        <f t="shared" si="5"/>
        <v>0</v>
      </c>
      <c r="G40" s="31">
        <v>0</v>
      </c>
      <c r="H40" s="31">
        <v>0</v>
      </c>
      <c r="I40" s="31">
        <v>0</v>
      </c>
      <c r="J40" s="30">
        <v>0</v>
      </c>
      <c r="K40" s="31">
        <v>201</v>
      </c>
      <c r="L40" s="30">
        <v>0</v>
      </c>
      <c r="M40" s="30">
        <v>0</v>
      </c>
      <c r="N40" s="32"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7" customFormat="1" ht="12.75">
      <c r="A41" s="39">
        <v>67</v>
      </c>
      <c r="B41" s="40" t="s">
        <v>52</v>
      </c>
      <c r="C41" s="30">
        <v>3473</v>
      </c>
      <c r="D41" s="30">
        <v>2216</v>
      </c>
      <c r="E41" s="30">
        <v>1723</v>
      </c>
      <c r="F41" s="30">
        <f t="shared" si="5"/>
        <v>1099</v>
      </c>
      <c r="G41" s="31">
        <v>1067</v>
      </c>
      <c r="H41" s="31">
        <v>0</v>
      </c>
      <c r="I41" s="31">
        <v>0</v>
      </c>
      <c r="J41" s="30">
        <v>32</v>
      </c>
      <c r="K41" s="31">
        <v>0</v>
      </c>
      <c r="L41" s="30">
        <v>0</v>
      </c>
      <c r="M41" s="30">
        <v>161</v>
      </c>
      <c r="N41" s="32">
        <v>36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s="7" customFormat="1" ht="12.75">
      <c r="A42" s="43">
        <v>74</v>
      </c>
      <c r="B42" s="63" t="s">
        <v>53</v>
      </c>
      <c r="C42" s="45">
        <v>23500</v>
      </c>
      <c r="D42" s="45">
        <v>14993</v>
      </c>
      <c r="E42" s="45">
        <v>18489</v>
      </c>
      <c r="F42" s="45">
        <f t="shared" si="5"/>
        <v>11796</v>
      </c>
      <c r="G42" s="46">
        <v>12017</v>
      </c>
      <c r="H42" s="46">
        <v>0</v>
      </c>
      <c r="I42" s="46">
        <v>585</v>
      </c>
      <c r="J42" s="45">
        <v>364</v>
      </c>
      <c r="K42" s="46">
        <v>381</v>
      </c>
      <c r="L42" s="45">
        <v>838</v>
      </c>
      <c r="M42" s="45">
        <v>0</v>
      </c>
      <c r="N42" s="47"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7" customFormat="1" ht="12.75">
      <c r="A43" s="48" t="s">
        <v>91</v>
      </c>
      <c r="B43" s="49" t="s">
        <v>54</v>
      </c>
      <c r="C43" s="50">
        <v>14624</v>
      </c>
      <c r="D43" s="50">
        <v>9330</v>
      </c>
      <c r="E43" s="50">
        <v>2624</v>
      </c>
      <c r="F43" s="50">
        <f t="shared" si="5"/>
        <v>1674</v>
      </c>
      <c r="G43" s="51">
        <v>2473</v>
      </c>
      <c r="H43" s="51">
        <f>33+48</f>
        <v>81</v>
      </c>
      <c r="I43" s="51">
        <v>915</v>
      </c>
      <c r="J43" s="50">
        <v>35</v>
      </c>
      <c r="K43" s="51">
        <v>32</v>
      </c>
      <c r="L43" s="50">
        <v>0</v>
      </c>
      <c r="M43" s="51">
        <v>0</v>
      </c>
      <c r="N43" s="52">
        <v>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7" customFormat="1" ht="12.75">
      <c r="A44" s="39">
        <v>77</v>
      </c>
      <c r="B44" s="40" t="s">
        <v>55</v>
      </c>
      <c r="C44" s="30">
        <v>2450</v>
      </c>
      <c r="D44" s="30">
        <v>1563</v>
      </c>
      <c r="E44" s="30">
        <v>1531</v>
      </c>
      <c r="F44" s="30">
        <f t="shared" si="5"/>
        <v>977</v>
      </c>
      <c r="G44" s="31">
        <v>986</v>
      </c>
      <c r="H44" s="31">
        <v>0</v>
      </c>
      <c r="I44" s="31">
        <v>38</v>
      </c>
      <c r="J44" s="30">
        <v>29</v>
      </c>
      <c r="K44" s="31">
        <v>13</v>
      </c>
      <c r="L44" s="30">
        <v>0</v>
      </c>
      <c r="M44" s="31">
        <v>39</v>
      </c>
      <c r="N44" s="32">
        <v>16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7" customFormat="1" ht="12.75">
      <c r="A45" s="39">
        <v>80</v>
      </c>
      <c r="B45" s="40" t="s">
        <v>56</v>
      </c>
      <c r="C45" s="30">
        <v>6700</v>
      </c>
      <c r="D45" s="30">
        <v>4275</v>
      </c>
      <c r="E45" s="30">
        <v>93</v>
      </c>
      <c r="F45" s="30">
        <f t="shared" si="5"/>
        <v>59</v>
      </c>
      <c r="G45" s="31">
        <v>58</v>
      </c>
      <c r="H45" s="31">
        <v>0</v>
      </c>
      <c r="I45" s="31">
        <v>0</v>
      </c>
      <c r="J45" s="30">
        <v>1</v>
      </c>
      <c r="K45" s="31">
        <v>0</v>
      </c>
      <c r="L45" s="30">
        <v>0</v>
      </c>
      <c r="M45" s="30">
        <v>0</v>
      </c>
      <c r="N45" s="32"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7" customFormat="1" ht="12.75">
      <c r="A46" s="39" t="s">
        <v>81</v>
      </c>
      <c r="B46" s="40" t="s">
        <v>57</v>
      </c>
      <c r="C46" s="30">
        <v>20500</v>
      </c>
      <c r="D46" s="30">
        <v>13079</v>
      </c>
      <c r="E46" s="30">
        <v>5037</v>
      </c>
      <c r="F46" s="30">
        <f t="shared" si="5"/>
        <v>3213</v>
      </c>
      <c r="G46" s="31">
        <v>2266</v>
      </c>
      <c r="H46" s="31">
        <v>862</v>
      </c>
      <c r="I46" s="31">
        <v>0</v>
      </c>
      <c r="J46" s="30">
        <v>85</v>
      </c>
      <c r="K46" s="31">
        <v>27</v>
      </c>
      <c r="L46" s="30">
        <v>9866</v>
      </c>
      <c r="M46" s="30">
        <v>550</v>
      </c>
      <c r="N46" s="32">
        <v>130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7" customFormat="1" ht="12.75">
      <c r="A47" s="39" t="s">
        <v>80</v>
      </c>
      <c r="B47" s="40" t="s">
        <v>119</v>
      </c>
      <c r="C47" s="30">
        <v>10158</v>
      </c>
      <c r="D47" s="30">
        <v>6481</v>
      </c>
      <c r="E47" s="30">
        <v>10158</v>
      </c>
      <c r="F47" s="30">
        <f t="shared" si="5"/>
        <v>6481</v>
      </c>
      <c r="G47" s="31">
        <v>188</v>
      </c>
      <c r="H47" s="31">
        <f>3056+2966</f>
        <v>6022</v>
      </c>
      <c r="I47" s="31">
        <v>0</v>
      </c>
      <c r="J47" s="30">
        <v>271</v>
      </c>
      <c r="K47" s="31">
        <f>58+8</f>
        <v>66</v>
      </c>
      <c r="L47" s="30">
        <v>0</v>
      </c>
      <c r="M47" s="30">
        <v>0</v>
      </c>
      <c r="N47" s="32">
        <v>0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7" customFormat="1" ht="12.75">
      <c r="A48" s="39" t="s">
        <v>103</v>
      </c>
      <c r="B48" s="40" t="s">
        <v>58</v>
      </c>
      <c r="C48" s="30">
        <v>9700</v>
      </c>
      <c r="D48" s="30">
        <v>6189</v>
      </c>
      <c r="E48" s="30">
        <v>8488</v>
      </c>
      <c r="F48" s="30">
        <f t="shared" si="5"/>
        <v>5415</v>
      </c>
      <c r="G48" s="31">
        <v>5441</v>
      </c>
      <c r="H48" s="31">
        <v>0</v>
      </c>
      <c r="I48" s="31">
        <v>191</v>
      </c>
      <c r="J48" s="30">
        <v>165</v>
      </c>
      <c r="K48" s="31">
        <v>65</v>
      </c>
      <c r="L48" s="30">
        <v>0</v>
      </c>
      <c r="M48" s="30">
        <v>0</v>
      </c>
      <c r="N48" s="32">
        <v>0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s="7" customFormat="1" ht="12.75">
      <c r="A49" s="28">
        <v>87</v>
      </c>
      <c r="B49" s="29" t="s">
        <v>59</v>
      </c>
      <c r="C49" s="30">
        <v>1286</v>
      </c>
      <c r="D49" s="30">
        <v>820</v>
      </c>
      <c r="E49" s="30">
        <v>1286</v>
      </c>
      <c r="F49" s="30">
        <f t="shared" si="5"/>
        <v>820</v>
      </c>
      <c r="G49" s="31">
        <v>796</v>
      </c>
      <c r="H49" s="31">
        <v>0</v>
      </c>
      <c r="I49" s="31">
        <v>0</v>
      </c>
      <c r="J49" s="30">
        <v>24</v>
      </c>
      <c r="K49" s="31">
        <v>15</v>
      </c>
      <c r="L49" s="30">
        <v>0</v>
      </c>
      <c r="M49" s="30">
        <v>27</v>
      </c>
      <c r="N49" s="32">
        <v>43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s="7" customFormat="1" ht="12.75">
      <c r="A50" s="28">
        <v>91</v>
      </c>
      <c r="B50" s="29" t="s">
        <v>66</v>
      </c>
      <c r="C50" s="30">
        <v>8694</v>
      </c>
      <c r="D50" s="30">
        <v>5547</v>
      </c>
      <c r="E50" s="30">
        <v>8694</v>
      </c>
      <c r="F50" s="30">
        <f t="shared" si="5"/>
        <v>5547</v>
      </c>
      <c r="G50" s="31">
        <v>5382</v>
      </c>
      <c r="H50" s="31">
        <v>0</v>
      </c>
      <c r="I50" s="31">
        <v>0</v>
      </c>
      <c r="J50" s="30">
        <v>165</v>
      </c>
      <c r="K50" s="31">
        <v>0</v>
      </c>
      <c r="L50" s="30">
        <v>0</v>
      </c>
      <c r="M50" s="30">
        <v>0</v>
      </c>
      <c r="N50" s="32">
        <v>0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s="7" customFormat="1" ht="12.75">
      <c r="A51" s="28">
        <v>92</v>
      </c>
      <c r="B51" s="29" t="s">
        <v>70</v>
      </c>
      <c r="C51" s="30">
        <v>1749</v>
      </c>
      <c r="D51" s="30">
        <v>1116</v>
      </c>
      <c r="E51" s="30">
        <v>1224</v>
      </c>
      <c r="F51" s="30">
        <f t="shared" si="5"/>
        <v>781</v>
      </c>
      <c r="G51" s="31">
        <v>377</v>
      </c>
      <c r="H51" s="31">
        <v>385</v>
      </c>
      <c r="I51" s="31">
        <v>0</v>
      </c>
      <c r="J51" s="30">
        <v>19</v>
      </c>
      <c r="K51" s="31">
        <v>0</v>
      </c>
      <c r="L51" s="30">
        <v>335</v>
      </c>
      <c r="M51" s="30">
        <v>0</v>
      </c>
      <c r="N51" s="32">
        <v>21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s="7" customFormat="1" ht="12" customHeight="1">
      <c r="A52" s="28" t="s">
        <v>125</v>
      </c>
      <c r="B52" s="40" t="s">
        <v>68</v>
      </c>
      <c r="C52" s="30">
        <v>7042</v>
      </c>
      <c r="D52" s="30">
        <v>4493</v>
      </c>
      <c r="E52" s="30">
        <v>7042</v>
      </c>
      <c r="F52" s="30">
        <f t="shared" si="5"/>
        <v>4493</v>
      </c>
      <c r="G52" s="31">
        <v>2984</v>
      </c>
      <c r="H52" s="31">
        <f>1576+10</f>
        <v>1586</v>
      </c>
      <c r="I52" s="31">
        <v>0</v>
      </c>
      <c r="J52" s="30">
        <v>-77</v>
      </c>
      <c r="K52" s="31">
        <v>90</v>
      </c>
      <c r="L52" s="30">
        <v>0</v>
      </c>
      <c r="M52" s="30">
        <v>0</v>
      </c>
      <c r="N52" s="32">
        <v>0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s="7" customFormat="1" ht="12.75">
      <c r="A53" s="28">
        <v>95</v>
      </c>
      <c r="B53" s="29" t="s">
        <v>71</v>
      </c>
      <c r="C53" s="30">
        <v>5000</v>
      </c>
      <c r="D53" s="30">
        <v>3190</v>
      </c>
      <c r="E53" s="30">
        <v>5000</v>
      </c>
      <c r="F53" s="30">
        <f t="shared" si="5"/>
        <v>3190</v>
      </c>
      <c r="G53" s="31">
        <v>3095</v>
      </c>
      <c r="H53" s="31">
        <v>0</v>
      </c>
      <c r="I53" s="31">
        <v>0</v>
      </c>
      <c r="J53" s="30">
        <v>95</v>
      </c>
      <c r="K53" s="31">
        <v>29</v>
      </c>
      <c r="L53" s="30">
        <v>0</v>
      </c>
      <c r="M53" s="30">
        <v>0</v>
      </c>
      <c r="N53" s="32">
        <v>0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s="7" customFormat="1" ht="12.75">
      <c r="A54" s="28" t="s">
        <v>126</v>
      </c>
      <c r="B54" s="29" t="s">
        <v>99</v>
      </c>
      <c r="C54" s="30">
        <v>952</v>
      </c>
      <c r="D54" s="30">
        <v>608</v>
      </c>
      <c r="E54" s="30">
        <v>684</v>
      </c>
      <c r="F54" s="30">
        <f t="shared" si="5"/>
        <v>436</v>
      </c>
      <c r="G54" s="31">
        <v>0</v>
      </c>
      <c r="H54" s="31">
        <f>369+71</f>
        <v>440</v>
      </c>
      <c r="I54" s="31">
        <v>10</v>
      </c>
      <c r="J54" s="30">
        <v>6</v>
      </c>
      <c r="K54" s="31">
        <v>2</v>
      </c>
      <c r="L54" s="30">
        <v>161</v>
      </c>
      <c r="M54" s="30">
        <v>16</v>
      </c>
      <c r="N54" s="32">
        <v>4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s="7" customFormat="1" ht="12.75">
      <c r="A55" s="28">
        <v>98</v>
      </c>
      <c r="B55" s="29" t="s">
        <v>120</v>
      </c>
      <c r="C55" s="30">
        <v>9592</v>
      </c>
      <c r="D55" s="30">
        <v>6119</v>
      </c>
      <c r="E55" s="30">
        <v>0</v>
      </c>
      <c r="F55" s="30">
        <f t="shared" si="5"/>
        <v>0</v>
      </c>
      <c r="G55" s="31">
        <v>0</v>
      </c>
      <c r="H55" s="31">
        <v>0</v>
      </c>
      <c r="I55" s="31">
        <v>0</v>
      </c>
      <c r="J55" s="30">
        <v>0</v>
      </c>
      <c r="K55" s="31">
        <v>0</v>
      </c>
      <c r="L55" s="30">
        <v>6119</v>
      </c>
      <c r="M55" s="30">
        <v>0</v>
      </c>
      <c r="N55" s="32">
        <v>0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s="7" customFormat="1" ht="12.75">
      <c r="A56" s="39">
        <v>122</v>
      </c>
      <c r="B56" s="68" t="s">
        <v>54</v>
      </c>
      <c r="C56" s="69">
        <v>6000</v>
      </c>
      <c r="D56" s="69">
        <v>3828</v>
      </c>
      <c r="E56" s="69">
        <v>6000</v>
      </c>
      <c r="F56" s="69">
        <f t="shared" si="5"/>
        <v>3828</v>
      </c>
      <c r="G56" s="69">
        <v>3714</v>
      </c>
      <c r="H56" s="69">
        <v>0</v>
      </c>
      <c r="I56" s="69">
        <v>0</v>
      </c>
      <c r="J56" s="69">
        <v>114</v>
      </c>
      <c r="K56" s="69">
        <v>74</v>
      </c>
      <c r="L56" s="69">
        <v>0</v>
      </c>
      <c r="M56" s="69">
        <v>0</v>
      </c>
      <c r="N56" s="70">
        <v>0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s="7" customFormat="1" ht="12.75">
      <c r="A57" s="39">
        <v>129</v>
      </c>
      <c r="B57" s="68" t="s">
        <v>121</v>
      </c>
      <c r="C57" s="69">
        <v>9592</v>
      </c>
      <c r="D57" s="69">
        <v>6119</v>
      </c>
      <c r="E57" s="69">
        <v>0</v>
      </c>
      <c r="F57" s="69">
        <f t="shared" si="5"/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6119</v>
      </c>
      <c r="M57" s="69">
        <v>0</v>
      </c>
      <c r="N57" s="70">
        <v>0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s="7" customFormat="1" ht="12.75">
      <c r="A58" s="43">
        <v>134</v>
      </c>
      <c r="B58" s="71" t="s">
        <v>122</v>
      </c>
      <c r="C58" s="45">
        <v>5242</v>
      </c>
      <c r="D58" s="45">
        <v>3344</v>
      </c>
      <c r="E58" s="45">
        <v>0</v>
      </c>
      <c r="F58" s="45">
        <f t="shared" si="5"/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3344</v>
      </c>
      <c r="M58" s="45">
        <v>0</v>
      </c>
      <c r="N58" s="47">
        <v>0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s="7" customFormat="1" ht="12.75">
      <c r="A59" s="33"/>
      <c r="B59" s="34" t="s">
        <v>60</v>
      </c>
      <c r="C59" s="35">
        <f>SUM(C36:C58)</f>
        <v>203534</v>
      </c>
      <c r="D59" s="35">
        <f>SUM(D36:D58)</f>
        <v>129855</v>
      </c>
      <c r="E59" s="35">
        <f aca="true" t="shared" si="6" ref="E59:N59">SUM(E36:E58)</f>
        <v>103465</v>
      </c>
      <c r="F59" s="35">
        <f t="shared" si="6"/>
        <v>66009</v>
      </c>
      <c r="G59" s="35">
        <f t="shared" si="6"/>
        <v>58153</v>
      </c>
      <c r="H59" s="35">
        <f t="shared" si="6"/>
        <v>9911</v>
      </c>
      <c r="I59" s="35">
        <f t="shared" si="6"/>
        <v>3916</v>
      </c>
      <c r="J59" s="35">
        <f t="shared" si="6"/>
        <v>1861</v>
      </c>
      <c r="K59" s="35">
        <f t="shared" si="6"/>
        <v>1945</v>
      </c>
      <c r="L59" s="35">
        <f t="shared" si="6"/>
        <v>26782</v>
      </c>
      <c r="M59" s="35">
        <f t="shared" si="6"/>
        <v>1146</v>
      </c>
      <c r="N59" s="35">
        <f t="shared" si="6"/>
        <v>303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s="7" customFormat="1" ht="11.25" customHeight="1">
      <c r="A60" s="33"/>
      <c r="B60" s="34" t="s">
        <v>61</v>
      </c>
      <c r="C60" s="53" t="s">
        <v>62</v>
      </c>
      <c r="D60" s="36">
        <f>SUM(D26+D59+D34+D15)</f>
        <v>181054</v>
      </c>
      <c r="E60" s="53" t="s">
        <v>62</v>
      </c>
      <c r="F60" s="36">
        <f aca="true" t="shared" si="7" ref="F60:N60">SUM(F26+F59+F34+F15)</f>
        <v>89328</v>
      </c>
      <c r="G60" s="36">
        <f t="shared" si="7"/>
        <v>80662</v>
      </c>
      <c r="H60" s="36">
        <f t="shared" si="7"/>
        <v>11936</v>
      </c>
      <c r="I60" s="36">
        <f t="shared" si="7"/>
        <v>4774</v>
      </c>
      <c r="J60" s="36">
        <f t="shared" si="7"/>
        <v>1504</v>
      </c>
      <c r="K60" s="36">
        <f t="shared" si="7"/>
        <v>2375</v>
      </c>
      <c r="L60" s="36">
        <f t="shared" si="7"/>
        <v>50174</v>
      </c>
      <c r="M60" s="36">
        <f t="shared" si="7"/>
        <v>1146</v>
      </c>
      <c r="N60" s="35">
        <f t="shared" si="7"/>
        <v>303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60" s="7" customFormat="1" ht="11.25" customHeight="1">
      <c r="A61" s="33"/>
      <c r="B61" s="34" t="s">
        <v>84</v>
      </c>
      <c r="C61" s="53" t="s">
        <v>62</v>
      </c>
      <c r="D61" s="53" t="s">
        <v>62</v>
      </c>
      <c r="E61" s="53" t="s">
        <v>62</v>
      </c>
      <c r="F61" s="36">
        <f>G61+H61-I61+J61</f>
        <v>92551</v>
      </c>
      <c r="G61" s="36">
        <v>87708</v>
      </c>
      <c r="H61" s="36">
        <v>5507</v>
      </c>
      <c r="I61" s="36">
        <v>2394</v>
      </c>
      <c r="J61" s="36">
        <v>1730</v>
      </c>
      <c r="K61" s="36">
        <v>925</v>
      </c>
      <c r="L61" s="54" t="s">
        <v>62</v>
      </c>
      <c r="M61" s="54" t="s">
        <v>62</v>
      </c>
      <c r="N61" s="53" t="s">
        <v>62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60" s="7" customFormat="1" ht="11.25" customHeight="1">
      <c r="A62" s="33"/>
      <c r="B62" s="34" t="s">
        <v>98</v>
      </c>
      <c r="C62" s="53" t="s">
        <v>62</v>
      </c>
      <c r="D62" s="53" t="s">
        <v>62</v>
      </c>
      <c r="E62" s="53" t="s">
        <v>62</v>
      </c>
      <c r="F62" s="36">
        <f>G62+H62-I62+J62</f>
        <v>96396</v>
      </c>
      <c r="G62" s="36">
        <v>92551</v>
      </c>
      <c r="H62" s="36">
        <v>5160</v>
      </c>
      <c r="I62" s="36">
        <v>1935</v>
      </c>
      <c r="J62" s="36">
        <v>620</v>
      </c>
      <c r="K62" s="36">
        <v>1365</v>
      </c>
      <c r="L62" s="54" t="s">
        <v>62</v>
      </c>
      <c r="M62" s="54" t="s">
        <v>62</v>
      </c>
      <c r="N62" s="53" t="s">
        <v>62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60" s="7" customFormat="1" ht="11.25" customHeight="1">
      <c r="A63" s="33"/>
      <c r="B63" s="34" t="s">
        <v>117</v>
      </c>
      <c r="C63" s="53" t="s">
        <v>62</v>
      </c>
      <c r="D63" s="53" t="s">
        <v>62</v>
      </c>
      <c r="E63" s="53" t="s">
        <v>62</v>
      </c>
      <c r="F63" s="36">
        <f>G63+H63-I63+J63</f>
        <v>80662</v>
      </c>
      <c r="G63" s="36">
        <v>96396</v>
      </c>
      <c r="H63" s="36">
        <v>3592</v>
      </c>
      <c r="I63" s="36">
        <v>18368</v>
      </c>
      <c r="J63" s="36">
        <v>-958</v>
      </c>
      <c r="K63" s="36">
        <v>982</v>
      </c>
      <c r="L63" s="54" t="s">
        <v>62</v>
      </c>
      <c r="M63" s="54" t="s">
        <v>62</v>
      </c>
      <c r="N63" s="53" t="s">
        <v>62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s="7" customFormat="1" ht="11.25" customHeight="1">
      <c r="A64" s="33"/>
      <c r="B64" s="34" t="s">
        <v>63</v>
      </c>
      <c r="C64" s="53" t="s">
        <v>62</v>
      </c>
      <c r="D64" s="53" t="s">
        <v>62</v>
      </c>
      <c r="E64" s="53" t="s">
        <v>62</v>
      </c>
      <c r="F64" s="36">
        <f>G64+H64-I64+J64</f>
        <v>89328</v>
      </c>
      <c r="G64" s="36">
        <v>87708</v>
      </c>
      <c r="H64" s="36">
        <f>SUM(H60:H63)</f>
        <v>26195</v>
      </c>
      <c r="I64" s="36">
        <f>SUM(I60:I63)</f>
        <v>27471</v>
      </c>
      <c r="J64" s="36">
        <f>SUM(J60:J63)</f>
        <v>2896</v>
      </c>
      <c r="K64" s="36">
        <f>SUM(K60:K63)</f>
        <v>5647</v>
      </c>
      <c r="L64" s="54" t="s">
        <v>62</v>
      </c>
      <c r="M64" s="54" t="s">
        <v>62</v>
      </c>
      <c r="N64" s="53" t="s">
        <v>62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:60" s="7" customFormat="1" ht="10.5" customHeight="1">
      <c r="A65" s="74" t="s">
        <v>100</v>
      </c>
      <c r="B65" s="7" t="s">
        <v>127</v>
      </c>
      <c r="C65" s="64"/>
      <c r="D65" s="64"/>
      <c r="E65" s="74"/>
      <c r="G65" s="26" t="s">
        <v>123</v>
      </c>
      <c r="H65" s="89" t="s">
        <v>132</v>
      </c>
      <c r="J65" s="65"/>
      <c r="K65" s="65"/>
      <c r="L65" s="64"/>
      <c r="M65" s="64"/>
      <c r="N65" s="64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</row>
    <row r="66" spans="1:8" ht="10.5" customHeight="1">
      <c r="A66" s="58" t="s">
        <v>102</v>
      </c>
      <c r="B66" s="7" t="s">
        <v>128</v>
      </c>
      <c r="G66" s="76" t="s">
        <v>124</v>
      </c>
      <c r="H66" s="78" t="s">
        <v>133</v>
      </c>
    </row>
    <row r="67" spans="1:60" s="7" customFormat="1" ht="10.5" customHeight="1">
      <c r="A67" s="58" t="s">
        <v>89</v>
      </c>
      <c r="B67" s="7" t="s">
        <v>129</v>
      </c>
      <c r="C67" s="56"/>
      <c r="D67" s="57"/>
      <c r="E67" s="58"/>
      <c r="G67" s="76" t="s">
        <v>113</v>
      </c>
      <c r="H67" s="42" t="s">
        <v>134</v>
      </c>
      <c r="I67" s="56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</row>
    <row r="68" spans="1:8" ht="10.5" customHeight="1">
      <c r="A68" s="58" t="s">
        <v>130</v>
      </c>
      <c r="B68" s="7" t="s">
        <v>131</v>
      </c>
      <c r="G68" s="76" t="s">
        <v>91</v>
      </c>
      <c r="H68" s="78" t="s">
        <v>135</v>
      </c>
    </row>
    <row r="69" spans="1:8" ht="10.5" customHeight="1">
      <c r="A69" s="58" t="s">
        <v>81</v>
      </c>
      <c r="B69" s="7" t="s">
        <v>136</v>
      </c>
      <c r="G69" s="76" t="s">
        <v>80</v>
      </c>
      <c r="H69" s="79" t="s">
        <v>137</v>
      </c>
    </row>
    <row r="70" spans="1:8" s="79" customFormat="1" ht="11.25">
      <c r="A70" s="77" t="s">
        <v>125</v>
      </c>
      <c r="B70" s="79" t="s">
        <v>138</v>
      </c>
      <c r="G70" s="77" t="s">
        <v>139</v>
      </c>
      <c r="H70" s="79" t="s">
        <v>132</v>
      </c>
    </row>
    <row r="71" spans="1:2" ht="10.5" customHeight="1">
      <c r="A71" s="77" t="s">
        <v>126</v>
      </c>
      <c r="B71" s="7" t="s">
        <v>140</v>
      </c>
    </row>
    <row r="72" ht="10.5" customHeight="1">
      <c r="A72" s="59"/>
    </row>
    <row r="73" spans="15:60" s="1" customFormat="1" ht="10.5" customHeight="1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ht="10.5" customHeight="1"/>
    <row r="75" ht="10.5" customHeight="1"/>
    <row r="76" ht="10.5" customHeight="1">
      <c r="A76" s="3"/>
    </row>
    <row r="77" spans="1:14" s="81" customFormat="1" ht="15">
      <c r="A77" s="80"/>
      <c r="C77" s="81" t="s">
        <v>74</v>
      </c>
      <c r="N77" s="81" t="s">
        <v>64</v>
      </c>
    </row>
    <row r="78" spans="1:60" s="1" customFormat="1" ht="12.75">
      <c r="A78" s="60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ht="15">
      <c r="A79" s="61" t="s">
        <v>65</v>
      </c>
    </row>
    <row r="80" spans="1:60" s="62" customFormat="1" ht="10.5" customHeight="1">
      <c r="A80" s="61" t="s">
        <v>115</v>
      </c>
      <c r="B80" s="61"/>
      <c r="C80" s="61"/>
      <c r="D80" s="61"/>
      <c r="E80" s="61"/>
      <c r="F80" s="61"/>
      <c r="G80" s="61"/>
      <c r="H80" s="61"/>
      <c r="I80" s="61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</row>
    <row r="81" ht="9.75" customHeight="1"/>
    <row r="82" spans="1:60" s="62" customFormat="1" ht="10.5" customHeight="1">
      <c r="A82" s="61"/>
      <c r="C82" s="61"/>
      <c r="D82" s="61"/>
      <c r="E82" s="61"/>
      <c r="F82" s="61"/>
      <c r="G82" s="61"/>
      <c r="H82" s="61"/>
      <c r="I82" s="61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s="62" customFormat="1" ht="10.5" customHeight="1">
      <c r="A83" s="61"/>
      <c r="C83" s="61"/>
      <c r="D83" s="61"/>
      <c r="E83" s="61"/>
      <c r="F83" s="61"/>
      <c r="G83" s="61"/>
      <c r="H83" s="61"/>
      <c r="I83" s="61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</row>
  </sheetData>
  <sheetProtection/>
  <mergeCells count="3">
    <mergeCell ref="A1:N1"/>
    <mergeCell ref="A3:N3"/>
    <mergeCell ref="A4:N4"/>
  </mergeCells>
  <printOptions horizontalCentered="1" verticalCentered="1"/>
  <pageMargins left="0.2755905511811024" right="0.2362204724409449" top="0.34" bottom="0.46" header="0.42" footer="0.2755905511811024"/>
  <pageSetup firstPageNumber="90" useFirstPageNumber="1" horizontalDpi="300" verticalDpi="300" orientation="landscape" paperSize="9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DaceL</dc:creator>
  <cp:keywords/>
  <dc:description/>
  <cp:lastModifiedBy>Sandija Krūmiņa-Pēkšena</cp:lastModifiedBy>
  <cp:lastPrinted>2002-02-18T11:20:35Z</cp:lastPrinted>
  <dcterms:created xsi:type="dcterms:W3CDTF">2000-03-27T08:13:01Z</dcterms:created>
  <dcterms:modified xsi:type="dcterms:W3CDTF">2017-06-19T11:36:47Z</dcterms:modified>
  <cp:category/>
  <cp:version/>
  <cp:contentType/>
  <cp:contentStatus/>
</cp:coreProperties>
</file>