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25" windowHeight="6735" activeTab="0"/>
  </bookViews>
  <sheets>
    <sheet name="kons kopb izp" sheetId="1" r:id="rId1"/>
    <sheet name="kons kopb ieņ izp" sheetId="2" r:id="rId2"/>
    <sheet name="kons kopb izp pēc ek-klas" sheetId="3" r:id="rId3"/>
    <sheet name="kons kopb izp pēc vald-funkc" sheetId="4" r:id="rId4"/>
    <sheet name="V&amp;pašv bil kopsav" sheetId="5" r:id="rId5"/>
    <sheet name="V&amp;pašv fin bil" sheetId="6" r:id="rId6"/>
    <sheet name="gr-ved bil kopsav" sheetId="7" r:id="rId7"/>
    <sheet name="pašv gr-ved bil kopsav" sheetId="8" r:id="rId8"/>
    <sheet name="budž iest deb-kred" sheetId="9" r:id="rId9"/>
    <sheet name="pašv deb-kred" sheetId="10" r:id="rId10"/>
    <sheet name="V parāds" sheetId="11" r:id="rId11"/>
    <sheet name="VK izsn iekš aizdev" sheetId="12" r:id="rId12"/>
    <sheet name="V ār parāds" sheetId="13" r:id="rId13"/>
    <sheet name="V ār parāda progn" sheetId="14" r:id="rId14"/>
    <sheet name="V izsn galv" sheetId="15" r:id="rId15"/>
    <sheet name="V neatm aizdev" sheetId="16" r:id="rId16"/>
    <sheet name="V izsn galv sar" sheetId="17" r:id="rId17"/>
    <sheet name="budž iest zied&amp;dāv" sheetId="18" r:id="rId18"/>
    <sheet name="pašv zied&amp;dāv izliet" sheetId="19" r:id="rId19"/>
    <sheet name="ļīdz nep gad" sheetId="20" r:id="rId20"/>
    <sheet name="VK īsterm invest" sheetId="21" r:id="rId21"/>
  </sheets>
  <definedNames>
    <definedName name="_xlnm.Print_Area" localSheetId="19">'ļīdz nep gad'!$A$1:$K$74</definedName>
    <definedName name="_xlnm.Print_Area" localSheetId="13">'V ār parāda progn'!$A$1:$K$167</definedName>
    <definedName name="_xlnm.Print_Titles" localSheetId="8">'budž iest deb-kred'!$6:$8</definedName>
    <definedName name="_xlnm.Print_Titles" localSheetId="6">'gr-ved bil kopsav'!$6:$6</definedName>
    <definedName name="_xlnm.Print_Titles" localSheetId="19">'ļīdz nep gad'!$5:$5</definedName>
    <definedName name="_xlnm.Print_Titles" localSheetId="7">'pašv gr-ved bil kopsav'!$6:$6</definedName>
    <definedName name="_xlnm.Print_Titles" localSheetId="13">'V ār parāda progn'!$5:$5</definedName>
    <definedName name="_xlnm.Print_Titles" localSheetId="12">'V ār parāds'!$3:$8</definedName>
    <definedName name="_xlnm.Print_Titles" localSheetId="15">'V neatm aizdev'!$3:$5</definedName>
    <definedName name="_xlnm.Print_Titles" localSheetId="4">'V&amp;pašv bil kopsav'!$6:$6</definedName>
  </definedNames>
  <calcPr fullCalcOnLoad="1"/>
</workbook>
</file>

<file path=xl/sharedStrings.xml><?xml version="1.0" encoding="utf-8"?>
<sst xmlns="http://schemas.openxmlformats.org/spreadsheetml/2006/main" count="2854" uniqueCount="1467">
  <si>
    <t>gads</t>
  </si>
  <si>
    <t>A/S ''Pareks Banka''</t>
  </si>
  <si>
    <t>13.augusts</t>
  </si>
  <si>
    <t>Kuģu satiksmes</t>
  </si>
  <si>
    <t>Latvijas Jūras</t>
  </si>
  <si>
    <t>7.18%</t>
  </si>
  <si>
    <t>10.februāris</t>
  </si>
  <si>
    <t>1997.g,.</t>
  </si>
  <si>
    <t>vadības sistēmas</t>
  </si>
  <si>
    <t>10.augusts</t>
  </si>
  <si>
    <t>ieviešana</t>
  </si>
  <si>
    <t>Deutsche Investitions und</t>
  </si>
  <si>
    <t>4.augusts</t>
  </si>
  <si>
    <t xml:space="preserve">Investīciju </t>
  </si>
  <si>
    <t>10.5%</t>
  </si>
  <si>
    <t>15.maijs</t>
  </si>
  <si>
    <t>Entwicklungsgesellscaft GmbH</t>
  </si>
  <si>
    <t>programma</t>
  </si>
  <si>
    <t>Investīciju banka</t>
  </si>
  <si>
    <t>(DEG)</t>
  </si>
  <si>
    <t>Eiropas investīcijas</t>
  </si>
  <si>
    <t>Ekonomiskā projekta</t>
  </si>
  <si>
    <t>5.49% - 7.23%</t>
  </si>
  <si>
    <t>20.aprīlis</t>
  </si>
  <si>
    <t>10.janvāris</t>
  </si>
  <si>
    <t>A/S ''Latvijas Unibanka''</t>
  </si>
  <si>
    <t>9.decembris</t>
  </si>
  <si>
    <t>Ostas rekonstrukcija</t>
  </si>
  <si>
    <t>LIBOR + 1.38%</t>
  </si>
  <si>
    <t>10.aprīlis</t>
  </si>
  <si>
    <t>un modernizācija</t>
  </si>
  <si>
    <t>tirdzniecības osta''</t>
  </si>
  <si>
    <t>10.jūlijs</t>
  </si>
  <si>
    <t>10.oktobris</t>
  </si>
  <si>
    <t>Eiropas rekonstrukcijas</t>
  </si>
  <si>
    <t>8.oktobris</t>
  </si>
  <si>
    <t>Lidostas</t>
  </si>
  <si>
    <t>Rīgas</t>
  </si>
  <si>
    <t>LIBOR+1%</t>
  </si>
  <si>
    <t>starptautiskā</t>
  </si>
  <si>
    <t>lidosta</t>
  </si>
  <si>
    <t>Mainīgā likme</t>
  </si>
  <si>
    <t>6.03%</t>
  </si>
  <si>
    <t>19.janvāris</t>
  </si>
  <si>
    <t>3</t>
  </si>
  <si>
    <t>2010.g.</t>
  </si>
  <si>
    <t>FFR</t>
  </si>
  <si>
    <t>6.augusts</t>
  </si>
  <si>
    <t>Ūdensapgādes</t>
  </si>
  <si>
    <t xml:space="preserve">Rīgas </t>
  </si>
  <si>
    <t>LIBOR + 1%</t>
  </si>
  <si>
    <t>5.februāris</t>
  </si>
  <si>
    <t>5.augusts</t>
  </si>
  <si>
    <t>Eiropas investīciju</t>
  </si>
  <si>
    <t>24.jūlijs</t>
  </si>
  <si>
    <t>31.maijs</t>
  </si>
  <si>
    <t>Eiropas</t>
  </si>
  <si>
    <t>Peldošā likme</t>
  </si>
  <si>
    <t>2016.g.</t>
  </si>
  <si>
    <t>investīciju banka</t>
  </si>
  <si>
    <t>29.oktobris</t>
  </si>
  <si>
    <t>PĀRSKATS PAR VALSTS BUDŽETA IESTĀŽU SAŅEMTO ZIEDOJUMU UN DĀVINĀJUMU IZLIETOJUMU 1997.GADĀ</t>
  </si>
  <si>
    <t xml:space="preserve">Ministrijas </t>
  </si>
  <si>
    <t xml:space="preserve">Naudas līdzekļu </t>
  </si>
  <si>
    <t>tajā skaitā :</t>
  </si>
  <si>
    <t xml:space="preserve">Mantas vai pakalpojumu </t>
  </si>
  <si>
    <t>centrālās iestādes</t>
  </si>
  <si>
    <t xml:space="preserve">atlikums gada  </t>
  </si>
  <si>
    <t>atlikums gada</t>
  </si>
  <si>
    <t xml:space="preserve">Tekošā gada </t>
  </si>
  <si>
    <t>no juridisk</t>
  </si>
  <si>
    <t>no fiziskām</t>
  </si>
  <si>
    <t>no v.un</t>
  </si>
  <si>
    <t>no ārvalstu</t>
  </si>
  <si>
    <t xml:space="preserve">kopā </t>
  </si>
  <si>
    <t>uzturēšanas</t>
  </si>
  <si>
    <t xml:space="preserve">kapitālie </t>
  </si>
  <si>
    <t xml:space="preserve">atlikums gada </t>
  </si>
  <si>
    <t xml:space="preserve">veidā saņemtie </t>
  </si>
  <si>
    <t>nosaukums</t>
  </si>
  <si>
    <t>ieņēmumi</t>
  </si>
  <si>
    <t>personām</t>
  </si>
  <si>
    <t>pašv.uzņ.</t>
  </si>
  <si>
    <t>ziedojumi</t>
  </si>
  <si>
    <t>Izpilde</t>
  </si>
  <si>
    <t>01  VALSTS PREZIDENTA KANCELEJA</t>
  </si>
  <si>
    <t>03  MINISTRU KABINETS</t>
  </si>
  <si>
    <t>10  AIZSARDZĪBAS MINISTRIJA</t>
  </si>
  <si>
    <t>11  ĀRLIETU MINISTRIJA</t>
  </si>
  <si>
    <t>12  EKONOMIKAS MINISTRIJA</t>
  </si>
  <si>
    <t>13 FINANSU MINISTRIJA</t>
  </si>
  <si>
    <t>14  IEKŠLIETU MINISTRIJA</t>
  </si>
  <si>
    <t>15  IZGLĪTĪBAS UN ZINĀTNES MIN.</t>
  </si>
  <si>
    <t>16 ZEMKOPĪBAS MINISTRIJA</t>
  </si>
  <si>
    <t>KOPĀ;</t>
  </si>
  <si>
    <t>17  SATIKSMES MINISTRIJA</t>
  </si>
  <si>
    <t>18  LABKLĀJĪBAS MINISTRIJA</t>
  </si>
  <si>
    <t>19  TIESLIETU MINISTRIJA</t>
  </si>
  <si>
    <t>21  VIDES  AIZSARDZĪBAS,R/A MIN.</t>
  </si>
  <si>
    <t>22  KULTŪRAS MINISTRIJA</t>
  </si>
  <si>
    <t>24  VALSTS KONTROLE</t>
  </si>
  <si>
    <t>27  VALSTS MEŽA DIENESTS</t>
  </si>
  <si>
    <t>28  AUGSTĀKĀ TIESA</t>
  </si>
  <si>
    <t>32  PROKURATŪRA</t>
  </si>
  <si>
    <t>37  CENTRĀLĀ ZEMES KOMISIJA</t>
  </si>
  <si>
    <t>41  RADIO UN TELEVĪZIJAS PADOME</t>
  </si>
  <si>
    <t>30  SATVERSMES TIESA</t>
  </si>
  <si>
    <t>46 EIROPAS INTEGRĀCIJAS BIROJS</t>
  </si>
  <si>
    <t>K O P Ā</t>
  </si>
  <si>
    <t>Pārskats par pašvaldību budžeta iestāžu saņemto</t>
  </si>
  <si>
    <t>ziedojumu un dāvinājumu izlietojumu 1997.gadā</t>
  </si>
  <si>
    <t>tajā skaitā</t>
  </si>
  <si>
    <t>Naudas līdzekļu atlikums gada sākumā</t>
  </si>
  <si>
    <t>Tekošā gada ieņēmumi</t>
  </si>
  <si>
    <t>Izdevumi-kopā</t>
  </si>
  <si>
    <t>uzturēšanas izdevumi</t>
  </si>
  <si>
    <t>kapitālie izdevumi</t>
  </si>
  <si>
    <t>Naudas līdzekļu atlikums gada beigās</t>
  </si>
  <si>
    <t xml:space="preserve">                                                                            Pārskats</t>
  </si>
  <si>
    <t xml:space="preserve">  IZZIŅA</t>
  </si>
  <si>
    <t xml:space="preserve">                         par līdzekļu neparedzētiem gadījumiem izlietojumu 1997.gadā</t>
  </si>
  <si>
    <t xml:space="preserve">            (Latos)</t>
  </si>
  <si>
    <t xml:space="preserve">     Rīkojuma numurs</t>
  </si>
  <si>
    <t>Piešķirtā summa 1997.gadā</t>
  </si>
  <si>
    <t>1.Sadalījumā pa ministrijām</t>
  </si>
  <si>
    <t>Labklājības ministrija</t>
  </si>
  <si>
    <t>46,461,506,794,800</t>
  </si>
  <si>
    <t xml:space="preserve"> Izglītības un zinātnes ministrija</t>
  </si>
  <si>
    <t>649,764,783</t>
  </si>
  <si>
    <t xml:space="preserve"> Finansu ministrija</t>
  </si>
  <si>
    <t>754,765,769,72,787,795</t>
  </si>
  <si>
    <t>tai skaitā: pašvaldībām</t>
  </si>
  <si>
    <t xml:space="preserve">   Zaubes pagastam</t>
  </si>
  <si>
    <t>34</t>
  </si>
  <si>
    <t xml:space="preserve">   Rucavas pagastam</t>
  </si>
  <si>
    <t>249</t>
  </si>
  <si>
    <t xml:space="preserve">   Jēkabpils rajonam</t>
  </si>
  <si>
    <t>282</t>
  </si>
  <si>
    <t xml:space="preserve">   Talsu rajonam</t>
  </si>
  <si>
    <t>460,714,795</t>
  </si>
  <si>
    <t xml:space="preserve">   Alūksnes pilsētai</t>
  </si>
  <si>
    <t>541</t>
  </si>
  <si>
    <t xml:space="preserve">   Zentenes pagastam</t>
  </si>
  <si>
    <t>560</t>
  </si>
  <si>
    <t xml:space="preserve">   Stradu pagastam</t>
  </si>
  <si>
    <t>579</t>
  </si>
  <si>
    <t xml:space="preserve">   Pilskalnes pagastam</t>
  </si>
  <si>
    <t>617</t>
  </si>
  <si>
    <t xml:space="preserve">   Krāslavas rajonam</t>
  </si>
  <si>
    <t>632</t>
  </si>
  <si>
    <t>Kultūras ministrija</t>
  </si>
  <si>
    <t>151,352,353,483,664,763</t>
  </si>
  <si>
    <t>Ekonomikas ministrija</t>
  </si>
  <si>
    <t>302</t>
  </si>
  <si>
    <t>Tieslietu ministrija</t>
  </si>
  <si>
    <t>377</t>
  </si>
  <si>
    <t>Ārlietu ministrija</t>
  </si>
  <si>
    <t>181,292,481,499,515,611,732</t>
  </si>
  <si>
    <t>448,476,534,539,717,751</t>
  </si>
  <si>
    <t xml:space="preserve">Vides aizsardzības un reģionālās attīstības ministrija   </t>
  </si>
  <si>
    <t xml:space="preserve"> 433,512,719</t>
  </si>
  <si>
    <t xml:space="preserve"> Augstākā tiesa</t>
  </si>
  <si>
    <t>349</t>
  </si>
  <si>
    <t>Satversmes tiesa</t>
  </si>
  <si>
    <t>254</t>
  </si>
  <si>
    <t xml:space="preserve"> Satiksmes ministrija</t>
  </si>
  <si>
    <t>519</t>
  </si>
  <si>
    <t xml:space="preserve"> Valsts prezidenta kanceleja</t>
  </si>
  <si>
    <t>549,673,780</t>
  </si>
  <si>
    <t xml:space="preserve"> Aizsardzības ministrija</t>
  </si>
  <si>
    <t>577,774</t>
  </si>
  <si>
    <t>Ministru kabinets</t>
  </si>
  <si>
    <t>684,781,782</t>
  </si>
  <si>
    <t xml:space="preserve">                                                                             Kopā</t>
  </si>
  <si>
    <t>Atmaksāti piešķirtie līdzekļi neparedzētiem gadījumiem *</t>
  </si>
  <si>
    <t>Apstiprināts budžetā</t>
  </si>
  <si>
    <t>*-tai skaitā: Satversmes tiesa - Ls 141 076</t>
  </si>
  <si>
    <t xml:space="preserve">                   Ārlietu ministrija     -Ls   64 162</t>
  </si>
  <si>
    <t xml:space="preserve">                   Finansu ministrija - Ls   50 458</t>
  </si>
  <si>
    <t xml:space="preserve">                   Kultūras ministrija - Ls     3 100</t>
  </si>
  <si>
    <t>2.Izlietojums pēc budžeta izdevumu ekonomiskās klasifikācijas</t>
  </si>
  <si>
    <t>Izdevumi -  pavisam</t>
  </si>
  <si>
    <t>Kārtējie izdevumi  - kopā</t>
  </si>
  <si>
    <t xml:space="preserve">Atalgojumi </t>
  </si>
  <si>
    <t xml:space="preserve">   tajā skaitā: </t>
  </si>
  <si>
    <t xml:space="preserve">   Algas</t>
  </si>
  <si>
    <t xml:space="preserve">   Piemaksas darba algām</t>
  </si>
  <si>
    <t xml:space="preserve">   Atalgojums ārpusštata darbiniekiem</t>
  </si>
  <si>
    <t>Darba devēja sociālā nodokļa iemaksas</t>
  </si>
  <si>
    <t>Komandējumu un dienesta braucienu izdevumi</t>
  </si>
  <si>
    <t>Pakalpojumu apmaksa</t>
  </si>
  <si>
    <t>Materiālu, energoresursu, ūdens un inventāra (vērtībā līdz Ls 50 par 1 vienību) iegāde</t>
  </si>
  <si>
    <t xml:space="preserve">    tajā skaitā:</t>
  </si>
  <si>
    <t xml:space="preserve">   izdevumi apkurei, apgaismošanai un enerģētisko 
   materiālu iegādei</t>
  </si>
  <si>
    <t xml:space="preserve">   valsts aprūpē esošo personu uzturēšanas līdzekļi</t>
  </si>
  <si>
    <t xml:space="preserve">    no tiem: ēdināšanas izdevumi</t>
  </si>
  <si>
    <t xml:space="preserve">Grāmatu un žurnālu iegāde </t>
  </si>
  <si>
    <t>Maksājumi par aizdevumiem un kredītiem - kopā</t>
  </si>
  <si>
    <t xml:space="preserve">Subsīdijas un dotācijas-kopā </t>
  </si>
  <si>
    <t xml:space="preserve"> dotācijas iedzīvotājiem</t>
  </si>
  <si>
    <t>Kapitālie izdevumi - kopā</t>
  </si>
  <si>
    <t>Kustamie un nekustamie īpašumi</t>
  </si>
  <si>
    <t>Zemes iegāde</t>
  </si>
  <si>
    <t>Galvenais grāmatvedis</t>
  </si>
  <si>
    <t>Pārskats par valsts kases budžeta kontos esošo līdzekļu īstermiņa investīcijām 1997.gadā.</t>
  </si>
  <si>
    <t>Latvijas Banka</t>
  </si>
  <si>
    <t>Komercbankas</t>
  </si>
  <si>
    <t>(naudas depozīts)</t>
  </si>
  <si>
    <t>Trasta komercbanka</t>
  </si>
  <si>
    <t>Latvijas Unibanka</t>
  </si>
  <si>
    <t>Parekss Banka</t>
  </si>
  <si>
    <t>Ogres Komercbanka</t>
  </si>
  <si>
    <t>(vērtspapīru depozīts)</t>
  </si>
  <si>
    <t>Atlikums uz 01.01.1997.</t>
  </si>
  <si>
    <t xml:space="preserve">Janvāris 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</si>
  <si>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</si>
  <si>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</si>
  <si>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</si>
  <si>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</si>
  <si>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</si>
  <si>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</si>
  <si>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</si>
  <si>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</si>
  <si>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</si>
  <si>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</si>
  <si>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</si>
  <si>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Atlikums uz 01.01.1998.</t>
  </si>
  <si>
    <r>
      <t>*-</t>
    </r>
    <r>
      <rPr>
        <sz val="9"/>
        <rFont val="Arial"/>
        <family val="2"/>
      </rPr>
      <t>Konsolidētas pozīcijas -             Ls 250 179 962</t>
    </r>
  </si>
  <si>
    <r>
      <t xml:space="preserve">izmaiņas
</t>
    </r>
    <r>
      <rPr>
        <sz val="8"/>
        <rFont val="Arial"/>
        <family val="2"/>
      </rPr>
      <t>(3-2)</t>
    </r>
  </si>
  <si>
    <r>
      <t xml:space="preserve">izmaiņas
</t>
    </r>
    <r>
      <rPr>
        <sz val="8"/>
        <rFont val="Arial"/>
        <family val="2"/>
      </rPr>
      <t>(6-5)</t>
    </r>
  </si>
  <si>
    <t>Pārskats par valsts konsolidētā kopbudžeta izpildi 1997.gadā</t>
  </si>
  <si>
    <t>Latos</t>
  </si>
  <si>
    <t xml:space="preserve">  Rādītāji</t>
  </si>
  <si>
    <t>1996.gada izpilde</t>
  </si>
  <si>
    <t>1997.gada  plāns</t>
  </si>
  <si>
    <t>1997.gada izpilde *</t>
  </si>
  <si>
    <t>Kopbudžeta ieņēmumi - kopā</t>
  </si>
  <si>
    <t>Nodokļu ieņēmumi</t>
  </si>
  <si>
    <t>Nenodokļu ieņēmumi</t>
  </si>
  <si>
    <t>Budžeta iestāžu ieņēmumi no maksas pakalpojumiem un citiem pašu ieņēmumiem</t>
  </si>
  <si>
    <t>Citu valdības līmeņu maksājumi</t>
  </si>
  <si>
    <t>Kopbudžeta izdevumi - kopā</t>
  </si>
  <si>
    <t>Uzturēšanas izdevumi</t>
  </si>
  <si>
    <t>Izdevumi kapitālieguldījumiem</t>
  </si>
  <si>
    <t>Valsts budžeta tīrie aizdevumi</t>
  </si>
  <si>
    <t>Fiskālais deficīts (-) vai pārpalikums (+)</t>
  </si>
  <si>
    <t>Finansēšana</t>
  </si>
  <si>
    <t>Iekšējā finansēšana</t>
  </si>
  <si>
    <t>No citām valsts pārvaldes struktūrām</t>
  </si>
  <si>
    <t xml:space="preserve">       no citām tā paša līmeņa valsts
       pārvaldes struktūrām</t>
  </si>
  <si>
    <t xml:space="preserve">       no citiem valsts pārvaldes līmeņiem</t>
  </si>
  <si>
    <t>No Latvijas Bankas</t>
  </si>
  <si>
    <t xml:space="preserve">        Tīrais aizņēmumu apjoms</t>
  </si>
  <si>
    <t xml:space="preserve">        Depozītu apjoma izmaiņas</t>
  </si>
  <si>
    <t xml:space="preserve">        Skaidras naudas līdzekļu apjoma 
        izmaiņas</t>
  </si>
  <si>
    <t xml:space="preserve">        Valsts iekšējā aizņēmuma vērtspapīri</t>
  </si>
  <si>
    <t>No komercbankām</t>
  </si>
  <si>
    <t>Pārējā iekšējā finansēšana</t>
  </si>
  <si>
    <t>Ārējā finansēšana</t>
  </si>
  <si>
    <t xml:space="preserve">   t.sk.valsts pamatbudžetā -         Ls 161 993 486</t>
  </si>
  <si>
    <t xml:space="preserve">        valsts speciālajā budžetā -     Ls 27 809 253</t>
  </si>
  <si>
    <t xml:space="preserve">        pašvaldību pamatbudžetā -    Ls 59 963 274</t>
  </si>
  <si>
    <t xml:space="preserve">        pašvaldību speciālajā budžetā - Ls  413 949</t>
  </si>
  <si>
    <t xml:space="preserve">                            Finansu ministrs</t>
  </si>
  <si>
    <t>R.Zīle</t>
  </si>
  <si>
    <t xml:space="preserve">                            Valsts kases pārvaldnieks</t>
  </si>
  <si>
    <t>A.Veiss</t>
  </si>
  <si>
    <t xml:space="preserve">                                 Konsolidētā kopbudžeta ieņēmumu izpilde 1997.gadā</t>
  </si>
  <si>
    <t xml:space="preserve">   </t>
  </si>
  <si>
    <t xml:space="preserve">                                                                      tai skaitā</t>
  </si>
  <si>
    <t>1997.gada izpilde</t>
  </si>
  <si>
    <t>valsts pamatbudžets</t>
  </si>
  <si>
    <t>valsts speciālais budžets</t>
  </si>
  <si>
    <t>pašvaldību pamatbudžets</t>
  </si>
  <si>
    <t>pašvaldību speciālais budžets</t>
  </si>
  <si>
    <t xml:space="preserve"> Iedzīvotāju ienākuma nodoklis</t>
  </si>
  <si>
    <t xml:space="preserve"> Uzņēmumu ienākuma nodoklis</t>
  </si>
  <si>
    <t xml:space="preserve"> Sociālais nodoklis</t>
  </si>
  <si>
    <t xml:space="preserve"> Pievienotās vērtības nodoklis</t>
  </si>
  <si>
    <t xml:space="preserve"> Akcīzes nodoklis</t>
  </si>
  <si>
    <t xml:space="preserve"> </t>
  </si>
  <si>
    <t xml:space="preserve"> Muitas nodoklis</t>
  </si>
  <si>
    <t xml:space="preserve"> Zemes nodoklis</t>
  </si>
  <si>
    <t xml:space="preserve"> Īpašuma nodoklis</t>
  </si>
  <si>
    <t xml:space="preserve"> Dabas resursu nodoklis</t>
  </si>
  <si>
    <t>Nodokļi,nodevas un maksājumi par tiesībām lietot atsevišķas preces</t>
  </si>
  <si>
    <t xml:space="preserve"> Pārējie nodokļi</t>
  </si>
  <si>
    <t>Ieņēmumi no uzņēmējdarbības un īpašuma</t>
  </si>
  <si>
    <t>Nodevas un maksājumi</t>
  </si>
  <si>
    <t>Sodi un sankcijas</t>
  </si>
  <si>
    <t>Pārējie nenodokļu ieņēmumi</t>
  </si>
  <si>
    <t>Ieņēmumi no valsts nekustamā īpašuma pārdošanas</t>
  </si>
  <si>
    <t>Iesaldētie budžeta līdzekļi Bauskas bankā</t>
  </si>
  <si>
    <t>Finansu ministrs</t>
  </si>
  <si>
    <t>Valsts kases pārvaldnieks</t>
  </si>
  <si>
    <t xml:space="preserve">                                            Konsolidētā kopbudžeta izpilde pēc ekonomiskās klasifikācijas 1997.gadā</t>
  </si>
  <si>
    <t xml:space="preserve">                                                     tai skaitā</t>
  </si>
  <si>
    <t>Izdevumi un budžeta aizdevumi - kopā</t>
  </si>
  <si>
    <t>Izdevumi - kopā</t>
  </si>
  <si>
    <t>Kārtējie izdevumi</t>
  </si>
  <si>
    <t>t.sk. atalgojumi</t>
  </si>
  <si>
    <t xml:space="preserve">         sociālās apdrošināšanas
         iemaksas</t>
  </si>
  <si>
    <t xml:space="preserve">          komandējumu un dienesta 
          braucienu izdevumi</t>
  </si>
  <si>
    <t xml:space="preserve">          pakalpojumu apmaksa</t>
  </si>
  <si>
    <t xml:space="preserve">         materiālu,energoresursu, ūdens 
         un inventāra vērtībā līdz Ls 50 par 
         1 vienību iegāde </t>
  </si>
  <si>
    <t xml:space="preserve">         grāmatu un žurnālu iegāde</t>
  </si>
  <si>
    <t>Kredītu procenti,subsīdijas,dotācijas</t>
  </si>
  <si>
    <t>t.sk. kredītu procentu nomaksa</t>
  </si>
  <si>
    <t xml:space="preserve">        subsīdijas un dotācijas</t>
  </si>
  <si>
    <t xml:space="preserve">        iemaksas starptautiskajās 
        organizācijās</t>
  </si>
  <si>
    <t>Kapitālie izdevumi</t>
  </si>
  <si>
    <t>t.sk. kustāmie īpašumi  (virs Ls 50)</t>
  </si>
  <si>
    <t xml:space="preserve">        zemes iegāde</t>
  </si>
  <si>
    <t xml:space="preserve">       investīcijas</t>
  </si>
  <si>
    <t>Nesadalītie izdevumi</t>
  </si>
  <si>
    <t xml:space="preserve">Budžeta aizdevumi un atmaksas </t>
  </si>
  <si>
    <t xml:space="preserve">                                                           Konsolidētā kopbudžeta izpilde pēc Valdības funkcijām 1997.gadā</t>
  </si>
  <si>
    <t xml:space="preserve">                                                                 tai skaitā</t>
  </si>
  <si>
    <t>Vispārējie valdības dienesti</t>
  </si>
  <si>
    <t>Aizsardzība</t>
  </si>
  <si>
    <t>Sabiedriskā kārtība un drošība, tiesību aizsardzība</t>
  </si>
  <si>
    <t>Izglītība</t>
  </si>
  <si>
    <t>Veselības aprūpe</t>
  </si>
  <si>
    <t>Sociālā apdrošināšana un sociālā nodrošināšana</t>
  </si>
  <si>
    <t>Dzīvokļu un komunālā saimniecība, vides aizsardzība</t>
  </si>
  <si>
    <t>Brīvais laiks, sports, kultūra un reliģija</t>
  </si>
  <si>
    <t>Kurināmā un enerģētikas dienesti un pasākumi</t>
  </si>
  <si>
    <t>Lauksaimniecība (zemkopība), mežkopība un zvejniecība</t>
  </si>
  <si>
    <t>Iegūstošā rūpniecība, rūpniecība, celtniecība, derīgie izrakteņi</t>
  </si>
  <si>
    <t>Transports, sakari</t>
  </si>
  <si>
    <t>Pārējā ekonomiskā darbība un dienesti</t>
  </si>
  <si>
    <t>Pārējie izdevumi, kas nav atspoguļoti pamatgrupās</t>
  </si>
  <si>
    <t>Finansu ministrs                                                    R.Zīle</t>
  </si>
  <si>
    <t>Valsts kases pārvaldnieks                                      A.Veiss</t>
  </si>
  <si>
    <t>Valsts un pašvaldību budžeta iestāžu</t>
  </si>
  <si>
    <t>grāmatvedības bilanču kopsavilkums</t>
  </si>
  <si>
    <t xml:space="preserve">                     (latos)</t>
  </si>
  <si>
    <t>Rādītāji</t>
  </si>
  <si>
    <t>uz 1997.gada 1.janvāri*</t>
  </si>
  <si>
    <t>uz 1998.gada 1.janvāri</t>
  </si>
  <si>
    <t>Aktīvs</t>
  </si>
  <si>
    <t>Ilgtermiņa ieguldījumi</t>
  </si>
  <si>
    <t xml:space="preserve">Pamatlīdzekļi </t>
  </si>
  <si>
    <t>t.sk. Ēkas,izbūves un pārvadu ierīces</t>
  </si>
  <si>
    <t xml:space="preserve">            no tiem:dzīvojamās ēkas</t>
  </si>
  <si>
    <t xml:space="preserve">                          ceļu fonds</t>
  </si>
  <si>
    <t xml:space="preserve">      Zemes īpašumi</t>
  </si>
  <si>
    <t xml:space="preserve">      Mašīnas un iekārtas</t>
  </si>
  <si>
    <t xml:space="preserve">      Veļa, gultas piederumi, apģērbs un apavi</t>
  </si>
  <si>
    <t xml:space="preserve">      Transporta līdzekļi</t>
  </si>
  <si>
    <t xml:space="preserve">      Ražošanas un saimniecības inventārs</t>
  </si>
  <si>
    <t xml:space="preserve">      Darba un produktīvie lopi</t>
  </si>
  <si>
    <t xml:space="preserve">      Bibliotēkas fonds</t>
  </si>
  <si>
    <t xml:space="preserve">      Pārējie pamatlīdzekļi</t>
  </si>
  <si>
    <t xml:space="preserve">           t.sk.intelektuālais īpašums</t>
  </si>
  <si>
    <t>Mazvērtīgie un ātri nolietojamie priekšmeti</t>
  </si>
  <si>
    <t>Apgrozāmie līdzekļi</t>
  </si>
  <si>
    <t>Krājumi</t>
  </si>
  <si>
    <t>t.sk. Pārtikas produkti</t>
  </si>
  <si>
    <t xml:space="preserve">       Medikamenti un citi pārsienāmie līdzekļi</t>
  </si>
  <si>
    <t xml:space="preserve">       Saimniecības materiāli un kancelejas piederumi</t>
  </si>
  <si>
    <t xml:space="preserve">       Kurināmais, degviela un smērvielas</t>
  </si>
  <si>
    <t xml:space="preserve">       Mašinu un iekārtu rezerves daļas</t>
  </si>
  <si>
    <t xml:space="preserve">       Pārējie materiāli</t>
  </si>
  <si>
    <t xml:space="preserve">       Pārējie materiāli (investīcijas)</t>
  </si>
  <si>
    <t>Norēķini par prasībām</t>
  </si>
  <si>
    <t xml:space="preserve">    Norēķini par pasūtītajiem zinātniskajiem darbiem</t>
  </si>
  <si>
    <t xml:space="preserve">    Norēķini par prasībām pret personālu, speciāliem maksājumu veidiem</t>
  </si>
  <si>
    <t xml:space="preserve">    Norēķini par iztrūkumiem </t>
  </si>
  <si>
    <t xml:space="preserve">    Norēķini par maksājumiem budžetā</t>
  </si>
  <si>
    <t xml:space="preserve">    Norēķini ar piegādātājiem (investīcijas) </t>
  </si>
  <si>
    <t xml:space="preserve">    Norēķini ar pārējiem debitoriem </t>
  </si>
  <si>
    <t>Naudas līdzekļi</t>
  </si>
  <si>
    <t xml:space="preserve">     Valsts pamatbudžeta naudas līdzekļi</t>
  </si>
  <si>
    <t xml:space="preserve">     Valsts pamatbudžeta investīciju līdzekļi</t>
  </si>
  <si>
    <t xml:space="preserve">     Citu budžetu līdzekļi</t>
  </si>
  <si>
    <t xml:space="preserve">     Līdzekļi no īpašiem mērķiem iezīmētiem ieņēmumu avotiem</t>
  </si>
  <si>
    <t xml:space="preserve">     Sniegto maksas pakalpojumu līdzekļi </t>
  </si>
  <si>
    <t xml:space="preserve">     Saņemto dotāciju un dāvinājumu līdzekļi </t>
  </si>
  <si>
    <t xml:space="preserve">     Ārvalstu valūtu līdzekļi</t>
  </si>
  <si>
    <t xml:space="preserve">     Depozītu summas</t>
  </si>
  <si>
    <t xml:space="preserve">     Naudas līdzekļi kasēs</t>
  </si>
  <si>
    <t xml:space="preserve">     Naudas dokumenti </t>
  </si>
  <si>
    <t>Izdevumi</t>
  </si>
  <si>
    <t xml:space="preserve">     Ražošanas un citas izmaksas</t>
  </si>
  <si>
    <t xml:space="preserve">     Budžetu izdevumi</t>
  </si>
  <si>
    <t xml:space="preserve">     Investīciju programmu izmaksas</t>
  </si>
  <si>
    <t>Aktīvi kopā</t>
  </si>
  <si>
    <t>Pasīvs</t>
  </si>
  <si>
    <t>Finansēšana un fondi</t>
  </si>
  <si>
    <t xml:space="preserve">     Finansēšana</t>
  </si>
  <si>
    <t xml:space="preserve">     Investīciju programmu finansēšana</t>
  </si>
  <si>
    <t xml:space="preserve">     Pamatlīdzekļu fonds</t>
  </si>
  <si>
    <t xml:space="preserve">     Mazvērtīgo un ātri nolietojamo priekšmetu fonds</t>
  </si>
  <si>
    <t xml:space="preserve">     Iestādes attīstības fonds</t>
  </si>
  <si>
    <t xml:space="preserve">     Saņemtie kredīti</t>
  </si>
  <si>
    <t>Kreditori</t>
  </si>
  <si>
    <t xml:space="preserve">    Norēķini par izpildītajiem darbiem, pakalpojumiem</t>
  </si>
  <si>
    <t xml:space="preserve">    Norēķini par speciāliem maksājumu veidiem </t>
  </si>
  <si>
    <t xml:space="preserve">    Norēķini par darba samaksu un personālu</t>
  </si>
  <si>
    <t xml:space="preserve">    Norēķini ar pārējiem kreditoriem </t>
  </si>
  <si>
    <t xml:space="preserve">Ieņēmumi </t>
  </si>
  <si>
    <t xml:space="preserve">    Realizācijas ieņēmumi</t>
  </si>
  <si>
    <t xml:space="preserve">    Ieņēmumi no speciālā budžeta līdzekļiem </t>
  </si>
  <si>
    <t>Pasīvi kopā</t>
  </si>
  <si>
    <t>* - izmaiņas uz gada sākumu saskaņā ar strukturālajām izmaiņām, iekļauti valsts budžeta iestāžu bilanču pilni rādītāji</t>
  </si>
  <si>
    <t xml:space="preserve">            Finansu ministrs</t>
  </si>
  <si>
    <t xml:space="preserve">            Valsts kases pārvaldnieks</t>
  </si>
  <si>
    <t xml:space="preserve">       Valsts un pašvaldību  budžetu finansu bilance </t>
  </si>
  <si>
    <t xml:space="preserve">                 (latos)</t>
  </si>
  <si>
    <t xml:space="preserve">uz 1997.gada 1.janvāri </t>
  </si>
  <si>
    <t>uz 1998.gada 1.janvāri*</t>
  </si>
  <si>
    <t>LVL Latvijas Bankā</t>
  </si>
  <si>
    <t>Valūtas groza apgrozāmie līdzekļi Latvijas Bankā</t>
  </si>
  <si>
    <t>LVL komercbankās</t>
  </si>
  <si>
    <t>Valūta Latvijas Bankā</t>
  </si>
  <si>
    <t>Valūta komercbankās</t>
  </si>
  <si>
    <t>Īstermiņa ieguldījumi</t>
  </si>
  <si>
    <t>Ieguldījumi depozītos Latvijas Bankā</t>
  </si>
  <si>
    <t>Ieguldījumi komercbankās valūtas depozītos</t>
  </si>
  <si>
    <t>Ieguldījumi komercbankās LVL depozītos</t>
  </si>
  <si>
    <t>Nākamo periodu izdevumi</t>
  </si>
  <si>
    <t>Pamatsummas atmaksa iekšējiem aizņēmumiem</t>
  </si>
  <si>
    <t>Krājbankas ilgtermiņa vērtspapīri</t>
  </si>
  <si>
    <t>Valsts budžeta prasības</t>
  </si>
  <si>
    <t>Aizdevumi cita līmeņa budžetiem</t>
  </si>
  <si>
    <t>Aizdevumi uzņēmējsabiedrībām</t>
  </si>
  <si>
    <t>"Latvijas Gāzes" pārņemtās saistības</t>
  </si>
  <si>
    <t>Bilance</t>
  </si>
  <si>
    <t>Rezerves un fondi</t>
  </si>
  <si>
    <t>Rezerves fonds</t>
  </si>
  <si>
    <t>Pašvaldību finansu izlīdzināšanas fonds</t>
  </si>
  <si>
    <t>Iedzīvotāju ienākuma nodokļa sadales fonds</t>
  </si>
  <si>
    <t>Valsts budžeta saistības</t>
  </si>
  <si>
    <t>Ārvalstu aizņēmumi</t>
  </si>
  <si>
    <t>Saistības budžeta iestāžu noguldījumiem</t>
  </si>
  <si>
    <t>Valdības parādzīmes</t>
  </si>
  <si>
    <t>Krājbankas ilgtermiņa parādzīmes</t>
  </si>
  <si>
    <t>Pamatsummas tālāk aizdotiem kredītiem</t>
  </si>
  <si>
    <t>Pamatsummas iekšējiem aizdevumiem</t>
  </si>
  <si>
    <t>Rezultāti</t>
  </si>
  <si>
    <t>* - Ar 1998.gada 1.janvāri valsts budžeta finansu bilancē ietverti Valsts kases pilni aktīvi un pasīvi</t>
  </si>
  <si>
    <t xml:space="preserve">               Finansu ministrs</t>
  </si>
  <si>
    <t xml:space="preserve">               Valsts kases pārvaldnieks</t>
  </si>
  <si>
    <t>Valsts budžeta iestāžu</t>
  </si>
  <si>
    <t xml:space="preserve">   (latos)</t>
  </si>
  <si>
    <t xml:space="preserve">     Norēķini par pasūtītajiem zinātniskajiem darbiem</t>
  </si>
  <si>
    <t xml:space="preserve">     Norēķini par prasībām pret personālu, speciāliem maksājumu veidiem</t>
  </si>
  <si>
    <t xml:space="preserve">     Norēķini par iztrūkumiem </t>
  </si>
  <si>
    <t xml:space="preserve">     Norēķini par maksājumiem budžetā</t>
  </si>
  <si>
    <t xml:space="preserve">     Norēķini ar piegādātājiem (investīcijas) </t>
  </si>
  <si>
    <t xml:space="preserve">     Norēķini ar pārējiem debitoriem </t>
  </si>
  <si>
    <t xml:space="preserve">      Valsts pamatbudžeta naudas līdzekļi</t>
  </si>
  <si>
    <t xml:space="preserve">      Valsts pamatbudžeta investīciju līdzekļi</t>
  </si>
  <si>
    <t xml:space="preserve">      Citu budžetu līdzekļi</t>
  </si>
  <si>
    <t xml:space="preserve">      Līdzekļi no īpašiem mērķiem iezīmētiem ieņēmumu avotiem</t>
  </si>
  <si>
    <t xml:space="preserve">      Sniegto maksas pakalpojumu līdzekļi </t>
  </si>
  <si>
    <t xml:space="preserve">      Saņemto dotāciju un dāvinājumu līdzekļi </t>
  </si>
  <si>
    <t xml:space="preserve">      Ārvalstu valūtu līdzekļi</t>
  </si>
  <si>
    <t xml:space="preserve">      Depozītu summas</t>
  </si>
  <si>
    <t xml:space="preserve">      Naudas līdzekļi kasēs</t>
  </si>
  <si>
    <t xml:space="preserve">      Naudas dokumenti </t>
  </si>
  <si>
    <t xml:space="preserve">     Finansēšana </t>
  </si>
  <si>
    <t xml:space="preserve">     Pamatlīdzekļu fonds </t>
  </si>
  <si>
    <t xml:space="preserve">     Mazvērtīgo un ātri nolietojamo priekšmetu fonds </t>
  </si>
  <si>
    <t xml:space="preserve">     Iestādes attīstības fonds </t>
  </si>
  <si>
    <t xml:space="preserve">     Saņemtie kredīti </t>
  </si>
  <si>
    <t xml:space="preserve">* - izmaiņas uz gada sākumu saskaņā ar ministriju strukturālajām izmaiņām, iekļauti budžeta iestāžu bilanču pilni rādītāji </t>
  </si>
  <si>
    <t xml:space="preserve">          Finansu ministrs</t>
  </si>
  <si>
    <t xml:space="preserve">          Valsts kases pārvaldnieks</t>
  </si>
  <si>
    <t>Pašvaldību budžeta iestāžu</t>
  </si>
  <si>
    <t xml:space="preserve">      Pamatbudžeta naudas līdzekļi</t>
  </si>
  <si>
    <t xml:space="preserve">      Pamatbudžeta investīciju līdzekļi</t>
  </si>
  <si>
    <t xml:space="preserve">    Finansēšana </t>
  </si>
  <si>
    <t xml:space="preserve">    Investīciju programmu finansēšana</t>
  </si>
  <si>
    <t xml:space="preserve">    Pamatlīdzekļu fonds </t>
  </si>
  <si>
    <t xml:space="preserve">    Mazvērtīgo un ātri nolietojamo priekšmetu fonds </t>
  </si>
  <si>
    <t xml:space="preserve">    Iestādes attīstības fonds </t>
  </si>
  <si>
    <t xml:space="preserve">    Saņemtie kredīti </t>
  </si>
  <si>
    <t>* - izmaiņas uz gada sākumu saskaņā ar strukturālajām izmaiņām</t>
  </si>
  <si>
    <t xml:space="preserve">             Finansu ministrs</t>
  </si>
  <si>
    <t xml:space="preserve">             Valsts kases pārvaldnieks</t>
  </si>
  <si>
    <t>Valsts budžeta iestāžu debitoru - kreditoru parādu saistību pārskats</t>
  </si>
  <si>
    <t>(Latos)</t>
  </si>
  <si>
    <t>Debitori</t>
  </si>
  <si>
    <t>Ministrijas
un centrālās iestādes
nosaukums</t>
  </si>
  <si>
    <t>uz
gada
sākumu</t>
  </si>
  <si>
    <t>uz
gada
beigām</t>
  </si>
  <si>
    <t>01  Valsts prezidenta kanceleja</t>
  </si>
  <si>
    <t xml:space="preserve">          tajā skaitā:</t>
  </si>
  <si>
    <t xml:space="preserve">                  Latvenergo</t>
  </si>
  <si>
    <t>02  Saeima</t>
  </si>
  <si>
    <t>03  Ministru kabinets</t>
  </si>
  <si>
    <t>10  Aizsardzības ministrija</t>
  </si>
  <si>
    <t xml:space="preserve">                  Latvijas gāze</t>
  </si>
  <si>
    <t xml:space="preserve">                  valsts un pašvaldību uzņēmumi</t>
  </si>
  <si>
    <t>11  Ārlietu ministrija</t>
  </si>
  <si>
    <t>12  Ekonomikas ministrija</t>
  </si>
  <si>
    <t>13  Finansu ministrija</t>
  </si>
  <si>
    <t>14  Iiekšlietu ministrija</t>
  </si>
  <si>
    <t>15  Izglītības un zinātnes ministrija</t>
  </si>
  <si>
    <t>16  Zemkopības ministrija</t>
  </si>
  <si>
    <t>17  Satiksmes ministrija</t>
  </si>
  <si>
    <t>18  Labklājības ministrija</t>
  </si>
  <si>
    <t>19  Tieslietu ministrija</t>
  </si>
  <si>
    <t xml:space="preserve">21  Vides aizsardzības un reģionālās attīstības </t>
  </si>
  <si>
    <t xml:space="preserve">       ministrija</t>
  </si>
  <si>
    <t>22  Kultūras ministrija</t>
  </si>
  <si>
    <t>23  Valsts zemes dienests</t>
  </si>
  <si>
    <t>24  Valsts kontrole</t>
  </si>
  <si>
    <t>28  Augstākā tiesa</t>
  </si>
  <si>
    <t>30  Satversmes tiesa</t>
  </si>
  <si>
    <t>32  Prokuratūra</t>
  </si>
  <si>
    <t>35  Centrālā vēlēšanu komisija</t>
  </si>
  <si>
    <t>37  Centrālā zemes komisija</t>
  </si>
  <si>
    <t>41  Radio un televīzijas padome</t>
  </si>
  <si>
    <t>44  Satversmes aizsardzības birojs</t>
  </si>
  <si>
    <t>46  Eiropas integrācijas birojs</t>
  </si>
  <si>
    <t>Pavisam kopā</t>
  </si>
  <si>
    <t>Finansu ministrs                                                                                        R. Zīle</t>
  </si>
  <si>
    <t>Valsts kases pārvaldnieks                                                                          A. Veiss</t>
  </si>
  <si>
    <t>Pašvaldību budžeta iestāžu debitoru-kreditoru</t>
  </si>
  <si>
    <t>parādu saistību pārskats</t>
  </si>
  <si>
    <t>(latos)</t>
  </si>
  <si>
    <t>Rajona vai pilsētas nosaukums</t>
  </si>
  <si>
    <t>uz 1997.gada 1.janvāri</t>
  </si>
  <si>
    <t>izmaiņas     (3-2)</t>
  </si>
  <si>
    <t>izmaiņas   (6-5)</t>
  </si>
  <si>
    <t>Rīgas pilsēta</t>
  </si>
  <si>
    <t>Daugavpils pilsēta</t>
  </si>
  <si>
    <t>Jelgavas pilsēta</t>
  </si>
  <si>
    <t>Jūrmalas pilsēta</t>
  </si>
  <si>
    <t>Liepājas pilsēta</t>
  </si>
  <si>
    <t>Rēzeknes pilsēta</t>
  </si>
  <si>
    <t>Ventspils pilsēta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</si>
  <si>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</si>
  <si>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</si>
  <si>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</si>
  <si>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</si>
  <si>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</si>
  <si>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</si>
  <si>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</si>
  <si>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</si>
  <si>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</si>
  <si>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</si>
  <si>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</si>
  <si>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</si>
  <si>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</si>
  <si>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</si>
  <si>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</si>
  <si>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</si>
  <si>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</si>
  <si>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</si>
  <si>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</si>
  <si>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</si>
  <si>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</si>
  <si>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</si>
  <si>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</si>
  <si>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</si>
  <si>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</si>
  <si>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</si>
  <si>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 xml:space="preserve">   Kopā</t>
  </si>
  <si>
    <t>T.sk. Latvenergo</t>
  </si>
  <si>
    <t xml:space="preserve">         Latvijas Gāze</t>
  </si>
  <si>
    <t xml:space="preserve">        Valsts uzņēmumi</t>
  </si>
  <si>
    <t xml:space="preserve">        Pašvaldības uzņēmumi</t>
  </si>
  <si>
    <t xml:space="preserve">                          Finansu ministrs</t>
  </si>
  <si>
    <t xml:space="preserve">                          Valsts kases pārvaldnieks</t>
  </si>
  <si>
    <t>Valsts parāda saistību pārskats (1995., 1996. un 1997. gadā)</t>
  </si>
  <si>
    <t>1995. gads</t>
  </si>
  <si>
    <t>1996. gads</t>
  </si>
  <si>
    <t>1997. gads</t>
  </si>
  <si>
    <t>1. IEKŠĒJAIS  PARĀDS  (1.1+1.2.)</t>
  </si>
  <si>
    <t xml:space="preserve">1.1. IEKŠĒJAIS  LATU  PARĀDS  (1.1.1.+1.1.2.+1.1.3.)  </t>
  </si>
  <si>
    <t>1.1.1. Īstermiņa parāds</t>
  </si>
  <si>
    <t xml:space="preserve">             Valsts iekšējā aizņēmuma parādzīmes</t>
  </si>
  <si>
    <t xml:space="preserve">              Īstermiņa banku aizņēmumi</t>
  </si>
  <si>
    <t xml:space="preserve">              Kredīta līnijas izmantošana Latvijas Bankā</t>
  </si>
  <si>
    <t xml:space="preserve">              Kredīta līnijas izmantošana komercbankās</t>
  </si>
  <si>
    <t>1.1.2. Vidējā termiņa parāds</t>
  </si>
  <si>
    <t xml:space="preserve">             Aizņēmumi no Latvijas Bankas</t>
  </si>
  <si>
    <t xml:space="preserve">             Valsts iekšējā aizņēmuma vidējā termiņa obligācijas</t>
  </si>
  <si>
    <t xml:space="preserve"> 1.1.3. Ilgtermiņa parāds</t>
  </si>
  <si>
    <t xml:space="preserve">             Valsts iekšējā aizņēmuma ilgtermiņa obligācijas  </t>
  </si>
  <si>
    <t>1.2. IEKŠĒJAIS  VALŪTU  PARĀDS  (1.2.1.+1.2.2.)</t>
  </si>
  <si>
    <t>1.2.1.  Īstermiņa parāds</t>
  </si>
  <si>
    <t>1.2.2. Vidējā / Ilgtermiņa parāds</t>
  </si>
  <si>
    <t>2. ĀRĒJAIS  PARĀDS  (2.1.+2.2)</t>
  </si>
  <si>
    <t xml:space="preserve">2.1. ĀRĒJAIS  LATU  PARĀDS  </t>
  </si>
  <si>
    <t>2.2. ĀRĒJAIS  VALŪTU  PARĀDS  (2.2.1.+2.2.2.)</t>
  </si>
  <si>
    <t>2.2.1.  Īstermiņa parāds</t>
  </si>
  <si>
    <t>2.2.2. Vidējā / Ilgtermiņa parāds</t>
  </si>
  <si>
    <t>VALSTS   PARĀDS  (1.+2.)</t>
  </si>
  <si>
    <t>R. Zīle</t>
  </si>
  <si>
    <t>A. Veiss</t>
  </si>
  <si>
    <t>Valsts kases izsniegtā iekšējā</t>
  </si>
  <si>
    <t>aizdevuma pārskats uz 1998.gada 1.janvāri</t>
  </si>
  <si>
    <t xml:space="preserve">        (latos)</t>
  </si>
  <si>
    <t>N.p.k.</t>
  </si>
  <si>
    <t>Aizdevuma saņēmējs</t>
  </si>
  <si>
    <t>Atmaksas termiņš</t>
  </si>
  <si>
    <t>Aizdevuma summa</t>
  </si>
  <si>
    <t>1.</t>
  </si>
  <si>
    <t>Užavas pagasts</t>
  </si>
  <si>
    <t>31.10.1997.</t>
  </si>
  <si>
    <t>2.</t>
  </si>
  <si>
    <t>Vangažu pilsēta</t>
  </si>
  <si>
    <t>01.01.1998.,  01.01.2003.</t>
  </si>
  <si>
    <t>3.</t>
  </si>
  <si>
    <t>Trapenes pagasts</t>
  </si>
  <si>
    <t>01.03.1998.</t>
  </si>
  <si>
    <t>4.</t>
  </si>
  <si>
    <t>Dzērbenes pagasts</t>
  </si>
  <si>
    <t>31.03.1998.</t>
  </si>
  <si>
    <t>5.</t>
  </si>
  <si>
    <t>Bauskas pilsēta</t>
  </si>
  <si>
    <t>15.04.1998.</t>
  </si>
  <si>
    <t>6.</t>
  </si>
  <si>
    <t>Olaines pilsēta</t>
  </si>
  <si>
    <t>20.04.1998.</t>
  </si>
  <si>
    <t>7.</t>
  </si>
  <si>
    <t>Aizkraukles pilsēta</t>
  </si>
  <si>
    <t>31.05.1998., 15.06.2003.</t>
  </si>
  <si>
    <t>8.</t>
  </si>
  <si>
    <t>Ludzas pilsēta</t>
  </si>
  <si>
    <t>01.07.1998., 01.09.2000.</t>
  </si>
  <si>
    <t>9.</t>
  </si>
  <si>
    <t>Jaunjelgavas pilsēta</t>
  </si>
  <si>
    <t>01.07.1998.</t>
  </si>
  <si>
    <t>10.</t>
  </si>
  <si>
    <t>Valmieras pilsēta</t>
  </si>
  <si>
    <t>20.07.1998.</t>
  </si>
  <si>
    <t>11.</t>
  </si>
  <si>
    <t>Strazdes pagasts</t>
  </si>
  <si>
    <t>01.08.1998.</t>
  </si>
  <si>
    <t>12.</t>
  </si>
  <si>
    <t>Kuldīgas pilsēta</t>
  </si>
  <si>
    <t>20.08.1998.</t>
  </si>
  <si>
    <t>13.</t>
  </si>
  <si>
    <t>Ādažu pagasts</t>
  </si>
  <si>
    <t>20.08.1998., 01.11.2004.</t>
  </si>
  <si>
    <t>14.</t>
  </si>
  <si>
    <t>25.08.1998.</t>
  </si>
  <si>
    <t>15.</t>
  </si>
  <si>
    <t>01.09.1998., 01.03.2000., 23.,12.2000.</t>
  </si>
  <si>
    <t>16.</t>
  </si>
  <si>
    <t>01.09.1998., 20.03.2000.</t>
  </si>
  <si>
    <t>17.</t>
  </si>
  <si>
    <t>05.09.1998.</t>
  </si>
  <si>
    <t>18.</t>
  </si>
  <si>
    <t>Višķu pagasts</t>
  </si>
  <si>
    <t>15.09.1998.</t>
  </si>
  <si>
    <t>19.</t>
  </si>
  <si>
    <t>Aglonas pagasts</t>
  </si>
  <si>
    <t>20.09.1998.</t>
  </si>
  <si>
    <t>20.</t>
  </si>
  <si>
    <t>Auru pagasts</t>
  </si>
  <si>
    <t>21.</t>
  </si>
  <si>
    <t>Līvānu pilsēta</t>
  </si>
  <si>
    <t>25.09.1998., 20.12.2000.</t>
  </si>
  <si>
    <t>22.</t>
  </si>
  <si>
    <t>Zilupes pilsēta</t>
  </si>
  <si>
    <t>25.09.1998.</t>
  </si>
  <si>
    <t>23.</t>
  </si>
  <si>
    <t>Sventes pagasts</t>
  </si>
  <si>
    <t>01.10.1998.</t>
  </si>
  <si>
    <t>24.</t>
  </si>
  <si>
    <t>Rīgas Dome</t>
  </si>
  <si>
    <t>01.11.1998.</t>
  </si>
  <si>
    <t>25.</t>
  </si>
  <si>
    <t>Naujenes pagasts</t>
  </si>
  <si>
    <t>26.</t>
  </si>
  <si>
    <t>Valkas pilsēta</t>
  </si>
  <si>
    <t>01.11.1998., 01.11.2002.</t>
  </si>
  <si>
    <t>27.</t>
  </si>
  <si>
    <t>Gulbenes pilsēta</t>
  </si>
  <si>
    <t>20.12.1998., 01.01.2003.</t>
  </si>
  <si>
    <t>28.</t>
  </si>
  <si>
    <t>21.12.1998., 10.12.2005.</t>
  </si>
  <si>
    <t>29.</t>
  </si>
  <si>
    <t>Sedas pilsēta</t>
  </si>
  <si>
    <t>21.12.1998.</t>
  </si>
  <si>
    <t>30.</t>
  </si>
  <si>
    <t>Ķekavas pagasts</t>
  </si>
  <si>
    <t>25.12.1998., 07.08.2000.</t>
  </si>
  <si>
    <t>31.</t>
  </si>
  <si>
    <t>Viļānu pilsēta</t>
  </si>
  <si>
    <t>28.12.1998.</t>
  </si>
  <si>
    <t>32.</t>
  </si>
  <si>
    <t>Rumbas pagasts</t>
  </si>
  <si>
    <t>01.01.1999.</t>
  </si>
  <si>
    <t>33.</t>
  </si>
  <si>
    <t>Bērzaines pagasts</t>
  </si>
  <si>
    <t>01.07.1999.</t>
  </si>
  <si>
    <t>34.</t>
  </si>
  <si>
    <t>Auces pilsēta</t>
  </si>
  <si>
    <t>01.09.1999.</t>
  </si>
  <si>
    <t>35.</t>
  </si>
  <si>
    <t>Līvbērzes pagasts</t>
  </si>
  <si>
    <t>01.10.1999.</t>
  </si>
  <si>
    <t>36.</t>
  </si>
  <si>
    <t>Sesavas pagasts</t>
  </si>
  <si>
    <t>25.10.1999.</t>
  </si>
  <si>
    <t>37.</t>
  </si>
  <si>
    <t>Platones pagasts</t>
  </si>
  <si>
    <t>01.12.1999.</t>
  </si>
  <si>
    <t>38.</t>
  </si>
  <si>
    <t>Vircavas pagasts</t>
  </si>
  <si>
    <t>39.</t>
  </si>
  <si>
    <t>Ērgļu pagasts</t>
  </si>
  <si>
    <t>40.</t>
  </si>
  <si>
    <t>Kalupes pagasts</t>
  </si>
  <si>
    <t>20.12.1999.</t>
  </si>
  <si>
    <t>41.</t>
  </si>
  <si>
    <t>Praulienas pagasts</t>
  </si>
  <si>
    <t>42.</t>
  </si>
  <si>
    <t>Tumes pagasts</t>
  </si>
  <si>
    <t>01.01.2000., 01.01.2001.</t>
  </si>
  <si>
    <t>43.</t>
  </si>
  <si>
    <t>Pūres pagasts</t>
  </si>
  <si>
    <t>01.01.2000.</t>
  </si>
  <si>
    <t>44.</t>
  </si>
  <si>
    <t>Kandavas pilsēta</t>
  </si>
  <si>
    <t>20.02.2000.</t>
  </si>
  <si>
    <t>45.</t>
  </si>
  <si>
    <t>Daugmales pagasts</t>
  </si>
  <si>
    <t>01.04.2000.</t>
  </si>
  <si>
    <t>46.</t>
  </si>
  <si>
    <t>Vārkavas pagasts</t>
  </si>
  <si>
    <t>47.</t>
  </si>
  <si>
    <t>Pļaviņu pilsēta</t>
  </si>
  <si>
    <t>01.05.2000.</t>
  </si>
  <si>
    <t>48.</t>
  </si>
  <si>
    <t>Tukuma pilsēta</t>
  </si>
  <si>
    <t>01.07.2000.</t>
  </si>
  <si>
    <t>49.</t>
  </si>
  <si>
    <t>Sējas pagasts</t>
  </si>
  <si>
    <t>50.</t>
  </si>
  <si>
    <t>Skrīveru pagasts</t>
  </si>
  <si>
    <t>51.</t>
  </si>
  <si>
    <t>Ģibuļu pagasts</t>
  </si>
  <si>
    <t>52.</t>
  </si>
  <si>
    <t>Lībagu pagasts</t>
  </si>
  <si>
    <t>53.</t>
  </si>
  <si>
    <t>Varakļānu pilsēta</t>
  </si>
  <si>
    <t>01.10.2000.</t>
  </si>
  <si>
    <t>54.</t>
  </si>
  <si>
    <t>Medzes pagasts</t>
  </si>
  <si>
    <t>55.</t>
  </si>
  <si>
    <t>Stopiņu pagasts</t>
  </si>
  <si>
    <t>56.</t>
  </si>
  <si>
    <t>Krāslavas pilsēta</t>
  </si>
  <si>
    <t>01.10.2000., 01.09.2002.</t>
  </si>
  <si>
    <t>57.</t>
  </si>
  <si>
    <t>Turlavas pagasts</t>
  </si>
  <si>
    <t>01.12.2000.</t>
  </si>
  <si>
    <t>58.</t>
  </si>
  <si>
    <t>Jaunpils pagasts</t>
  </si>
  <si>
    <t>15.12.2000.</t>
  </si>
  <si>
    <t>59.</t>
  </si>
  <si>
    <t>Krimuldas pagasts</t>
  </si>
  <si>
    <t>20.12.2000.</t>
  </si>
  <si>
    <t>60.</t>
  </si>
  <si>
    <t>Pāles pagasts</t>
  </si>
  <si>
    <t>61.</t>
  </si>
  <si>
    <t>Ogresgala pagasts</t>
  </si>
  <si>
    <t>01.01.2001.</t>
  </si>
  <si>
    <t>62.</t>
  </si>
  <si>
    <t>Galēnu pagasts</t>
  </si>
  <si>
    <t>20.12.2001.</t>
  </si>
  <si>
    <t>63.</t>
  </si>
  <si>
    <t>Upmales pagasts</t>
  </si>
  <si>
    <t>30.12.2001.</t>
  </si>
  <si>
    <t>64.</t>
  </si>
  <si>
    <t>Dobeles pilsēta</t>
  </si>
  <si>
    <t>01.03.2002.</t>
  </si>
  <si>
    <t>65.</t>
  </si>
  <si>
    <t>Saulkrastu pilsēta</t>
  </si>
  <si>
    <t>20.07.2002., 01.04.2002.</t>
  </si>
  <si>
    <t>66.</t>
  </si>
  <si>
    <t>Bērzgales pagasts</t>
  </si>
  <si>
    <t>01.06.2002.</t>
  </si>
  <si>
    <t>67.</t>
  </si>
  <si>
    <t>Gaiķu pagasts</t>
  </si>
  <si>
    <t>20.10.2002.</t>
  </si>
  <si>
    <t>68.</t>
  </si>
  <si>
    <t>Ļaudonas pagasts</t>
  </si>
  <si>
    <t>20.12.2002.</t>
  </si>
  <si>
    <t>69.</t>
  </si>
  <si>
    <t>Ilūkstes pilsēta</t>
  </si>
  <si>
    <t>70.</t>
  </si>
  <si>
    <t>Mežotnes pagasts</t>
  </si>
  <si>
    <t>20.12.2002., 25.12.2003.</t>
  </si>
  <si>
    <t>71.</t>
  </si>
  <si>
    <t>Salas pagasts</t>
  </si>
  <si>
    <t>72.</t>
  </si>
  <si>
    <t>Zemītes pagasts</t>
  </si>
  <si>
    <t>01.01.2003.</t>
  </si>
  <si>
    <t>73.</t>
  </si>
  <si>
    <t>Valmieras pagasts</t>
  </si>
  <si>
    <t>01.04.2003.</t>
  </si>
  <si>
    <t>74.</t>
  </si>
  <si>
    <t>Nautrēnu pagasts</t>
  </si>
  <si>
    <t>20.12.2003.</t>
  </si>
  <si>
    <t>75.</t>
  </si>
  <si>
    <t>Ceraukstes pagasts</t>
  </si>
  <si>
    <t>76.</t>
  </si>
  <si>
    <t>Ainažu pilsēta</t>
  </si>
  <si>
    <t>25.12.2004.</t>
  </si>
  <si>
    <t>77.</t>
  </si>
  <si>
    <t>Salacgrīvas pilsēta</t>
  </si>
  <si>
    <t>01.01.2005.</t>
  </si>
  <si>
    <t>78.</t>
  </si>
  <si>
    <t>Cesvaines pilsēta</t>
  </si>
  <si>
    <t>79.</t>
  </si>
  <si>
    <t>Saldus pagasts</t>
  </si>
  <si>
    <t>20.06.2005.</t>
  </si>
  <si>
    <t>80.</t>
  </si>
  <si>
    <t>Staiceles pilsēta</t>
  </si>
  <si>
    <t>03.04.2007.</t>
  </si>
  <si>
    <t>81.</t>
  </si>
  <si>
    <t>Baldones pilsēta</t>
  </si>
  <si>
    <t>31.08.2007.</t>
  </si>
  <si>
    <t>82.</t>
  </si>
  <si>
    <t>Ozolnieku pagasts</t>
  </si>
  <si>
    <t>01.09.2007.</t>
  </si>
  <si>
    <t>83.</t>
  </si>
  <si>
    <t>Smiltenes pilsēta</t>
  </si>
  <si>
    <t>20.12.2007.</t>
  </si>
  <si>
    <t>84.</t>
  </si>
  <si>
    <t>Kārķu pagasts</t>
  </si>
  <si>
    <t>85.</t>
  </si>
  <si>
    <t>Lielvārdes pilsēta</t>
  </si>
  <si>
    <t>86.</t>
  </si>
  <si>
    <t>Alūksnes pilsēta</t>
  </si>
  <si>
    <t>28.12.2007.</t>
  </si>
  <si>
    <t>87.</t>
  </si>
  <si>
    <t>Zentenes pagasts</t>
  </si>
  <si>
    <t>01.01.2008.</t>
  </si>
  <si>
    <t>Kopā pašvaldības</t>
  </si>
  <si>
    <t>88.</t>
  </si>
  <si>
    <t>Valsts slimokase (veselības aprūpes speciālais budžets)</t>
  </si>
  <si>
    <t>10.01.1998.</t>
  </si>
  <si>
    <t>Pavisam aizdevumi</t>
  </si>
  <si>
    <t>Valsts ārējā parāda pārskats 1997. gadā</t>
  </si>
  <si>
    <t>Aizņēmuma</t>
  </si>
  <si>
    <t>Parāds</t>
  </si>
  <si>
    <t>Pārskata gadā</t>
  </si>
  <si>
    <t>Aizņēmums</t>
  </si>
  <si>
    <t>summa</t>
  </si>
  <si>
    <t>pārskata gada</t>
  </si>
  <si>
    <t>pārskata</t>
  </si>
  <si>
    <t>Valūtas</t>
  </si>
  <si>
    <t>neizmaksātā</t>
  </si>
  <si>
    <t>(Aizdevējs)</t>
  </si>
  <si>
    <t>beigās</t>
  </si>
  <si>
    <t>gada</t>
  </si>
  <si>
    <t>izmaksātā</t>
  </si>
  <si>
    <t>atmaksātā</t>
  </si>
  <si>
    <t>kursa</t>
  </si>
  <si>
    <t>apkalpošanas</t>
  </si>
  <si>
    <t>daļa pārskata</t>
  </si>
  <si>
    <t>ārvalstu</t>
  </si>
  <si>
    <t>(6+7-8+9)</t>
  </si>
  <si>
    <t>sākumā</t>
  </si>
  <si>
    <t>daļa</t>
  </si>
  <si>
    <t>izmaiņas</t>
  </si>
  <si>
    <t>izdevumi</t>
  </si>
  <si>
    <t>gada beigās</t>
  </si>
  <si>
    <t>valūtā</t>
  </si>
  <si>
    <t>latos</t>
  </si>
  <si>
    <t>Aizņēmumi Šveices frankos (CHF)</t>
  </si>
  <si>
    <t>VPA/s ''Latvenergo'' (Credit Suisse)</t>
  </si>
  <si>
    <t>Kopā   CHF</t>
  </si>
  <si>
    <t>Aizņēmumi Vācijas markās (DEM)</t>
  </si>
  <si>
    <t>'Lata International'' (Finnish Export Credit)</t>
  </si>
  <si>
    <t>Enerģētikai (ERAB)</t>
  </si>
  <si>
    <t>Privat. un fin. sekt. restrukt. (PB)</t>
  </si>
  <si>
    <t>Nacionālajai operai (AEG company)</t>
  </si>
  <si>
    <t>Labklājības ministrija (Credit Lyonnais)</t>
  </si>
  <si>
    <t>Strukturālo pārkārtojumu aizdevums (PB)</t>
  </si>
  <si>
    <t>Labklājības ministrijai (PB)</t>
  </si>
  <si>
    <t>Kopā   DEM</t>
  </si>
  <si>
    <t>Aizņēmumi Dānijas kronās (DKK)</t>
  </si>
  <si>
    <t xml:space="preserve">'Rīgas Gāzei'' (Dānijas Unibanka) </t>
  </si>
  <si>
    <t>Liepājas ostai (Den Danske Bank)</t>
  </si>
  <si>
    <t>Cēsu pašvaldībai (Den Danske Bank)</t>
  </si>
  <si>
    <t>Labklājības ministrijai (Dānijas Unibanka)</t>
  </si>
  <si>
    <t>Kopā   DKK</t>
  </si>
  <si>
    <t>Aizņēmumi Japānas jēnās (JPY)</t>
  </si>
  <si>
    <t>Rehabilitācijas aizdevums (JEIB)</t>
  </si>
  <si>
    <t>Ceļu projekts, VPA/s ''Latvenergo'' (JEIB)</t>
  </si>
  <si>
    <t>Kopā   JPY</t>
  </si>
  <si>
    <t>Aizņēmumi Latvijas latos (LVL)</t>
  </si>
  <si>
    <t>Budžeta deficīta segšanai (Nomura International)</t>
  </si>
  <si>
    <t>Kopā LVL</t>
  </si>
  <si>
    <t>Aizņēmumi Zviedrijas kronās (SEK)</t>
  </si>
  <si>
    <t>Liepas pagastam (Swedish National Board)</t>
  </si>
  <si>
    <t>Kopā SEK</t>
  </si>
  <si>
    <t>Aizņēmumi ASV dolāros (USD)</t>
  </si>
  <si>
    <t>Rehabilitācijas aizdevums (PB)</t>
  </si>
  <si>
    <t>Lauksaimniecības attīstībai (PB)</t>
  </si>
  <si>
    <t>G-24 (AB Svensk Exportcredit)</t>
  </si>
  <si>
    <t>G-24 (Finnish Export Credit)</t>
  </si>
  <si>
    <t xml:space="preserve">'Lata International'' (Commodity Credit Corp.) </t>
  </si>
  <si>
    <t>Liepājas ŪKSP (PB)</t>
  </si>
  <si>
    <t>Ceļu projekts (ERAB)</t>
  </si>
  <si>
    <t>Jelgavas pilsētai (PB)</t>
  </si>
  <si>
    <t>Komunālo pakalp. attīst. proj. (PB)</t>
  </si>
  <si>
    <t>Iekšlietu minist. (Export Development Corporation)</t>
  </si>
  <si>
    <t>Līgatnes attīrīšanas iekārtām (Dānijas Unibanka)</t>
  </si>
  <si>
    <t>Ceļu vadības sistēmai (Dānijas Unibanka)</t>
  </si>
  <si>
    <t>Strenču attīrīšanas iekārtai (Dānijas Unibanka)</t>
  </si>
  <si>
    <t>Strenču centrālapkurei (Dānijas Unibanka)</t>
  </si>
  <si>
    <t>Bauskas pašvaldībai (Dānijas Unibanka)</t>
  </si>
  <si>
    <t>Gulbenes pašvaldībai (Dānijas Unibanka)</t>
  </si>
  <si>
    <t>Kokneses pašvaldībai (Dānijas Unibanka)</t>
  </si>
  <si>
    <t>Kuldīgas pašvaldībai (Dānijas Unibanka)</t>
  </si>
  <si>
    <t>Ogres pašvaldībai (Dānijas Unibanka)</t>
  </si>
  <si>
    <t>Rūjienas pašvaldībai (Dānijas Unibanka)</t>
  </si>
  <si>
    <t>Saldus pašvaldībai (Dānijas Unibanka)</t>
  </si>
  <si>
    <t>Valkas pašvaldībai (Dānijas Unibanka)</t>
  </si>
  <si>
    <t>Valmieras pašvaldībai (Dānijas Unibanka)</t>
  </si>
  <si>
    <t>Iekšlietu ministrijai (Societe Generale)</t>
  </si>
  <si>
    <t>Labklājības ministrijai - aizdevuma avanss (PB)</t>
  </si>
  <si>
    <t>Ceļu projekts (PB)</t>
  </si>
  <si>
    <t>Kopā   USD</t>
  </si>
  <si>
    <t>Aizņēmumi SVF norēķinu vienībās (XDR)</t>
  </si>
  <si>
    <t>Stand-by 1 (SVF)</t>
  </si>
  <si>
    <t>Stand-by 2 (SVF)</t>
  </si>
  <si>
    <t>STF-1 (SVF)</t>
  </si>
  <si>
    <t>STF-2 (SVF)</t>
  </si>
  <si>
    <t>Kopā   XDR</t>
  </si>
  <si>
    <t>Aizņēmumi Eiropas norēķinu vienībās (XEU)</t>
  </si>
  <si>
    <t>G-24 (Eiropas Ekonomiskā Savienība)</t>
  </si>
  <si>
    <t>Vides aizsardzībai (Nordic Investment Bank)</t>
  </si>
  <si>
    <t>Kopā   XEU</t>
  </si>
  <si>
    <t>Kopā pārskata gadā</t>
  </si>
  <si>
    <t>X</t>
  </si>
  <si>
    <t>Valsts ārējā parāda prognoze (1998.g. - 2002.g.)</t>
  </si>
  <si>
    <t>(milj.latu)</t>
  </si>
  <si>
    <t>Aizdevuma lietotājs</t>
  </si>
  <si>
    <t>Aizdevējs</t>
  </si>
  <si>
    <t>Mērķis</t>
  </si>
  <si>
    <t>Aizdevuma summa un valūta</t>
  </si>
  <si>
    <t>Maksājuma                                veids</t>
  </si>
  <si>
    <t>Maksājuma valūta</t>
  </si>
  <si>
    <t>Kultūras</t>
  </si>
  <si>
    <t>Nacionālajai</t>
  </si>
  <si>
    <t>Izmaksas</t>
  </si>
  <si>
    <t>ministrija</t>
  </si>
  <si>
    <t>Company AEG (Vācija)</t>
  </si>
  <si>
    <t>operai</t>
  </si>
  <si>
    <t>DEM</t>
  </si>
  <si>
    <t>Pamata maksājumi</t>
  </si>
  <si>
    <t>Procentu maksājumi</t>
  </si>
  <si>
    <t>USD</t>
  </si>
  <si>
    <t>Lata</t>
  </si>
  <si>
    <t>Finnish Export Credit</t>
  </si>
  <si>
    <t>Lauksaimniecības</t>
  </si>
  <si>
    <t>International</t>
  </si>
  <si>
    <t>mašīnu importam</t>
  </si>
  <si>
    <t>FIM</t>
  </si>
  <si>
    <t xml:space="preserve">Commodity Credit </t>
  </si>
  <si>
    <t xml:space="preserve">Graudu </t>
  </si>
  <si>
    <t>Corporation  (ASV)</t>
  </si>
  <si>
    <t>importam</t>
  </si>
  <si>
    <t xml:space="preserve">Schweizeriche Kreditanstalt </t>
  </si>
  <si>
    <t>Enerģētikas</t>
  </si>
  <si>
    <t>a/s Latvenergo</t>
  </si>
  <si>
    <t>(kopfinansējums ar ERAB)</t>
  </si>
  <si>
    <t>sektoram</t>
  </si>
  <si>
    <t>CHF</t>
  </si>
  <si>
    <t>Maksājumu</t>
  </si>
  <si>
    <t>65 uzņēmumi</t>
  </si>
  <si>
    <t>Eiropas Kopiena (G-24)</t>
  </si>
  <si>
    <t>bilances</t>
  </si>
  <si>
    <t>ECU</t>
  </si>
  <si>
    <t>stabilizēšanai</t>
  </si>
  <si>
    <t>46 uzņēmumi</t>
  </si>
  <si>
    <t>AB Svensk Exportkredit (G-24)</t>
  </si>
  <si>
    <t>SVF (Stand-by 1)</t>
  </si>
  <si>
    <t>SDR</t>
  </si>
  <si>
    <t xml:space="preserve">Latvijas </t>
  </si>
  <si>
    <t>banka</t>
  </si>
  <si>
    <t>SVF (Stand-by 2)</t>
  </si>
  <si>
    <t>42 uzņēmumi</t>
  </si>
  <si>
    <t>SVF (STF 1)</t>
  </si>
  <si>
    <t>26 uzņēmumi</t>
  </si>
  <si>
    <t>SVF (STF 2)</t>
  </si>
  <si>
    <t>Rehabilitācijas</t>
  </si>
  <si>
    <t>12 uzņēmumi</t>
  </si>
  <si>
    <t>Pasaules banka</t>
  </si>
  <si>
    <t>aizdevums</t>
  </si>
  <si>
    <t xml:space="preserve">Japānas Eksporta un importa </t>
  </si>
  <si>
    <t>7 uzņēmumi</t>
  </si>
  <si>
    <t>JPY</t>
  </si>
  <si>
    <t xml:space="preserve">Satiksmes </t>
  </si>
  <si>
    <t>ERAB</t>
  </si>
  <si>
    <t>(kopfin. ar JEIB)</t>
  </si>
  <si>
    <t>Ceļu projektam</t>
  </si>
  <si>
    <t>Ceļu projektam;</t>
  </si>
  <si>
    <t>ministrija,</t>
  </si>
  <si>
    <t>Daugavas HES</t>
  </si>
  <si>
    <t>VAS ''Latvenergo''</t>
  </si>
  <si>
    <t>(kopfin. ar ERAB)</t>
  </si>
  <si>
    <t>rekonstrukcijai</t>
  </si>
  <si>
    <t>Privatizācijas un</t>
  </si>
  <si>
    <t>4 bankas</t>
  </si>
  <si>
    <t>banku sistēmas</t>
  </si>
  <si>
    <t>attīstībai</t>
  </si>
  <si>
    <t>4 uzņēmumi</t>
  </si>
  <si>
    <t>Lauksaimniecībai</t>
  </si>
  <si>
    <t xml:space="preserve">Liepājas </t>
  </si>
  <si>
    <t>pilsēta</t>
  </si>
  <si>
    <t xml:space="preserve">Pasaules banka </t>
  </si>
  <si>
    <t>Vides aizsardzībai</t>
  </si>
  <si>
    <t>Jelgavas</t>
  </si>
  <si>
    <t>Siltumapgādes</t>
  </si>
  <si>
    <t xml:space="preserve"> sistēmu</t>
  </si>
  <si>
    <t>Mārupes, Rīgas,</t>
  </si>
  <si>
    <t>Municipālo</t>
  </si>
  <si>
    <t>Daugavpils pašv.</t>
  </si>
  <si>
    <t>pakalpojumu</t>
  </si>
  <si>
    <t xml:space="preserve"> PKF</t>
  </si>
  <si>
    <t xml:space="preserve"> projektam</t>
  </si>
  <si>
    <t>Labklājības</t>
  </si>
  <si>
    <t xml:space="preserve">Labklājības reformu </t>
  </si>
  <si>
    <t>projektam</t>
  </si>
  <si>
    <t>(WE 02)</t>
  </si>
  <si>
    <t>Satiksmes</t>
  </si>
  <si>
    <t>Iekšlietu</t>
  </si>
  <si>
    <t>Export Development</t>
  </si>
  <si>
    <t>Nepilsoņu</t>
  </si>
  <si>
    <t>Corporation</t>
  </si>
  <si>
    <t xml:space="preserve"> pasēm</t>
  </si>
  <si>
    <t xml:space="preserve">Strukturālo </t>
  </si>
  <si>
    <t>LR valdība</t>
  </si>
  <si>
    <t xml:space="preserve">pārkārtojumu </t>
  </si>
  <si>
    <t>Latvijas Autoceļu</t>
  </si>
  <si>
    <t>Ceļu seguma</t>
  </si>
  <si>
    <t>Direkcija</t>
  </si>
  <si>
    <t>Dānijas Unibanka</t>
  </si>
  <si>
    <t xml:space="preserve"> vadības sistēmas</t>
  </si>
  <si>
    <t xml:space="preserve"> ieviešanai</t>
  </si>
  <si>
    <t>3,49 DKK</t>
  </si>
  <si>
    <t>DKK</t>
  </si>
  <si>
    <t>'Rīgas Gāze''</t>
  </si>
  <si>
    <t>Iekārtu importam</t>
  </si>
  <si>
    <t xml:space="preserve">Notekūdeņu </t>
  </si>
  <si>
    <t>Strenču pašvaldība</t>
  </si>
  <si>
    <t>attīrīšanas</t>
  </si>
  <si>
    <t>iekārtas rekonstrukcijai</t>
  </si>
  <si>
    <t xml:space="preserve">Centrālapkures </t>
  </si>
  <si>
    <t>sistēmu</t>
  </si>
  <si>
    <t xml:space="preserve">Līgatnes </t>
  </si>
  <si>
    <t>Notekūdeņu</t>
  </si>
  <si>
    <t>pašvaldība</t>
  </si>
  <si>
    <t xml:space="preserve"> attīrīšanas</t>
  </si>
  <si>
    <t xml:space="preserve">Digitālā </t>
  </si>
  <si>
    <t>Credit Lyonnais</t>
  </si>
  <si>
    <t>angiogrāfa</t>
  </si>
  <si>
    <t>iegādei</t>
  </si>
  <si>
    <t>Kriminoloģiskās</t>
  </si>
  <si>
    <t>Iekšlietu ministrija</t>
  </si>
  <si>
    <t>Societe Generale</t>
  </si>
  <si>
    <t xml:space="preserve">izmeklēšanas </t>
  </si>
  <si>
    <t>centram</t>
  </si>
  <si>
    <t>Bērnu slimnīcai</t>
  </si>
  <si>
    <t>9 pašvaldības</t>
  </si>
  <si>
    <t>sistēmas</t>
  </si>
  <si>
    <t>0.37</t>
  </si>
  <si>
    <t>Cēsu pašvaldība</t>
  </si>
  <si>
    <t>Den Danske Bank</t>
  </si>
  <si>
    <t>Liepājas</t>
  </si>
  <si>
    <t>Liepājas ostas</t>
  </si>
  <si>
    <t>Katlu mājas</t>
  </si>
  <si>
    <t>Liepas pagasts</t>
  </si>
  <si>
    <t xml:space="preserve">NUTEK </t>
  </si>
  <si>
    <t>SEK</t>
  </si>
  <si>
    <t>Pēc līg. noslēgš.</t>
  </si>
  <si>
    <t>Vides attīstības</t>
  </si>
  <si>
    <t>kredīts paredzēts</t>
  </si>
  <si>
    <t>Nordic Investment bank</t>
  </si>
  <si>
    <t>LVL</t>
  </si>
  <si>
    <t>tālākaizdošanai</t>
  </si>
  <si>
    <t xml:space="preserve">Lauku attīstības </t>
  </si>
  <si>
    <t>Rīgas atkrit. proj.</t>
  </si>
  <si>
    <t>EV41</t>
  </si>
  <si>
    <t xml:space="preserve">Mobīlo </t>
  </si>
  <si>
    <t>radiosakaru</t>
  </si>
  <si>
    <t xml:space="preserve"> izveidei (Trt 01)</t>
  </si>
  <si>
    <t xml:space="preserve">Valsts nozīmes </t>
  </si>
  <si>
    <t>datu pārraides</t>
  </si>
  <si>
    <t xml:space="preserve"> tīkla izveidei (Trt 08)</t>
  </si>
  <si>
    <t>Republikas speciālo sakaru</t>
  </si>
  <si>
    <t xml:space="preserve"> nomaiņai ar ciparu </t>
  </si>
  <si>
    <t>komutācijas sistēmu (Trt 09)</t>
  </si>
  <si>
    <t xml:space="preserve">Talsu pilsētas </t>
  </si>
  <si>
    <t>Dome</t>
  </si>
  <si>
    <t xml:space="preserve">Valsts ieņēmumu </t>
  </si>
  <si>
    <t xml:space="preserve">Valsts ieņēmumu servisa </t>
  </si>
  <si>
    <t>dienests</t>
  </si>
  <si>
    <t>modernizācijas projektam</t>
  </si>
  <si>
    <t xml:space="preserve">Lauku skolu </t>
  </si>
  <si>
    <t xml:space="preserve">Izglītības </t>
  </si>
  <si>
    <t>attīstības projektam</t>
  </si>
  <si>
    <t xml:space="preserve">Medicīnas </t>
  </si>
  <si>
    <t>aizsardzības projektam</t>
  </si>
  <si>
    <t>KOPĀ</t>
  </si>
  <si>
    <t>Salīdzinājums ar</t>
  </si>
  <si>
    <t>(LVL) AIZD - AIZN          un</t>
  </si>
  <si>
    <t>noslēgtie līgumi</t>
  </si>
  <si>
    <t>Valūtas kurss:</t>
  </si>
  <si>
    <t>Ls</t>
  </si>
  <si>
    <t>1 USD</t>
  </si>
  <si>
    <t>1 CHF</t>
  </si>
  <si>
    <t>1 DEM</t>
  </si>
  <si>
    <t>1 ECU</t>
  </si>
  <si>
    <t>1 SDR</t>
  </si>
  <si>
    <t>1 DKK</t>
  </si>
  <si>
    <t>1 JPY</t>
  </si>
  <si>
    <t>1 SEK</t>
  </si>
  <si>
    <t>Valsts izsniegto galvojumu pārskats 1997. gadā</t>
  </si>
  <si>
    <t>Galvojuma</t>
  </si>
  <si>
    <t>Pārskata periodā</t>
  </si>
  <si>
    <t>Galvojuma saņēmējs</t>
  </si>
  <si>
    <t>pārskata perioda</t>
  </si>
  <si>
    <t>perioda</t>
  </si>
  <si>
    <t>perioda beigās</t>
  </si>
  <si>
    <t>Galvojumi Šveices frankos (CHF)</t>
  </si>
  <si>
    <t>Galvojumi Vācijas markās (DEM)</t>
  </si>
  <si>
    <t>A/s ''Rīgas Miesnieks'' (AKA)</t>
  </si>
  <si>
    <t>A/s ''Ādaži'' (Thode+Sehobel osthand.haft mbh)</t>
  </si>
  <si>
    <t>A/s ''Preses nams'' (KFW)</t>
  </si>
  <si>
    <t>Latvijas Investīciju banka (DEG)</t>
  </si>
  <si>
    <t>Galvojumi Francijas frankos (FRF)</t>
  </si>
  <si>
    <t>VPA/s ''Latvenergo'' (Societe Generale)</t>
  </si>
  <si>
    <t>Kopā   FRF</t>
  </si>
  <si>
    <t>Galvojumi Japānas jēnās (JPY)</t>
  </si>
  <si>
    <t>A/s ''Dauteks'' (''Marubeni Corporation'')</t>
  </si>
  <si>
    <t>Galvojumi Latvijas latos (LVL)</t>
  </si>
  <si>
    <t>Liepājas SEZ (A/s Rīgas Komercbanka)</t>
  </si>
  <si>
    <t>Kopā   LVL</t>
  </si>
  <si>
    <t>Galvojumi ASV dolāros (USD)</t>
  </si>
  <si>
    <t>Latvijas Olimpiskā komiteja (Nordic Sport Ltd.)</t>
  </si>
  <si>
    <t>Lidosta ''Rīga'' (ERAB)</t>
  </si>
  <si>
    <t>VPA/s ''Latvenergo'' (SEK)</t>
  </si>
  <si>
    <t>VPA/s ''Latvenergo'' (ERAB)</t>
  </si>
  <si>
    <t>Rīgas Dome ūdensapgādei (ERAB)</t>
  </si>
  <si>
    <t>Latvijas Jūras administrācija (A/s Parekss Banka)</t>
  </si>
  <si>
    <t>Ventspils osta (EIB)</t>
  </si>
  <si>
    <t>Ventspils osta (VABB)</t>
  </si>
  <si>
    <t>Rīgas tirdzniecības osta (A/s Latvijas Unibanka)</t>
  </si>
  <si>
    <t>Galvojumi Eiropas norēķinu vienībās (XEU)</t>
  </si>
  <si>
    <t>Latvijas Investīciju banka (EIB)</t>
  </si>
  <si>
    <t>Rīgas Dome ūdensapgādei (EIB)</t>
  </si>
  <si>
    <t>VPA/s ''Latvenergo'' (EIB)</t>
  </si>
  <si>
    <t>Valsts neatmaksāto aizdevumu saraksts uz 1997. gada 31. decembri</t>
  </si>
  <si>
    <t>Parakstīšanas</t>
  </si>
  <si>
    <t>Aizdevuma</t>
  </si>
  <si>
    <t>Procentu</t>
  </si>
  <si>
    <t>Pēdējais</t>
  </si>
  <si>
    <t>Aizdevuma devējs</t>
  </si>
  <si>
    <t>datums</t>
  </si>
  <si>
    <t>mērķis</t>
  </si>
  <si>
    <t>galējais</t>
  </si>
  <si>
    <t xml:space="preserve"> summa,</t>
  </si>
  <si>
    <t>likme</t>
  </si>
  <si>
    <t>maksāšanas</t>
  </si>
  <si>
    <t>Moratorijs</t>
  </si>
  <si>
    <t xml:space="preserve">atmaksas </t>
  </si>
  <si>
    <t>saņēmējs</t>
  </si>
  <si>
    <t xml:space="preserve"> valūta</t>
  </si>
  <si>
    <t>datumi</t>
  </si>
  <si>
    <t>Februāra</t>
  </si>
  <si>
    <t>SVF</t>
  </si>
  <si>
    <t>14.septembris</t>
  </si>
  <si>
    <t>Latvijas</t>
  </si>
  <si>
    <t>4.80 % (mainīga likme)</t>
  </si>
  <si>
    <t>maija,augusta</t>
  </si>
  <si>
    <t>-</t>
  </si>
  <si>
    <t>1998.g.</t>
  </si>
  <si>
    <t>(Stand-by 1)</t>
  </si>
  <si>
    <t>1992.g.</t>
  </si>
  <si>
    <t>Banka</t>
  </si>
  <si>
    <t>XDR</t>
  </si>
  <si>
    <t>novembra</t>
  </si>
  <si>
    <t>1. septembris</t>
  </si>
  <si>
    <t>10.datums</t>
  </si>
  <si>
    <t>15.decembris</t>
  </si>
  <si>
    <t>1999.g.</t>
  </si>
  <si>
    <t>(Stand-by 2)</t>
  </si>
  <si>
    <t>1993.g.</t>
  </si>
  <si>
    <t>19.jūlijā</t>
  </si>
  <si>
    <t>8.janvāris</t>
  </si>
  <si>
    <t>70 uzņēmumi</t>
  </si>
  <si>
    <t>6-m-LIBOR+0.075%</t>
  </si>
  <si>
    <t xml:space="preserve">30.marts </t>
  </si>
  <si>
    <t>7 gadi</t>
  </si>
  <si>
    <t>2000.g.</t>
  </si>
  <si>
    <t>XEU</t>
  </si>
  <si>
    <t>30.septembris</t>
  </si>
  <si>
    <t>31.martā</t>
  </si>
  <si>
    <t>AB Svensk Exportcredit (G-24)</t>
  </si>
  <si>
    <t>16.jūlijs</t>
  </si>
  <si>
    <t>21.00</t>
  </si>
  <si>
    <t>6-m-LIBOR+0.625%</t>
  </si>
  <si>
    <t>15.marts</t>
  </si>
  <si>
    <t>15.septembris</t>
  </si>
  <si>
    <t>12.decembris</t>
  </si>
  <si>
    <t>10.25%</t>
  </si>
  <si>
    <t xml:space="preserve">1.aprīlis </t>
  </si>
  <si>
    <t>1991.g.</t>
  </si>
  <si>
    <t>1.oktobris</t>
  </si>
  <si>
    <t>20.marts</t>
  </si>
  <si>
    <t>Digitālā angiogrāfa</t>
  </si>
  <si>
    <t>LIBOR+1.25%</t>
  </si>
  <si>
    <t>26.aprīlis</t>
  </si>
  <si>
    <t>1 gads</t>
  </si>
  <si>
    <t>2001.g.</t>
  </si>
  <si>
    <t>(Francija)</t>
  </si>
  <si>
    <t>1996.g.</t>
  </si>
  <si>
    <t>iegāde</t>
  </si>
  <si>
    <t>26.oktobris</t>
  </si>
  <si>
    <t>Export Development Corporation</t>
  </si>
  <si>
    <t>9.aprīlis</t>
  </si>
  <si>
    <t>Nepilsoņu pasu</t>
  </si>
  <si>
    <t>7.44%</t>
  </si>
  <si>
    <t>1.jūnijs,</t>
  </si>
  <si>
    <t>(Kanāda)</t>
  </si>
  <si>
    <t>1.decembris</t>
  </si>
  <si>
    <t>katru mēnesi</t>
  </si>
  <si>
    <t>Credit Suisse</t>
  </si>
  <si>
    <t>15.aprīlis</t>
  </si>
  <si>
    <t xml:space="preserve">SEBR </t>
  </si>
  <si>
    <t>atkarībā</t>
  </si>
  <si>
    <t>2003.g.</t>
  </si>
  <si>
    <t>1994.g.</t>
  </si>
  <si>
    <t>sektors</t>
  </si>
  <si>
    <t>mainīgā</t>
  </si>
  <si>
    <t>no izmaksas</t>
  </si>
  <si>
    <t>27.februāris</t>
  </si>
  <si>
    <t>14. februāris</t>
  </si>
  <si>
    <t>7,80%</t>
  </si>
  <si>
    <t>14.februāris</t>
  </si>
  <si>
    <t>2003. g.</t>
  </si>
  <si>
    <t>1997.g.</t>
  </si>
  <si>
    <t>izmeklēšanas centram</t>
  </si>
  <si>
    <t>14.novembris</t>
  </si>
  <si>
    <t>13.aprīlī</t>
  </si>
  <si>
    <t>44 uzņēmumi</t>
  </si>
  <si>
    <t>5 gadi</t>
  </si>
  <si>
    <t>(STF-1)</t>
  </si>
  <si>
    <t>19.decembris</t>
  </si>
  <si>
    <t>1.datums</t>
  </si>
  <si>
    <t>23.aprīlis</t>
  </si>
  <si>
    <t>31 uzņēmumi</t>
  </si>
  <si>
    <t>2004.g.</t>
  </si>
  <si>
    <t>(STF-2)</t>
  </si>
  <si>
    <t>19.jūlijs</t>
  </si>
  <si>
    <t>Finnish Export Credit (Somija)</t>
  </si>
  <si>
    <t>26.jūnijs</t>
  </si>
  <si>
    <t>6-m-LIBOR + 0.5%</t>
  </si>
  <si>
    <t>10.jūnijs</t>
  </si>
  <si>
    <t>mašīnu imports</t>
  </si>
  <si>
    <t>10.decembris</t>
  </si>
  <si>
    <t>26.septembris</t>
  </si>
  <si>
    <t>Centrālapkures sistēmas</t>
  </si>
  <si>
    <t>bezprocentu</t>
  </si>
  <si>
    <t>30.jūnijs,</t>
  </si>
  <si>
    <t>2005.g.</t>
  </si>
  <si>
    <t>rekonstrukcija</t>
  </si>
  <si>
    <t>kredīts</t>
  </si>
  <si>
    <t>31.decembris</t>
  </si>
  <si>
    <t>1.jūnijs</t>
  </si>
  <si>
    <t>20.oktobris</t>
  </si>
  <si>
    <t>Iekārtu imports</t>
  </si>
  <si>
    <t>31.marts</t>
  </si>
  <si>
    <t>3 gadi</t>
  </si>
  <si>
    <t>2006.g.</t>
  </si>
  <si>
    <t>1995.g.</t>
  </si>
  <si>
    <t>30.septembrī</t>
  </si>
  <si>
    <t>10.novembris</t>
  </si>
  <si>
    <t>Ceļu seguma vadības</t>
  </si>
  <si>
    <t>Autoceļu</t>
  </si>
  <si>
    <t>sistēmas ieviešana</t>
  </si>
  <si>
    <t>fonds</t>
  </si>
  <si>
    <t>22.novembris</t>
  </si>
  <si>
    <t>Notekūdeņu attīrīšanas</t>
  </si>
  <si>
    <t>4 gadi</t>
  </si>
  <si>
    <t>iekārtas rekonstr.</t>
  </si>
  <si>
    <t>Centrālapkures sistēmu</t>
  </si>
  <si>
    <t>Līgatnes pašvaldība</t>
  </si>
  <si>
    <t>Bauskas</t>
  </si>
  <si>
    <t>2 gadi</t>
  </si>
  <si>
    <t>Kokneses</t>
  </si>
  <si>
    <t>Kuldīgas</t>
  </si>
  <si>
    <t>Ogres</t>
  </si>
  <si>
    <t>Rūjienas</t>
  </si>
  <si>
    <t>Saldus</t>
  </si>
  <si>
    <t>Valkas</t>
  </si>
  <si>
    <t>Valmieras</t>
  </si>
  <si>
    <t>Swedish National Board for</t>
  </si>
  <si>
    <t>15.oktobris</t>
  </si>
  <si>
    <t>Liepas</t>
  </si>
  <si>
    <t>STIBOR</t>
  </si>
  <si>
    <t>2007.g.</t>
  </si>
  <si>
    <t>Tehnical Development</t>
  </si>
  <si>
    <t>pagasts</t>
  </si>
  <si>
    <t>Gulbenes</t>
  </si>
  <si>
    <t>27.janvāris</t>
  </si>
  <si>
    <t>2008.g.</t>
  </si>
  <si>
    <t>Eiropas Rekonstrukcijas</t>
  </si>
  <si>
    <t>14.decembris</t>
  </si>
  <si>
    <t>Ceļu projekts</t>
  </si>
  <si>
    <t>Satiksmes ministrija</t>
  </si>
  <si>
    <t>6m-LIBOR+1%</t>
  </si>
  <si>
    <t>20.februāris</t>
  </si>
  <si>
    <t>2009.g.</t>
  </si>
  <si>
    <t>un attīstības banka</t>
  </si>
  <si>
    <t>20.augusts</t>
  </si>
  <si>
    <t>23.oktobris</t>
  </si>
  <si>
    <t>15 uzņēmumi</t>
  </si>
  <si>
    <t>PB mainīgā</t>
  </si>
  <si>
    <t>6 gadi</t>
  </si>
  <si>
    <t>+ 0.5%</t>
  </si>
  <si>
    <t>Japānas Eksporta un importa</t>
  </si>
  <si>
    <t>17.novembris</t>
  </si>
  <si>
    <t>Bankas izmaksas</t>
  </si>
  <si>
    <t>dienas likme</t>
  </si>
  <si>
    <t>17.jūlijs</t>
  </si>
  <si>
    <t>Satiksmes ministrija,</t>
  </si>
  <si>
    <t>20.jūnijs</t>
  </si>
  <si>
    <t>20.decembris</t>
  </si>
  <si>
    <t>9.novembris</t>
  </si>
  <si>
    <t>5 bankas</t>
  </si>
  <si>
    <t>PB mainīgā + 0.5%</t>
  </si>
  <si>
    <t>15. janvāris</t>
  </si>
  <si>
    <t>2011.g.</t>
  </si>
  <si>
    <t>15.jūlijs</t>
  </si>
  <si>
    <t>15.jūlijā</t>
  </si>
  <si>
    <t>16.februāris</t>
  </si>
  <si>
    <t>Lauksaimniecība</t>
  </si>
  <si>
    <t>3 uzņēmumi</t>
  </si>
  <si>
    <t>PB mainīgā+0.5%</t>
  </si>
  <si>
    <t>1.marts</t>
  </si>
  <si>
    <t>1.septembris</t>
  </si>
  <si>
    <t>Pasaules Banka</t>
  </si>
  <si>
    <t>Strukturālā</t>
  </si>
  <si>
    <t>90.60</t>
  </si>
  <si>
    <t>PB fiksētā likme</t>
  </si>
  <si>
    <t>15.aprīlis,</t>
  </si>
  <si>
    <t>2012.g.</t>
  </si>
  <si>
    <t>reforma</t>
  </si>
  <si>
    <t>18.septembris</t>
  </si>
  <si>
    <t>1.maijs</t>
  </si>
  <si>
    <t>1.novembris</t>
  </si>
  <si>
    <t>9.janvāris</t>
  </si>
  <si>
    <t xml:space="preserve">Vides </t>
  </si>
  <si>
    <t xml:space="preserve">Liepājas pilsēta </t>
  </si>
  <si>
    <t>15.februāris</t>
  </si>
  <si>
    <t>aizsardzībai</t>
  </si>
  <si>
    <t>Rucavas pagasts</t>
  </si>
  <si>
    <t>15.augusts</t>
  </si>
  <si>
    <t>15.augustā</t>
  </si>
  <si>
    <t>PB mainīgā likme</t>
  </si>
  <si>
    <t>15. maijs</t>
  </si>
  <si>
    <t>uzlabošana</t>
  </si>
  <si>
    <t>15. novembris</t>
  </si>
  <si>
    <t>15.novembris</t>
  </si>
  <si>
    <t>26.janvāris</t>
  </si>
  <si>
    <t>16 pašvaldības</t>
  </si>
  <si>
    <t>pakalpojumu projekts</t>
  </si>
  <si>
    <t>2. maijs</t>
  </si>
  <si>
    <t>Ceļu attīstības</t>
  </si>
  <si>
    <t>6 mēn. LIBOR +</t>
  </si>
  <si>
    <t>15. marts</t>
  </si>
  <si>
    <t>2014. g.</t>
  </si>
  <si>
    <t>projekts</t>
  </si>
  <si>
    <t>PB marža</t>
  </si>
  <si>
    <t>15. septembris</t>
  </si>
  <si>
    <t>Pēc līgumu</t>
  </si>
  <si>
    <t>Peldošā</t>
  </si>
  <si>
    <t>Nordic Investment</t>
  </si>
  <si>
    <t>Ekoloģijas</t>
  </si>
  <si>
    <t>noslēgšanas</t>
  </si>
  <si>
    <t>vai fiksētā</t>
  </si>
  <si>
    <t xml:space="preserve">tiks slēgti 
</t>
  </si>
  <si>
    <t>10 gadi</t>
  </si>
  <si>
    <t>2022.g.</t>
  </si>
  <si>
    <t>Bank</t>
  </si>
  <si>
    <t>paredzēts</t>
  </si>
  <si>
    <t>pēc papildus</t>
  </si>
  <si>
    <t>papildus līgumi</t>
  </si>
  <si>
    <t>vienošanās</t>
  </si>
  <si>
    <t xml:space="preserve">   Commodity Credit</t>
  </si>
  <si>
    <t>9.jūnijs</t>
  </si>
  <si>
    <t>2% - pirmos 7 g.</t>
  </si>
  <si>
    <t>24.novembrī</t>
  </si>
  <si>
    <t xml:space="preserve">    Corporation  (ASV)</t>
  </si>
  <si>
    <t>imports</t>
  </si>
  <si>
    <t>3% - pārējo laiku</t>
  </si>
  <si>
    <t>24.novembris</t>
  </si>
  <si>
    <t xml:space="preserve">Finansu ministrs </t>
  </si>
  <si>
    <t>Valsts izsniegto galvojumu saraksts uz 1997. gada 31. decembri</t>
  </si>
  <si>
    <t xml:space="preserve">Thode + Sehobel </t>
  </si>
  <si>
    <t>30.novembris</t>
  </si>
  <si>
    <t>Tehnoloģijas</t>
  </si>
  <si>
    <t>A/S ''Adaži''</t>
  </si>
  <si>
    <t>8%</t>
  </si>
  <si>
    <t>30.jūnijs</t>
  </si>
  <si>
    <t>osthandelsgessellschaft mbh</t>
  </si>
  <si>
    <t>30.decembris</t>
  </si>
  <si>
    <t>AKA Ausfuhkredit -</t>
  </si>
  <si>
    <t>16.marts</t>
  </si>
  <si>
    <t>VAS ''Rīgas</t>
  </si>
  <si>
    <t>7.75%</t>
  </si>
  <si>
    <t>30.marts</t>
  </si>
  <si>
    <t>Gessellellschaft (Germany)</t>
  </si>
  <si>
    <t>Miesnieks''</t>
  </si>
  <si>
    <t>Kreditanstalt fur</t>
  </si>
  <si>
    <t>22.decembris</t>
  </si>
  <si>
    <t>Drukāšanas iekārtas</t>
  </si>
  <si>
    <t>A/S ''Preses nams''</t>
  </si>
  <si>
    <t>laika perioda likme</t>
  </si>
  <si>
    <t>Wiederaufbau (KFW)</t>
  </si>
  <si>
    <t>+ 0.875%</t>
  </si>
  <si>
    <t>'Marubeni Corporation''</t>
  </si>
  <si>
    <t>21.decembris</t>
  </si>
  <si>
    <t>VAS ''Dauteks''</t>
  </si>
  <si>
    <t>4.8%</t>
  </si>
  <si>
    <t>21.februāris</t>
  </si>
  <si>
    <t>2</t>
  </si>
  <si>
    <t>(Japāna)</t>
  </si>
  <si>
    <t>21.augusts</t>
  </si>
  <si>
    <t>gadi</t>
  </si>
  <si>
    <t>Ventspils Apvienotā</t>
  </si>
  <si>
    <t>17.decembris</t>
  </si>
  <si>
    <t>Transporta</t>
  </si>
  <si>
    <t>Ventspils ostas</t>
  </si>
  <si>
    <t>9.8%</t>
  </si>
  <si>
    <t>katru</t>
  </si>
  <si>
    <t>Baltijas Banka</t>
  </si>
  <si>
    <t>administrācija</t>
  </si>
  <si>
    <t>mēnesi</t>
  </si>
  <si>
    <t>A/S ''Rīgas komercbanka''</t>
  </si>
  <si>
    <t>18.jūlijs</t>
  </si>
  <si>
    <t>Ekonomiskā</t>
  </si>
  <si>
    <t>Liepājas speciālās</t>
  </si>
  <si>
    <t>7.3%  - 10%</t>
  </si>
  <si>
    <t>2002.g.</t>
  </si>
  <si>
    <t>projekta</t>
  </si>
  <si>
    <t>ekonomiskās</t>
  </si>
  <si>
    <t>1.augusts</t>
  </si>
  <si>
    <t>finansēšana</t>
  </si>
  <si>
    <t>zonas pārvalde</t>
  </si>
  <si>
    <t>Banque Indosuez</t>
  </si>
  <si>
    <t>PVAS ''Latvenergo''</t>
  </si>
  <si>
    <t>7.875%</t>
  </si>
  <si>
    <t>31.janvāris</t>
  </si>
  <si>
    <t>Stockholm Branch</t>
  </si>
  <si>
    <t>31.jūlijs</t>
  </si>
  <si>
    <t>(Sweden Export Credit)</t>
  </si>
  <si>
    <t>Credit Suisse First Boston</t>
  </si>
  <si>
    <t>SEBR</t>
  </si>
  <si>
    <t>(Šveice)</t>
  </si>
</sst>
</file>

<file path=xl/styles.xml><?xml version="1.0" encoding="utf-8"?>
<styleSheet xmlns="http://schemas.openxmlformats.org/spreadsheetml/2006/main">
  <numFmts count="29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#\ ###\ ###\ ###"/>
    <numFmt numFmtId="173" formatCode="#\ ###\ ##0"/>
    <numFmt numFmtId="174" formatCode="#\ ##0\ ###\ ###"/>
    <numFmt numFmtId="175" formatCode="#\ ###\ ###"/>
    <numFmt numFmtId="176" formatCode="#\ ##\ ###\ ###"/>
    <numFmt numFmtId="177" formatCode="###,###,###"/>
    <numFmt numFmtId="178" formatCode="#,###,"/>
    <numFmt numFmtId="179" formatCode="0.0"/>
    <numFmt numFmtId="180" formatCode="0.000"/>
    <numFmt numFmtId="181" formatCode="0.0000"/>
    <numFmt numFmtId="182" formatCode="#\ ##0"/>
    <numFmt numFmtId="183" formatCode="000"/>
    <numFmt numFmtId="184" formatCode="0000"/>
  </numFmts>
  <fonts count="63">
    <font>
      <sz val="10"/>
      <name val="RimTimes"/>
      <family val="0"/>
    </font>
    <font>
      <b/>
      <sz val="10"/>
      <name val="RimTimes"/>
      <family val="0"/>
    </font>
    <font>
      <i/>
      <sz val="10"/>
      <name val="RimTimes"/>
      <family val="0"/>
    </font>
    <font>
      <b/>
      <i/>
      <sz val="10"/>
      <name val="RimTimes"/>
      <family val="0"/>
    </font>
    <font>
      <b/>
      <sz val="12"/>
      <name val="RimHelvetica"/>
      <family val="0"/>
    </font>
    <font>
      <sz val="9"/>
      <name val="RimHelvetica"/>
      <family val="0"/>
    </font>
    <font>
      <b/>
      <sz val="11"/>
      <name val="RimHelvetica"/>
      <family val="0"/>
    </font>
    <font>
      <sz val="10"/>
      <name val="RimHelvetica"/>
      <family val="0"/>
    </font>
    <font>
      <sz val="10"/>
      <name val="BaltSouvenirLight"/>
      <family val="0"/>
    </font>
    <font>
      <sz val="9"/>
      <name val="BaltSouvenirLight"/>
      <family val="0"/>
    </font>
    <font>
      <b/>
      <sz val="10"/>
      <name val="RimHelvetica"/>
      <family val="0"/>
    </font>
    <font>
      <b/>
      <i/>
      <sz val="9"/>
      <name val="RimHelvetica"/>
      <family val="0"/>
    </font>
    <font>
      <b/>
      <sz val="9"/>
      <name val="RimHelvetica"/>
      <family val="0"/>
    </font>
    <font>
      <b/>
      <sz val="12"/>
      <name val="BRBaltica"/>
      <family val="0"/>
    </font>
    <font>
      <b/>
      <sz val="11"/>
      <name val="BRBaltica"/>
      <family val="0"/>
    </font>
    <font>
      <b/>
      <sz val="10"/>
      <name val="BRBaltica"/>
      <family val="0"/>
    </font>
    <font>
      <sz val="9"/>
      <name val="BRBaltica"/>
      <family val="0"/>
    </font>
    <font>
      <sz val="12"/>
      <name val="RimHelvetica"/>
      <family val="0"/>
    </font>
    <font>
      <sz val="10"/>
      <name val="BRBaltica"/>
      <family val="0"/>
    </font>
    <font>
      <sz val="8"/>
      <name val="RimHelvetica"/>
      <family val="0"/>
    </font>
    <font>
      <i/>
      <sz val="8"/>
      <name val="RimHelvetica"/>
      <family val="0"/>
    </font>
    <font>
      <sz val="11"/>
      <name val="BaltSouvenirLight"/>
      <family val="2"/>
    </font>
    <font>
      <sz val="9"/>
      <name val="BRHelvetica"/>
      <family val="0"/>
    </font>
    <font>
      <b/>
      <sz val="12"/>
      <name val="BRHelvetica"/>
      <family val="0"/>
    </font>
    <font>
      <sz val="10"/>
      <name val="BRHelvetica"/>
      <family val="0"/>
    </font>
    <font>
      <b/>
      <sz val="10"/>
      <name val="BRHelvetica"/>
      <family val="0"/>
    </font>
    <font>
      <sz val="11"/>
      <name val="BRHelvetica"/>
      <family val="0"/>
    </font>
    <font>
      <b/>
      <sz val="11"/>
      <name val="BRHelvetica"/>
      <family val="0"/>
    </font>
    <font>
      <sz val="14"/>
      <name val="RimHelvetica"/>
      <family val="0"/>
    </font>
    <font>
      <sz val="7"/>
      <name val="RimHelvetica"/>
      <family val="0"/>
    </font>
    <font>
      <b/>
      <sz val="8"/>
      <name val="RimHelvetica"/>
      <family val="0"/>
    </font>
    <font>
      <vertAlign val="superscript"/>
      <sz val="8"/>
      <name val="RimHelvetica"/>
      <family val="0"/>
    </font>
    <font>
      <sz val="10"/>
      <name val="BaltOptima"/>
      <family val="0"/>
    </font>
    <font>
      <sz val="8"/>
      <name val="RimTimes"/>
      <family val="0"/>
    </font>
    <font>
      <b/>
      <sz val="14"/>
      <name val="RimHelvetica"/>
      <family val="0"/>
    </font>
    <font>
      <sz val="12"/>
      <color indexed="8"/>
      <name val="RimHelvetica"/>
      <family val="0"/>
    </font>
    <font>
      <sz val="12"/>
      <color indexed="10"/>
      <name val="RimHelvetica"/>
      <family val="0"/>
    </font>
    <font>
      <sz val="8"/>
      <color indexed="8"/>
      <name val="RimHelvetica"/>
      <family val="0"/>
    </font>
    <font>
      <sz val="12"/>
      <color indexed="17"/>
      <name val="RimHelvetica"/>
      <family val="0"/>
    </font>
    <font>
      <sz val="12"/>
      <color indexed="48"/>
      <name val="RimHelvetica"/>
      <family val="0"/>
    </font>
    <font>
      <b/>
      <sz val="12"/>
      <color indexed="8"/>
      <name val="RimHelvetica"/>
      <family val="0"/>
    </font>
    <font>
      <sz val="8"/>
      <color indexed="48"/>
      <name val="RimHelvetica"/>
      <family val="0"/>
    </font>
    <font>
      <b/>
      <sz val="8"/>
      <color indexed="8"/>
      <name val="RimHelvetica"/>
      <family val="0"/>
    </font>
    <font>
      <sz val="8"/>
      <color indexed="10"/>
      <name val="RimHelvetica"/>
      <family val="0"/>
    </font>
    <font>
      <sz val="10"/>
      <color indexed="8"/>
      <name val="RimHelvetica"/>
      <family val="0"/>
    </font>
    <font>
      <sz val="13"/>
      <color indexed="8"/>
      <name val="RimHelvetica"/>
      <family val="0"/>
    </font>
    <font>
      <sz val="8"/>
      <name val="BRBaltica"/>
      <family val="0"/>
    </font>
    <font>
      <sz val="18"/>
      <name val="RimHelvetica"/>
      <family val="0"/>
    </font>
    <font>
      <sz val="9"/>
      <name val="BaltTimesRoman"/>
      <family val="2"/>
    </font>
    <font>
      <sz val="11"/>
      <name val="RimHelvetica"/>
      <family val="0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" fontId="32" fillId="0" borderId="0">
      <alignment/>
      <protection/>
    </xf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2" xfId="0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 vertical="center" wrapText="1"/>
    </xf>
    <xf numFmtId="174" fontId="0" fillId="0" borderId="0" xfId="0" applyNumberFormat="1" applyAlignment="1">
      <alignment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174" fontId="7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wrapText="1"/>
    </xf>
    <xf numFmtId="174" fontId="6" fillId="0" borderId="0" xfId="0" applyNumberFormat="1" applyFont="1" applyBorder="1" applyAlignment="1">
      <alignment horizontal="right" vertical="center" wrapText="1"/>
    </xf>
    <xf numFmtId="174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74" fontId="5" fillId="0" borderId="0" xfId="0" applyNumberFormat="1" applyFont="1" applyBorder="1" applyAlignment="1">
      <alignment/>
    </xf>
    <xf numFmtId="175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2" fontId="5" fillId="0" borderId="0" xfId="0" applyNumberFormat="1" applyFont="1" applyBorder="1" applyAlignment="1">
      <alignment/>
    </xf>
    <xf numFmtId="175" fontId="5" fillId="0" borderId="0" xfId="0" applyNumberFormat="1" applyFont="1" applyBorder="1" applyAlignment="1">
      <alignment/>
    </xf>
    <xf numFmtId="0" fontId="11" fillId="0" borderId="0" xfId="0" applyFont="1" applyAlignment="1">
      <alignment wrapText="1"/>
    </xf>
    <xf numFmtId="174" fontId="11" fillId="0" borderId="0" xfId="0" applyNumberFormat="1" applyFont="1" applyAlignment="1">
      <alignment/>
    </xf>
    <xf numFmtId="174" fontId="12" fillId="0" borderId="0" xfId="0" applyNumberFormat="1" applyFont="1" applyBorder="1" applyAlignment="1">
      <alignment/>
    </xf>
    <xf numFmtId="174" fontId="9" fillId="0" borderId="0" xfId="0" applyNumberFormat="1" applyFont="1" applyAlignment="1">
      <alignment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 wrapText="1"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16" fillId="0" borderId="0" xfId="0" applyFont="1" applyAlignment="1">
      <alignment wrapText="1"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wrapText="1"/>
    </xf>
    <xf numFmtId="3" fontId="14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10" fillId="0" borderId="0" xfId="0" applyFont="1" applyAlignment="1">
      <alignment/>
    </xf>
    <xf numFmtId="3" fontId="7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Continuous"/>
    </xf>
    <xf numFmtId="0" fontId="7" fillId="0" borderId="6" xfId="0" applyFont="1" applyBorder="1" applyAlignment="1">
      <alignment horizontal="centerContinuous"/>
    </xf>
    <xf numFmtId="0" fontId="7" fillId="0" borderId="6" xfId="0" applyFont="1" applyBorder="1" applyAlignment="1">
      <alignment horizontal="center" wrapText="1"/>
    </xf>
    <xf numFmtId="4" fontId="7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20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21" fillId="0" borderId="0" xfId="0" applyFont="1" applyAlignment="1">
      <alignment/>
    </xf>
    <xf numFmtId="4" fontId="0" fillId="0" borderId="0" xfId="0" applyNumberFormat="1" applyAlignment="1">
      <alignment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25" fillId="0" borderId="6" xfId="0" applyFont="1" applyBorder="1" applyAlignment="1">
      <alignment horizontal="center" wrapText="1"/>
    </xf>
    <xf numFmtId="3" fontId="26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26" fillId="0" borderId="0" xfId="0" applyFont="1" applyAlignment="1">
      <alignment/>
    </xf>
    <xf numFmtId="0" fontId="24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4" fontId="24" fillId="0" borderId="0" xfId="0" applyNumberFormat="1" applyFont="1" applyBorder="1" applyAlignment="1">
      <alignment wrapText="1"/>
    </xf>
    <xf numFmtId="0" fontId="24" fillId="0" borderId="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4" fontId="24" fillId="0" borderId="0" xfId="0" applyNumberFormat="1" applyFont="1" applyAlignment="1">
      <alignment wrapText="1"/>
    </xf>
    <xf numFmtId="16" fontId="24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4" fontId="25" fillId="0" borderId="0" xfId="0" applyNumberFormat="1" applyFont="1" applyAlignment="1">
      <alignment/>
    </xf>
    <xf numFmtId="0" fontId="7" fillId="0" borderId="0" xfId="0" applyFont="1" applyBorder="1" applyAlignment="1">
      <alignment horizontal="right"/>
    </xf>
    <xf numFmtId="0" fontId="19" fillId="0" borderId="6" xfId="0" applyFont="1" applyBorder="1" applyAlignment="1">
      <alignment horizontal="center"/>
    </xf>
    <xf numFmtId="0" fontId="10" fillId="0" borderId="0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14" fontId="28" fillId="0" borderId="6" xfId="0" applyNumberFormat="1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left"/>
    </xf>
    <xf numFmtId="3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right"/>
    </xf>
    <xf numFmtId="3" fontId="6" fillId="0" borderId="1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9" fillId="0" borderId="7" xfId="0" applyFont="1" applyBorder="1" applyAlignment="1">
      <alignment/>
    </xf>
    <xf numFmtId="0" fontId="19" fillId="0" borderId="8" xfId="0" applyFont="1" applyBorder="1" applyAlignment="1">
      <alignment horizontal="centerContinuous"/>
    </xf>
    <xf numFmtId="0" fontId="19" fillId="0" borderId="7" xfId="0" applyFont="1" applyBorder="1" applyAlignment="1">
      <alignment horizontal="centerContinuous"/>
    </xf>
    <xf numFmtId="0" fontId="19" fillId="0" borderId="9" xfId="0" applyFont="1" applyBorder="1" applyAlignment="1">
      <alignment horizontal="centerContinuous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Continuous"/>
    </xf>
    <xf numFmtId="0" fontId="19" fillId="0" borderId="12" xfId="0" applyFont="1" applyBorder="1" applyAlignment="1">
      <alignment horizontal="centerContinuous"/>
    </xf>
    <xf numFmtId="0" fontId="19" fillId="0" borderId="13" xfId="0" applyFont="1" applyBorder="1" applyAlignment="1">
      <alignment horizontal="centerContinuous"/>
    </xf>
    <xf numFmtId="0" fontId="19" fillId="0" borderId="8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Continuous"/>
    </xf>
    <xf numFmtId="0" fontId="19" fillId="0" borderId="16" xfId="0" applyFont="1" applyBorder="1" applyAlignment="1">
      <alignment horizontal="centerContinuous"/>
    </xf>
    <xf numFmtId="0" fontId="19" fillId="0" borderId="0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 horizontal="centerContinuous"/>
    </xf>
    <xf numFmtId="0" fontId="19" fillId="0" borderId="16" xfId="0" applyFont="1" applyBorder="1" applyAlignment="1">
      <alignment/>
    </xf>
    <xf numFmtId="0" fontId="29" fillId="0" borderId="6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30" fillId="0" borderId="15" xfId="0" applyFont="1" applyBorder="1" applyAlignment="1">
      <alignment horizontal="centerContinuous"/>
    </xf>
    <xf numFmtId="3" fontId="19" fillId="0" borderId="0" xfId="0" applyNumberFormat="1" applyFont="1" applyBorder="1" applyAlignment="1">
      <alignment horizontal="center"/>
    </xf>
    <xf numFmtId="3" fontId="19" fillId="0" borderId="16" xfId="0" applyNumberFormat="1" applyFont="1" applyBorder="1" applyAlignment="1">
      <alignment horizontal="center"/>
    </xf>
    <xf numFmtId="0" fontId="19" fillId="0" borderId="20" xfId="0" applyFont="1" applyBorder="1" applyAlignment="1">
      <alignment horizontal="left"/>
    </xf>
    <xf numFmtId="3" fontId="19" fillId="0" borderId="2" xfId="0" applyNumberFormat="1" applyFont="1" applyBorder="1" applyAlignment="1">
      <alignment horizontal="right"/>
    </xf>
    <xf numFmtId="3" fontId="19" fillId="0" borderId="21" xfId="0" applyNumberFormat="1" applyFont="1" applyBorder="1" applyAlignment="1">
      <alignment horizontal="right"/>
    </xf>
    <xf numFmtId="3" fontId="19" fillId="0" borderId="22" xfId="0" applyNumberFormat="1" applyFont="1" applyBorder="1" applyAlignment="1">
      <alignment horizontal="right"/>
    </xf>
    <xf numFmtId="0" fontId="30" fillId="0" borderId="6" xfId="0" applyFont="1" applyBorder="1" applyAlignment="1">
      <alignment horizontal="right"/>
    </xf>
    <xf numFmtId="3" fontId="30" fillId="0" borderId="6" xfId="0" applyNumberFormat="1" applyFont="1" applyBorder="1" applyAlignment="1">
      <alignment horizontal="right"/>
    </xf>
    <xf numFmtId="0" fontId="19" fillId="0" borderId="23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30" fillId="0" borderId="0" xfId="0" applyFont="1" applyAlignment="1">
      <alignment/>
    </xf>
    <xf numFmtId="0" fontId="30" fillId="0" borderId="24" xfId="0" applyFont="1" applyBorder="1" applyAlignment="1">
      <alignment horizontal="centerContinuous"/>
    </xf>
    <xf numFmtId="0" fontId="19" fillId="0" borderId="23" xfId="0" applyFont="1" applyBorder="1" applyAlignment="1">
      <alignment/>
    </xf>
    <xf numFmtId="0" fontId="19" fillId="0" borderId="15" xfId="0" applyFont="1" applyBorder="1" applyAlignment="1">
      <alignment/>
    </xf>
    <xf numFmtId="3" fontId="19" fillId="0" borderId="1" xfId="0" applyNumberFormat="1" applyFont="1" applyBorder="1" applyAlignment="1">
      <alignment horizontal="right"/>
    </xf>
    <xf numFmtId="3" fontId="19" fillId="0" borderId="25" xfId="0" applyNumberFormat="1" applyFont="1" applyBorder="1" applyAlignment="1">
      <alignment horizontal="right"/>
    </xf>
    <xf numFmtId="3" fontId="19" fillId="0" borderId="26" xfId="0" applyNumberFormat="1" applyFont="1" applyBorder="1" applyAlignment="1">
      <alignment horizontal="right"/>
    </xf>
    <xf numFmtId="3" fontId="19" fillId="0" borderId="27" xfId="0" applyNumberFormat="1" applyFont="1" applyBorder="1" applyAlignment="1">
      <alignment horizontal="right"/>
    </xf>
    <xf numFmtId="3" fontId="19" fillId="0" borderId="28" xfId="0" applyNumberFormat="1" applyFont="1" applyBorder="1" applyAlignment="1">
      <alignment horizontal="right"/>
    </xf>
    <xf numFmtId="3" fontId="19" fillId="0" borderId="29" xfId="0" applyNumberFormat="1" applyFont="1" applyBorder="1" applyAlignment="1">
      <alignment horizontal="right"/>
    </xf>
    <xf numFmtId="3" fontId="30" fillId="0" borderId="11" xfId="0" applyNumberFormat="1" applyFont="1" applyBorder="1" applyAlignment="1">
      <alignment horizontal="right"/>
    </xf>
    <xf numFmtId="3" fontId="30" fillId="0" borderId="6" xfId="0" applyNumberFormat="1" applyFont="1" applyBorder="1" applyAlignment="1">
      <alignment horizontal="center"/>
    </xf>
    <xf numFmtId="0" fontId="31" fillId="0" borderId="0" xfId="0" applyFont="1" applyAlignment="1">
      <alignment/>
    </xf>
    <xf numFmtId="3" fontId="1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4" fontId="28" fillId="0" borderId="0" xfId="19" applyFont="1" applyAlignment="1">
      <alignment horizontal="centerContinuous"/>
      <protection/>
    </xf>
    <xf numFmtId="2" fontId="28" fillId="0" borderId="0" xfId="19" applyNumberFormat="1" applyFont="1" applyAlignment="1">
      <alignment horizontal="centerContinuous"/>
      <protection/>
    </xf>
    <xf numFmtId="4" fontId="19" fillId="0" borderId="0" xfId="19" applyFont="1" applyBorder="1">
      <alignment/>
      <protection/>
    </xf>
    <xf numFmtId="4" fontId="19" fillId="0" borderId="0" xfId="19" applyFont="1">
      <alignment/>
      <protection/>
    </xf>
    <xf numFmtId="4" fontId="19" fillId="0" borderId="0" xfId="19" applyFont="1" applyAlignment="1">
      <alignment horizontal="center"/>
      <protection/>
    </xf>
    <xf numFmtId="2" fontId="19" fillId="0" borderId="0" xfId="19" applyNumberFormat="1" applyFont="1" applyFill="1">
      <alignment/>
      <protection/>
    </xf>
    <xf numFmtId="2" fontId="19" fillId="0" borderId="0" xfId="19" applyNumberFormat="1" applyFont="1" applyFill="1" applyAlignment="1">
      <alignment horizontal="center"/>
      <protection/>
    </xf>
    <xf numFmtId="4" fontId="19" fillId="0" borderId="0" xfId="19" applyFont="1" applyFill="1" applyBorder="1" applyAlignment="1">
      <alignment horizontal="center"/>
      <protection/>
    </xf>
    <xf numFmtId="4" fontId="19" fillId="0" borderId="0" xfId="19" applyFont="1" applyFill="1" applyBorder="1">
      <alignment/>
      <protection/>
    </xf>
    <xf numFmtId="4" fontId="19" fillId="0" borderId="8" xfId="19" applyFont="1" applyBorder="1" applyAlignment="1">
      <alignment horizontal="center"/>
      <protection/>
    </xf>
    <xf numFmtId="2" fontId="19" fillId="0" borderId="8" xfId="19" applyNumberFormat="1" applyFont="1" applyFill="1" applyBorder="1" applyAlignment="1">
      <alignment horizontal="center"/>
      <protection/>
    </xf>
    <xf numFmtId="4" fontId="19" fillId="0" borderId="8" xfId="19" applyFont="1" applyFill="1" applyBorder="1" applyAlignment="1">
      <alignment horizontal="center"/>
      <protection/>
    </xf>
    <xf numFmtId="4" fontId="19" fillId="0" borderId="14" xfId="19" applyFont="1" applyBorder="1" applyAlignment="1">
      <alignment horizontal="center"/>
      <protection/>
    </xf>
    <xf numFmtId="2" fontId="19" fillId="0" borderId="14" xfId="19" applyNumberFormat="1" applyFont="1" applyFill="1" applyBorder="1" applyAlignment="1">
      <alignment horizontal="center"/>
      <protection/>
    </xf>
    <xf numFmtId="4" fontId="19" fillId="0" borderId="14" xfId="19" applyFont="1" applyFill="1" applyBorder="1" applyAlignment="1">
      <alignment horizontal="center"/>
      <protection/>
    </xf>
    <xf numFmtId="4" fontId="19" fillId="0" borderId="19" xfId="19" applyFont="1" applyBorder="1" applyAlignment="1">
      <alignment horizontal="center"/>
      <protection/>
    </xf>
    <xf numFmtId="2" fontId="19" fillId="0" borderId="19" xfId="19" applyNumberFormat="1" applyFont="1" applyFill="1" applyBorder="1" applyAlignment="1">
      <alignment horizontal="center"/>
      <protection/>
    </xf>
    <xf numFmtId="4" fontId="19" fillId="0" borderId="19" xfId="19" applyFont="1" applyFill="1" applyBorder="1" applyAlignment="1">
      <alignment horizontal="center"/>
      <protection/>
    </xf>
    <xf numFmtId="4" fontId="19" fillId="0" borderId="2" xfId="19" applyFont="1" applyFill="1" applyBorder="1" applyAlignment="1">
      <alignment horizontal="center"/>
      <protection/>
    </xf>
    <xf numFmtId="4" fontId="19" fillId="0" borderId="28" xfId="19" applyFont="1" applyBorder="1" applyAlignment="1">
      <alignment horizontal="center"/>
      <protection/>
    </xf>
    <xf numFmtId="4" fontId="19" fillId="0" borderId="28" xfId="19" applyNumberFormat="1" applyFont="1" applyBorder="1" applyAlignment="1">
      <alignment horizontal="center"/>
      <protection/>
    </xf>
    <xf numFmtId="49" fontId="19" fillId="0" borderId="28" xfId="19" applyNumberFormat="1" applyFont="1" applyBorder="1" applyAlignment="1">
      <alignment horizontal="center"/>
      <protection/>
    </xf>
    <xf numFmtId="4" fontId="19" fillId="0" borderId="5" xfId="19" applyFont="1" applyBorder="1" applyAlignment="1">
      <alignment horizontal="center"/>
      <protection/>
    </xf>
    <xf numFmtId="2" fontId="19" fillId="0" borderId="28" xfId="19" applyNumberFormat="1" applyFont="1" applyFill="1" applyBorder="1" applyAlignment="1">
      <alignment horizontal="center"/>
      <protection/>
    </xf>
    <xf numFmtId="3" fontId="19" fillId="0" borderId="28" xfId="19" applyNumberFormat="1" applyFont="1" applyBorder="1" applyAlignment="1">
      <alignment horizontal="center"/>
      <protection/>
    </xf>
    <xf numFmtId="4" fontId="19" fillId="0" borderId="28" xfId="19" applyFont="1" applyBorder="1" applyAlignment="1" quotePrefix="1">
      <alignment horizontal="center"/>
      <protection/>
    </xf>
    <xf numFmtId="1" fontId="19" fillId="0" borderId="28" xfId="19" applyNumberFormat="1" applyFont="1" applyBorder="1" applyAlignment="1">
      <alignment horizontal="center"/>
      <protection/>
    </xf>
    <xf numFmtId="4" fontId="19" fillId="0" borderId="30" xfId="19" applyFont="1" applyBorder="1">
      <alignment/>
      <protection/>
    </xf>
    <xf numFmtId="4" fontId="19" fillId="0" borderId="28" xfId="19" applyFont="1" applyFill="1" applyBorder="1" applyAlignment="1">
      <alignment horizontal="center"/>
      <protection/>
    </xf>
    <xf numFmtId="4" fontId="19" fillId="0" borderId="0" xfId="19" applyFont="1" applyBorder="1" applyAlignment="1">
      <alignment horizontal="center"/>
      <protection/>
    </xf>
    <xf numFmtId="2" fontId="19" fillId="0" borderId="0" xfId="19" applyNumberFormat="1" applyFont="1" applyBorder="1" applyAlignment="1">
      <alignment horizontal="center"/>
      <protection/>
    </xf>
    <xf numFmtId="4" fontId="5" fillId="0" borderId="0" xfId="19" applyFont="1" applyBorder="1" applyAlignment="1">
      <alignment horizontal="left"/>
      <protection/>
    </xf>
    <xf numFmtId="4" fontId="5" fillId="0" borderId="0" xfId="19" applyFont="1" applyBorder="1">
      <alignment/>
      <protection/>
    </xf>
    <xf numFmtId="4" fontId="5" fillId="0" borderId="0" xfId="19" applyFont="1" applyBorder="1" applyAlignment="1">
      <alignment horizontal="right"/>
      <protection/>
    </xf>
    <xf numFmtId="2" fontId="5" fillId="0" borderId="0" xfId="19" applyNumberFormat="1" applyFont="1" applyBorder="1" applyAlignment="1">
      <alignment horizontal="left"/>
      <protection/>
    </xf>
    <xf numFmtId="4" fontId="5" fillId="0" borderId="0" xfId="19" applyFont="1" applyBorder="1" applyAlignment="1">
      <alignment horizontal="center"/>
      <protection/>
    </xf>
    <xf numFmtId="4" fontId="5" fillId="0" borderId="0" xfId="19" applyFont="1">
      <alignment/>
      <protection/>
    </xf>
    <xf numFmtId="2" fontId="19" fillId="0" borderId="0" xfId="19" applyNumberFormat="1" applyFont="1" applyAlignment="1">
      <alignment horizontal="center"/>
      <protection/>
    </xf>
    <xf numFmtId="0" fontId="28" fillId="0" borderId="0" xfId="0" applyFont="1" applyAlignment="1">
      <alignment horizontal="centerContinuous"/>
    </xf>
    <xf numFmtId="0" fontId="28" fillId="0" borderId="0" xfId="0" applyFont="1" applyAlignment="1">
      <alignment/>
    </xf>
    <xf numFmtId="0" fontId="7" fillId="0" borderId="1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19" fillId="0" borderId="7" xfId="0" applyFont="1" applyBorder="1" applyAlignment="1">
      <alignment horizontal="center"/>
    </xf>
    <xf numFmtId="0" fontId="5" fillId="0" borderId="16" xfId="0" applyFont="1" applyBorder="1" applyAlignment="1">
      <alignment horizontal="centerContinuous"/>
    </xf>
    <xf numFmtId="0" fontId="19" fillId="0" borderId="15" xfId="0" applyFont="1" applyBorder="1" applyAlignment="1">
      <alignment horizontal="center"/>
    </xf>
    <xf numFmtId="0" fontId="19" fillId="0" borderId="18" xfId="0" applyFont="1" applyBorder="1" applyAlignment="1">
      <alignment/>
    </xf>
    <xf numFmtId="0" fontId="7" fillId="0" borderId="3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29" fillId="0" borderId="11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178" fontId="19" fillId="0" borderId="32" xfId="0" applyNumberFormat="1" applyFont="1" applyBorder="1" applyAlignment="1">
      <alignment horizontal="left"/>
    </xf>
    <xf numFmtId="178" fontId="19" fillId="0" borderId="33" xfId="0" applyNumberFormat="1" applyFont="1" applyBorder="1" applyAlignment="1">
      <alignment horizontal="left"/>
    </xf>
    <xf numFmtId="0" fontId="33" fillId="0" borderId="15" xfId="0" applyFont="1" applyBorder="1" applyAlignment="1">
      <alignment horizontal="left"/>
    </xf>
    <xf numFmtId="0" fontId="19" fillId="0" borderId="33" xfId="0" applyFont="1" applyBorder="1" applyAlignment="1">
      <alignment horizontal="left"/>
    </xf>
    <xf numFmtId="0" fontId="19" fillId="0" borderId="30" xfId="0" applyFont="1" applyBorder="1" applyAlignment="1">
      <alignment/>
    </xf>
    <xf numFmtId="0" fontId="17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/>
    </xf>
    <xf numFmtId="0" fontId="19" fillId="2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34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9" fillId="2" borderId="0" xfId="0" applyFont="1" applyFill="1" applyAlignment="1">
      <alignment horizontal="centerContinuous"/>
    </xf>
    <xf numFmtId="0" fontId="19" fillId="0" borderId="0" xfId="0" applyFont="1" applyFill="1" applyBorder="1" applyAlignment="1">
      <alignment horizontal="centerContinuous"/>
    </xf>
    <xf numFmtId="0" fontId="17" fillId="2" borderId="0" xfId="0" applyFont="1" applyFill="1" applyBorder="1" applyAlignment="1">
      <alignment/>
    </xf>
    <xf numFmtId="0" fontId="17" fillId="2" borderId="17" xfId="0" applyFont="1" applyFill="1" applyBorder="1" applyAlignment="1">
      <alignment/>
    </xf>
    <xf numFmtId="0" fontId="17" fillId="2" borderId="17" xfId="0" applyFont="1" applyFill="1" applyBorder="1" applyAlignment="1">
      <alignment horizontal="center"/>
    </xf>
    <xf numFmtId="0" fontId="17" fillId="0" borderId="17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17" fillId="2" borderId="6" xfId="0" applyNumberFormat="1" applyFont="1" applyFill="1" applyBorder="1" applyAlignment="1">
      <alignment horizontal="center" vertical="center"/>
    </xf>
    <xf numFmtId="0" fontId="17" fillId="0" borderId="6" xfId="20" applyFont="1" applyFill="1" applyBorder="1" applyAlignment="1">
      <alignment horizontal="center" vertical="center"/>
      <protection/>
    </xf>
    <xf numFmtId="0" fontId="17" fillId="0" borderId="13" xfId="20" applyFont="1" applyFill="1" applyBorder="1" applyAlignment="1">
      <alignment horizontal="center" vertical="center"/>
      <protection/>
    </xf>
    <xf numFmtId="0" fontId="17" fillId="0" borderId="34" xfId="0" applyFont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2" fontId="17" fillId="2" borderId="9" xfId="0" applyNumberFormat="1" applyFont="1" applyFill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2" fontId="35" fillId="2" borderId="36" xfId="0" applyNumberFormat="1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17" fillId="0" borderId="14" xfId="20" applyFont="1" applyFill="1" applyBorder="1" applyAlignment="1">
      <alignment horizontal="center"/>
      <protection/>
    </xf>
    <xf numFmtId="0" fontId="17" fillId="0" borderId="16" xfId="0" applyFont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2" fontId="35" fillId="2" borderId="37" xfId="0" applyNumberFormat="1" applyFont="1" applyFill="1" applyBorder="1" applyAlignment="1">
      <alignment horizontal="center"/>
    </xf>
    <xf numFmtId="0" fontId="17" fillId="2" borderId="19" xfId="0" applyFont="1" applyFill="1" applyBorder="1" applyAlignment="1">
      <alignment horizontal="center"/>
    </xf>
    <xf numFmtId="4" fontId="17" fillId="0" borderId="19" xfId="19" applyFont="1" applyFill="1" applyBorder="1" applyAlignment="1">
      <alignment horizontal="center"/>
      <protection/>
    </xf>
    <xf numFmtId="4" fontId="17" fillId="0" borderId="31" xfId="19" applyFont="1" applyFill="1" applyBorder="1" applyAlignment="1">
      <alignment horizontal="center"/>
      <protection/>
    </xf>
    <xf numFmtId="0" fontId="17" fillId="2" borderId="31" xfId="0" applyFont="1" applyFill="1" applyBorder="1" applyAlignment="1">
      <alignment horizontal="center"/>
    </xf>
    <xf numFmtId="0" fontId="35" fillId="0" borderId="38" xfId="0" applyFont="1" applyFill="1" applyBorder="1" applyAlignment="1">
      <alignment horizontal="center"/>
    </xf>
    <xf numFmtId="2" fontId="35" fillId="2" borderId="39" xfId="0" applyNumberFormat="1" applyFont="1" applyFill="1" applyBorder="1" applyAlignment="1">
      <alignment horizontal="center"/>
    </xf>
    <xf numFmtId="0" fontId="19" fillId="2" borderId="17" xfId="0" applyFont="1" applyFill="1" applyBorder="1" applyAlignment="1">
      <alignment/>
    </xf>
    <xf numFmtId="0" fontId="17" fillId="0" borderId="14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22" xfId="0" applyFont="1" applyBorder="1" applyAlignment="1">
      <alignment horizontal="center"/>
    </xf>
    <xf numFmtId="2" fontId="17" fillId="2" borderId="14" xfId="19" applyNumberFormat="1" applyFont="1" applyFill="1" applyBorder="1" applyAlignment="1">
      <alignment horizontal="center"/>
      <protection/>
    </xf>
    <xf numFmtId="2" fontId="17" fillId="2" borderId="16" xfId="19" applyNumberFormat="1" applyFont="1" applyFill="1" applyBorder="1" applyAlignment="1">
      <alignment horizontal="center"/>
      <protection/>
    </xf>
    <xf numFmtId="0" fontId="17" fillId="0" borderId="19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2" fontId="17" fillId="2" borderId="31" xfId="0" applyNumberFormat="1" applyFont="1" applyFill="1" applyBorder="1" applyAlignment="1">
      <alignment horizontal="center"/>
    </xf>
    <xf numFmtId="2" fontId="17" fillId="0" borderId="40" xfId="0" applyNumberFormat="1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9" xfId="20" applyFont="1" applyFill="1" applyBorder="1" applyAlignment="1">
      <alignment horizontal="center"/>
      <protection/>
    </xf>
    <xf numFmtId="0" fontId="17" fillId="0" borderId="19" xfId="0" applyFont="1" applyBorder="1" applyAlignment="1">
      <alignment horizontal="center"/>
    </xf>
    <xf numFmtId="49" fontId="17" fillId="0" borderId="8" xfId="0" applyNumberFormat="1" applyFont="1" applyFill="1" applyBorder="1" applyAlignment="1">
      <alignment horizontal="center"/>
    </xf>
    <xf numFmtId="2" fontId="17" fillId="2" borderId="16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17" fillId="0" borderId="16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49" fontId="17" fillId="0" borderId="31" xfId="0" applyNumberFormat="1" applyFont="1" applyFill="1" applyBorder="1" applyAlignment="1">
      <alignment horizontal="center"/>
    </xf>
    <xf numFmtId="0" fontId="17" fillId="0" borderId="31" xfId="0" applyFont="1" applyBorder="1" applyAlignment="1">
      <alignment/>
    </xf>
    <xf numFmtId="2" fontId="17" fillId="0" borderId="16" xfId="0" applyNumberFormat="1" applyFont="1" applyBorder="1" applyAlignment="1">
      <alignment horizontal="center"/>
    </xf>
    <xf numFmtId="49" fontId="17" fillId="0" borderId="19" xfId="0" applyNumberFormat="1" applyFont="1" applyFill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0" fillId="0" borderId="8" xfId="0" applyBorder="1" applyAlignment="1">
      <alignment/>
    </xf>
    <xf numFmtId="2" fontId="17" fillId="0" borderId="31" xfId="0" applyNumberFormat="1" applyFont="1" applyBorder="1" applyAlignment="1">
      <alignment horizontal="center"/>
    </xf>
    <xf numFmtId="49" fontId="35" fillId="0" borderId="14" xfId="0" applyNumberFormat="1" applyFont="1" applyFill="1" applyBorder="1" applyAlignment="1">
      <alignment horizontal="center"/>
    </xf>
    <xf numFmtId="49" fontId="35" fillId="0" borderId="16" xfId="0" applyNumberFormat="1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49" fontId="35" fillId="0" borderId="19" xfId="0" applyNumberFormat="1" applyFont="1" applyFill="1" applyBorder="1" applyAlignment="1">
      <alignment horizontal="center"/>
    </xf>
    <xf numFmtId="0" fontId="35" fillId="0" borderId="31" xfId="0" applyFont="1" applyFill="1" applyBorder="1" applyAlignment="1">
      <alignment horizontal="center"/>
    </xf>
    <xf numFmtId="49" fontId="35" fillId="0" borderId="31" xfId="0" applyNumberFormat="1" applyFont="1" applyFill="1" applyBorder="1" applyAlignment="1">
      <alignment horizontal="center"/>
    </xf>
    <xf numFmtId="2" fontId="17" fillId="2" borderId="31" xfId="19" applyNumberFormat="1" applyFont="1" applyFill="1" applyBorder="1" applyAlignment="1">
      <alignment horizontal="center"/>
      <protection/>
    </xf>
    <xf numFmtId="0" fontId="0" fillId="0" borderId="8" xfId="0" applyBorder="1" applyAlignment="1">
      <alignment/>
    </xf>
    <xf numFmtId="0" fontId="17" fillId="0" borderId="9" xfId="20" applyFont="1" applyFill="1" applyBorder="1" applyAlignment="1">
      <alignment horizontal="center"/>
      <protection/>
    </xf>
    <xf numFmtId="2" fontId="17" fillId="2" borderId="9" xfId="19" applyNumberFormat="1" applyFont="1" applyFill="1" applyBorder="1" applyAlignment="1">
      <alignment horizontal="center"/>
      <protection/>
    </xf>
    <xf numFmtId="0" fontId="17" fillId="0" borderId="16" xfId="20" applyFont="1" applyFill="1" applyBorder="1" applyAlignment="1">
      <alignment horizontal="center"/>
      <protection/>
    </xf>
    <xf numFmtId="0" fontId="17" fillId="0" borderId="8" xfId="0" applyFont="1" applyBorder="1" applyAlignment="1">
      <alignment horizontal="center"/>
    </xf>
    <xf numFmtId="179" fontId="17" fillId="2" borderId="9" xfId="19" applyNumberFormat="1" applyFont="1" applyFill="1" applyBorder="1" applyAlignment="1">
      <alignment horizontal="center"/>
      <protection/>
    </xf>
    <xf numFmtId="179" fontId="17" fillId="2" borderId="31" xfId="19" applyNumberFormat="1" applyFont="1" applyFill="1" applyBorder="1" applyAlignment="1">
      <alignment horizontal="center"/>
      <protection/>
    </xf>
    <xf numFmtId="0" fontId="17" fillId="0" borderId="8" xfId="20" applyFont="1" applyFill="1" applyBorder="1" applyAlignment="1">
      <alignment horizontal="center"/>
      <protection/>
    </xf>
    <xf numFmtId="0" fontId="36" fillId="0" borderId="14" xfId="20" applyFont="1" applyFill="1" applyBorder="1" applyAlignment="1">
      <alignment horizontal="center"/>
      <protection/>
    </xf>
    <xf numFmtId="2" fontId="36" fillId="2" borderId="14" xfId="19" applyNumberFormat="1" applyFont="1" applyFill="1" applyBorder="1" applyAlignment="1">
      <alignment horizontal="center"/>
      <protection/>
    </xf>
    <xf numFmtId="0" fontId="36" fillId="0" borderId="16" xfId="20" applyFont="1" applyFill="1" applyBorder="1" applyAlignment="1">
      <alignment horizontal="center"/>
      <protection/>
    </xf>
    <xf numFmtId="0" fontId="36" fillId="2" borderId="16" xfId="0" applyFont="1" applyFill="1" applyBorder="1" applyAlignment="1">
      <alignment horizontal="center"/>
    </xf>
    <xf numFmtId="0" fontId="36" fillId="0" borderId="19" xfId="20" applyFont="1" applyFill="1" applyBorder="1" applyAlignment="1">
      <alignment horizontal="center"/>
      <protection/>
    </xf>
    <xf numFmtId="49" fontId="36" fillId="0" borderId="19" xfId="0" applyNumberFormat="1" applyFont="1" applyFill="1" applyBorder="1" applyAlignment="1">
      <alignment horizontal="center"/>
    </xf>
    <xf numFmtId="2" fontId="36" fillId="2" borderId="19" xfId="19" applyNumberFormat="1" applyFont="1" applyFill="1" applyBorder="1" applyAlignment="1">
      <alignment horizontal="center"/>
      <protection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horizontal="center"/>
    </xf>
    <xf numFmtId="0" fontId="17" fillId="0" borderId="8" xfId="0" applyFont="1" applyBorder="1" applyAlignment="1">
      <alignment/>
    </xf>
    <xf numFmtId="0" fontId="17" fillId="0" borderId="14" xfId="0" applyFont="1" applyBorder="1" applyAlignment="1">
      <alignment/>
    </xf>
    <xf numFmtId="49" fontId="17" fillId="0" borderId="15" xfId="0" applyNumberFormat="1" applyFont="1" applyFill="1" applyBorder="1" applyAlignment="1">
      <alignment horizontal="center"/>
    </xf>
    <xf numFmtId="2" fontId="17" fillId="2" borderId="19" xfId="19" applyNumberFormat="1" applyFont="1" applyFill="1" applyBorder="1" applyAlignment="1">
      <alignment horizontal="center"/>
      <protection/>
    </xf>
    <xf numFmtId="0" fontId="17" fillId="0" borderId="0" xfId="0" applyFont="1" applyAlignment="1">
      <alignment horizontal="center"/>
    </xf>
    <xf numFmtId="4" fontId="17" fillId="2" borderId="8" xfId="19" applyFont="1" applyFill="1" applyBorder="1" applyAlignment="1">
      <alignment horizontal="center"/>
      <protection/>
    </xf>
    <xf numFmtId="4" fontId="17" fillId="2" borderId="19" xfId="19" applyFont="1" applyFill="1" applyBorder="1" applyAlignment="1">
      <alignment horizontal="center"/>
      <protection/>
    </xf>
    <xf numFmtId="2" fontId="17" fillId="2" borderId="8" xfId="19" applyNumberFormat="1" applyFont="1" applyFill="1" applyBorder="1" applyAlignment="1">
      <alignment horizontal="center"/>
      <protection/>
    </xf>
    <xf numFmtId="0" fontId="17" fillId="2" borderId="14" xfId="0" applyFont="1" applyFill="1" applyBorder="1" applyAlignment="1" quotePrefix="1">
      <alignment horizontal="center"/>
    </xf>
    <xf numFmtId="2" fontId="36" fillId="0" borderId="40" xfId="0" applyNumberFormat="1" applyFont="1" applyBorder="1" applyAlignment="1">
      <alignment horizontal="center"/>
    </xf>
    <xf numFmtId="0" fontId="36" fillId="0" borderId="40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8" xfId="20" applyFont="1" applyFill="1" applyBorder="1" applyAlignment="1">
      <alignment horizontal="center"/>
      <protection/>
    </xf>
    <xf numFmtId="10" fontId="36" fillId="2" borderId="16" xfId="0" applyNumberFormat="1" applyFont="1" applyFill="1" applyBorder="1" applyAlignment="1">
      <alignment horizontal="center"/>
    </xf>
    <xf numFmtId="2" fontId="36" fillId="2" borderId="19" xfId="0" applyNumberFormat="1" applyFont="1" applyFill="1" applyBorder="1" applyAlignment="1">
      <alignment horizontal="center"/>
    </xf>
    <xf numFmtId="10" fontId="36" fillId="2" borderId="19" xfId="0" applyNumberFormat="1" applyFont="1" applyFill="1" applyBorder="1" applyAlignment="1">
      <alignment horizontal="center"/>
    </xf>
    <xf numFmtId="4" fontId="17" fillId="0" borderId="8" xfId="19" applyFont="1" applyBorder="1" applyAlignment="1">
      <alignment horizontal="center"/>
      <protection/>
    </xf>
    <xf numFmtId="2" fontId="17" fillId="0" borderId="14" xfId="0" applyNumberFormat="1" applyFont="1" applyBorder="1" applyAlignment="1">
      <alignment horizontal="center"/>
    </xf>
    <xf numFmtId="4" fontId="17" fillId="0" borderId="14" xfId="19" applyFont="1" applyBorder="1" applyAlignment="1">
      <alignment horizontal="center"/>
      <protection/>
    </xf>
    <xf numFmtId="2" fontId="17" fillId="0" borderId="19" xfId="0" applyNumberFormat="1" applyFont="1" applyBorder="1" applyAlignment="1">
      <alignment horizontal="center"/>
    </xf>
    <xf numFmtId="2" fontId="36" fillId="0" borderId="9" xfId="0" applyNumberFormat="1" applyFont="1" applyBorder="1" applyAlignment="1">
      <alignment horizontal="center"/>
    </xf>
    <xf numFmtId="0" fontId="36" fillId="0" borderId="9" xfId="0" applyFont="1" applyBorder="1" applyAlignment="1">
      <alignment horizontal="center"/>
    </xf>
    <xf numFmtId="2" fontId="36" fillId="0" borderId="16" xfId="0" applyNumberFormat="1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5" fillId="0" borderId="19" xfId="0" applyFont="1" applyFill="1" applyBorder="1" applyAlignment="1">
      <alignment horizontal="center"/>
    </xf>
    <xf numFmtId="0" fontId="36" fillId="0" borderId="31" xfId="20" applyFont="1" applyFill="1" applyBorder="1" applyAlignment="1">
      <alignment horizontal="center"/>
      <protection/>
    </xf>
    <xf numFmtId="2" fontId="36" fillId="0" borderId="31" xfId="0" applyNumberFormat="1" applyFont="1" applyBorder="1" applyAlignment="1">
      <alignment horizontal="center"/>
    </xf>
    <xf numFmtId="0" fontId="36" fillId="0" borderId="31" xfId="0" applyFont="1" applyBorder="1" applyAlignment="1">
      <alignment horizontal="center"/>
    </xf>
    <xf numFmtId="2" fontId="35" fillId="0" borderId="14" xfId="0" applyNumberFormat="1" applyFont="1" applyFill="1" applyBorder="1" applyAlignment="1">
      <alignment horizontal="center"/>
    </xf>
    <xf numFmtId="0" fontId="35" fillId="0" borderId="14" xfId="0" applyFont="1" applyFill="1" applyBorder="1" applyAlignment="1">
      <alignment horizontal="center"/>
    </xf>
    <xf numFmtId="2" fontId="35" fillId="0" borderId="36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35" fillId="0" borderId="14" xfId="20" applyFont="1" applyFill="1" applyBorder="1" applyAlignment="1">
      <alignment horizontal="center"/>
      <protection/>
    </xf>
    <xf numFmtId="2" fontId="35" fillId="0" borderId="37" xfId="0" applyNumberFormat="1" applyFont="1" applyFill="1" applyBorder="1" applyAlignment="1">
      <alignment horizontal="center"/>
    </xf>
    <xf numFmtId="0" fontId="35" fillId="0" borderId="19" xfId="20" applyFont="1" applyFill="1" applyBorder="1" applyAlignment="1">
      <alignment horizontal="center"/>
      <protection/>
    </xf>
    <xf numFmtId="2" fontId="35" fillId="0" borderId="19" xfId="0" applyNumberFormat="1" applyFont="1" applyFill="1" applyBorder="1" applyAlignment="1">
      <alignment horizontal="center"/>
    </xf>
    <xf numFmtId="0" fontId="35" fillId="0" borderId="8" xfId="0" applyFont="1" applyFill="1" applyBorder="1" applyAlignment="1">
      <alignment horizontal="center"/>
    </xf>
    <xf numFmtId="2" fontId="35" fillId="0" borderId="8" xfId="0" applyNumberFormat="1" applyFont="1" applyFill="1" applyBorder="1" applyAlignment="1">
      <alignment horizontal="center"/>
    </xf>
    <xf numFmtId="2" fontId="35" fillId="0" borderId="39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38" fillId="2" borderId="8" xfId="20" applyFont="1" applyFill="1" applyBorder="1" applyAlignment="1">
      <alignment horizontal="center"/>
      <protection/>
    </xf>
    <xf numFmtId="2" fontId="38" fillId="0" borderId="8" xfId="0" applyNumberFormat="1" applyFont="1" applyFill="1" applyBorder="1" applyAlignment="1">
      <alignment horizontal="center"/>
    </xf>
    <xf numFmtId="0" fontId="38" fillId="0" borderId="8" xfId="0" applyFont="1" applyFill="1" applyBorder="1" applyAlignment="1">
      <alignment horizontal="center"/>
    </xf>
    <xf numFmtId="2" fontId="38" fillId="0" borderId="14" xfId="0" applyNumberFormat="1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/>
    </xf>
    <xf numFmtId="0" fontId="38" fillId="0" borderId="19" xfId="20" applyFont="1" applyFill="1" applyBorder="1" applyAlignment="1">
      <alignment horizontal="center"/>
      <protection/>
    </xf>
    <xf numFmtId="0" fontId="38" fillId="2" borderId="19" xfId="20" applyFont="1" applyFill="1" applyBorder="1" applyAlignment="1">
      <alignment horizontal="center"/>
      <protection/>
    </xf>
    <xf numFmtId="2" fontId="38" fillId="0" borderId="19" xfId="0" applyNumberFormat="1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0" fontId="38" fillId="2" borderId="15" xfId="20" applyFont="1" applyFill="1" applyBorder="1" applyAlignment="1">
      <alignment horizontal="center"/>
      <protection/>
    </xf>
    <xf numFmtId="0" fontId="0" fillId="0" borderId="14" xfId="0" applyBorder="1" applyAlignment="1">
      <alignment/>
    </xf>
    <xf numFmtId="2" fontId="36" fillId="0" borderId="14" xfId="0" applyNumberFormat="1" applyFont="1" applyFill="1" applyBorder="1" applyAlignment="1">
      <alignment horizontal="center"/>
    </xf>
    <xf numFmtId="0" fontId="36" fillId="0" borderId="14" xfId="0" applyFont="1" applyFill="1" applyBorder="1" applyAlignment="1">
      <alignment horizontal="center"/>
    </xf>
    <xf numFmtId="2" fontId="36" fillId="0" borderId="19" xfId="0" applyNumberFormat="1" applyFont="1" applyFill="1" applyBorder="1" applyAlignment="1">
      <alignment horizontal="center"/>
    </xf>
    <xf numFmtId="0" fontId="36" fillId="0" borderId="19" xfId="0" applyFont="1" applyFill="1" applyBorder="1" applyAlignment="1">
      <alignment horizontal="center"/>
    </xf>
    <xf numFmtId="0" fontId="39" fillId="2" borderId="0" xfId="0" applyFont="1" applyFill="1" applyBorder="1" applyAlignment="1">
      <alignment horizontal="center"/>
    </xf>
    <xf numFmtId="49" fontId="35" fillId="0" borderId="7" xfId="0" applyNumberFormat="1" applyFont="1" applyFill="1" applyBorder="1" applyAlignment="1">
      <alignment/>
    </xf>
    <xf numFmtId="49" fontId="35" fillId="0" borderId="10" xfId="0" applyNumberFormat="1" applyFont="1" applyFill="1" applyBorder="1" applyAlignment="1">
      <alignment/>
    </xf>
    <xf numFmtId="2" fontId="35" fillId="0" borderId="9" xfId="0" applyNumberFormat="1" applyFont="1" applyFill="1" applyBorder="1" applyAlignment="1">
      <alignment horizontal="center"/>
    </xf>
    <xf numFmtId="10" fontId="35" fillId="0" borderId="8" xfId="0" applyNumberFormat="1" applyFont="1" applyFill="1" applyBorder="1" applyAlignment="1">
      <alignment horizontal="center"/>
    </xf>
    <xf numFmtId="2" fontId="40" fillId="0" borderId="9" xfId="0" applyNumberFormat="1" applyFont="1" applyFill="1" applyBorder="1" applyAlignment="1">
      <alignment/>
    </xf>
    <xf numFmtId="0" fontId="41" fillId="2" borderId="0" xfId="0" applyFont="1" applyFill="1" applyBorder="1" applyAlignment="1">
      <alignment/>
    </xf>
    <xf numFmtId="0" fontId="41" fillId="2" borderId="0" xfId="0" applyFont="1" applyFill="1" applyAlignment="1">
      <alignment/>
    </xf>
    <xf numFmtId="0" fontId="35" fillId="0" borderId="15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center"/>
    </xf>
    <xf numFmtId="2" fontId="35" fillId="0" borderId="16" xfId="0" applyNumberFormat="1" applyFont="1" applyFill="1" applyBorder="1" applyAlignment="1">
      <alignment horizontal="center"/>
    </xf>
    <xf numFmtId="2" fontId="40" fillId="0" borderId="41" xfId="0" applyNumberFormat="1" applyFont="1" applyFill="1" applyBorder="1" applyAlignment="1">
      <alignment/>
    </xf>
    <xf numFmtId="0" fontId="35" fillId="0" borderId="18" xfId="0" applyFont="1" applyFill="1" applyBorder="1" applyAlignment="1">
      <alignment/>
    </xf>
    <xf numFmtId="0" fontId="35" fillId="0" borderId="17" xfId="0" applyFont="1" applyFill="1" applyBorder="1" applyAlignment="1">
      <alignment/>
    </xf>
    <xf numFmtId="2" fontId="35" fillId="0" borderId="31" xfId="0" applyNumberFormat="1" applyFont="1" applyFill="1" applyBorder="1" applyAlignment="1">
      <alignment horizontal="center"/>
    </xf>
    <xf numFmtId="2" fontId="40" fillId="0" borderId="42" xfId="0" applyNumberFormat="1" applyFont="1" applyFill="1" applyBorder="1" applyAlignment="1">
      <alignment/>
    </xf>
    <xf numFmtId="9" fontId="42" fillId="3" borderId="7" xfId="21" applyFont="1" applyFill="1" applyBorder="1" applyAlignment="1">
      <alignment horizontal="center"/>
    </xf>
    <xf numFmtId="9" fontId="42" fillId="3" borderId="10" xfId="21" applyFont="1" applyFill="1" applyBorder="1" applyAlignment="1">
      <alignment horizontal="center"/>
    </xf>
    <xf numFmtId="9" fontId="41" fillId="3" borderId="10" xfId="21" applyFont="1" applyFill="1" applyBorder="1" applyAlignment="1">
      <alignment/>
    </xf>
    <xf numFmtId="0" fontId="41" fillId="3" borderId="10" xfId="0" applyFont="1" applyFill="1" applyBorder="1" applyAlignment="1">
      <alignment/>
    </xf>
    <xf numFmtId="0" fontId="41" fillId="3" borderId="9" xfId="0" applyFont="1" applyFill="1" applyBorder="1" applyAlignment="1">
      <alignment/>
    </xf>
    <xf numFmtId="180" fontId="37" fillId="3" borderId="8" xfId="0" applyNumberFormat="1" applyFont="1" applyFill="1" applyBorder="1" applyAlignment="1">
      <alignment/>
    </xf>
    <xf numFmtId="0" fontId="35" fillId="2" borderId="0" xfId="0" applyFont="1" applyFill="1" applyBorder="1" applyAlignment="1">
      <alignment horizontal="center"/>
    </xf>
    <xf numFmtId="49" fontId="42" fillId="3" borderId="15" xfId="0" applyNumberFormat="1" applyFont="1" applyFill="1" applyBorder="1" applyAlignment="1">
      <alignment horizontal="center"/>
    </xf>
    <xf numFmtId="49" fontId="42" fillId="3" borderId="0" xfId="0" applyNumberFormat="1" applyFont="1" applyFill="1" applyBorder="1" applyAlignment="1">
      <alignment horizontal="center"/>
    </xf>
    <xf numFmtId="0" fontId="37" fillId="3" borderId="0" xfId="0" applyFont="1" applyFill="1" applyBorder="1" applyAlignment="1">
      <alignment/>
    </xf>
    <xf numFmtId="0" fontId="37" fillId="3" borderId="16" xfId="0" applyFont="1" applyFill="1" applyBorder="1" applyAlignment="1">
      <alignment/>
    </xf>
    <xf numFmtId="180" fontId="37" fillId="3" borderId="14" xfId="0" applyNumberFormat="1" applyFont="1" applyFill="1" applyBorder="1" applyAlignment="1">
      <alignment/>
    </xf>
    <xf numFmtId="0" fontId="37" fillId="2" borderId="0" xfId="0" applyFont="1" applyFill="1" applyBorder="1" applyAlignment="1">
      <alignment/>
    </xf>
    <xf numFmtId="0" fontId="37" fillId="2" borderId="0" xfId="0" applyFont="1" applyFill="1" applyAlignment="1">
      <alignment/>
    </xf>
    <xf numFmtId="0" fontId="42" fillId="3" borderId="18" xfId="0" applyFont="1" applyFill="1" applyBorder="1" applyAlignment="1">
      <alignment horizontal="center"/>
    </xf>
    <xf numFmtId="0" fontId="42" fillId="3" borderId="17" xfId="0" applyFont="1" applyFill="1" applyBorder="1" applyAlignment="1">
      <alignment horizontal="center"/>
    </xf>
    <xf numFmtId="0" fontId="7" fillId="3" borderId="17" xfId="0" applyFont="1" applyFill="1" applyBorder="1" applyAlignment="1">
      <alignment/>
    </xf>
    <xf numFmtId="0" fontId="37" fillId="3" borderId="17" xfId="0" applyFont="1" applyFill="1" applyBorder="1" applyAlignment="1">
      <alignment/>
    </xf>
    <xf numFmtId="0" fontId="37" fillId="3" borderId="31" xfId="0" applyFont="1" applyFill="1" applyBorder="1" applyAlignment="1">
      <alignment/>
    </xf>
    <xf numFmtId="180" fontId="37" fillId="3" borderId="19" xfId="0" applyNumberFormat="1" applyFont="1" applyFill="1" applyBorder="1" applyAlignment="1">
      <alignment/>
    </xf>
    <xf numFmtId="180" fontId="43" fillId="2" borderId="0" xfId="0" applyNumberFormat="1" applyFont="1" applyFill="1" applyAlignment="1">
      <alignment/>
    </xf>
    <xf numFmtId="2" fontId="37" fillId="0" borderId="0" xfId="0" applyNumberFormat="1" applyFont="1" applyFill="1" applyBorder="1" applyAlignment="1">
      <alignment/>
    </xf>
    <xf numFmtId="49" fontId="35" fillId="2" borderId="0" xfId="0" applyNumberFormat="1" applyFont="1" applyFill="1" applyBorder="1" applyAlignment="1">
      <alignment horizontal="right"/>
    </xf>
    <xf numFmtId="0" fontId="35" fillId="2" borderId="0" xfId="0" applyFont="1" applyFill="1" applyAlignment="1">
      <alignment/>
    </xf>
    <xf numFmtId="2" fontId="35" fillId="0" borderId="0" xfId="0" applyNumberFormat="1" applyFont="1" applyFill="1" applyBorder="1" applyAlignment="1">
      <alignment/>
    </xf>
    <xf numFmtId="0" fontId="35" fillId="2" borderId="0" xfId="0" applyFont="1" applyFill="1" applyBorder="1" applyAlignment="1">
      <alignment/>
    </xf>
    <xf numFmtId="49" fontId="35" fillId="2" borderId="0" xfId="0" applyNumberFormat="1" applyFont="1" applyFill="1" applyBorder="1" applyAlignment="1">
      <alignment horizontal="center"/>
    </xf>
    <xf numFmtId="0" fontId="35" fillId="2" borderId="0" xfId="0" applyFont="1" applyFill="1" applyAlignment="1">
      <alignment horizontal="center"/>
    </xf>
    <xf numFmtId="49" fontId="44" fillId="2" borderId="0" xfId="0" applyNumberFormat="1" applyFont="1" applyFill="1" applyBorder="1" applyAlignment="1">
      <alignment horizontal="right"/>
    </xf>
    <xf numFmtId="181" fontId="44" fillId="2" borderId="0" xfId="0" applyNumberFormat="1" applyFont="1" applyFill="1" applyAlignment="1">
      <alignment horizontal="center"/>
    </xf>
    <xf numFmtId="0" fontId="35" fillId="0" borderId="0" xfId="0" applyFont="1" applyFill="1" applyBorder="1" applyAlignment="1">
      <alignment/>
    </xf>
    <xf numFmtId="49" fontId="37" fillId="2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19" fillId="2" borderId="15" xfId="0" applyFont="1" applyFill="1" applyBorder="1" applyAlignment="1">
      <alignment/>
    </xf>
    <xf numFmtId="49" fontId="19" fillId="0" borderId="2" xfId="19" applyNumberFormat="1" applyFont="1" applyFill="1" applyBorder="1" applyAlignment="1">
      <alignment horizontal="center"/>
      <protection/>
    </xf>
    <xf numFmtId="49" fontId="19" fillId="0" borderId="0" xfId="19" applyNumberFormat="1" applyFont="1" applyBorder="1">
      <alignment/>
      <protection/>
    </xf>
    <xf numFmtId="49" fontId="19" fillId="0" borderId="0" xfId="19" applyNumberFormat="1" applyFont="1">
      <alignment/>
      <protection/>
    </xf>
    <xf numFmtId="49" fontId="19" fillId="0" borderId="5" xfId="19" applyNumberFormat="1" applyFont="1" applyBorder="1" applyAlignment="1">
      <alignment horizontal="center"/>
      <protection/>
    </xf>
    <xf numFmtId="4" fontId="19" fillId="0" borderId="28" xfId="19" applyFont="1" applyBorder="1" applyAlignment="1">
      <alignment horizontal="center" wrapText="1"/>
      <protection/>
    </xf>
    <xf numFmtId="0" fontId="17" fillId="2" borderId="15" xfId="0" applyFont="1" applyFill="1" applyBorder="1" applyAlignment="1">
      <alignment horizontal="center"/>
    </xf>
    <xf numFmtId="0" fontId="7" fillId="0" borderId="0" xfId="0" applyFont="1" applyAlignment="1">
      <alignment horizontal="right" wrapText="1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9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/>
    </xf>
    <xf numFmtId="175" fontId="5" fillId="0" borderId="0" xfId="0" applyNumberFormat="1" applyFont="1" applyBorder="1" applyAlignment="1">
      <alignment horizontal="right"/>
    </xf>
    <xf numFmtId="175" fontId="5" fillId="0" borderId="0" xfId="0" applyNumberFormat="1" applyFont="1" applyBorder="1" applyAlignment="1">
      <alignment/>
    </xf>
    <xf numFmtId="2" fontId="17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/>
    </xf>
    <xf numFmtId="175" fontId="7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175" fontId="19" fillId="0" borderId="0" xfId="0" applyNumberFormat="1" applyFont="1" applyBorder="1" applyAlignment="1">
      <alignment horizontal="right"/>
    </xf>
    <xf numFmtId="175" fontId="19" fillId="0" borderId="0" xfId="0" applyNumberFormat="1" applyFont="1" applyBorder="1" applyAlignment="1">
      <alignment/>
    </xf>
    <xf numFmtId="2" fontId="17" fillId="0" borderId="15" xfId="0" applyNumberFormat="1" applyFont="1" applyBorder="1" applyAlignment="1">
      <alignment/>
    </xf>
    <xf numFmtId="0" fontId="10" fillId="0" borderId="0" xfId="0" applyFont="1" applyBorder="1" applyAlignment="1">
      <alignment/>
    </xf>
    <xf numFmtId="175" fontId="10" fillId="0" borderId="0" xfId="0" applyNumberFormat="1" applyFont="1" applyBorder="1" applyAlignment="1">
      <alignment horizontal="right"/>
    </xf>
    <xf numFmtId="175" fontId="10" fillId="0" borderId="0" xfId="0" applyNumberFormat="1" applyFont="1" applyBorder="1" applyAlignment="1">
      <alignment/>
    </xf>
    <xf numFmtId="175" fontId="7" fillId="0" borderId="0" xfId="0" applyNumberFormat="1" applyFont="1" applyBorder="1" applyAlignment="1">
      <alignment/>
    </xf>
    <xf numFmtId="182" fontId="17" fillId="0" borderId="0" xfId="0" applyNumberFormat="1" applyFont="1" applyBorder="1" applyAlignment="1">
      <alignment/>
    </xf>
    <xf numFmtId="182" fontId="17" fillId="0" borderId="0" xfId="0" applyNumberFormat="1" applyFont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Continuous" vertical="center"/>
    </xf>
    <xf numFmtId="0" fontId="0" fillId="0" borderId="6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8" fillId="0" borderId="6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83" fontId="7" fillId="0" borderId="0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8" fillId="0" borderId="17" xfId="0" applyFont="1" applyBorder="1" applyAlignment="1">
      <alignment/>
    </xf>
    <xf numFmtId="175" fontId="49" fillId="0" borderId="0" xfId="0" applyNumberFormat="1" applyFont="1" applyBorder="1" applyAlignment="1">
      <alignment/>
    </xf>
    <xf numFmtId="184" fontId="5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8" fillId="0" borderId="0" xfId="0" applyFont="1" applyAlignment="1">
      <alignment/>
    </xf>
    <xf numFmtId="0" fontId="12" fillId="0" borderId="8" xfId="0" applyFont="1" applyBorder="1" applyAlignment="1">
      <alignment horizontal="centerContinuous"/>
    </xf>
    <xf numFmtId="182" fontId="8" fillId="0" borderId="0" xfId="0" applyNumberFormat="1" applyFont="1" applyAlignment="1">
      <alignment/>
    </xf>
    <xf numFmtId="182" fontId="0" fillId="0" borderId="0" xfId="0" applyNumberFormat="1" applyAlignment="1">
      <alignment/>
    </xf>
    <xf numFmtId="0" fontId="6" fillId="0" borderId="0" xfId="0" applyFont="1" applyBorder="1" applyAlignment="1">
      <alignment horizontal="centerContinuous"/>
    </xf>
    <xf numFmtId="0" fontId="30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3" xfId="0" applyFont="1" applyBorder="1" applyAlignment="1">
      <alignment/>
    </xf>
    <xf numFmtId="0" fontId="5" fillId="0" borderId="43" xfId="0" applyFont="1" applyBorder="1" applyAlignment="1">
      <alignment wrapText="1"/>
    </xf>
    <xf numFmtId="0" fontId="5" fillId="0" borderId="43" xfId="0" applyFont="1" applyBorder="1" applyAlignment="1">
      <alignment horizontal="center"/>
    </xf>
    <xf numFmtId="0" fontId="5" fillId="0" borderId="43" xfId="0" applyFont="1" applyBorder="1" applyAlignment="1">
      <alignment horizontal="center" wrapText="1"/>
    </xf>
    <xf numFmtId="0" fontId="5" fillId="0" borderId="43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43" xfId="0" applyFont="1" applyBorder="1" applyAlignment="1">
      <alignment/>
    </xf>
    <xf numFmtId="0" fontId="5" fillId="0" borderId="2" xfId="0" applyFont="1" applyBorder="1" applyAlignment="1">
      <alignment horizontal="center" wrapText="1"/>
    </xf>
    <xf numFmtId="0" fontId="5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3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center"/>
    </xf>
    <xf numFmtId="3" fontId="30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50" fillId="0" borderId="0" xfId="0" applyFont="1" applyAlignment="1">
      <alignment horizontal="centerContinuous"/>
    </xf>
    <xf numFmtId="0" fontId="51" fillId="0" borderId="0" xfId="0" applyFont="1" applyAlignment="1">
      <alignment horizontal="centerContinuous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1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172" fontId="53" fillId="0" borderId="0" xfId="0" applyNumberFormat="1" applyFont="1" applyBorder="1" applyAlignment="1">
      <alignment horizontal="right"/>
    </xf>
    <xf numFmtId="0" fontId="51" fillId="0" borderId="0" xfId="0" applyFont="1" applyBorder="1" applyAlignment="1">
      <alignment horizontal="left" wrapText="1"/>
    </xf>
    <xf numFmtId="172" fontId="51" fillId="0" borderId="0" xfId="0" applyNumberFormat="1" applyFont="1" applyBorder="1" applyAlignment="1">
      <alignment/>
    </xf>
    <xf numFmtId="0" fontId="51" fillId="0" borderId="0" xfId="0" applyFont="1" applyAlignment="1">
      <alignment horizontal="left" wrapText="1"/>
    </xf>
    <xf numFmtId="172" fontId="51" fillId="0" borderId="0" xfId="0" applyNumberFormat="1" applyFont="1" applyAlignment="1">
      <alignment/>
    </xf>
    <xf numFmtId="172" fontId="53" fillId="0" borderId="0" xfId="0" applyNumberFormat="1" applyFont="1" applyBorder="1" applyAlignment="1">
      <alignment/>
    </xf>
    <xf numFmtId="172" fontId="53" fillId="0" borderId="0" xfId="0" applyNumberFormat="1" applyFont="1" applyAlignment="1">
      <alignment/>
    </xf>
    <xf numFmtId="0" fontId="51" fillId="0" borderId="0" xfId="0" applyFont="1" applyAlignment="1">
      <alignment wrapText="1"/>
    </xf>
    <xf numFmtId="0" fontId="53" fillId="0" borderId="0" xfId="0" applyFont="1" applyAlignment="1">
      <alignment horizontal="left" wrapText="1"/>
    </xf>
    <xf numFmtId="172" fontId="53" fillId="0" borderId="0" xfId="0" applyNumberFormat="1" applyFont="1" applyAlignment="1">
      <alignment horizontal="right"/>
    </xf>
    <xf numFmtId="0" fontId="52" fillId="0" borderId="0" xfId="0" applyFont="1" applyAlignment="1">
      <alignment wrapText="1"/>
    </xf>
    <xf numFmtId="173" fontId="52" fillId="0" borderId="0" xfId="0" applyNumberFormat="1" applyFont="1" applyBorder="1" applyAlignment="1">
      <alignment/>
    </xf>
    <xf numFmtId="173" fontId="52" fillId="0" borderId="0" xfId="0" applyNumberFormat="1" applyFont="1" applyAlignment="1">
      <alignment/>
    </xf>
    <xf numFmtId="173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4" fillId="0" borderId="0" xfId="0" applyFont="1" applyAlignment="1">
      <alignment wrapText="1"/>
    </xf>
    <xf numFmtId="0" fontId="52" fillId="0" borderId="0" xfId="0" applyFont="1" applyAlignment="1">
      <alignment/>
    </xf>
    <xf numFmtId="173" fontId="55" fillId="0" borderId="0" xfId="0" applyNumberFormat="1" applyFont="1" applyAlignment="1">
      <alignment/>
    </xf>
    <xf numFmtId="0" fontId="52" fillId="0" borderId="2" xfId="0" applyFont="1" applyBorder="1" applyAlignment="1">
      <alignment/>
    </xf>
    <xf numFmtId="0" fontId="51" fillId="0" borderId="3" xfId="0" applyFont="1" applyBorder="1" applyAlignment="1">
      <alignment/>
    </xf>
    <xf numFmtId="0" fontId="51" fillId="0" borderId="4" xfId="0" applyFont="1" applyBorder="1" applyAlignment="1">
      <alignment/>
    </xf>
    <xf numFmtId="0" fontId="51" fillId="0" borderId="5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6" fillId="0" borderId="0" xfId="0" applyFont="1" applyBorder="1" applyAlignment="1">
      <alignment horizontal="left" wrapText="1"/>
    </xf>
    <xf numFmtId="172" fontId="56" fillId="0" borderId="0" xfId="0" applyNumberFormat="1" applyFont="1" applyBorder="1" applyAlignment="1">
      <alignment horizontal="right"/>
    </xf>
    <xf numFmtId="0" fontId="51" fillId="0" borderId="0" xfId="0" applyFont="1" applyBorder="1" applyAlignment="1">
      <alignment wrapText="1"/>
    </xf>
    <xf numFmtId="172" fontId="51" fillId="0" borderId="0" xfId="0" applyNumberFormat="1" applyFont="1" applyBorder="1" applyAlignment="1">
      <alignment horizontal="right"/>
    </xf>
    <xf numFmtId="172" fontId="51" fillId="0" borderId="0" xfId="0" applyNumberFormat="1" applyFont="1" applyAlignment="1">
      <alignment horizontal="right"/>
    </xf>
    <xf numFmtId="0" fontId="56" fillId="0" borderId="0" xfId="0" applyFont="1" applyAlignment="1">
      <alignment horizontal="left" wrapText="1"/>
    </xf>
    <xf numFmtId="0" fontId="56" fillId="0" borderId="0" xfId="0" applyFont="1" applyAlignment="1">
      <alignment wrapText="1"/>
    </xf>
    <xf numFmtId="172" fontId="56" fillId="0" borderId="0" xfId="0" applyNumberFormat="1" applyFont="1" applyBorder="1" applyAlignment="1">
      <alignment/>
    </xf>
    <xf numFmtId="172" fontId="56" fillId="0" borderId="0" xfId="0" applyNumberFormat="1" applyFont="1" applyAlignment="1">
      <alignment/>
    </xf>
    <xf numFmtId="0" fontId="56" fillId="0" borderId="0" xfId="0" applyFont="1" applyAlignment="1">
      <alignment/>
    </xf>
    <xf numFmtId="174" fontId="51" fillId="0" borderId="0" xfId="0" applyNumberFormat="1" applyFont="1" applyAlignment="1">
      <alignment/>
    </xf>
    <xf numFmtId="174" fontId="52" fillId="0" borderId="0" xfId="0" applyNumberFormat="1" applyFont="1" applyAlignment="1">
      <alignment/>
    </xf>
    <xf numFmtId="0" fontId="52" fillId="0" borderId="0" xfId="0" applyFont="1" applyBorder="1" applyAlignment="1">
      <alignment/>
    </xf>
    <xf numFmtId="174" fontId="52" fillId="0" borderId="0" xfId="0" applyNumberFormat="1" applyFont="1" applyBorder="1" applyAlignment="1">
      <alignment/>
    </xf>
    <xf numFmtId="0" fontId="51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left"/>
    </xf>
    <xf numFmtId="0" fontId="53" fillId="0" borderId="0" xfId="0" applyFont="1" applyBorder="1" applyAlignment="1">
      <alignment horizontal="left" vertical="center" wrapText="1"/>
    </xf>
    <xf numFmtId="172" fontId="53" fillId="0" borderId="0" xfId="0" applyNumberFormat="1" applyFont="1" applyBorder="1" applyAlignment="1">
      <alignment horizontal="right" vertical="center" wrapText="1"/>
    </xf>
    <xf numFmtId="0" fontId="56" fillId="0" borderId="0" xfId="0" applyFont="1" applyBorder="1" applyAlignment="1">
      <alignment horizontal="left" vertical="center" wrapText="1"/>
    </xf>
    <xf numFmtId="172" fontId="56" fillId="0" borderId="0" xfId="0" applyNumberFormat="1" applyFont="1" applyBorder="1" applyAlignment="1">
      <alignment horizontal="right" vertical="center" wrapText="1"/>
    </xf>
    <xf numFmtId="0" fontId="52" fillId="0" borderId="0" xfId="0" applyFont="1" applyBorder="1" applyAlignment="1">
      <alignment horizontal="left" vertical="center" wrapText="1"/>
    </xf>
    <xf numFmtId="172" fontId="52" fillId="0" borderId="0" xfId="0" applyNumberFormat="1" applyFont="1" applyBorder="1" applyAlignment="1">
      <alignment horizontal="right" vertical="center" wrapText="1"/>
    </xf>
    <xf numFmtId="0" fontId="51" fillId="0" borderId="0" xfId="0" applyFont="1" applyBorder="1" applyAlignment="1">
      <alignment vertical="center" wrapText="1"/>
    </xf>
    <xf numFmtId="172" fontId="52" fillId="0" borderId="0" xfId="0" applyNumberFormat="1" applyFont="1" applyBorder="1" applyAlignment="1">
      <alignment/>
    </xf>
    <xf numFmtId="0" fontId="52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1" fontId="56" fillId="0" borderId="0" xfId="0" applyNumberFormat="1" applyFont="1" applyBorder="1" applyAlignment="1">
      <alignment/>
    </xf>
    <xf numFmtId="174" fontId="51" fillId="0" borderId="0" xfId="0" applyNumberFormat="1" applyFont="1" applyBorder="1" applyAlignment="1">
      <alignment/>
    </xf>
    <xf numFmtId="0" fontId="52" fillId="0" borderId="0" xfId="0" applyFont="1" applyBorder="1" applyAlignment="1">
      <alignment wrapText="1"/>
    </xf>
    <xf numFmtId="0" fontId="52" fillId="0" borderId="0" xfId="0" applyFont="1" applyBorder="1" applyAlignment="1">
      <alignment/>
    </xf>
    <xf numFmtId="0" fontId="52" fillId="0" borderId="6" xfId="0" applyFont="1" applyBorder="1" applyAlignment="1">
      <alignment horizontal="center" wrapText="1"/>
    </xf>
    <xf numFmtId="0" fontId="53" fillId="0" borderId="0" xfId="0" applyFont="1" applyAlignment="1">
      <alignment/>
    </xf>
    <xf numFmtId="0" fontId="56" fillId="0" borderId="0" xfId="0" applyFont="1" applyAlignment="1">
      <alignment horizontal="center" wrapText="1"/>
    </xf>
    <xf numFmtId="3" fontId="56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0" fontId="53" fillId="0" borderId="0" xfId="0" applyFont="1" applyAlignment="1">
      <alignment wrapText="1"/>
    </xf>
    <xf numFmtId="3" fontId="53" fillId="0" borderId="0" xfId="0" applyNumberFormat="1" applyFont="1" applyAlignment="1">
      <alignment/>
    </xf>
    <xf numFmtId="0" fontId="53" fillId="0" borderId="0" xfId="0" applyFont="1" applyAlignment="1">
      <alignment horizontal="centerContinuous"/>
    </xf>
    <xf numFmtId="0" fontId="57" fillId="0" borderId="0" xfId="0" applyFont="1" applyAlignment="1">
      <alignment horizontal="centerContinuous"/>
    </xf>
    <xf numFmtId="0" fontId="57" fillId="0" borderId="0" xfId="0" applyFont="1" applyAlignment="1">
      <alignment/>
    </xf>
    <xf numFmtId="0" fontId="51" fillId="0" borderId="6" xfId="0" applyFont="1" applyBorder="1" applyAlignment="1">
      <alignment horizontal="center"/>
    </xf>
    <xf numFmtId="0" fontId="51" fillId="0" borderId="6" xfId="0" applyFont="1" applyBorder="1" applyAlignment="1">
      <alignment horizontal="center" wrapText="1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0" fontId="56" fillId="0" borderId="0" xfId="0" applyFont="1" applyAlignment="1">
      <alignment/>
    </xf>
    <xf numFmtId="3" fontId="58" fillId="0" borderId="0" xfId="0" applyNumberFormat="1" applyFont="1" applyAlignment="1">
      <alignment/>
    </xf>
    <xf numFmtId="4" fontId="52" fillId="0" borderId="0" xfId="0" applyNumberFormat="1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Border="1" applyAlignment="1">
      <alignment horizontal="centerContinuous"/>
    </xf>
    <xf numFmtId="0" fontId="52" fillId="0" borderId="0" xfId="0" applyFont="1" applyBorder="1" applyAlignment="1">
      <alignment horizontal="centerContinuous"/>
    </xf>
    <xf numFmtId="0" fontId="61" fillId="0" borderId="0" xfId="0" applyFont="1" applyBorder="1" applyAlignment="1">
      <alignment/>
    </xf>
    <xf numFmtId="0" fontId="52" fillId="0" borderId="0" xfId="0" applyFont="1" applyBorder="1" applyAlignment="1">
      <alignment horizontal="right"/>
    </xf>
    <xf numFmtId="0" fontId="52" fillId="0" borderId="8" xfId="0" applyFont="1" applyBorder="1" applyAlignment="1">
      <alignment horizontal="centerContinuous"/>
    </xf>
    <xf numFmtId="0" fontId="52" fillId="0" borderId="11" xfId="0" applyFont="1" applyBorder="1" applyAlignment="1">
      <alignment horizontal="centerContinuous"/>
    </xf>
    <xf numFmtId="0" fontId="52" fillId="0" borderId="13" xfId="0" applyFont="1" applyBorder="1" applyAlignment="1">
      <alignment horizontal="centerContinuous"/>
    </xf>
    <xf numFmtId="0" fontId="52" fillId="0" borderId="12" xfId="0" applyFont="1" applyBorder="1" applyAlignment="1">
      <alignment horizontal="centerContinuous"/>
    </xf>
    <xf numFmtId="0" fontId="52" fillId="0" borderId="19" xfId="0" applyFont="1" applyBorder="1" applyAlignment="1">
      <alignment horizontal="center" vertical="top" wrapText="1"/>
    </xf>
    <xf numFmtId="0" fontId="52" fillId="0" borderId="6" xfId="0" applyFont="1" applyBorder="1" applyAlignment="1">
      <alignment horizontal="center" vertical="center" wrapText="1"/>
    </xf>
    <xf numFmtId="0" fontId="60" fillId="0" borderId="6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177" fontId="52" fillId="0" borderId="0" xfId="0" applyNumberFormat="1" applyFont="1" applyBorder="1" applyAlignment="1">
      <alignment/>
    </xf>
    <xf numFmtId="0" fontId="54" fillId="0" borderId="0" xfId="0" applyFont="1" applyAlignment="1">
      <alignment/>
    </xf>
    <xf numFmtId="177" fontId="54" fillId="0" borderId="0" xfId="0" applyNumberFormat="1" applyFont="1" applyAlignment="1">
      <alignment/>
    </xf>
    <xf numFmtId="0" fontId="54" fillId="0" borderId="0" xfId="0" applyFont="1" applyBorder="1" applyAlignment="1">
      <alignment/>
    </xf>
    <xf numFmtId="177" fontId="54" fillId="0" borderId="0" xfId="0" applyNumberFormat="1" applyFont="1" applyBorder="1" applyAlignment="1">
      <alignment/>
    </xf>
    <xf numFmtId="177" fontId="52" fillId="0" borderId="0" xfId="0" applyNumberFormat="1" applyFont="1" applyAlignment="1">
      <alignment/>
    </xf>
    <xf numFmtId="177" fontId="56" fillId="0" borderId="0" xfId="0" applyNumberFormat="1" applyFont="1" applyAlignment="1">
      <alignment/>
    </xf>
    <xf numFmtId="0" fontId="62" fillId="0" borderId="0" xfId="0" applyFont="1" applyAlignment="1">
      <alignment/>
    </xf>
    <xf numFmtId="0" fontId="62" fillId="0" borderId="0" xfId="0" applyFont="1" applyBorder="1" applyAlignment="1">
      <alignment/>
    </xf>
    <xf numFmtId="177" fontId="62" fillId="0" borderId="0" xfId="0" applyNumberFormat="1" applyFont="1" applyAlignment="1">
      <alignment/>
    </xf>
    <xf numFmtId="0" fontId="59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INFO" xfId="19"/>
    <cellStyle name="Normal_PARAD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5"/>
  <sheetViews>
    <sheetView tabSelected="1" workbookViewId="0" topLeftCell="A1">
      <selection activeCell="A17" sqref="A17"/>
    </sheetView>
  </sheetViews>
  <sheetFormatPr defaultColWidth="9.00390625" defaultRowHeight="12.75"/>
  <cols>
    <col min="1" max="1" width="38.25390625" style="523" customWidth="1"/>
    <col min="2" max="2" width="17.25390625" style="523" customWidth="1"/>
    <col min="3" max="3" width="17.625" style="523" customWidth="1"/>
    <col min="4" max="4" width="17.125" style="523" customWidth="1"/>
    <col min="5" max="5" width="12.25390625" style="523" customWidth="1"/>
    <col min="6" max="16384" width="9.125" style="523" customWidth="1"/>
  </cols>
  <sheetData>
    <row r="2" spans="1:4" ht="15.75">
      <c r="A2" s="521"/>
      <c r="B2" s="522"/>
      <c r="C2" s="522"/>
      <c r="D2" s="522"/>
    </row>
    <row r="3" spans="1:4" ht="15.75">
      <c r="A3" s="524"/>
      <c r="B3" s="521" t="s">
        <v>230</v>
      </c>
      <c r="C3" s="524"/>
      <c r="D3" s="524"/>
    </row>
    <row r="4" spans="1:4" ht="15.75">
      <c r="A4" s="525"/>
      <c r="B4" s="524"/>
      <c r="C4" s="524"/>
      <c r="D4" s="526" t="s">
        <v>231</v>
      </c>
    </row>
    <row r="5" spans="1:4" ht="40.5" customHeight="1">
      <c r="A5" s="527" t="s">
        <v>232</v>
      </c>
      <c r="B5" s="527" t="s">
        <v>233</v>
      </c>
      <c r="C5" s="527" t="s">
        <v>234</v>
      </c>
      <c r="D5" s="527" t="s">
        <v>235</v>
      </c>
    </row>
    <row r="6" spans="1:4" ht="12.75">
      <c r="A6" s="528">
        <v>1</v>
      </c>
      <c r="B6" s="528">
        <v>2</v>
      </c>
      <c r="C6" s="528">
        <v>3</v>
      </c>
      <c r="D6" s="528">
        <v>4</v>
      </c>
    </row>
    <row r="7" spans="1:4" ht="17.25" customHeight="1">
      <c r="A7" s="529" t="s">
        <v>236</v>
      </c>
      <c r="B7" s="530">
        <f>SUM(B8+B9+B10+B11)</f>
        <v>1072328913</v>
      </c>
      <c r="C7" s="530">
        <f>SUM(C8+C9+C10+C11)</f>
        <v>1439299410</v>
      </c>
      <c r="D7" s="530">
        <f>SUM(D8+D9+D10+D11)</f>
        <v>1307206639</v>
      </c>
    </row>
    <row r="8" spans="1:4" ht="14.25" customHeight="1">
      <c r="A8" s="531" t="s">
        <v>237</v>
      </c>
      <c r="B8" s="532">
        <v>874623303</v>
      </c>
      <c r="C8" s="532">
        <v>1130324733</v>
      </c>
      <c r="D8" s="532">
        <v>1081588814</v>
      </c>
    </row>
    <row r="9" spans="1:4" ht="12.75" customHeight="1">
      <c r="A9" s="533" t="s">
        <v>238</v>
      </c>
      <c r="B9" s="532">
        <v>177054455</v>
      </c>
      <c r="C9" s="532">
        <v>171696809</v>
      </c>
      <c r="D9" s="532">
        <v>140611604</v>
      </c>
    </row>
    <row r="10" spans="1:4" ht="25.5" customHeight="1">
      <c r="A10" s="533" t="s">
        <v>239</v>
      </c>
      <c r="B10" s="532">
        <v>18070993</v>
      </c>
      <c r="C10" s="534">
        <v>93139102</v>
      </c>
      <c r="D10" s="534">
        <v>81575837</v>
      </c>
    </row>
    <row r="11" spans="1:4" ht="14.25" customHeight="1">
      <c r="A11" s="533" t="s">
        <v>240</v>
      </c>
      <c r="B11" s="532">
        <v>2580162</v>
      </c>
      <c r="C11" s="534">
        <v>44138766</v>
      </c>
      <c r="D11" s="534">
        <v>3430384</v>
      </c>
    </row>
    <row r="12" spans="1:4" ht="15" customHeight="1">
      <c r="A12" s="529" t="s">
        <v>241</v>
      </c>
      <c r="B12" s="535">
        <v>1103465226</v>
      </c>
      <c r="C12" s="536">
        <v>1444981622</v>
      </c>
      <c r="D12" s="536">
        <v>1248147172</v>
      </c>
    </row>
    <row r="13" spans="1:4" ht="12.75">
      <c r="A13" s="537" t="s">
        <v>242</v>
      </c>
      <c r="B13" s="532">
        <f>SUM(B12-B14)</f>
        <v>1040417632</v>
      </c>
      <c r="C13" s="532">
        <f>SUM(C12-C14)</f>
        <v>1374722650</v>
      </c>
      <c r="D13" s="532">
        <f>SUM(D12-D14)</f>
        <v>1166810589</v>
      </c>
    </row>
    <row r="14" spans="1:4" ht="12.75">
      <c r="A14" s="533" t="s">
        <v>243</v>
      </c>
      <c r="B14" s="532">
        <v>63047594</v>
      </c>
      <c r="C14" s="534">
        <v>70258972</v>
      </c>
      <c r="D14" s="534">
        <v>81336583</v>
      </c>
    </row>
    <row r="15" spans="1:4" ht="15">
      <c r="A15" s="538" t="s">
        <v>244</v>
      </c>
      <c r="B15" s="535">
        <v>8770238</v>
      </c>
      <c r="C15" s="536">
        <v>44702335</v>
      </c>
      <c r="D15" s="536">
        <v>18611437</v>
      </c>
    </row>
    <row r="16" spans="1:4" ht="27.75" customHeight="1">
      <c r="A16" s="538" t="s">
        <v>245</v>
      </c>
      <c r="B16" s="535">
        <f>SUM(B7-B12-B15)</f>
        <v>-39906551</v>
      </c>
      <c r="C16" s="535">
        <f>SUM(C7-C12-C15)</f>
        <v>-50384547</v>
      </c>
      <c r="D16" s="535">
        <f>SUM(D7-D12-D15)</f>
        <v>40448030</v>
      </c>
    </row>
    <row r="17" spans="1:4" ht="15">
      <c r="A17" s="538" t="s">
        <v>246</v>
      </c>
      <c r="B17" s="530">
        <v>39906551</v>
      </c>
      <c r="C17" s="539">
        <v>50384547</v>
      </c>
      <c r="D17" s="539">
        <v>-40448030</v>
      </c>
    </row>
    <row r="18" spans="1:4" ht="15">
      <c r="A18" s="538" t="s">
        <v>247</v>
      </c>
      <c r="B18" s="530">
        <v>29975448</v>
      </c>
      <c r="C18" s="539">
        <v>7123317</v>
      </c>
      <c r="D18" s="539">
        <v>-68998509</v>
      </c>
    </row>
    <row r="19" spans="1:4" ht="12.75">
      <c r="A19" s="537" t="s">
        <v>248</v>
      </c>
      <c r="B19" s="532">
        <v>7600</v>
      </c>
      <c r="C19" s="534">
        <v>9725643</v>
      </c>
      <c r="D19" s="534">
        <v>104820</v>
      </c>
    </row>
    <row r="20" spans="1:4" ht="24">
      <c r="A20" s="537" t="s">
        <v>249</v>
      </c>
      <c r="B20" s="532">
        <v>7600</v>
      </c>
      <c r="C20" s="534">
        <v>65690</v>
      </c>
      <c r="D20" s="534">
        <v>104820</v>
      </c>
    </row>
    <row r="21" spans="1:4" ht="12.75">
      <c r="A21" s="537" t="s">
        <v>250</v>
      </c>
      <c r="B21" s="532"/>
      <c r="C21" s="534">
        <v>9659953</v>
      </c>
      <c r="D21" s="534"/>
    </row>
    <row r="22" spans="1:4" ht="12.75">
      <c r="A22" s="537" t="s">
        <v>251</v>
      </c>
      <c r="B22" s="532">
        <v>-18665659</v>
      </c>
      <c r="C22" s="534"/>
      <c r="D22" s="534">
        <v>22847396</v>
      </c>
    </row>
    <row r="23" spans="1:4" ht="12.75">
      <c r="A23" s="537" t="s">
        <v>252</v>
      </c>
      <c r="B23" s="532">
        <v>-15750000</v>
      </c>
      <c r="C23" s="534"/>
      <c r="D23" s="534"/>
    </row>
    <row r="24" spans="1:4" ht="12.75">
      <c r="A24" s="537" t="s">
        <v>253</v>
      </c>
      <c r="B24" s="532">
        <v>-10722846</v>
      </c>
      <c r="C24" s="534"/>
      <c r="D24" s="534">
        <v>-5582000</v>
      </c>
    </row>
    <row r="25" spans="1:4" ht="24">
      <c r="A25" s="537" t="s">
        <v>254</v>
      </c>
      <c r="B25" s="532">
        <v>7807187</v>
      </c>
      <c r="C25" s="534"/>
      <c r="D25" s="534">
        <v>315645</v>
      </c>
    </row>
    <row r="26" spans="1:4" ht="12.75">
      <c r="A26" s="537" t="s">
        <v>255</v>
      </c>
      <c r="B26" s="532"/>
      <c r="C26" s="534"/>
      <c r="D26" s="534">
        <v>28113751</v>
      </c>
    </row>
    <row r="27" spans="1:4" ht="12.75">
      <c r="A27" s="537" t="s">
        <v>256</v>
      </c>
      <c r="B27" s="532">
        <v>6129558</v>
      </c>
      <c r="C27" s="534">
        <v>1402304</v>
      </c>
      <c r="D27" s="534">
        <v>-72833047</v>
      </c>
    </row>
    <row r="28" spans="1:4" ht="12.75">
      <c r="A28" s="537" t="s">
        <v>252</v>
      </c>
      <c r="B28" s="532">
        <v>6129558</v>
      </c>
      <c r="C28" s="534">
        <v>-10916024</v>
      </c>
      <c r="D28" s="534">
        <v>-20958054</v>
      </c>
    </row>
    <row r="29" spans="1:4" ht="12.75">
      <c r="A29" s="537" t="s">
        <v>253</v>
      </c>
      <c r="B29" s="532"/>
      <c r="C29" s="534"/>
      <c r="D29" s="534">
        <v>-37410768</v>
      </c>
    </row>
    <row r="30" spans="1:4" ht="25.5" customHeight="1">
      <c r="A30" s="537" t="s">
        <v>254</v>
      </c>
      <c r="B30" s="532"/>
      <c r="C30" s="534">
        <v>12318328</v>
      </c>
      <c r="D30" s="534">
        <v>-14464045</v>
      </c>
    </row>
    <row r="31" spans="1:4" ht="15" customHeight="1">
      <c r="A31" s="537" t="s">
        <v>257</v>
      </c>
      <c r="B31" s="532">
        <v>42503949</v>
      </c>
      <c r="C31" s="534">
        <v>-4004630</v>
      </c>
      <c r="D31" s="534">
        <v>-19117678</v>
      </c>
    </row>
    <row r="32" spans="1:4" ht="15">
      <c r="A32" s="538" t="s">
        <v>258</v>
      </c>
      <c r="B32" s="530">
        <v>9931103</v>
      </c>
      <c r="C32" s="539">
        <v>43261230</v>
      </c>
      <c r="D32" s="539">
        <v>28550479</v>
      </c>
    </row>
    <row r="33" spans="1:4" ht="24.75">
      <c r="A33" s="540" t="s">
        <v>227</v>
      </c>
      <c r="B33" s="541"/>
      <c r="C33" s="542"/>
      <c r="D33" s="542"/>
    </row>
    <row r="34" spans="1:4" ht="24">
      <c r="A34" s="537" t="s">
        <v>259</v>
      </c>
      <c r="B34" s="541"/>
      <c r="C34" s="543"/>
      <c r="D34" s="543"/>
    </row>
    <row r="35" spans="1:4" ht="12.75">
      <c r="A35" s="544" t="s">
        <v>260</v>
      </c>
      <c r="B35" s="541"/>
      <c r="C35" s="543"/>
      <c r="D35" s="543"/>
    </row>
    <row r="36" spans="1:4" ht="13.5" customHeight="1">
      <c r="A36" s="537" t="s">
        <v>261</v>
      </c>
      <c r="B36" s="541"/>
      <c r="C36" s="543"/>
      <c r="D36" s="543"/>
    </row>
    <row r="37" spans="1:4" ht="15" customHeight="1">
      <c r="A37" s="537" t="s">
        <v>262</v>
      </c>
      <c r="B37" s="541"/>
      <c r="C37" s="543"/>
      <c r="D37" s="543"/>
    </row>
    <row r="38" spans="1:4" ht="12.75">
      <c r="A38" s="545"/>
      <c r="B38" s="541"/>
      <c r="C38" s="543"/>
      <c r="D38" s="543"/>
    </row>
    <row r="39" spans="1:4" ht="12.75">
      <c r="A39" s="545"/>
      <c r="B39" s="541"/>
      <c r="C39" s="543"/>
      <c r="D39" s="543"/>
    </row>
    <row r="40" spans="1:4" ht="12.75">
      <c r="A40" s="540"/>
      <c r="B40" s="541"/>
      <c r="C40" s="542"/>
      <c r="D40" s="543"/>
    </row>
    <row r="41" spans="1:4" ht="12.75">
      <c r="A41" s="541"/>
      <c r="B41" s="540"/>
      <c r="C41" s="541"/>
      <c r="D41" s="543"/>
    </row>
    <row r="42" spans="1:4" ht="12.75">
      <c r="A42" s="541"/>
      <c r="B42" s="540"/>
      <c r="C42" s="541"/>
      <c r="D42" s="543"/>
    </row>
    <row r="43" spans="1:4" ht="12.75">
      <c r="A43" s="540" t="s">
        <v>263</v>
      </c>
      <c r="B43" s="546"/>
      <c r="C43" s="541" t="s">
        <v>264</v>
      </c>
      <c r="D43" s="547"/>
    </row>
    <row r="44" spans="1:4" ht="12.75">
      <c r="A44" s="540"/>
      <c r="B44" s="540"/>
      <c r="C44" s="541"/>
      <c r="D44" s="547"/>
    </row>
    <row r="45" spans="1:4" ht="12.75">
      <c r="A45" s="546" t="s">
        <v>265</v>
      </c>
      <c r="B45" s="541"/>
      <c r="C45" s="542" t="s">
        <v>266</v>
      </c>
      <c r="D45" s="543"/>
    </row>
  </sheetData>
  <printOptions/>
  <pageMargins left="0.54" right="0.28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78"/>
  <sheetViews>
    <sheetView workbookViewId="0" topLeftCell="A1">
      <selection activeCell="C13" sqref="C12:C13"/>
    </sheetView>
  </sheetViews>
  <sheetFormatPr defaultColWidth="9.00390625" defaultRowHeight="12.75"/>
  <cols>
    <col min="1" max="1" width="24.875" style="0" customWidth="1"/>
    <col min="2" max="2" width="13.25390625" style="0" customWidth="1"/>
    <col min="3" max="3" width="12.75390625" style="0" customWidth="1"/>
    <col min="4" max="4" width="10.75390625" style="0" customWidth="1"/>
    <col min="5" max="5" width="11.375" style="0" customWidth="1"/>
    <col min="6" max="6" width="10.25390625" style="0" customWidth="1"/>
    <col min="7" max="7" width="11.875" style="0" customWidth="1"/>
    <col min="8" max="8" width="8.875" style="23" customWidth="1"/>
    <col min="9" max="9" width="7.25390625" style="23" customWidth="1"/>
    <col min="10" max="13" width="8.875" style="23" customWidth="1"/>
    <col min="14" max="14" width="10.125" style="23" customWidth="1"/>
    <col min="15" max="17" width="9.125" style="23" customWidth="1"/>
  </cols>
  <sheetData>
    <row r="1" spans="1:17" s="2" customFormat="1" ht="15.75">
      <c r="A1" s="51"/>
      <c r="B1" s="1"/>
      <c r="C1" s="1"/>
      <c r="D1" s="1"/>
      <c r="E1" s="1"/>
      <c r="F1" s="1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s="2" customFormat="1" ht="15.75">
      <c r="A2" s="51"/>
      <c r="B2" s="1"/>
      <c r="C2" s="1"/>
      <c r="D2" s="1"/>
      <c r="E2" s="1"/>
      <c r="F2" s="1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s="2" customFormat="1" ht="15.75">
      <c r="A3" s="51" t="s">
        <v>521</v>
      </c>
      <c r="B3" s="1"/>
      <c r="C3" s="1"/>
      <c r="D3" s="1"/>
      <c r="E3" s="1"/>
      <c r="F3" s="1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s="2" customFormat="1" ht="15.75">
      <c r="A4" s="51" t="s">
        <v>522</v>
      </c>
      <c r="B4" s="1"/>
      <c r="C4" s="1"/>
      <c r="D4" s="1"/>
      <c r="E4" s="1"/>
      <c r="F4" s="1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17" s="2" customFormat="1" ht="15.75">
      <c r="A5" s="51"/>
      <c r="B5" s="1"/>
      <c r="C5" s="1"/>
      <c r="D5" s="1"/>
      <c r="E5" s="1"/>
      <c r="F5" s="1"/>
      <c r="G5" s="66" t="s">
        <v>523</v>
      </c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2:17" s="67" customFormat="1" ht="12.75">
      <c r="B6" s="68" t="s">
        <v>484</v>
      </c>
      <c r="C6" s="68"/>
      <c r="D6" s="68"/>
      <c r="E6" s="68" t="s">
        <v>396</v>
      </c>
      <c r="F6" s="69"/>
      <c r="G6" s="68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spans="1:17" s="70" customFormat="1" ht="38.25">
      <c r="A7" s="70" t="s">
        <v>524</v>
      </c>
      <c r="B7" s="70" t="s">
        <v>525</v>
      </c>
      <c r="C7" s="70" t="s">
        <v>339</v>
      </c>
      <c r="D7" s="70" t="s">
        <v>526</v>
      </c>
      <c r="E7" s="70" t="s">
        <v>525</v>
      </c>
      <c r="F7" s="70" t="s">
        <v>339</v>
      </c>
      <c r="G7" s="70" t="s">
        <v>527</v>
      </c>
      <c r="H7" s="89"/>
      <c r="I7" s="89"/>
      <c r="J7" s="89"/>
      <c r="K7" s="89"/>
      <c r="L7" s="89"/>
      <c r="M7" s="89"/>
      <c r="N7" s="89"/>
      <c r="O7" s="89"/>
      <c r="P7" s="89"/>
      <c r="Q7" s="89"/>
    </row>
    <row r="8" spans="1:17" s="70" customFormat="1" ht="12.75">
      <c r="A8" s="70">
        <v>1</v>
      </c>
      <c r="B8" s="70">
        <v>2</v>
      </c>
      <c r="C8" s="70">
        <v>3</v>
      </c>
      <c r="D8" s="70">
        <v>4</v>
      </c>
      <c r="E8" s="70">
        <v>5</v>
      </c>
      <c r="F8" s="70">
        <v>6</v>
      </c>
      <c r="G8" s="70">
        <v>7</v>
      </c>
      <c r="H8" s="89"/>
      <c r="I8" s="89"/>
      <c r="J8" s="89"/>
      <c r="K8" s="89"/>
      <c r="L8" s="89"/>
      <c r="M8" s="89"/>
      <c r="N8" s="89"/>
      <c r="O8" s="89"/>
      <c r="P8" s="89"/>
      <c r="Q8" s="89"/>
    </row>
    <row r="9" spans="1:8" s="74" customFormat="1" ht="12.75">
      <c r="A9" s="71" t="s">
        <v>528</v>
      </c>
      <c r="B9" s="72">
        <v>880948</v>
      </c>
      <c r="C9" s="72">
        <v>835921</v>
      </c>
      <c r="D9" s="72">
        <f>C9-B9</f>
        <v>-45027</v>
      </c>
      <c r="E9" s="72">
        <v>886673</v>
      </c>
      <c r="F9" s="72">
        <v>1027778</v>
      </c>
      <c r="G9" s="72">
        <f>F9-E9</f>
        <v>141105</v>
      </c>
      <c r="H9" s="73"/>
    </row>
    <row r="10" spans="1:8" s="74" customFormat="1" ht="12.75">
      <c r="A10" s="71" t="s">
        <v>529</v>
      </c>
      <c r="B10" s="72">
        <v>156772</v>
      </c>
      <c r="C10" s="72">
        <v>166085</v>
      </c>
      <c r="D10" s="72">
        <f aca="true" t="shared" si="0" ref="D10:D25">C10-B10</f>
        <v>9313</v>
      </c>
      <c r="E10" s="72">
        <v>1004215</v>
      </c>
      <c r="F10" s="72">
        <v>753468</v>
      </c>
      <c r="G10" s="72">
        <f aca="true" t="shared" si="1" ref="G10:G25">F10-E10</f>
        <v>-250747</v>
      </c>
      <c r="H10" s="73"/>
    </row>
    <row r="11" spans="1:8" s="74" customFormat="1" ht="12.75">
      <c r="A11" s="71" t="s">
        <v>530</v>
      </c>
      <c r="B11" s="72">
        <v>3508</v>
      </c>
      <c r="C11" s="72">
        <v>48391</v>
      </c>
      <c r="D11" s="72">
        <f t="shared" si="0"/>
        <v>44883</v>
      </c>
      <c r="E11" s="72">
        <v>200367</v>
      </c>
      <c r="F11" s="72">
        <v>109410</v>
      </c>
      <c r="G11" s="72">
        <f t="shared" si="1"/>
        <v>-90957</v>
      </c>
      <c r="H11" s="73"/>
    </row>
    <row r="12" spans="1:8" s="74" customFormat="1" ht="12.75">
      <c r="A12" s="71" t="s">
        <v>531</v>
      </c>
      <c r="B12" s="72">
        <v>7406</v>
      </c>
      <c r="C12" s="72">
        <v>22856</v>
      </c>
      <c r="D12" s="72">
        <f t="shared" si="0"/>
        <v>15450</v>
      </c>
      <c r="E12" s="72">
        <v>10341</v>
      </c>
      <c r="F12" s="72">
        <v>6675</v>
      </c>
      <c r="G12" s="72">
        <f t="shared" si="1"/>
        <v>-3666</v>
      </c>
      <c r="H12" s="73"/>
    </row>
    <row r="13" spans="1:8" s="74" customFormat="1" ht="12.75">
      <c r="A13" s="71" t="s">
        <v>532</v>
      </c>
      <c r="B13" s="72">
        <v>253640</v>
      </c>
      <c r="C13" s="72">
        <v>306414</v>
      </c>
      <c r="D13" s="72">
        <f t="shared" si="0"/>
        <v>52774</v>
      </c>
      <c r="E13" s="72">
        <v>844659</v>
      </c>
      <c r="F13" s="72">
        <v>465087</v>
      </c>
      <c r="G13" s="72">
        <f t="shared" si="1"/>
        <v>-379572</v>
      </c>
      <c r="H13" s="73"/>
    </row>
    <row r="14" spans="1:8" s="74" customFormat="1" ht="12.75">
      <c r="A14" s="71" t="s">
        <v>533</v>
      </c>
      <c r="B14" s="72">
        <v>20191</v>
      </c>
      <c r="C14" s="72">
        <v>21252</v>
      </c>
      <c r="D14" s="72">
        <f t="shared" si="0"/>
        <v>1061</v>
      </c>
      <c r="E14" s="72">
        <v>605363</v>
      </c>
      <c r="F14" s="72">
        <v>238923</v>
      </c>
      <c r="G14" s="72">
        <f t="shared" si="1"/>
        <v>-366440</v>
      </c>
      <c r="H14" s="73"/>
    </row>
    <row r="15" spans="1:8" s="74" customFormat="1" ht="12.75">
      <c r="A15" s="71" t="s">
        <v>534</v>
      </c>
      <c r="B15" s="72">
        <v>40242</v>
      </c>
      <c r="C15" s="72">
        <v>139639</v>
      </c>
      <c r="D15" s="72">
        <f t="shared" si="0"/>
        <v>99397</v>
      </c>
      <c r="E15" s="72">
        <v>2091</v>
      </c>
      <c r="F15" s="72">
        <v>1736</v>
      </c>
      <c r="G15" s="72">
        <f t="shared" si="1"/>
        <v>-355</v>
      </c>
      <c r="H15" s="73"/>
    </row>
    <row r="16" spans="1:8" s="74" customFormat="1" ht="12.75">
      <c r="A16" s="71" t="s">
        <v>535</v>
      </c>
      <c r="B16" s="72">
        <v>34445</v>
      </c>
      <c r="C16" s="72">
        <v>57184</v>
      </c>
      <c r="D16" s="72">
        <f t="shared" si="0"/>
        <v>22739</v>
      </c>
      <c r="E16" s="72">
        <v>130136</v>
      </c>
      <c r="F16" s="72">
        <v>160990</v>
      </c>
      <c r="G16" s="72">
        <f t="shared" si="1"/>
        <v>30854</v>
      </c>
      <c r="H16" s="73"/>
    </row>
    <row r="17" spans="1:8" s="74" customFormat="1" ht="12.75">
      <c r="A17" s="71" t="s">
        <v>536</v>
      </c>
      <c r="B17" s="72">
        <v>65017</v>
      </c>
      <c r="C17" s="72">
        <v>90425</v>
      </c>
      <c r="D17" s="72">
        <f t="shared" si="0"/>
        <v>25408</v>
      </c>
      <c r="E17" s="72">
        <v>36248</v>
      </c>
      <c r="F17" s="72">
        <v>77234</v>
      </c>
      <c r="G17" s="72">
        <f t="shared" si="1"/>
        <v>40986</v>
      </c>
      <c r="H17" s="73"/>
    </row>
    <row r="18" spans="1:8" s="74" customFormat="1" ht="12.75">
      <c r="A18" s="71" t="s">
        <v>537</v>
      </c>
      <c r="B18" s="72">
        <v>210447</v>
      </c>
      <c r="C18" s="72">
        <v>51358</v>
      </c>
      <c r="D18" s="72">
        <f t="shared" si="0"/>
        <v>-159089</v>
      </c>
      <c r="E18" s="72">
        <v>218266</v>
      </c>
      <c r="F18" s="72">
        <v>300057</v>
      </c>
      <c r="G18" s="72">
        <f t="shared" si="1"/>
        <v>81791</v>
      </c>
      <c r="H18" s="73"/>
    </row>
    <row r="19" spans="1:8" s="74" customFormat="1" ht="12.75">
      <c r="A19" s="71" t="s">
        <v>538</v>
      </c>
      <c r="B19" s="72">
        <v>14460</v>
      </c>
      <c r="C19" s="72">
        <v>107054</v>
      </c>
      <c r="D19" s="72">
        <f t="shared" si="0"/>
        <v>92594</v>
      </c>
      <c r="E19" s="72">
        <v>35638</v>
      </c>
      <c r="F19" s="72">
        <v>45477</v>
      </c>
      <c r="G19" s="72">
        <f t="shared" si="1"/>
        <v>9839</v>
      </c>
      <c r="H19" s="73"/>
    </row>
    <row r="20" spans="1:8" s="74" customFormat="1" ht="12.75">
      <c r="A20" s="71" t="s">
        <v>539</v>
      </c>
      <c r="B20" s="72">
        <v>274677</v>
      </c>
      <c r="C20" s="72">
        <v>792015</v>
      </c>
      <c r="D20" s="72">
        <f t="shared" si="0"/>
        <v>517338</v>
      </c>
      <c r="E20" s="72">
        <v>233293</v>
      </c>
      <c r="F20" s="72">
        <v>292944</v>
      </c>
      <c r="G20" s="72">
        <f t="shared" si="1"/>
        <v>59651</v>
      </c>
      <c r="H20" s="73"/>
    </row>
    <row r="21" spans="1:8" s="74" customFormat="1" ht="12.75">
      <c r="A21" s="71" t="s">
        <v>540</v>
      </c>
      <c r="B21" s="72">
        <v>281582</v>
      </c>
      <c r="C21" s="72">
        <v>285516</v>
      </c>
      <c r="D21" s="72">
        <f t="shared" si="0"/>
        <v>3934</v>
      </c>
      <c r="E21" s="72">
        <v>213307</v>
      </c>
      <c r="F21" s="72">
        <v>412821</v>
      </c>
      <c r="G21" s="72">
        <f t="shared" si="1"/>
        <v>199514</v>
      </c>
      <c r="H21" s="73"/>
    </row>
    <row r="22" spans="1:8" s="74" customFormat="1" ht="12.75">
      <c r="A22" s="71" t="s">
        <v>541</v>
      </c>
      <c r="B22" s="72">
        <v>350659</v>
      </c>
      <c r="C22" s="72">
        <v>418295</v>
      </c>
      <c r="D22" s="72">
        <f t="shared" si="0"/>
        <v>67636</v>
      </c>
      <c r="E22" s="72">
        <v>207365</v>
      </c>
      <c r="F22" s="72">
        <v>256743</v>
      </c>
      <c r="G22" s="72">
        <f t="shared" si="1"/>
        <v>49378</v>
      </c>
      <c r="H22" s="73"/>
    </row>
    <row r="23" spans="1:8" s="74" customFormat="1" ht="12.75">
      <c r="A23" s="71" t="s">
        <v>542</v>
      </c>
      <c r="B23" s="72">
        <v>73886</v>
      </c>
      <c r="C23" s="72">
        <v>148581</v>
      </c>
      <c r="D23" s="72">
        <f t="shared" si="0"/>
        <v>74695</v>
      </c>
      <c r="E23" s="72">
        <v>119214</v>
      </c>
      <c r="F23" s="72">
        <v>968519</v>
      </c>
      <c r="G23" s="72">
        <f t="shared" si="1"/>
        <v>849305</v>
      </c>
      <c r="H23" s="73"/>
    </row>
    <row r="24" spans="1:8" s="74" customFormat="1" ht="12.75">
      <c r="A24" s="71" t="s">
        <v>543</v>
      </c>
      <c r="B24" s="72">
        <v>135738</v>
      </c>
      <c r="C24" s="72">
        <v>264638</v>
      </c>
      <c r="D24" s="72">
        <f t="shared" si="0"/>
        <v>128900</v>
      </c>
      <c r="E24" s="72">
        <v>252712</v>
      </c>
      <c r="F24" s="72">
        <v>396909</v>
      </c>
      <c r="G24" s="72">
        <f t="shared" si="1"/>
        <v>144197</v>
      </c>
      <c r="H24" s="73"/>
    </row>
    <row r="25" spans="1:8" s="74" customFormat="1" ht="12.75">
      <c r="A25" s="71" t="s">
        <v>544</v>
      </c>
      <c r="B25" s="72">
        <v>231383</v>
      </c>
      <c r="C25" s="72">
        <v>133541</v>
      </c>
      <c r="D25" s="72">
        <f t="shared" si="0"/>
        <v>-97842</v>
      </c>
      <c r="E25" s="72">
        <v>116108</v>
      </c>
      <c r="F25" s="72">
        <v>495371</v>
      </c>
      <c r="G25" s="72">
        <f t="shared" si="1"/>
        <v>379263</v>
      </c>
      <c r="H25" s="73"/>
    </row>
    <row r="26" spans="1:8" s="74" customFormat="1" ht="12.75">
      <c r="A26" s="71" t="s">
        <v>545</v>
      </c>
      <c r="B26" s="72">
        <v>98384</v>
      </c>
      <c r="C26" s="72">
        <v>347709</v>
      </c>
      <c r="D26" s="72">
        <f aca="true" t="shared" si="2" ref="D26:D41">C26-B26</f>
        <v>249325</v>
      </c>
      <c r="E26" s="72">
        <v>54342</v>
      </c>
      <c r="F26" s="72">
        <v>160262</v>
      </c>
      <c r="G26" s="72">
        <f aca="true" t="shared" si="3" ref="G26:G41">F26-E26</f>
        <v>105920</v>
      </c>
      <c r="H26" s="73"/>
    </row>
    <row r="27" spans="1:8" s="74" customFormat="1" ht="12.75">
      <c r="A27" s="71" t="s">
        <v>546</v>
      </c>
      <c r="B27" s="72">
        <v>52695</v>
      </c>
      <c r="C27" s="72">
        <v>106681</v>
      </c>
      <c r="D27" s="72">
        <f t="shared" si="2"/>
        <v>53986</v>
      </c>
      <c r="E27" s="72">
        <v>91640</v>
      </c>
      <c r="F27" s="72">
        <v>51267</v>
      </c>
      <c r="G27" s="72">
        <f t="shared" si="3"/>
        <v>-40373</v>
      </c>
      <c r="H27" s="73"/>
    </row>
    <row r="28" spans="1:8" s="74" customFormat="1" ht="12.75">
      <c r="A28" s="71" t="s">
        <v>547</v>
      </c>
      <c r="B28" s="72">
        <v>208935</v>
      </c>
      <c r="C28" s="72">
        <v>71782</v>
      </c>
      <c r="D28" s="72">
        <f t="shared" si="2"/>
        <v>-137153</v>
      </c>
      <c r="E28" s="72">
        <v>62880</v>
      </c>
      <c r="F28" s="72">
        <v>87879</v>
      </c>
      <c r="G28" s="72">
        <f t="shared" si="3"/>
        <v>24999</v>
      </c>
      <c r="H28" s="73"/>
    </row>
    <row r="29" spans="1:8" s="74" customFormat="1" ht="12.75">
      <c r="A29" s="71" t="s">
        <v>548</v>
      </c>
      <c r="B29" s="72">
        <v>51626</v>
      </c>
      <c r="C29" s="72">
        <v>90031</v>
      </c>
      <c r="D29" s="72">
        <f t="shared" si="2"/>
        <v>38405</v>
      </c>
      <c r="E29" s="72">
        <v>55827</v>
      </c>
      <c r="F29" s="72">
        <v>289290</v>
      </c>
      <c r="G29" s="72">
        <f t="shared" si="3"/>
        <v>233463</v>
      </c>
      <c r="H29" s="73"/>
    </row>
    <row r="30" spans="1:8" s="74" customFormat="1" ht="12.75">
      <c r="A30" s="71" t="s">
        <v>549</v>
      </c>
      <c r="B30" s="72">
        <v>39358</v>
      </c>
      <c r="C30" s="72">
        <v>369257</v>
      </c>
      <c r="D30" s="72">
        <f t="shared" si="2"/>
        <v>329899</v>
      </c>
      <c r="E30" s="72">
        <v>72080</v>
      </c>
      <c r="F30" s="72">
        <v>168086</v>
      </c>
      <c r="G30" s="72">
        <f t="shared" si="3"/>
        <v>96006</v>
      </c>
      <c r="H30" s="73"/>
    </row>
    <row r="31" spans="1:8" s="74" customFormat="1" ht="12.75">
      <c r="A31" s="71" t="s">
        <v>550</v>
      </c>
      <c r="B31" s="72">
        <v>87706</v>
      </c>
      <c r="C31" s="72">
        <v>152927</v>
      </c>
      <c r="D31" s="72">
        <f t="shared" si="2"/>
        <v>65221</v>
      </c>
      <c r="E31" s="72">
        <v>104788</v>
      </c>
      <c r="F31" s="72">
        <v>183279</v>
      </c>
      <c r="G31" s="72">
        <f t="shared" si="3"/>
        <v>78491</v>
      </c>
      <c r="H31" s="73"/>
    </row>
    <row r="32" spans="1:8" s="74" customFormat="1" ht="12.75">
      <c r="A32" s="71" t="s">
        <v>551</v>
      </c>
      <c r="B32" s="72">
        <v>282753</v>
      </c>
      <c r="C32" s="72">
        <v>456041</v>
      </c>
      <c r="D32" s="72">
        <f t="shared" si="2"/>
        <v>173288</v>
      </c>
      <c r="E32" s="72">
        <v>80514</v>
      </c>
      <c r="F32" s="72">
        <v>117626</v>
      </c>
      <c r="G32" s="72">
        <f t="shared" si="3"/>
        <v>37112</v>
      </c>
      <c r="H32" s="73"/>
    </row>
    <row r="33" spans="1:8" s="74" customFormat="1" ht="12.75">
      <c r="A33" s="71" t="s">
        <v>552</v>
      </c>
      <c r="B33" s="72">
        <v>17353</v>
      </c>
      <c r="C33" s="72">
        <v>257824</v>
      </c>
      <c r="D33" s="72">
        <f t="shared" si="2"/>
        <v>240471</v>
      </c>
      <c r="E33" s="72">
        <v>131741</v>
      </c>
      <c r="F33" s="72">
        <v>202432</v>
      </c>
      <c r="G33" s="72">
        <f t="shared" si="3"/>
        <v>70691</v>
      </c>
      <c r="H33" s="73"/>
    </row>
    <row r="34" spans="1:8" s="74" customFormat="1" ht="12.75">
      <c r="A34" s="71" t="s">
        <v>553</v>
      </c>
      <c r="B34" s="72">
        <v>26671</v>
      </c>
      <c r="C34" s="72">
        <v>49991</v>
      </c>
      <c r="D34" s="72">
        <f t="shared" si="2"/>
        <v>23320</v>
      </c>
      <c r="E34" s="72">
        <v>42249</v>
      </c>
      <c r="F34" s="72">
        <v>60661</v>
      </c>
      <c r="G34" s="72">
        <f t="shared" si="3"/>
        <v>18412</v>
      </c>
      <c r="H34" s="73"/>
    </row>
    <row r="35" spans="1:8" s="74" customFormat="1" ht="12.75">
      <c r="A35" s="71" t="s">
        <v>554</v>
      </c>
      <c r="B35" s="72">
        <v>1324991</v>
      </c>
      <c r="C35" s="72">
        <v>1617137</v>
      </c>
      <c r="D35" s="72">
        <f t="shared" si="2"/>
        <v>292146</v>
      </c>
      <c r="E35" s="72">
        <v>1657087</v>
      </c>
      <c r="F35" s="72">
        <v>1884096</v>
      </c>
      <c r="G35" s="72">
        <f t="shared" si="3"/>
        <v>227009</v>
      </c>
      <c r="H35" s="73"/>
    </row>
    <row r="36" spans="1:8" s="74" customFormat="1" ht="12.75">
      <c r="A36" s="71" t="s">
        <v>555</v>
      </c>
      <c r="B36" s="72">
        <v>219995</v>
      </c>
      <c r="C36" s="72">
        <v>323103</v>
      </c>
      <c r="D36" s="72">
        <f t="shared" si="2"/>
        <v>103108</v>
      </c>
      <c r="E36" s="72">
        <v>387793</v>
      </c>
      <c r="F36" s="72">
        <v>226029</v>
      </c>
      <c r="G36" s="72">
        <f t="shared" si="3"/>
        <v>-161764</v>
      </c>
      <c r="H36" s="73"/>
    </row>
    <row r="37" spans="1:8" s="74" customFormat="1" ht="12.75">
      <c r="A37" s="71" t="s">
        <v>556</v>
      </c>
      <c r="B37" s="72">
        <v>72912</v>
      </c>
      <c r="C37" s="72">
        <v>54393</v>
      </c>
      <c r="D37" s="72">
        <f t="shared" si="2"/>
        <v>-18519</v>
      </c>
      <c r="E37" s="72">
        <v>23328</v>
      </c>
      <c r="F37" s="72">
        <v>77619</v>
      </c>
      <c r="G37" s="72">
        <f t="shared" si="3"/>
        <v>54291</v>
      </c>
      <c r="H37" s="73"/>
    </row>
    <row r="38" spans="1:8" s="74" customFormat="1" ht="12.75">
      <c r="A38" s="71" t="s">
        <v>557</v>
      </c>
      <c r="B38" s="72">
        <v>342065</v>
      </c>
      <c r="C38" s="72">
        <v>378027</v>
      </c>
      <c r="D38" s="72">
        <f t="shared" si="2"/>
        <v>35962</v>
      </c>
      <c r="E38" s="72">
        <v>146839</v>
      </c>
      <c r="F38" s="72">
        <v>124043</v>
      </c>
      <c r="G38" s="72">
        <f t="shared" si="3"/>
        <v>-22796</v>
      </c>
      <c r="H38" s="73"/>
    </row>
    <row r="39" spans="1:8" s="74" customFormat="1" ht="12.75">
      <c r="A39" s="71" t="s">
        <v>558</v>
      </c>
      <c r="B39" s="72">
        <v>73201</v>
      </c>
      <c r="C39" s="72">
        <v>776049</v>
      </c>
      <c r="D39" s="72">
        <f t="shared" si="2"/>
        <v>702848</v>
      </c>
      <c r="E39" s="72">
        <v>95845</v>
      </c>
      <c r="F39" s="72">
        <v>904663</v>
      </c>
      <c r="G39" s="72">
        <f t="shared" si="3"/>
        <v>808818</v>
      </c>
      <c r="H39" s="73"/>
    </row>
    <row r="40" spans="1:8" s="74" customFormat="1" ht="12.75">
      <c r="A40" s="71" t="s">
        <v>559</v>
      </c>
      <c r="B40" s="72">
        <v>96089</v>
      </c>
      <c r="C40" s="72">
        <v>1338886</v>
      </c>
      <c r="D40" s="72">
        <f t="shared" si="2"/>
        <v>1242797</v>
      </c>
      <c r="E40" s="72">
        <v>141935</v>
      </c>
      <c r="F40" s="72">
        <v>2533411</v>
      </c>
      <c r="G40" s="72">
        <f t="shared" si="3"/>
        <v>2391476</v>
      </c>
      <c r="H40" s="73"/>
    </row>
    <row r="41" spans="1:8" s="74" customFormat="1" ht="12.75">
      <c r="A41" s="71" t="s">
        <v>560</v>
      </c>
      <c r="B41" s="72">
        <v>61145</v>
      </c>
      <c r="C41" s="72">
        <v>69733</v>
      </c>
      <c r="D41" s="72">
        <f t="shared" si="2"/>
        <v>8588</v>
      </c>
      <c r="E41" s="72">
        <v>42749</v>
      </c>
      <c r="F41" s="72">
        <v>129576</v>
      </c>
      <c r="G41" s="72">
        <f t="shared" si="3"/>
        <v>86827</v>
      </c>
      <c r="H41" s="73"/>
    </row>
    <row r="42" spans="1:8" s="77" customFormat="1" ht="11.25">
      <c r="A42" s="75" t="s">
        <v>561</v>
      </c>
      <c r="B42" s="76">
        <f aca="true" t="shared" si="4" ref="B42:G42">SUM(B9:B41)</f>
        <v>6090880</v>
      </c>
      <c r="C42" s="76">
        <f t="shared" si="4"/>
        <v>10348736</v>
      </c>
      <c r="D42" s="76">
        <f t="shared" si="4"/>
        <v>4257856</v>
      </c>
      <c r="E42" s="76">
        <f t="shared" si="4"/>
        <v>8307633</v>
      </c>
      <c r="F42" s="76">
        <f t="shared" si="4"/>
        <v>13210361</v>
      </c>
      <c r="G42" s="76">
        <f t="shared" si="4"/>
        <v>4902728</v>
      </c>
      <c r="H42" s="72"/>
    </row>
    <row r="43" spans="1:7" s="74" customFormat="1" ht="12.75">
      <c r="A43" s="71"/>
      <c r="B43" s="71"/>
      <c r="C43" s="71"/>
      <c r="D43" s="73"/>
      <c r="G43" s="73"/>
    </row>
    <row r="44" spans="1:7" s="80" customFormat="1" ht="11.25">
      <c r="A44" s="78" t="s">
        <v>562</v>
      </c>
      <c r="B44" s="79">
        <v>9067</v>
      </c>
      <c r="C44" s="79">
        <v>6055</v>
      </c>
      <c r="D44" s="79">
        <f>C44-B44</f>
        <v>-3012</v>
      </c>
      <c r="E44" s="79">
        <v>1138248</v>
      </c>
      <c r="F44" s="79">
        <v>1111854</v>
      </c>
      <c r="G44" s="79">
        <f>F44-E44</f>
        <v>-26394</v>
      </c>
    </row>
    <row r="45" spans="1:7" s="80" customFormat="1" ht="11.25">
      <c r="A45" s="78" t="s">
        <v>563</v>
      </c>
      <c r="B45" s="79">
        <v>1402</v>
      </c>
      <c r="C45" s="79">
        <v>5352</v>
      </c>
      <c r="D45" s="79">
        <f>C45-B45</f>
        <v>3950</v>
      </c>
      <c r="E45" s="79">
        <v>350522</v>
      </c>
      <c r="F45" s="79">
        <v>152051</v>
      </c>
      <c r="G45" s="79">
        <f>F45-E45</f>
        <v>-198471</v>
      </c>
    </row>
    <row r="46" spans="1:7" s="80" customFormat="1" ht="11.25">
      <c r="A46" s="80" t="s">
        <v>564</v>
      </c>
      <c r="B46" s="79">
        <v>476523</v>
      </c>
      <c r="C46" s="79">
        <v>498012</v>
      </c>
      <c r="D46" s="79">
        <f>C46-B46</f>
        <v>21489</v>
      </c>
      <c r="E46" s="79">
        <v>680366</v>
      </c>
      <c r="F46" s="79">
        <v>663516</v>
      </c>
      <c r="G46" s="79">
        <f>F46-E46</f>
        <v>-16850</v>
      </c>
    </row>
    <row r="47" spans="1:7" s="80" customFormat="1" ht="11.25">
      <c r="A47" s="81" t="s">
        <v>565</v>
      </c>
      <c r="B47" s="79">
        <v>787761</v>
      </c>
      <c r="C47" s="79">
        <v>1637703</v>
      </c>
      <c r="D47" s="79">
        <f>C47-B47</f>
        <v>849942</v>
      </c>
      <c r="E47" s="79">
        <v>1500827</v>
      </c>
      <c r="F47" s="79">
        <v>1844245</v>
      </c>
      <c r="G47" s="79">
        <f>F47-E47</f>
        <v>343418</v>
      </c>
    </row>
    <row r="48" spans="2:7" s="74" customFormat="1" ht="12.75">
      <c r="B48" s="73"/>
      <c r="C48" s="73"/>
      <c r="D48" s="73"/>
      <c r="E48" s="73"/>
      <c r="F48" s="73"/>
      <c r="G48" s="73"/>
    </row>
    <row r="49" spans="2:7" s="74" customFormat="1" ht="12.75">
      <c r="B49" s="73"/>
      <c r="C49" s="73"/>
      <c r="D49" s="73"/>
      <c r="E49" s="73"/>
      <c r="F49" s="73"/>
      <c r="G49" s="73"/>
    </row>
    <row r="50" spans="1:7" s="74" customFormat="1" ht="12.75">
      <c r="A50" s="74" t="s">
        <v>566</v>
      </c>
      <c r="B50" s="73"/>
      <c r="C50" s="73"/>
      <c r="D50" s="73"/>
      <c r="E50" s="73"/>
      <c r="F50" s="73" t="s">
        <v>264</v>
      </c>
      <c r="G50" s="73"/>
    </row>
    <row r="51" spans="2:7" s="74" customFormat="1" ht="12.75">
      <c r="B51" s="73"/>
      <c r="C51" s="73"/>
      <c r="D51" s="73"/>
      <c r="E51" s="73"/>
      <c r="F51" s="73"/>
      <c r="G51" s="73"/>
    </row>
    <row r="52" spans="2:7" s="74" customFormat="1" ht="12.75">
      <c r="B52" s="73"/>
      <c r="C52" s="73"/>
      <c r="D52" s="73"/>
      <c r="E52" s="73"/>
      <c r="F52" s="73"/>
      <c r="G52" s="73"/>
    </row>
    <row r="53" spans="1:7" s="74" customFormat="1" ht="12.75">
      <c r="A53" s="74" t="s">
        <v>567</v>
      </c>
      <c r="B53" s="73"/>
      <c r="C53" s="73"/>
      <c r="D53" s="73"/>
      <c r="E53" s="73"/>
      <c r="F53" s="73" t="s">
        <v>266</v>
      </c>
      <c r="G53" s="73"/>
    </row>
    <row r="54" spans="2:7" s="74" customFormat="1" ht="12.75">
      <c r="B54" s="73"/>
      <c r="C54" s="73"/>
      <c r="D54" s="73"/>
      <c r="E54" s="73"/>
      <c r="F54" s="73"/>
      <c r="G54" s="73"/>
    </row>
    <row r="55" spans="2:7" s="74" customFormat="1" ht="12.75">
      <c r="B55" s="73"/>
      <c r="C55" s="73"/>
      <c r="D55" s="73"/>
      <c r="E55" s="73"/>
      <c r="F55" s="73"/>
      <c r="G55" s="73"/>
    </row>
    <row r="56" spans="2:7" s="74" customFormat="1" ht="12.75">
      <c r="B56" s="73"/>
      <c r="C56" s="73"/>
      <c r="D56" s="73"/>
      <c r="E56" s="73"/>
      <c r="F56" s="73"/>
      <c r="G56" s="73"/>
    </row>
    <row r="57" spans="2:7" s="74" customFormat="1" ht="12.75">
      <c r="B57" s="73"/>
      <c r="C57" s="73"/>
      <c r="D57" s="73"/>
      <c r="E57" s="73"/>
      <c r="F57" s="73"/>
      <c r="G57" s="73"/>
    </row>
    <row r="58" spans="2:7" s="74" customFormat="1" ht="12.75">
      <c r="B58" s="73"/>
      <c r="C58" s="73"/>
      <c r="D58" s="73"/>
      <c r="E58" s="73"/>
      <c r="F58" s="73"/>
      <c r="G58" s="73"/>
    </row>
    <row r="59" spans="2:4" s="74" customFormat="1" ht="12.75">
      <c r="B59" s="71"/>
      <c r="C59" s="71"/>
      <c r="D59" s="71"/>
    </row>
    <row r="60" spans="2:4" s="74" customFormat="1" ht="12.75">
      <c r="B60" s="71"/>
      <c r="C60" s="71"/>
      <c r="D60" s="71"/>
    </row>
    <row r="61" spans="2:4" s="74" customFormat="1" ht="12.75">
      <c r="B61" s="71"/>
      <c r="C61" s="71"/>
      <c r="D61" s="71"/>
    </row>
    <row r="62" spans="2:4" s="74" customFormat="1" ht="12.75">
      <c r="B62" s="71"/>
      <c r="C62" s="71"/>
      <c r="D62" s="71"/>
    </row>
    <row r="63" spans="2:4" s="74" customFormat="1" ht="12.75">
      <c r="B63" s="71"/>
      <c r="C63" s="71"/>
      <c r="D63" s="71"/>
    </row>
    <row r="64" spans="2:4" s="74" customFormat="1" ht="12.75">
      <c r="B64" s="71"/>
      <c r="C64" s="71"/>
      <c r="D64" s="71"/>
    </row>
    <row r="65" spans="2:4" s="74" customFormat="1" ht="12.75">
      <c r="B65" s="71"/>
      <c r="C65" s="71"/>
      <c r="D65" s="71"/>
    </row>
    <row r="66" spans="2:4" s="74" customFormat="1" ht="12.75">
      <c r="B66" s="71"/>
      <c r="C66" s="71"/>
      <c r="D66" s="71"/>
    </row>
    <row r="67" spans="2:4" s="74" customFormat="1" ht="12.75">
      <c r="B67" s="71"/>
      <c r="C67" s="71"/>
      <c r="D67" s="71"/>
    </row>
    <row r="68" spans="2:4" s="74" customFormat="1" ht="12.75">
      <c r="B68" s="71"/>
      <c r="C68" s="71"/>
      <c r="D68" s="71"/>
    </row>
    <row r="69" spans="2:4" s="74" customFormat="1" ht="12.75">
      <c r="B69" s="71"/>
      <c r="C69" s="71"/>
      <c r="D69" s="71"/>
    </row>
    <row r="70" spans="2:4" s="74" customFormat="1" ht="12.75">
      <c r="B70" s="71"/>
      <c r="C70" s="71"/>
      <c r="D70" s="71"/>
    </row>
    <row r="71" spans="2:4" s="74" customFormat="1" ht="12.75">
      <c r="B71" s="71"/>
      <c r="C71" s="71"/>
      <c r="D71" s="71"/>
    </row>
    <row r="72" spans="2:4" s="74" customFormat="1" ht="12.75">
      <c r="B72" s="71"/>
      <c r="C72" s="71"/>
      <c r="D72" s="71"/>
    </row>
    <row r="73" spans="2:4" s="74" customFormat="1" ht="12.75">
      <c r="B73" s="71"/>
      <c r="C73" s="71"/>
      <c r="D73" s="71"/>
    </row>
    <row r="74" spans="2:4" s="74" customFormat="1" ht="12.75">
      <c r="B74" s="71"/>
      <c r="C74" s="71"/>
      <c r="D74" s="71"/>
    </row>
    <row r="75" spans="2:4" s="74" customFormat="1" ht="12.75">
      <c r="B75" s="71"/>
      <c r="C75" s="71"/>
      <c r="D75" s="71"/>
    </row>
    <row r="76" spans="2:4" s="74" customFormat="1" ht="12.75">
      <c r="B76" s="71"/>
      <c r="C76" s="71"/>
      <c r="D76" s="71"/>
    </row>
    <row r="77" spans="2:4" s="74" customFormat="1" ht="12.75">
      <c r="B77" s="71"/>
      <c r="C77" s="71"/>
      <c r="D77" s="71"/>
    </row>
    <row r="78" spans="2:4" s="74" customFormat="1" ht="12.75">
      <c r="B78" s="71"/>
      <c r="C78" s="71"/>
      <c r="D78" s="71"/>
    </row>
    <row r="79" spans="2:4" s="74" customFormat="1" ht="12.75">
      <c r="B79" s="71"/>
      <c r="C79" s="71"/>
      <c r="D79" s="71"/>
    </row>
    <row r="80" spans="2:4" s="74" customFormat="1" ht="12.75">
      <c r="B80" s="71"/>
      <c r="C80" s="71"/>
      <c r="D80" s="71"/>
    </row>
    <row r="81" spans="2:4" s="74" customFormat="1" ht="12.75">
      <c r="B81" s="71"/>
      <c r="C81" s="71"/>
      <c r="D81" s="71"/>
    </row>
    <row r="82" spans="2:6" s="74" customFormat="1" ht="12.75">
      <c r="B82" s="71"/>
      <c r="C82" s="71"/>
      <c r="D82" s="71"/>
      <c r="E82" s="73"/>
      <c r="F82" s="71"/>
    </row>
    <row r="83" spans="3:6" s="74" customFormat="1" ht="12.75">
      <c r="C83" s="71"/>
      <c r="D83" s="71"/>
      <c r="E83" s="73"/>
      <c r="F83" s="71"/>
    </row>
    <row r="84" spans="3:5" s="74" customFormat="1" ht="12.75">
      <c r="C84" s="71"/>
      <c r="D84" s="71"/>
      <c r="E84" s="73"/>
    </row>
    <row r="85" spans="3:5" s="74" customFormat="1" ht="12.75">
      <c r="C85" s="71"/>
      <c r="D85" s="71"/>
      <c r="E85" s="73"/>
    </row>
    <row r="86" spans="3:5" s="74" customFormat="1" ht="12.75">
      <c r="C86" s="71"/>
      <c r="D86" s="71"/>
      <c r="E86" s="73"/>
    </row>
    <row r="87" spans="3:5" s="74" customFormat="1" ht="12.75">
      <c r="C87" s="71"/>
      <c r="D87" s="71"/>
      <c r="E87" s="73"/>
    </row>
    <row r="88" spans="3:5" s="74" customFormat="1" ht="12.75">
      <c r="C88" s="71"/>
      <c r="D88" s="71"/>
      <c r="E88" s="73"/>
    </row>
    <row r="89" spans="3:5" s="74" customFormat="1" ht="12.75">
      <c r="C89" s="71"/>
      <c r="D89" s="71"/>
      <c r="E89" s="73"/>
    </row>
    <row r="90" spans="3:5" s="74" customFormat="1" ht="12.75">
      <c r="C90" s="71"/>
      <c r="D90" s="71"/>
      <c r="E90" s="73"/>
    </row>
    <row r="91" spans="3:17" s="57" customFormat="1" ht="12.75">
      <c r="C91" s="56"/>
      <c r="D91" s="56"/>
      <c r="E91" s="61"/>
      <c r="H91" s="74"/>
      <c r="I91" s="74"/>
      <c r="J91" s="74"/>
      <c r="K91" s="74"/>
      <c r="L91" s="74"/>
      <c r="M91" s="74"/>
      <c r="N91" s="74"/>
      <c r="O91" s="74"/>
      <c r="P91" s="74"/>
      <c r="Q91" s="74"/>
    </row>
    <row r="92" spans="3:17" s="57" customFormat="1" ht="12.75">
      <c r="C92" s="56"/>
      <c r="D92" s="56"/>
      <c r="E92" s="61"/>
      <c r="H92" s="74"/>
      <c r="I92" s="74"/>
      <c r="J92" s="74"/>
      <c r="K92" s="74"/>
      <c r="L92" s="74"/>
      <c r="M92" s="74"/>
      <c r="N92" s="74"/>
      <c r="O92" s="74"/>
      <c r="P92" s="74"/>
      <c r="Q92" s="74"/>
    </row>
    <row r="93" spans="3:17" s="57" customFormat="1" ht="12.75">
      <c r="C93" s="56"/>
      <c r="D93" s="56"/>
      <c r="E93" s="61"/>
      <c r="H93" s="74"/>
      <c r="I93" s="74"/>
      <c r="J93" s="74"/>
      <c r="K93" s="74"/>
      <c r="L93" s="74"/>
      <c r="M93" s="74"/>
      <c r="N93" s="74"/>
      <c r="O93" s="74"/>
      <c r="P93" s="74"/>
      <c r="Q93" s="74"/>
    </row>
    <row r="94" spans="3:17" s="57" customFormat="1" ht="12.75">
      <c r="C94" s="56"/>
      <c r="D94" s="56"/>
      <c r="E94" s="61"/>
      <c r="H94" s="74"/>
      <c r="I94" s="74"/>
      <c r="J94" s="74"/>
      <c r="K94" s="74"/>
      <c r="L94" s="74"/>
      <c r="M94" s="74"/>
      <c r="N94" s="74"/>
      <c r="O94" s="74"/>
      <c r="P94" s="74"/>
      <c r="Q94" s="74"/>
    </row>
    <row r="95" spans="3:17" s="57" customFormat="1" ht="12.75">
      <c r="C95" s="56"/>
      <c r="D95" s="56"/>
      <c r="E95" s="61"/>
      <c r="H95" s="74"/>
      <c r="I95" s="74"/>
      <c r="J95" s="74"/>
      <c r="K95" s="74"/>
      <c r="L95" s="74"/>
      <c r="M95" s="74"/>
      <c r="N95" s="74"/>
      <c r="O95" s="74"/>
      <c r="P95" s="74"/>
      <c r="Q95" s="74"/>
    </row>
    <row r="96" spans="3:17" s="57" customFormat="1" ht="12.75">
      <c r="C96" s="56"/>
      <c r="D96" s="56"/>
      <c r="F96" s="61"/>
      <c r="H96" s="74"/>
      <c r="I96" s="74"/>
      <c r="J96" s="74"/>
      <c r="K96" s="74"/>
      <c r="L96" s="74"/>
      <c r="M96" s="74"/>
      <c r="N96" s="74"/>
      <c r="O96" s="74"/>
      <c r="P96" s="74"/>
      <c r="Q96" s="74"/>
    </row>
    <row r="97" spans="2:17" s="82" customFormat="1" ht="12.75">
      <c r="B97" s="83"/>
      <c r="C97" s="84"/>
      <c r="D97" s="85"/>
      <c r="E97" s="83"/>
      <c r="F97" s="86"/>
      <c r="H97" s="90"/>
      <c r="I97" s="90"/>
      <c r="J97" s="90"/>
      <c r="K97" s="90"/>
      <c r="L97" s="90"/>
      <c r="M97" s="90"/>
      <c r="N97" s="90"/>
      <c r="O97" s="90"/>
      <c r="P97" s="90"/>
      <c r="Q97" s="90"/>
    </row>
    <row r="98" spans="2:17" s="82" customFormat="1" ht="12.75">
      <c r="B98" s="83"/>
      <c r="C98" s="84"/>
      <c r="D98" s="85"/>
      <c r="E98" s="83"/>
      <c r="F98" s="86"/>
      <c r="H98" s="90"/>
      <c r="I98" s="90"/>
      <c r="J98" s="90"/>
      <c r="K98" s="90"/>
      <c r="L98" s="90"/>
      <c r="M98" s="90"/>
      <c r="N98" s="90"/>
      <c r="O98" s="90"/>
      <c r="P98" s="90"/>
      <c r="Q98" s="90"/>
    </row>
    <row r="99" spans="2:17" s="82" customFormat="1" ht="12.75">
      <c r="B99" s="83"/>
      <c r="C99" s="84"/>
      <c r="D99" s="85"/>
      <c r="E99" s="83"/>
      <c r="F99" s="86"/>
      <c r="H99" s="90"/>
      <c r="I99" s="90"/>
      <c r="J99" s="90"/>
      <c r="K99" s="90"/>
      <c r="L99" s="90"/>
      <c r="M99" s="90"/>
      <c r="N99" s="90"/>
      <c r="O99" s="90"/>
      <c r="P99" s="90"/>
      <c r="Q99" s="90"/>
    </row>
    <row r="100" spans="2:6" ht="14.25">
      <c r="B100" s="87"/>
      <c r="C100" s="88"/>
      <c r="D100" s="88"/>
      <c r="F100" s="86"/>
    </row>
    <row r="101" spans="2:6" ht="14.25">
      <c r="B101" s="87"/>
      <c r="C101" s="88"/>
      <c r="D101" s="88"/>
      <c r="F101" s="86"/>
    </row>
    <row r="102" spans="2:6" ht="14.25">
      <c r="B102" s="87"/>
      <c r="C102" s="88"/>
      <c r="D102" s="88"/>
      <c r="F102" s="86"/>
    </row>
    <row r="103" spans="2:6" ht="14.25">
      <c r="B103" s="87"/>
      <c r="C103" s="88"/>
      <c r="D103" s="88"/>
      <c r="F103" s="86"/>
    </row>
    <row r="104" spans="2:4" ht="14.25">
      <c r="B104" s="87"/>
      <c r="C104" s="88"/>
      <c r="D104" s="88"/>
    </row>
    <row r="105" spans="2:4" ht="14.25">
      <c r="B105" s="87"/>
      <c r="C105" s="88"/>
      <c r="D105" s="88"/>
    </row>
    <row r="106" spans="2:4" ht="14.25">
      <c r="B106" s="87"/>
      <c r="C106" s="88"/>
      <c r="D106" s="88"/>
    </row>
    <row r="107" spans="2:4" ht="14.25">
      <c r="B107" s="87"/>
      <c r="C107" s="88"/>
      <c r="D107" s="88"/>
    </row>
    <row r="108" spans="2:4" ht="14.25">
      <c r="B108" s="87"/>
      <c r="C108" s="88"/>
      <c r="D108" s="88"/>
    </row>
    <row r="109" spans="2:4" ht="14.25">
      <c r="B109" s="87"/>
      <c r="C109" s="88"/>
      <c r="D109" s="88"/>
    </row>
    <row r="110" spans="2:4" ht="14.25">
      <c r="B110" s="87"/>
      <c r="C110" s="88"/>
      <c r="D110" s="88"/>
    </row>
    <row r="111" spans="2:4" ht="14.25">
      <c r="B111" s="87"/>
      <c r="C111" s="88"/>
      <c r="D111" s="88"/>
    </row>
    <row r="112" spans="2:4" ht="14.25">
      <c r="B112" s="87"/>
      <c r="C112" s="88"/>
      <c r="D112" s="88"/>
    </row>
    <row r="113" spans="2:4" ht="14.25">
      <c r="B113" s="87"/>
      <c r="C113" s="88"/>
      <c r="D113" s="88"/>
    </row>
    <row r="114" spans="2:4" ht="14.25">
      <c r="B114" s="87"/>
      <c r="C114" s="88"/>
      <c r="D114" s="88"/>
    </row>
    <row r="115" spans="3:4" ht="12.75">
      <c r="C115" s="88"/>
      <c r="D115" s="88"/>
    </row>
    <row r="116" spans="3:4" ht="12.75">
      <c r="C116" s="88"/>
      <c r="D116" s="88"/>
    </row>
    <row r="117" spans="3:4" ht="12.75">
      <c r="C117" s="88"/>
      <c r="D117" s="88"/>
    </row>
    <row r="118" spans="3:4" ht="12.75">
      <c r="C118" s="88"/>
      <c r="D118" s="88"/>
    </row>
    <row r="119" spans="3:4" ht="12.75">
      <c r="C119" s="88"/>
      <c r="D119" s="88"/>
    </row>
    <row r="120" spans="3:4" ht="12.75">
      <c r="C120" s="88"/>
      <c r="D120" s="88"/>
    </row>
    <row r="121" spans="3:4" ht="12.75">
      <c r="C121" s="88"/>
      <c r="D121" s="88"/>
    </row>
    <row r="122" spans="3:4" ht="12.75">
      <c r="C122" s="88"/>
      <c r="D122" s="88"/>
    </row>
    <row r="123" spans="3:4" ht="12.75">
      <c r="C123" s="88"/>
      <c r="D123" s="88"/>
    </row>
    <row r="124" spans="3:4" ht="12.75">
      <c r="C124" s="88"/>
      <c r="D124" s="88"/>
    </row>
    <row r="125" spans="3:4" ht="12.75">
      <c r="C125" s="88"/>
      <c r="D125" s="88"/>
    </row>
    <row r="126" spans="3:4" ht="12.75">
      <c r="C126" s="88"/>
      <c r="D126" s="88"/>
    </row>
    <row r="127" spans="3:4" ht="12.75">
      <c r="C127" s="88"/>
      <c r="D127" s="88"/>
    </row>
    <row r="128" spans="3:4" ht="12.75">
      <c r="C128" s="88"/>
      <c r="D128" s="88"/>
    </row>
    <row r="129" spans="3:4" ht="12.75">
      <c r="C129" s="88"/>
      <c r="D129" s="88"/>
    </row>
    <row r="130" spans="3:4" ht="12.75">
      <c r="C130" s="88"/>
      <c r="D130" s="88"/>
    </row>
    <row r="131" spans="3:4" ht="12.75">
      <c r="C131" s="88"/>
      <c r="D131" s="88"/>
    </row>
    <row r="132" spans="3:4" ht="12.75">
      <c r="C132" s="88"/>
      <c r="D132" s="88"/>
    </row>
    <row r="133" spans="3:4" ht="12.75">
      <c r="C133" s="88"/>
      <c r="D133" s="88"/>
    </row>
    <row r="134" spans="3:4" ht="12.75">
      <c r="C134" s="88"/>
      <c r="D134" s="88"/>
    </row>
    <row r="135" spans="3:4" ht="12.75">
      <c r="C135" s="88"/>
      <c r="D135" s="88"/>
    </row>
    <row r="136" spans="3:4" ht="12.75">
      <c r="C136" s="88"/>
      <c r="D136" s="88"/>
    </row>
    <row r="137" spans="3:4" ht="12.75">
      <c r="C137" s="88"/>
      <c r="D137" s="88"/>
    </row>
    <row r="138" spans="3:4" ht="12.75">
      <c r="C138" s="88"/>
      <c r="D138" s="88"/>
    </row>
    <row r="139" spans="3:4" ht="12.75">
      <c r="C139" s="88"/>
      <c r="D139" s="88"/>
    </row>
    <row r="140" spans="3:4" ht="12.75">
      <c r="C140" s="88"/>
      <c r="D140" s="88"/>
    </row>
    <row r="141" spans="3:4" ht="12.75">
      <c r="C141" s="88"/>
      <c r="D141" s="88"/>
    </row>
    <row r="142" spans="3:4" ht="12.75">
      <c r="C142" s="88"/>
      <c r="D142" s="88"/>
    </row>
    <row r="143" spans="3:4" ht="12.75">
      <c r="C143" s="88"/>
      <c r="D143" s="88"/>
    </row>
    <row r="144" spans="3:4" ht="12.75">
      <c r="C144" s="88"/>
      <c r="D144" s="88"/>
    </row>
    <row r="145" spans="3:4" ht="12.75">
      <c r="C145" s="88"/>
      <c r="D145" s="88"/>
    </row>
    <row r="146" spans="3:4" ht="12.75">
      <c r="C146" s="88"/>
      <c r="D146" s="88"/>
    </row>
    <row r="147" spans="3:4" ht="12.75">
      <c r="C147" s="88"/>
      <c r="D147" s="88"/>
    </row>
    <row r="148" spans="3:4" ht="12.75">
      <c r="C148" s="88"/>
      <c r="D148" s="88"/>
    </row>
    <row r="149" spans="3:4" ht="12.75">
      <c r="C149" s="88"/>
      <c r="D149" s="88"/>
    </row>
    <row r="150" spans="3:4" ht="12.75">
      <c r="C150" s="88"/>
      <c r="D150" s="88"/>
    </row>
    <row r="151" spans="3:4" ht="12.75">
      <c r="C151" s="88"/>
      <c r="D151" s="88"/>
    </row>
    <row r="152" spans="3:4" ht="12.75">
      <c r="C152" s="88"/>
      <c r="D152" s="88"/>
    </row>
    <row r="153" spans="3:4" ht="12.75">
      <c r="C153" s="88"/>
      <c r="D153" s="88"/>
    </row>
    <row r="154" spans="3:4" ht="12.75">
      <c r="C154" s="88"/>
      <c r="D154" s="88"/>
    </row>
    <row r="155" spans="3:4" ht="12.75">
      <c r="C155" s="88"/>
      <c r="D155" s="88"/>
    </row>
    <row r="156" spans="3:4" ht="12.75">
      <c r="C156" s="88"/>
      <c r="D156" s="88"/>
    </row>
    <row r="157" spans="3:4" ht="12.75">
      <c r="C157" s="88"/>
      <c r="D157" s="88"/>
    </row>
    <row r="158" spans="3:4" ht="12.75">
      <c r="C158" s="88"/>
      <c r="D158" s="88"/>
    </row>
    <row r="159" spans="3:4" ht="12.75">
      <c r="C159" s="88"/>
      <c r="D159" s="88"/>
    </row>
    <row r="160" spans="3:4" ht="12.75">
      <c r="C160" s="88"/>
      <c r="D160" s="88"/>
    </row>
    <row r="161" spans="3:4" ht="12.75">
      <c r="C161" s="88"/>
      <c r="D161" s="88"/>
    </row>
    <row r="162" spans="3:4" ht="12.75">
      <c r="C162" s="88"/>
      <c r="D162" s="88"/>
    </row>
    <row r="163" spans="3:4" ht="12.75">
      <c r="C163" s="88"/>
      <c r="D163" s="88"/>
    </row>
    <row r="164" spans="3:4" ht="12.75">
      <c r="C164" s="88"/>
      <c r="D164" s="88"/>
    </row>
    <row r="165" spans="3:4" ht="12.75">
      <c r="C165" s="88"/>
      <c r="D165" s="88"/>
    </row>
    <row r="166" spans="3:4" ht="12.75">
      <c r="C166" s="88"/>
      <c r="D166" s="88"/>
    </row>
    <row r="167" spans="3:4" ht="12.75">
      <c r="C167" s="88"/>
      <c r="D167" s="88"/>
    </row>
    <row r="168" spans="3:4" ht="12.75">
      <c r="C168" s="88"/>
      <c r="D168" s="88"/>
    </row>
    <row r="169" spans="3:4" ht="12.75">
      <c r="C169" s="88"/>
      <c r="D169" s="88"/>
    </row>
    <row r="170" spans="3:4" ht="12.75">
      <c r="C170" s="88"/>
      <c r="D170" s="88"/>
    </row>
    <row r="171" spans="3:4" ht="12.75">
      <c r="C171" s="88"/>
      <c r="D171" s="88"/>
    </row>
    <row r="172" spans="3:4" ht="12.75">
      <c r="C172" s="88"/>
      <c r="D172" s="88"/>
    </row>
    <row r="173" spans="3:4" ht="12.75">
      <c r="C173" s="88"/>
      <c r="D173" s="88"/>
    </row>
    <row r="174" spans="3:4" ht="12.75">
      <c r="C174" s="88"/>
      <c r="D174" s="88"/>
    </row>
    <row r="175" spans="3:4" ht="12.75">
      <c r="C175" s="88"/>
      <c r="D175" s="88"/>
    </row>
    <row r="176" spans="3:4" ht="12.75">
      <c r="C176" s="88"/>
      <c r="D176" s="88"/>
    </row>
    <row r="177" spans="3:4" ht="12.75">
      <c r="C177" s="88"/>
      <c r="D177" s="88"/>
    </row>
    <row r="178" spans="3:4" ht="12.75">
      <c r="C178" s="88"/>
      <c r="D178" s="88"/>
    </row>
    <row r="179" spans="3:4" ht="12.75">
      <c r="C179" s="88"/>
      <c r="D179" s="88"/>
    </row>
    <row r="180" spans="3:4" ht="12.75">
      <c r="C180" s="88"/>
      <c r="D180" s="88"/>
    </row>
    <row r="181" spans="3:4" ht="12.75">
      <c r="C181" s="88"/>
      <c r="D181" s="88"/>
    </row>
    <row r="182" spans="3:4" ht="12.75">
      <c r="C182" s="88"/>
      <c r="D182" s="88"/>
    </row>
    <row r="183" spans="3:4" ht="12.75">
      <c r="C183" s="88"/>
      <c r="D183" s="88"/>
    </row>
    <row r="184" spans="3:4" ht="12.75">
      <c r="C184" s="88"/>
      <c r="D184" s="88"/>
    </row>
    <row r="185" spans="3:4" ht="12.75">
      <c r="C185" s="88"/>
      <c r="D185" s="88"/>
    </row>
    <row r="186" spans="3:4" ht="12.75">
      <c r="C186" s="88"/>
      <c r="D186" s="88"/>
    </row>
    <row r="187" spans="3:4" ht="12.75">
      <c r="C187" s="88"/>
      <c r="D187" s="88"/>
    </row>
    <row r="188" spans="3:4" ht="12.75">
      <c r="C188" s="88"/>
      <c r="D188" s="88"/>
    </row>
    <row r="189" spans="3:4" ht="12.75">
      <c r="C189" s="88"/>
      <c r="D189" s="88"/>
    </row>
    <row r="190" spans="3:4" ht="12.75">
      <c r="C190" s="88"/>
      <c r="D190" s="88"/>
    </row>
    <row r="191" spans="3:4" ht="12.75">
      <c r="C191" s="88"/>
      <c r="D191" s="88"/>
    </row>
    <row r="192" spans="3:4" ht="12.75">
      <c r="C192" s="88"/>
      <c r="D192" s="88"/>
    </row>
    <row r="193" spans="3:4" ht="12.75">
      <c r="C193" s="88"/>
      <c r="D193" s="88"/>
    </row>
    <row r="194" spans="3:4" ht="12.75">
      <c r="C194" s="88"/>
      <c r="D194" s="88"/>
    </row>
    <row r="195" spans="3:4" ht="12.75">
      <c r="C195" s="88"/>
      <c r="D195" s="88"/>
    </row>
    <row r="196" spans="3:4" ht="12.75">
      <c r="C196" s="88"/>
      <c r="D196" s="88"/>
    </row>
    <row r="197" spans="3:4" ht="12.75">
      <c r="C197" s="88"/>
      <c r="D197" s="88"/>
    </row>
    <row r="198" spans="3:4" ht="12.75">
      <c r="C198" s="88"/>
      <c r="D198" s="88"/>
    </row>
    <row r="199" spans="3:4" ht="12.75">
      <c r="C199" s="88"/>
      <c r="D199" s="88"/>
    </row>
    <row r="200" spans="3:4" ht="12.75">
      <c r="C200" s="88"/>
      <c r="D200" s="88"/>
    </row>
    <row r="201" spans="3:4" ht="12.75">
      <c r="C201" s="88"/>
      <c r="D201" s="88"/>
    </row>
    <row r="202" spans="3:4" ht="12.75">
      <c r="C202" s="88"/>
      <c r="D202" s="88"/>
    </row>
    <row r="203" spans="3:4" ht="12.75">
      <c r="C203" s="88"/>
      <c r="D203" s="88"/>
    </row>
    <row r="204" spans="3:4" ht="12.75">
      <c r="C204" s="88"/>
      <c r="D204" s="88"/>
    </row>
    <row r="205" spans="3:4" ht="12.75">
      <c r="C205" s="88"/>
      <c r="D205" s="88"/>
    </row>
    <row r="206" spans="3:4" ht="12.75">
      <c r="C206" s="88"/>
      <c r="D206" s="88"/>
    </row>
    <row r="207" spans="3:4" ht="12.75">
      <c r="C207" s="88"/>
      <c r="D207" s="88"/>
    </row>
    <row r="208" spans="3:4" ht="12.75">
      <c r="C208" s="88"/>
      <c r="D208" s="88"/>
    </row>
    <row r="209" spans="3:4" ht="12.75">
      <c r="C209" s="88"/>
      <c r="D209" s="88"/>
    </row>
    <row r="210" spans="3:4" ht="12.75">
      <c r="C210" s="88"/>
      <c r="D210" s="88"/>
    </row>
    <row r="211" spans="3:4" ht="12.75">
      <c r="C211" s="88"/>
      <c r="D211" s="88"/>
    </row>
    <row r="212" spans="3:4" ht="12.75">
      <c r="C212" s="88"/>
      <c r="D212" s="88"/>
    </row>
    <row r="213" spans="3:4" ht="12.75">
      <c r="C213" s="88"/>
      <c r="D213" s="88"/>
    </row>
    <row r="214" spans="3:4" ht="12.75">
      <c r="C214" s="88"/>
      <c r="D214" s="88"/>
    </row>
    <row r="215" spans="3:4" ht="12.75">
      <c r="C215" s="88"/>
      <c r="D215" s="88"/>
    </row>
    <row r="216" spans="3:4" ht="12.75">
      <c r="C216" s="88"/>
      <c r="D216" s="88"/>
    </row>
    <row r="217" spans="3:4" ht="12.75">
      <c r="C217" s="88"/>
      <c r="D217" s="88"/>
    </row>
    <row r="218" spans="3:4" ht="12.75">
      <c r="C218" s="88"/>
      <c r="D218" s="88"/>
    </row>
    <row r="219" spans="3:4" ht="12.75">
      <c r="C219" s="88"/>
      <c r="D219" s="88"/>
    </row>
    <row r="220" spans="3:4" ht="12.75">
      <c r="C220" s="88"/>
      <c r="D220" s="88"/>
    </row>
    <row r="221" spans="3:4" ht="12.75">
      <c r="C221" s="88"/>
      <c r="D221" s="88"/>
    </row>
    <row r="222" spans="3:4" ht="12.75">
      <c r="C222" s="88"/>
      <c r="D222" s="88"/>
    </row>
    <row r="223" spans="3:4" ht="12.75">
      <c r="C223" s="88"/>
      <c r="D223" s="88"/>
    </row>
    <row r="224" spans="3:4" ht="12.75">
      <c r="C224" s="88"/>
      <c r="D224" s="88"/>
    </row>
    <row r="225" spans="3:4" ht="12.75">
      <c r="C225" s="88"/>
      <c r="D225" s="88"/>
    </row>
    <row r="226" spans="3:4" ht="12.75">
      <c r="C226" s="88"/>
      <c r="D226" s="88"/>
    </row>
    <row r="227" spans="3:4" ht="12.75">
      <c r="C227" s="88"/>
      <c r="D227" s="88"/>
    </row>
    <row r="228" spans="3:4" ht="12.75">
      <c r="C228" s="88"/>
      <c r="D228" s="88"/>
    </row>
    <row r="229" spans="3:4" ht="12.75">
      <c r="C229" s="88"/>
      <c r="D229" s="88"/>
    </row>
    <row r="230" spans="3:4" ht="12.75">
      <c r="C230" s="88"/>
      <c r="D230" s="88"/>
    </row>
    <row r="231" spans="3:4" ht="12.75">
      <c r="C231" s="88"/>
      <c r="D231" s="88"/>
    </row>
    <row r="232" spans="3:4" ht="12.75">
      <c r="C232" s="88"/>
      <c r="D232" s="88"/>
    </row>
    <row r="233" spans="3:4" ht="12.75">
      <c r="C233" s="88"/>
      <c r="D233" s="88"/>
    </row>
    <row r="234" spans="3:4" ht="12.75">
      <c r="C234" s="88"/>
      <c r="D234" s="88"/>
    </row>
    <row r="235" spans="3:4" ht="12.75">
      <c r="C235" s="88"/>
      <c r="D235" s="88"/>
    </row>
    <row r="236" spans="3:4" ht="12.75">
      <c r="C236" s="88"/>
      <c r="D236" s="88"/>
    </row>
    <row r="237" spans="3:4" ht="12.75">
      <c r="C237" s="88"/>
      <c r="D237" s="88"/>
    </row>
    <row r="238" spans="3:4" ht="12.75">
      <c r="C238" s="88"/>
      <c r="D238" s="88"/>
    </row>
    <row r="239" spans="3:4" ht="12.75">
      <c r="C239" s="88"/>
      <c r="D239" s="88"/>
    </row>
    <row r="240" spans="3:4" ht="12.75">
      <c r="C240" s="88"/>
      <c r="D240" s="88"/>
    </row>
    <row r="241" spans="3:4" ht="12.75">
      <c r="C241" s="88"/>
      <c r="D241" s="88"/>
    </row>
    <row r="242" spans="3:4" ht="12.75">
      <c r="C242" s="88"/>
      <c r="D242" s="88"/>
    </row>
    <row r="243" spans="3:4" ht="12.75">
      <c r="C243" s="88"/>
      <c r="D243" s="88"/>
    </row>
    <row r="244" spans="3:4" ht="12.75">
      <c r="C244" s="88"/>
      <c r="D244" s="88"/>
    </row>
    <row r="245" spans="3:4" ht="12.75">
      <c r="C245" s="88"/>
      <c r="D245" s="88"/>
    </row>
    <row r="246" spans="3:4" ht="12.75">
      <c r="C246" s="88"/>
      <c r="D246" s="88"/>
    </row>
    <row r="247" spans="3:4" ht="12.75">
      <c r="C247" s="88"/>
      <c r="D247" s="88"/>
    </row>
    <row r="248" spans="3:4" ht="12.75">
      <c r="C248" s="88"/>
      <c r="D248" s="88"/>
    </row>
    <row r="249" spans="3:4" ht="12.75">
      <c r="C249" s="88"/>
      <c r="D249" s="88"/>
    </row>
    <row r="250" spans="3:4" ht="12.75">
      <c r="C250" s="88"/>
      <c r="D250" s="88"/>
    </row>
    <row r="251" spans="3:4" ht="12.75">
      <c r="C251" s="88"/>
      <c r="D251" s="88"/>
    </row>
    <row r="252" spans="3:4" ht="12.75">
      <c r="C252" s="88"/>
      <c r="D252" s="88"/>
    </row>
    <row r="253" spans="3:4" ht="12.75">
      <c r="C253" s="88"/>
      <c r="D253" s="88"/>
    </row>
    <row r="254" spans="3:4" ht="12.75">
      <c r="C254" s="88"/>
      <c r="D254" s="88"/>
    </row>
    <row r="255" spans="3:4" ht="12.75">
      <c r="C255" s="88"/>
      <c r="D255" s="88"/>
    </row>
    <row r="256" spans="3:4" ht="12.75">
      <c r="C256" s="88"/>
      <c r="D256" s="88"/>
    </row>
    <row r="257" spans="3:4" ht="12.75">
      <c r="C257" s="88"/>
      <c r="D257" s="88"/>
    </row>
    <row r="258" spans="3:4" ht="12.75">
      <c r="C258" s="88"/>
      <c r="D258" s="88"/>
    </row>
    <row r="259" spans="3:4" ht="12.75">
      <c r="C259" s="88"/>
      <c r="D259" s="88"/>
    </row>
    <row r="260" spans="3:4" ht="12.75">
      <c r="C260" s="88"/>
      <c r="D260" s="88"/>
    </row>
    <row r="261" spans="3:4" ht="12.75">
      <c r="C261" s="88"/>
      <c r="D261" s="88"/>
    </row>
    <row r="262" spans="3:4" ht="12.75">
      <c r="C262" s="88"/>
      <c r="D262" s="88"/>
    </row>
    <row r="263" spans="3:4" ht="12.75">
      <c r="C263" s="88"/>
      <c r="D263" s="88"/>
    </row>
    <row r="264" spans="3:4" ht="12.75">
      <c r="C264" s="88"/>
      <c r="D264" s="88"/>
    </row>
    <row r="265" spans="3:4" ht="12.75">
      <c r="C265" s="88"/>
      <c r="D265" s="88"/>
    </row>
    <row r="266" spans="3:4" ht="12.75">
      <c r="C266" s="88"/>
      <c r="D266" s="88"/>
    </row>
    <row r="267" spans="3:4" ht="12.75">
      <c r="C267" s="88"/>
      <c r="D267" s="88"/>
    </row>
    <row r="268" spans="3:4" ht="12.75">
      <c r="C268" s="88"/>
      <c r="D268" s="88"/>
    </row>
    <row r="269" spans="3:4" ht="12.75">
      <c r="C269" s="88"/>
      <c r="D269" s="88"/>
    </row>
    <row r="270" spans="3:4" ht="12.75">
      <c r="C270" s="88"/>
      <c r="D270" s="88"/>
    </row>
    <row r="271" spans="3:4" ht="12.75">
      <c r="C271" s="88"/>
      <c r="D271" s="88"/>
    </row>
    <row r="272" spans="3:4" ht="12.75">
      <c r="C272" s="88"/>
      <c r="D272" s="88"/>
    </row>
    <row r="273" spans="3:4" ht="12.75">
      <c r="C273" s="88"/>
      <c r="D273" s="88"/>
    </row>
    <row r="274" spans="3:4" ht="12.75">
      <c r="C274" s="88"/>
      <c r="D274" s="88"/>
    </row>
    <row r="275" spans="3:4" ht="12.75">
      <c r="C275" s="88"/>
      <c r="D275" s="88"/>
    </row>
    <row r="276" spans="3:4" ht="12.75">
      <c r="C276" s="88"/>
      <c r="D276" s="88"/>
    </row>
    <row r="277" spans="3:4" ht="12.75">
      <c r="C277" s="88"/>
      <c r="D277" s="88"/>
    </row>
    <row r="278" spans="3:4" ht="12.75">
      <c r="C278" s="88"/>
      <c r="D278" s="88"/>
    </row>
  </sheetData>
  <printOptions/>
  <pageMargins left="0.45" right="0.28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3">
      <selection activeCell="D6" sqref="D6"/>
    </sheetView>
  </sheetViews>
  <sheetFormatPr defaultColWidth="9.00390625" defaultRowHeight="12.75"/>
  <cols>
    <col min="1" max="1" width="50.00390625" style="57" customWidth="1"/>
    <col min="2" max="2" width="12.25390625" style="57" customWidth="1"/>
    <col min="3" max="3" width="12.75390625" style="57" customWidth="1"/>
    <col min="4" max="4" width="12.625" style="57" customWidth="1"/>
    <col min="5" max="16384" width="9.125" style="57" customWidth="1"/>
  </cols>
  <sheetData>
    <row r="1" spans="1:4" s="53" customFormat="1" ht="15.75">
      <c r="A1" s="51" t="s">
        <v>568</v>
      </c>
      <c r="B1" s="51"/>
      <c r="C1" s="51"/>
      <c r="D1" s="52"/>
    </row>
    <row r="2" spans="1:4" ht="12.75">
      <c r="A2" s="112"/>
      <c r="B2" s="112"/>
      <c r="C2" s="112"/>
      <c r="D2" s="113"/>
    </row>
    <row r="3" ht="12.75">
      <c r="D3" s="110" t="s">
        <v>523</v>
      </c>
    </row>
    <row r="4" spans="1:4" s="116" customFormat="1" ht="57" customHeight="1">
      <c r="A4" s="114" t="s">
        <v>337</v>
      </c>
      <c r="B4" s="115" t="s">
        <v>569</v>
      </c>
      <c r="C4" s="115" t="s">
        <v>570</v>
      </c>
      <c r="D4" s="115" t="s">
        <v>571</v>
      </c>
    </row>
    <row r="5" spans="1:4" ht="15.75" customHeight="1">
      <c r="A5" s="117" t="s">
        <v>572</v>
      </c>
      <c r="B5" s="118">
        <f>SUM(B6+B17)</f>
        <v>159784918</v>
      </c>
      <c r="C5" s="118">
        <f>SUM(C6+C17)</f>
        <v>180762200</v>
      </c>
      <c r="D5" s="118">
        <f>SUM(D6+D17)</f>
        <v>173386785</v>
      </c>
    </row>
    <row r="6" spans="1:4" ht="15.75" customHeight="1">
      <c r="A6" s="119" t="s">
        <v>573</v>
      </c>
      <c r="B6" s="120">
        <f>SUM(B7+B12+B15)</f>
        <v>152643918</v>
      </c>
      <c r="C6" s="120">
        <f>SUM(C7+C12+C15)</f>
        <v>171665200</v>
      </c>
      <c r="D6" s="120">
        <f>SUM(D7+D12+D15)</f>
        <v>173386785</v>
      </c>
    </row>
    <row r="7" spans="1:4" ht="15.75" customHeight="1">
      <c r="A7" s="121" t="s">
        <v>574</v>
      </c>
      <c r="B7" s="120">
        <f>SUM(B8:B11)</f>
        <v>91567054</v>
      </c>
      <c r="C7" s="120">
        <f>SUM(C8:C11)</f>
        <v>121130866</v>
      </c>
      <c r="D7" s="120">
        <f>SUM(D8:D11)</f>
        <v>115260605</v>
      </c>
    </row>
    <row r="8" spans="1:4" ht="15.75" customHeight="1">
      <c r="A8" s="121" t="s">
        <v>575</v>
      </c>
      <c r="B8" s="122">
        <v>75817054</v>
      </c>
      <c r="C8" s="122">
        <v>121130866</v>
      </c>
      <c r="D8" s="122">
        <v>115260605</v>
      </c>
    </row>
    <row r="9" spans="1:4" ht="15.75" customHeight="1">
      <c r="A9" s="121" t="s">
        <v>576</v>
      </c>
      <c r="B9" s="122">
        <v>0</v>
      </c>
      <c r="C9" s="122">
        <v>0</v>
      </c>
      <c r="D9" s="122">
        <v>0</v>
      </c>
    </row>
    <row r="10" spans="1:4" ht="15.75" customHeight="1">
      <c r="A10" s="121" t="s">
        <v>577</v>
      </c>
      <c r="B10" s="122">
        <v>15750000</v>
      </c>
      <c r="C10" s="122">
        <v>0</v>
      </c>
      <c r="D10" s="122">
        <v>0</v>
      </c>
    </row>
    <row r="11" spans="1:4" ht="15.75" customHeight="1">
      <c r="A11" s="121" t="s">
        <v>578</v>
      </c>
      <c r="B11" s="122">
        <v>0</v>
      </c>
      <c r="C11" s="122">
        <v>0</v>
      </c>
      <c r="D11" s="122">
        <v>0</v>
      </c>
    </row>
    <row r="12" spans="1:4" ht="15.75" customHeight="1">
      <c r="A12" s="119" t="s">
        <v>579</v>
      </c>
      <c r="B12" s="120">
        <f>SUM(B13:B14)</f>
        <v>0</v>
      </c>
      <c r="C12" s="120">
        <f>SUM(C13:C14)</f>
        <v>0</v>
      </c>
      <c r="D12" s="120">
        <f>SUM(D13:D14)</f>
        <v>33984012</v>
      </c>
    </row>
    <row r="13" spans="1:4" ht="15.75" customHeight="1">
      <c r="A13" s="121" t="s">
        <v>580</v>
      </c>
      <c r="B13" s="122">
        <v>0</v>
      </c>
      <c r="C13" s="122">
        <v>0</v>
      </c>
      <c r="D13" s="122">
        <v>0</v>
      </c>
    </row>
    <row r="14" spans="1:4" ht="15.75" customHeight="1">
      <c r="A14" s="121" t="s">
        <v>581</v>
      </c>
      <c r="B14" s="122">
        <v>0</v>
      </c>
      <c r="C14" s="122">
        <v>0</v>
      </c>
      <c r="D14" s="122">
        <v>33984012</v>
      </c>
    </row>
    <row r="15" spans="1:4" ht="15.75" customHeight="1">
      <c r="A15" s="119" t="s">
        <v>582</v>
      </c>
      <c r="B15" s="120">
        <f>SUM(B16)</f>
        <v>61076864</v>
      </c>
      <c r="C15" s="120">
        <f>SUM(C16)</f>
        <v>50534334</v>
      </c>
      <c r="D15" s="120">
        <f>SUM(D16)</f>
        <v>24142168</v>
      </c>
    </row>
    <row r="16" spans="1:4" ht="15.75" customHeight="1">
      <c r="A16" s="121" t="s">
        <v>583</v>
      </c>
      <c r="B16" s="122">
        <f>128250+60948614</f>
        <v>61076864</v>
      </c>
      <c r="C16" s="122">
        <v>50534334</v>
      </c>
      <c r="D16" s="122">
        <v>24142168</v>
      </c>
    </row>
    <row r="17" spans="1:4" ht="15.75" customHeight="1">
      <c r="A17" s="119" t="s">
        <v>584</v>
      </c>
      <c r="B17" s="120">
        <f>SUM(B18)</f>
        <v>7141000</v>
      </c>
      <c r="C17" s="120">
        <f>SUM(C18)</f>
        <v>9097000</v>
      </c>
      <c r="D17" s="120">
        <f>SUM(D18)</f>
        <v>0</v>
      </c>
    </row>
    <row r="18" spans="1:4" ht="15.75" customHeight="1">
      <c r="A18" s="121" t="s">
        <v>585</v>
      </c>
      <c r="B18" s="120">
        <v>7141000</v>
      </c>
      <c r="C18" s="120">
        <v>9097000</v>
      </c>
      <c r="D18" s="120">
        <v>0</v>
      </c>
    </row>
    <row r="19" spans="1:4" ht="15.75" customHeight="1">
      <c r="A19" s="121" t="s">
        <v>586</v>
      </c>
      <c r="B19" s="120">
        <v>0</v>
      </c>
      <c r="C19" s="120">
        <v>0</v>
      </c>
      <c r="D19" s="120">
        <v>0</v>
      </c>
    </row>
    <row r="20" spans="1:4" ht="15.75" customHeight="1">
      <c r="A20" s="117" t="s">
        <v>587</v>
      </c>
      <c r="B20" s="118">
        <v>216648559</v>
      </c>
      <c r="C20" s="118">
        <v>227360949</v>
      </c>
      <c r="D20" s="118">
        <v>218441487</v>
      </c>
    </row>
    <row r="21" spans="1:4" ht="15.75" customHeight="1">
      <c r="A21" s="119" t="s">
        <v>588</v>
      </c>
      <c r="B21" s="120">
        <v>0</v>
      </c>
      <c r="C21" s="120">
        <v>0</v>
      </c>
      <c r="D21" s="120">
        <v>0</v>
      </c>
    </row>
    <row r="22" spans="1:4" ht="15.75" customHeight="1">
      <c r="A22" s="121" t="s">
        <v>589</v>
      </c>
      <c r="B22" s="120">
        <v>216648559</v>
      </c>
      <c r="C22" s="120">
        <v>227360949</v>
      </c>
      <c r="D22" s="120">
        <v>218441487</v>
      </c>
    </row>
    <row r="23" spans="1:4" ht="15.75" customHeight="1">
      <c r="A23" s="121" t="s">
        <v>590</v>
      </c>
      <c r="B23" s="120">
        <v>0</v>
      </c>
      <c r="C23" s="120">
        <v>0</v>
      </c>
      <c r="D23" s="120">
        <v>0</v>
      </c>
    </row>
    <row r="24" spans="1:4" ht="15.75" customHeight="1">
      <c r="A24" s="121" t="s">
        <v>591</v>
      </c>
      <c r="B24" s="120">
        <v>216648559</v>
      </c>
      <c r="C24" s="120">
        <v>227360949</v>
      </c>
      <c r="D24" s="120">
        <v>218441487</v>
      </c>
    </row>
    <row r="25" spans="1:4" ht="14.25">
      <c r="A25" s="123" t="s">
        <v>592</v>
      </c>
      <c r="B25" s="124">
        <f>SUM(B20+B5)</f>
        <v>376433477</v>
      </c>
      <c r="C25" s="124">
        <f>SUM(C20+C5)</f>
        <v>408123149</v>
      </c>
      <c r="D25" s="124">
        <f>SUM(D20+D5)</f>
        <v>391828272</v>
      </c>
    </row>
    <row r="26" spans="1:4" ht="12.75">
      <c r="A26" s="125"/>
      <c r="B26" s="74"/>
      <c r="C26" s="74"/>
      <c r="D26" s="74"/>
    </row>
    <row r="29" spans="1:3" ht="12.75">
      <c r="A29" s="57" t="s">
        <v>293</v>
      </c>
      <c r="B29"/>
      <c r="C29" s="126" t="s">
        <v>593</v>
      </c>
    </row>
    <row r="30" spans="1:4" ht="12.75">
      <c r="A30" s="74"/>
      <c r="B30" s="74"/>
      <c r="C30" s="74"/>
      <c r="D30" s="126"/>
    </row>
    <row r="31" spans="1:4" ht="12.75">
      <c r="A31" s="74"/>
      <c r="B31" s="126"/>
      <c r="C31" s="74"/>
      <c r="D31" s="126"/>
    </row>
    <row r="32" spans="1:4" ht="12.75">
      <c r="A32"/>
      <c r="B32"/>
      <c r="C32"/>
      <c r="D32" s="126"/>
    </row>
    <row r="33" ht="12.75">
      <c r="D33" s="126"/>
    </row>
    <row r="34" spans="1:3" ht="12.75">
      <c r="A34" s="57" t="s">
        <v>294</v>
      </c>
      <c r="C34" s="110" t="s">
        <v>594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306"/>
  <sheetViews>
    <sheetView workbookViewId="0" topLeftCell="A80">
      <selection activeCell="B11" sqref="B11"/>
    </sheetView>
  </sheetViews>
  <sheetFormatPr defaultColWidth="9.00390625" defaultRowHeight="12.75"/>
  <cols>
    <col min="1" max="1" width="7.375" style="0" customWidth="1"/>
    <col min="2" max="2" width="49.75390625" style="0" customWidth="1"/>
    <col min="3" max="3" width="14.25390625" style="0" customWidth="1"/>
    <col min="4" max="4" width="18.25390625" style="0" customWidth="1"/>
  </cols>
  <sheetData>
    <row r="1" s="91" customFormat="1" ht="11.25"/>
    <row r="2" spans="2:4" s="92" customFormat="1" ht="15.75">
      <c r="B2" s="93" t="s">
        <v>595</v>
      </c>
      <c r="C2" s="93"/>
      <c r="D2" s="93"/>
    </row>
    <row r="3" spans="2:4" s="92" customFormat="1" ht="15.75">
      <c r="B3" s="93" t="s">
        <v>596</v>
      </c>
      <c r="C3" s="93"/>
      <c r="D3" s="93"/>
    </row>
    <row r="4" spans="2:4" s="92" customFormat="1" ht="15.75">
      <c r="B4" s="93"/>
      <c r="C4" s="93"/>
      <c r="D4" s="93"/>
    </row>
    <row r="5" s="94" customFormat="1" ht="12.75">
      <c r="D5" s="94" t="s">
        <v>597</v>
      </c>
    </row>
    <row r="6" spans="1:4" s="95" customFormat="1" ht="25.5">
      <c r="A6" s="95" t="s">
        <v>598</v>
      </c>
      <c r="B6" s="95" t="s">
        <v>599</v>
      </c>
      <c r="C6" s="95" t="s">
        <v>600</v>
      </c>
      <c r="D6" s="95" t="s">
        <v>601</v>
      </c>
    </row>
    <row r="7" spans="1:4" s="94" customFormat="1" ht="21" customHeight="1">
      <c r="A7" s="94" t="s">
        <v>602</v>
      </c>
      <c r="B7" s="96" t="s">
        <v>603</v>
      </c>
      <c r="C7" s="94" t="s">
        <v>604</v>
      </c>
      <c r="D7" s="97">
        <v>1717.58</v>
      </c>
    </row>
    <row r="8" spans="1:4" s="94" customFormat="1" ht="30.75" customHeight="1">
      <c r="A8" s="98" t="s">
        <v>605</v>
      </c>
      <c r="B8" s="96" t="s">
        <v>606</v>
      </c>
      <c r="C8" s="99" t="s">
        <v>607</v>
      </c>
      <c r="D8" s="97">
        <v>390000</v>
      </c>
    </row>
    <row r="9" spans="1:4" s="94" customFormat="1" ht="18" customHeight="1">
      <c r="A9" s="94" t="s">
        <v>608</v>
      </c>
      <c r="B9" s="96" t="s">
        <v>609</v>
      </c>
      <c r="C9" s="94" t="s">
        <v>610</v>
      </c>
      <c r="D9" s="97">
        <v>5000</v>
      </c>
    </row>
    <row r="10" spans="1:4" s="94" customFormat="1" ht="20.25" customHeight="1">
      <c r="A10" s="94" t="s">
        <v>611</v>
      </c>
      <c r="B10" s="100" t="s">
        <v>612</v>
      </c>
      <c r="C10" s="94" t="s">
        <v>613</v>
      </c>
      <c r="D10" s="97">
        <v>11000</v>
      </c>
    </row>
    <row r="11" spans="1:4" s="94" customFormat="1" ht="18.75" customHeight="1">
      <c r="A11" s="94" t="s">
        <v>614</v>
      </c>
      <c r="B11" s="100" t="s">
        <v>615</v>
      </c>
      <c r="C11" s="94" t="s">
        <v>616</v>
      </c>
      <c r="D11" s="97">
        <v>16000</v>
      </c>
    </row>
    <row r="12" spans="1:4" s="94" customFormat="1" ht="19.5" customHeight="1">
      <c r="A12" s="94" t="s">
        <v>617</v>
      </c>
      <c r="B12" s="100" t="s">
        <v>618</v>
      </c>
      <c r="C12" s="94" t="s">
        <v>619</v>
      </c>
      <c r="D12" s="97">
        <v>160000</v>
      </c>
    </row>
    <row r="13" spans="1:4" s="94" customFormat="1" ht="32.25" customHeight="1">
      <c r="A13" s="98" t="s">
        <v>620</v>
      </c>
      <c r="B13" s="96" t="s">
        <v>621</v>
      </c>
      <c r="C13" s="99" t="s">
        <v>622</v>
      </c>
      <c r="D13" s="97">
        <v>254000</v>
      </c>
    </row>
    <row r="14" spans="1:4" s="94" customFormat="1" ht="30" customHeight="1">
      <c r="A14" s="98" t="s">
        <v>623</v>
      </c>
      <c r="B14" s="96" t="s">
        <v>624</v>
      </c>
      <c r="C14" s="99" t="s">
        <v>625</v>
      </c>
      <c r="D14" s="97">
        <v>200000</v>
      </c>
    </row>
    <row r="15" spans="1:4" s="94" customFormat="1" ht="19.5" customHeight="1">
      <c r="A15" s="98" t="s">
        <v>626</v>
      </c>
      <c r="B15" s="100" t="s">
        <v>627</v>
      </c>
      <c r="C15" s="94" t="s">
        <v>628</v>
      </c>
      <c r="D15" s="97">
        <v>8750</v>
      </c>
    </row>
    <row r="16" spans="1:4" s="94" customFormat="1" ht="20.25" customHeight="1">
      <c r="A16" s="94" t="s">
        <v>629</v>
      </c>
      <c r="B16" s="100" t="s">
        <v>630</v>
      </c>
      <c r="C16" s="94" t="s">
        <v>631</v>
      </c>
      <c r="D16" s="97">
        <v>650000</v>
      </c>
    </row>
    <row r="17" spans="1:4" s="94" customFormat="1" ht="23.25" customHeight="1">
      <c r="A17" s="94" t="s">
        <v>632</v>
      </c>
      <c r="B17" s="100" t="s">
        <v>633</v>
      </c>
      <c r="C17" s="94" t="s">
        <v>634</v>
      </c>
      <c r="D17" s="97">
        <v>6222.22</v>
      </c>
    </row>
    <row r="18" spans="1:4" s="94" customFormat="1" ht="20.25" customHeight="1">
      <c r="A18" s="94" t="s">
        <v>635</v>
      </c>
      <c r="B18" s="100" t="s">
        <v>636</v>
      </c>
      <c r="C18" s="94" t="s">
        <v>637</v>
      </c>
      <c r="D18" s="97">
        <v>44000</v>
      </c>
    </row>
    <row r="19" spans="1:4" s="94" customFormat="1" ht="30.75" customHeight="1">
      <c r="A19" s="94" t="s">
        <v>638</v>
      </c>
      <c r="B19" s="100" t="s">
        <v>639</v>
      </c>
      <c r="C19" s="99" t="s">
        <v>640</v>
      </c>
      <c r="D19" s="97">
        <v>274436</v>
      </c>
    </row>
    <row r="20" spans="1:4" s="94" customFormat="1" ht="21.75" customHeight="1">
      <c r="A20" s="94" t="s">
        <v>641</v>
      </c>
      <c r="B20" s="100" t="s">
        <v>531</v>
      </c>
      <c r="C20" s="94" t="s">
        <v>642</v>
      </c>
      <c r="D20" s="97">
        <v>500000</v>
      </c>
    </row>
    <row r="21" spans="1:4" s="94" customFormat="1" ht="52.5" customHeight="1">
      <c r="A21" s="98" t="s">
        <v>643</v>
      </c>
      <c r="B21" s="96" t="s">
        <v>530</v>
      </c>
      <c r="C21" s="99" t="s">
        <v>644</v>
      </c>
      <c r="D21" s="97">
        <v>1949000</v>
      </c>
    </row>
    <row r="22" spans="1:4" s="94" customFormat="1" ht="36.75" customHeight="1">
      <c r="A22" s="94" t="s">
        <v>645</v>
      </c>
      <c r="B22" s="100" t="s">
        <v>533</v>
      </c>
      <c r="C22" s="99" t="s">
        <v>646</v>
      </c>
      <c r="D22" s="97">
        <v>470000</v>
      </c>
    </row>
    <row r="23" spans="1:4" s="94" customFormat="1" ht="24" customHeight="1">
      <c r="A23" s="94" t="s">
        <v>647</v>
      </c>
      <c r="B23" s="100" t="s">
        <v>532</v>
      </c>
      <c r="C23" s="94" t="s">
        <v>648</v>
      </c>
      <c r="D23" s="97">
        <v>58000</v>
      </c>
    </row>
    <row r="24" spans="1:4" s="94" customFormat="1" ht="21.75" customHeight="1">
      <c r="A24" s="94" t="s">
        <v>649</v>
      </c>
      <c r="B24" s="100" t="s">
        <v>650</v>
      </c>
      <c r="C24" s="94" t="s">
        <v>651</v>
      </c>
      <c r="D24" s="97">
        <v>19000</v>
      </c>
    </row>
    <row r="25" spans="1:4" s="94" customFormat="1" ht="18.75" customHeight="1">
      <c r="A25" s="94" t="s">
        <v>652</v>
      </c>
      <c r="B25" s="100" t="s">
        <v>653</v>
      </c>
      <c r="C25" s="94" t="s">
        <v>654</v>
      </c>
      <c r="D25" s="97">
        <v>18760</v>
      </c>
    </row>
    <row r="26" spans="1:4" s="94" customFormat="1" ht="22.5" customHeight="1">
      <c r="A26" s="94" t="s">
        <v>655</v>
      </c>
      <c r="B26" s="100" t="s">
        <v>656</v>
      </c>
      <c r="C26" s="94" t="s">
        <v>654</v>
      </c>
      <c r="D26" s="97">
        <v>18500</v>
      </c>
    </row>
    <row r="27" spans="1:4" s="94" customFormat="1" ht="33" customHeight="1">
      <c r="A27" s="94" t="s">
        <v>657</v>
      </c>
      <c r="B27" s="100" t="s">
        <v>658</v>
      </c>
      <c r="C27" s="99" t="s">
        <v>659</v>
      </c>
      <c r="D27" s="97">
        <v>182500</v>
      </c>
    </row>
    <row r="28" spans="1:4" s="94" customFormat="1" ht="28.5" customHeight="1">
      <c r="A28" s="94" t="s">
        <v>660</v>
      </c>
      <c r="B28" s="100" t="s">
        <v>661</v>
      </c>
      <c r="C28" s="94" t="s">
        <v>662</v>
      </c>
      <c r="D28" s="97">
        <v>12272</v>
      </c>
    </row>
    <row r="29" spans="1:4" s="94" customFormat="1" ht="38.25" customHeight="1">
      <c r="A29" s="94" t="s">
        <v>663</v>
      </c>
      <c r="B29" s="100" t="s">
        <v>664</v>
      </c>
      <c r="C29" s="94" t="s">
        <v>665</v>
      </c>
      <c r="D29" s="97">
        <v>10000</v>
      </c>
    </row>
    <row r="30" spans="1:4" s="95" customFormat="1" ht="25.5">
      <c r="A30" s="95" t="s">
        <v>598</v>
      </c>
      <c r="B30" s="95" t="s">
        <v>599</v>
      </c>
      <c r="C30" s="95" t="s">
        <v>600</v>
      </c>
      <c r="D30" s="95" t="s">
        <v>601</v>
      </c>
    </row>
    <row r="31" spans="1:4" s="104" customFormat="1" ht="27" customHeight="1">
      <c r="A31" s="101" t="s">
        <v>666</v>
      </c>
      <c r="B31" s="102" t="s">
        <v>667</v>
      </c>
      <c r="C31" s="101" t="s">
        <v>668</v>
      </c>
      <c r="D31" s="103">
        <v>5000000</v>
      </c>
    </row>
    <row r="32" spans="1:4" s="94" customFormat="1" ht="28.5" customHeight="1">
      <c r="A32" s="98" t="s">
        <v>669</v>
      </c>
      <c r="B32" s="96" t="s">
        <v>670</v>
      </c>
      <c r="C32" s="94" t="s">
        <v>668</v>
      </c>
      <c r="D32" s="97">
        <v>66666</v>
      </c>
    </row>
    <row r="33" spans="1:4" s="94" customFormat="1" ht="33.75" customHeight="1">
      <c r="A33" s="94" t="s">
        <v>671</v>
      </c>
      <c r="B33" s="100" t="s">
        <v>672</v>
      </c>
      <c r="C33" s="99" t="s">
        <v>673</v>
      </c>
      <c r="D33" s="97">
        <v>135000</v>
      </c>
    </row>
    <row r="34" spans="1:4" s="99" customFormat="1" ht="35.25" customHeight="1">
      <c r="A34" s="99" t="s">
        <v>674</v>
      </c>
      <c r="B34" s="105" t="s">
        <v>675</v>
      </c>
      <c r="C34" s="99" t="s">
        <v>676</v>
      </c>
      <c r="D34" s="106">
        <v>300000</v>
      </c>
    </row>
    <row r="35" spans="1:4" s="94" customFormat="1" ht="31.5" customHeight="1">
      <c r="A35" s="94" t="s">
        <v>677</v>
      </c>
      <c r="B35" s="100" t="s">
        <v>529</v>
      </c>
      <c r="C35" s="99" t="s">
        <v>678</v>
      </c>
      <c r="D35" s="97">
        <v>1462000</v>
      </c>
    </row>
    <row r="36" spans="1:4" s="94" customFormat="1" ht="21.75" customHeight="1">
      <c r="A36" s="94" t="s">
        <v>679</v>
      </c>
      <c r="B36" s="100" t="s">
        <v>680</v>
      </c>
      <c r="C36" s="94" t="s">
        <v>681</v>
      </c>
      <c r="D36" s="97">
        <v>17000</v>
      </c>
    </row>
    <row r="37" spans="1:4" s="94" customFormat="1" ht="34.5" customHeight="1">
      <c r="A37" s="94" t="s">
        <v>682</v>
      </c>
      <c r="B37" s="100" t="s">
        <v>683</v>
      </c>
      <c r="C37" s="99" t="s">
        <v>684</v>
      </c>
      <c r="D37" s="97">
        <v>71667</v>
      </c>
    </row>
    <row r="38" spans="1:4" s="94" customFormat="1" ht="24.75" customHeight="1">
      <c r="A38" s="94" t="s">
        <v>685</v>
      </c>
      <c r="B38" s="100" t="s">
        <v>686</v>
      </c>
      <c r="C38" s="94" t="s">
        <v>687</v>
      </c>
      <c r="D38" s="97">
        <v>30000</v>
      </c>
    </row>
    <row r="39" spans="1:4" s="94" customFormat="1" ht="21.75" customHeight="1">
      <c r="A39" s="98" t="s">
        <v>688</v>
      </c>
      <c r="B39" s="96" t="s">
        <v>689</v>
      </c>
      <c r="C39" s="94" t="s">
        <v>690</v>
      </c>
      <c r="D39" s="97">
        <v>10000</v>
      </c>
    </row>
    <row r="40" spans="1:4" s="94" customFormat="1" ht="21" customHeight="1">
      <c r="A40" s="94" t="s">
        <v>691</v>
      </c>
      <c r="B40" s="100" t="s">
        <v>692</v>
      </c>
      <c r="C40" s="94" t="s">
        <v>693</v>
      </c>
      <c r="D40" s="97">
        <v>8000</v>
      </c>
    </row>
    <row r="41" spans="1:4" s="94" customFormat="1" ht="23.25" customHeight="1">
      <c r="A41" s="94" t="s">
        <v>694</v>
      </c>
      <c r="B41" s="100" t="s">
        <v>695</v>
      </c>
      <c r="C41" s="94" t="s">
        <v>696</v>
      </c>
      <c r="D41" s="97">
        <v>10910</v>
      </c>
    </row>
    <row r="42" spans="1:4" s="94" customFormat="1" ht="21" customHeight="1">
      <c r="A42" s="98" t="s">
        <v>697</v>
      </c>
      <c r="B42" s="100" t="s">
        <v>698</v>
      </c>
      <c r="C42" s="94" t="s">
        <v>699</v>
      </c>
      <c r="D42" s="97">
        <v>25000</v>
      </c>
    </row>
    <row r="43" spans="1:4" s="94" customFormat="1" ht="22.5" customHeight="1">
      <c r="A43" s="94" t="s">
        <v>700</v>
      </c>
      <c r="B43" s="100" t="s">
        <v>701</v>
      </c>
      <c r="C43" s="94" t="s">
        <v>702</v>
      </c>
      <c r="D43" s="97">
        <v>4000</v>
      </c>
    </row>
    <row r="44" spans="1:4" s="94" customFormat="1" ht="19.5" customHeight="1">
      <c r="A44" s="98" t="s">
        <v>703</v>
      </c>
      <c r="B44" s="100" t="s">
        <v>704</v>
      </c>
      <c r="C44" s="94" t="s">
        <v>705</v>
      </c>
      <c r="D44" s="97">
        <v>7692</v>
      </c>
    </row>
    <row r="45" spans="1:4" s="94" customFormat="1" ht="24" customHeight="1">
      <c r="A45" s="98" t="s">
        <v>706</v>
      </c>
      <c r="B45" s="96" t="s">
        <v>707</v>
      </c>
      <c r="C45" s="94" t="s">
        <v>705</v>
      </c>
      <c r="D45" s="97">
        <v>6000</v>
      </c>
    </row>
    <row r="46" spans="1:4" s="94" customFormat="1" ht="21.75" customHeight="1">
      <c r="A46" s="94" t="s">
        <v>708</v>
      </c>
      <c r="B46" s="100" t="s">
        <v>709</v>
      </c>
      <c r="C46" s="94" t="s">
        <v>705</v>
      </c>
      <c r="D46" s="97">
        <v>18000</v>
      </c>
    </row>
    <row r="47" spans="1:4" s="94" customFormat="1" ht="21" customHeight="1">
      <c r="A47" s="94" t="s">
        <v>710</v>
      </c>
      <c r="B47" s="100" t="s">
        <v>711</v>
      </c>
      <c r="C47" s="94" t="s">
        <v>712</v>
      </c>
      <c r="D47" s="97">
        <v>20000</v>
      </c>
    </row>
    <row r="48" spans="1:4" s="94" customFormat="1" ht="22.5" customHeight="1">
      <c r="A48" s="94" t="s">
        <v>713</v>
      </c>
      <c r="B48" s="100" t="s">
        <v>714</v>
      </c>
      <c r="C48" s="94" t="s">
        <v>712</v>
      </c>
      <c r="D48" s="97">
        <v>7000</v>
      </c>
    </row>
    <row r="49" spans="1:4" s="94" customFormat="1" ht="38.25" customHeight="1">
      <c r="A49" s="94" t="s">
        <v>715</v>
      </c>
      <c r="B49" s="96" t="s">
        <v>716</v>
      </c>
      <c r="C49" s="99" t="s">
        <v>717</v>
      </c>
      <c r="D49" s="97">
        <v>25000</v>
      </c>
    </row>
    <row r="50" spans="1:4" s="94" customFormat="1" ht="22.5" customHeight="1">
      <c r="A50" s="98" t="s">
        <v>718</v>
      </c>
      <c r="B50" s="96" t="s">
        <v>719</v>
      </c>
      <c r="C50" s="94" t="s">
        <v>720</v>
      </c>
      <c r="D50" s="97">
        <v>15000</v>
      </c>
    </row>
    <row r="51" spans="1:4" s="94" customFormat="1" ht="21" customHeight="1">
      <c r="A51" s="94" t="s">
        <v>721</v>
      </c>
      <c r="B51" s="96" t="s">
        <v>722</v>
      </c>
      <c r="C51" s="94" t="s">
        <v>723</v>
      </c>
      <c r="D51" s="97">
        <v>100000</v>
      </c>
    </row>
    <row r="52" spans="1:4" s="94" customFormat="1" ht="25.5" customHeight="1">
      <c r="A52" s="98" t="s">
        <v>724</v>
      </c>
      <c r="B52" s="96" t="s">
        <v>725</v>
      </c>
      <c r="C52" s="94" t="s">
        <v>726</v>
      </c>
      <c r="D52" s="97">
        <v>13100</v>
      </c>
    </row>
    <row r="53" spans="1:4" s="94" customFormat="1" ht="21" customHeight="1">
      <c r="A53" s="98" t="s">
        <v>727</v>
      </c>
      <c r="B53" s="96" t="s">
        <v>728</v>
      </c>
      <c r="C53" s="94" t="s">
        <v>726</v>
      </c>
      <c r="D53" s="97">
        <v>4000</v>
      </c>
    </row>
    <row r="54" spans="1:4" s="94" customFormat="1" ht="19.5" customHeight="1">
      <c r="A54" s="94" t="s">
        <v>729</v>
      </c>
      <c r="B54" s="96" t="s">
        <v>730</v>
      </c>
      <c r="C54" s="94" t="s">
        <v>731</v>
      </c>
      <c r="D54" s="97">
        <v>34050</v>
      </c>
    </row>
    <row r="55" spans="1:4" s="94" customFormat="1" ht="23.25" customHeight="1">
      <c r="A55" s="94" t="s">
        <v>732</v>
      </c>
      <c r="B55" s="96" t="s">
        <v>733</v>
      </c>
      <c r="C55" s="94" t="s">
        <v>734</v>
      </c>
      <c r="D55" s="97">
        <v>55000</v>
      </c>
    </row>
    <row r="56" spans="1:4" s="94" customFormat="1" ht="24.75" customHeight="1">
      <c r="A56" s="98" t="s">
        <v>735</v>
      </c>
      <c r="B56" s="96" t="s">
        <v>736</v>
      </c>
      <c r="C56" s="94" t="s">
        <v>734</v>
      </c>
      <c r="D56" s="97">
        <v>26000</v>
      </c>
    </row>
    <row r="57" spans="1:4" s="94" customFormat="1" ht="21" customHeight="1">
      <c r="A57" s="98" t="s">
        <v>737</v>
      </c>
      <c r="B57" s="96" t="s">
        <v>738</v>
      </c>
      <c r="C57" s="94" t="s">
        <v>734</v>
      </c>
      <c r="D57" s="97">
        <v>20500</v>
      </c>
    </row>
    <row r="58" spans="1:4" s="95" customFormat="1" ht="25.5">
      <c r="A58" s="95" t="s">
        <v>598</v>
      </c>
      <c r="B58" s="95" t="s">
        <v>599</v>
      </c>
      <c r="C58" s="95" t="s">
        <v>600</v>
      </c>
      <c r="D58" s="95" t="s">
        <v>601</v>
      </c>
    </row>
    <row r="59" spans="1:4" s="94" customFormat="1" ht="21.75" customHeight="1">
      <c r="A59" s="98" t="s">
        <v>739</v>
      </c>
      <c r="B59" s="96" t="s">
        <v>740</v>
      </c>
      <c r="C59" s="94" t="s">
        <v>734</v>
      </c>
      <c r="D59" s="97">
        <v>34100</v>
      </c>
    </row>
    <row r="60" spans="1:4" s="94" customFormat="1" ht="20.25" customHeight="1">
      <c r="A60" s="98" t="s">
        <v>741</v>
      </c>
      <c r="B60" s="100" t="s">
        <v>742</v>
      </c>
      <c r="C60" s="94" t="s">
        <v>734</v>
      </c>
      <c r="D60" s="97">
        <v>8300</v>
      </c>
    </row>
    <row r="61" spans="1:4" s="94" customFormat="1" ht="22.5" customHeight="1">
      <c r="A61" s="98" t="s">
        <v>743</v>
      </c>
      <c r="B61" s="96" t="s">
        <v>744</v>
      </c>
      <c r="C61" s="94" t="s">
        <v>745</v>
      </c>
      <c r="D61" s="97">
        <v>16760</v>
      </c>
    </row>
    <row r="62" spans="1:4" s="94" customFormat="1" ht="24" customHeight="1">
      <c r="A62" s="98" t="s">
        <v>746</v>
      </c>
      <c r="B62" s="96" t="s">
        <v>747</v>
      </c>
      <c r="C62" s="94" t="s">
        <v>745</v>
      </c>
      <c r="D62" s="97">
        <v>7000</v>
      </c>
    </row>
    <row r="63" spans="1:4" s="94" customFormat="1" ht="23.25" customHeight="1">
      <c r="A63" s="94" t="s">
        <v>748</v>
      </c>
      <c r="B63" s="100" t="s">
        <v>749</v>
      </c>
      <c r="C63" s="94" t="s">
        <v>745</v>
      </c>
      <c r="D63" s="97">
        <v>137500</v>
      </c>
    </row>
    <row r="64" spans="1:4" s="94" customFormat="1" ht="33" customHeight="1">
      <c r="A64" s="94" t="s">
        <v>750</v>
      </c>
      <c r="B64" s="100" t="s">
        <v>751</v>
      </c>
      <c r="C64" s="99" t="s">
        <v>752</v>
      </c>
      <c r="D64" s="97">
        <v>180000</v>
      </c>
    </row>
    <row r="65" spans="1:4" s="94" customFormat="1" ht="25.5" customHeight="1">
      <c r="A65" s="94" t="s">
        <v>753</v>
      </c>
      <c r="B65" s="100" t="s">
        <v>754</v>
      </c>
      <c r="C65" s="94" t="s">
        <v>755</v>
      </c>
      <c r="D65" s="97">
        <v>10000</v>
      </c>
    </row>
    <row r="66" spans="1:4" s="94" customFormat="1" ht="21.75" customHeight="1">
      <c r="A66" s="94" t="s">
        <v>756</v>
      </c>
      <c r="B66" s="100" t="s">
        <v>757</v>
      </c>
      <c r="C66" s="94" t="s">
        <v>758</v>
      </c>
      <c r="D66" s="97">
        <v>25000</v>
      </c>
    </row>
    <row r="67" spans="1:4" s="94" customFormat="1" ht="23.25" customHeight="1">
      <c r="A67" s="94" t="s">
        <v>759</v>
      </c>
      <c r="B67" s="100" t="s">
        <v>760</v>
      </c>
      <c r="C67" s="94" t="s">
        <v>761</v>
      </c>
      <c r="D67" s="97">
        <v>32000</v>
      </c>
    </row>
    <row r="68" spans="1:4" s="94" customFormat="1" ht="21" customHeight="1">
      <c r="A68" s="94" t="s">
        <v>762</v>
      </c>
      <c r="B68" s="100" t="s">
        <v>763</v>
      </c>
      <c r="C68" s="94" t="s">
        <v>761</v>
      </c>
      <c r="D68" s="97">
        <v>5000</v>
      </c>
    </row>
    <row r="69" spans="1:4" s="94" customFormat="1" ht="24.75" customHeight="1">
      <c r="A69" s="98" t="s">
        <v>764</v>
      </c>
      <c r="B69" s="96" t="s">
        <v>765</v>
      </c>
      <c r="C69" s="94" t="s">
        <v>766</v>
      </c>
      <c r="D69" s="97">
        <v>25000</v>
      </c>
    </row>
    <row r="70" spans="1:4" s="94" customFormat="1" ht="21" customHeight="1">
      <c r="A70" s="94" t="s">
        <v>767</v>
      </c>
      <c r="B70" s="96" t="s">
        <v>768</v>
      </c>
      <c r="C70" s="94" t="s">
        <v>769</v>
      </c>
      <c r="D70" s="97">
        <v>17000</v>
      </c>
    </row>
    <row r="71" spans="1:4" s="94" customFormat="1" ht="21" customHeight="1">
      <c r="A71" s="94" t="s">
        <v>770</v>
      </c>
      <c r="B71" s="100" t="s">
        <v>771</v>
      </c>
      <c r="C71" s="94" t="s">
        <v>772</v>
      </c>
      <c r="D71" s="97">
        <v>6000</v>
      </c>
    </row>
    <row r="72" spans="1:4" s="94" customFormat="1" ht="22.5" customHeight="1">
      <c r="A72" s="94" t="s">
        <v>773</v>
      </c>
      <c r="B72" s="96" t="s">
        <v>774</v>
      </c>
      <c r="C72" s="94" t="s">
        <v>775</v>
      </c>
      <c r="D72" s="97">
        <v>150000</v>
      </c>
    </row>
    <row r="73" spans="1:4" s="94" customFormat="1" ht="33" customHeight="1">
      <c r="A73" s="98" t="s">
        <v>776</v>
      </c>
      <c r="B73" s="100" t="s">
        <v>777</v>
      </c>
      <c r="C73" s="99" t="s">
        <v>778</v>
      </c>
      <c r="D73" s="97">
        <v>85000</v>
      </c>
    </row>
    <row r="74" spans="1:4" s="94" customFormat="1" ht="21.75" customHeight="1">
      <c r="A74" s="98" t="s">
        <v>779</v>
      </c>
      <c r="B74" s="96" t="s">
        <v>780</v>
      </c>
      <c r="C74" s="94" t="s">
        <v>781</v>
      </c>
      <c r="D74" s="97">
        <v>20000</v>
      </c>
    </row>
    <row r="75" spans="1:4" s="94" customFormat="1" ht="23.25" customHeight="1">
      <c r="A75" s="94" t="s">
        <v>782</v>
      </c>
      <c r="B75" s="100" t="s">
        <v>783</v>
      </c>
      <c r="C75" s="94" t="s">
        <v>784</v>
      </c>
      <c r="D75" s="97">
        <v>19500</v>
      </c>
    </row>
    <row r="76" spans="1:4" s="94" customFormat="1" ht="21" customHeight="1">
      <c r="A76" s="94" t="s">
        <v>785</v>
      </c>
      <c r="B76" s="100" t="s">
        <v>786</v>
      </c>
      <c r="C76" s="94" t="s">
        <v>787</v>
      </c>
      <c r="D76" s="97">
        <v>17000</v>
      </c>
    </row>
    <row r="77" spans="1:4" s="94" customFormat="1" ht="22.5" customHeight="1">
      <c r="A77" s="94" t="s">
        <v>788</v>
      </c>
      <c r="B77" s="100" t="s">
        <v>789</v>
      </c>
      <c r="C77" s="94" t="s">
        <v>787</v>
      </c>
      <c r="D77" s="97">
        <v>45000</v>
      </c>
    </row>
    <row r="78" spans="1:4" s="94" customFormat="1" ht="30.75" customHeight="1">
      <c r="A78" s="94" t="s">
        <v>790</v>
      </c>
      <c r="B78" s="100" t="s">
        <v>791</v>
      </c>
      <c r="C78" s="99" t="s">
        <v>792</v>
      </c>
      <c r="D78" s="97">
        <v>65000</v>
      </c>
    </row>
    <row r="79" spans="1:4" s="94" customFormat="1" ht="21.75" customHeight="1">
      <c r="A79" s="94" t="s">
        <v>793</v>
      </c>
      <c r="B79" s="100" t="s">
        <v>794</v>
      </c>
      <c r="C79" s="94" t="s">
        <v>787</v>
      </c>
      <c r="D79" s="97">
        <v>20000</v>
      </c>
    </row>
    <row r="80" spans="1:4" s="94" customFormat="1" ht="21.75" customHeight="1">
      <c r="A80" s="98" t="s">
        <v>795</v>
      </c>
      <c r="B80" s="96" t="s">
        <v>796</v>
      </c>
      <c r="C80" s="94" t="s">
        <v>797</v>
      </c>
      <c r="D80" s="97">
        <v>26000</v>
      </c>
    </row>
    <row r="81" spans="1:4" s="94" customFormat="1" ht="22.5" customHeight="1">
      <c r="A81" s="94" t="s">
        <v>798</v>
      </c>
      <c r="B81" s="96" t="s">
        <v>799</v>
      </c>
      <c r="C81" s="107" t="s">
        <v>800</v>
      </c>
      <c r="D81" s="97">
        <v>100000</v>
      </c>
    </row>
    <row r="82" spans="1:4" s="94" customFormat="1" ht="22.5" customHeight="1">
      <c r="A82" s="94" t="s">
        <v>801</v>
      </c>
      <c r="B82" s="100" t="s">
        <v>802</v>
      </c>
      <c r="C82" s="94" t="s">
        <v>803</v>
      </c>
      <c r="D82" s="97">
        <v>30000</v>
      </c>
    </row>
    <row r="83" spans="1:4" s="94" customFormat="1" ht="23.25" customHeight="1">
      <c r="A83" s="94" t="s">
        <v>804</v>
      </c>
      <c r="B83" s="100" t="s">
        <v>805</v>
      </c>
      <c r="C83" s="94" t="s">
        <v>803</v>
      </c>
      <c r="D83" s="97">
        <v>17112.5</v>
      </c>
    </row>
    <row r="84" spans="1:4" s="94" customFormat="1" ht="21.75" customHeight="1">
      <c r="A84" s="98" t="s">
        <v>806</v>
      </c>
      <c r="B84" s="96" t="s">
        <v>807</v>
      </c>
      <c r="C84" s="94" t="s">
        <v>808</v>
      </c>
      <c r="D84" s="97">
        <v>50000</v>
      </c>
    </row>
    <row r="85" spans="1:4" s="94" customFormat="1" ht="22.5" customHeight="1">
      <c r="A85" s="98" t="s">
        <v>809</v>
      </c>
      <c r="B85" s="96" t="s">
        <v>810</v>
      </c>
      <c r="C85" s="94" t="s">
        <v>811</v>
      </c>
      <c r="D85" s="97">
        <v>150000</v>
      </c>
    </row>
    <row r="86" spans="1:4" s="94" customFormat="1" ht="22.5" customHeight="1">
      <c r="A86" s="98" t="s">
        <v>812</v>
      </c>
      <c r="B86" s="100" t="s">
        <v>813</v>
      </c>
      <c r="C86" s="94" t="s">
        <v>811</v>
      </c>
      <c r="D86" s="97">
        <v>75000</v>
      </c>
    </row>
    <row r="87" spans="1:4" s="94" customFormat="1" ht="24" customHeight="1">
      <c r="A87" s="98" t="s">
        <v>814</v>
      </c>
      <c r="B87" s="96" t="s">
        <v>815</v>
      </c>
      <c r="C87" s="94" t="s">
        <v>816</v>
      </c>
      <c r="D87" s="97">
        <v>43000</v>
      </c>
    </row>
    <row r="88" spans="1:4" s="95" customFormat="1" ht="25.5">
      <c r="A88" s="95" t="s">
        <v>598</v>
      </c>
      <c r="B88" s="95" t="s">
        <v>599</v>
      </c>
      <c r="C88" s="95" t="s">
        <v>600</v>
      </c>
      <c r="D88" s="95" t="s">
        <v>601</v>
      </c>
    </row>
    <row r="89" spans="1:4" s="94" customFormat="1" ht="23.25" customHeight="1">
      <c r="A89" s="94" t="s">
        <v>817</v>
      </c>
      <c r="B89" s="96" t="s">
        <v>818</v>
      </c>
      <c r="C89" s="94" t="s">
        <v>819</v>
      </c>
      <c r="D89" s="97">
        <v>125000</v>
      </c>
    </row>
    <row r="90" spans="1:4" s="94" customFormat="1" ht="24.75" customHeight="1">
      <c r="A90" s="94" t="s">
        <v>820</v>
      </c>
      <c r="B90" s="100" t="s">
        <v>821</v>
      </c>
      <c r="C90" s="94" t="s">
        <v>822</v>
      </c>
      <c r="D90" s="97">
        <v>90000</v>
      </c>
    </row>
    <row r="91" spans="1:4" s="94" customFormat="1" ht="24" customHeight="1">
      <c r="A91" s="94" t="s">
        <v>823</v>
      </c>
      <c r="B91" s="100" t="s">
        <v>824</v>
      </c>
      <c r="C91" s="94" t="s">
        <v>825</v>
      </c>
      <c r="D91" s="97">
        <v>160000</v>
      </c>
    </row>
    <row r="92" spans="1:4" s="94" customFormat="1" ht="25.5" customHeight="1">
      <c r="A92" s="94" t="s">
        <v>826</v>
      </c>
      <c r="B92" s="100" t="s">
        <v>827</v>
      </c>
      <c r="C92" s="94" t="s">
        <v>828</v>
      </c>
      <c r="D92" s="97">
        <v>80000</v>
      </c>
    </row>
    <row r="93" spans="1:4" s="94" customFormat="1" ht="21.75" customHeight="1">
      <c r="A93" s="94" t="s">
        <v>829</v>
      </c>
      <c r="B93" s="100" t="s">
        <v>830</v>
      </c>
      <c r="C93" s="94" t="s">
        <v>828</v>
      </c>
      <c r="D93" s="97">
        <v>90000</v>
      </c>
    </row>
    <row r="94" spans="1:4" s="94" customFormat="1" ht="22.5" customHeight="1">
      <c r="A94" s="94" t="s">
        <v>831</v>
      </c>
      <c r="B94" s="100" t="s">
        <v>832</v>
      </c>
      <c r="C94" s="94" t="s">
        <v>828</v>
      </c>
      <c r="D94" s="97">
        <v>30000</v>
      </c>
    </row>
    <row r="95" spans="1:4" s="94" customFormat="1" ht="22.5" customHeight="1">
      <c r="A95" s="94" t="s">
        <v>833</v>
      </c>
      <c r="B95" s="100" t="s">
        <v>834</v>
      </c>
      <c r="C95" s="94" t="s">
        <v>835</v>
      </c>
      <c r="D95" s="97">
        <v>136300</v>
      </c>
    </row>
    <row r="96" spans="1:4" s="94" customFormat="1" ht="21" customHeight="1">
      <c r="A96" s="98" t="s">
        <v>836</v>
      </c>
      <c r="B96" s="96" t="s">
        <v>837</v>
      </c>
      <c r="C96" s="94" t="s">
        <v>838</v>
      </c>
      <c r="D96" s="97">
        <v>22000</v>
      </c>
    </row>
    <row r="97" spans="2:4" s="94" customFormat="1" ht="21" customHeight="1">
      <c r="B97" s="108" t="s">
        <v>839</v>
      </c>
      <c r="D97" s="109">
        <f>SUM(D7:D96)</f>
        <v>14900315.3</v>
      </c>
    </row>
    <row r="98" spans="2:4" s="94" customFormat="1" ht="14.25">
      <c r="B98" s="100"/>
      <c r="D98" s="97"/>
    </row>
    <row r="99" spans="1:4" s="94" customFormat="1" ht="36.75" customHeight="1">
      <c r="A99" s="94" t="s">
        <v>840</v>
      </c>
      <c r="B99" s="105" t="s">
        <v>841</v>
      </c>
      <c r="C99" s="94" t="s">
        <v>842</v>
      </c>
      <c r="D99" s="97">
        <v>674125</v>
      </c>
    </row>
    <row r="100" spans="2:4" s="94" customFormat="1" ht="24" customHeight="1">
      <c r="B100" s="108" t="s">
        <v>843</v>
      </c>
      <c r="D100" s="109">
        <f>D97+D99</f>
        <v>15574440.3</v>
      </c>
    </row>
    <row r="101" spans="2:4" s="94" customFormat="1" ht="14.25">
      <c r="B101" s="100"/>
      <c r="D101" s="97"/>
    </row>
    <row r="102" spans="2:4" s="94" customFormat="1" ht="14.25">
      <c r="B102" s="100"/>
      <c r="D102" s="97"/>
    </row>
    <row r="103" spans="2:4" s="94" customFormat="1" ht="14.25">
      <c r="B103" s="100"/>
      <c r="D103" s="97"/>
    </row>
    <row r="104" spans="2:4" s="94" customFormat="1" ht="14.25">
      <c r="B104" s="100"/>
      <c r="D104" s="97"/>
    </row>
    <row r="105" spans="2:4" s="94" customFormat="1" ht="14.25">
      <c r="B105" s="100"/>
      <c r="D105" s="97"/>
    </row>
    <row r="106" spans="2:4" s="94" customFormat="1" ht="12.75">
      <c r="B106" s="94" t="s">
        <v>293</v>
      </c>
      <c r="D106" s="97" t="s">
        <v>264</v>
      </c>
    </row>
    <row r="107" s="94" customFormat="1" ht="12.75">
      <c r="D107" s="97"/>
    </row>
    <row r="108" s="94" customFormat="1" ht="12.75">
      <c r="D108" s="97"/>
    </row>
    <row r="109" spans="2:4" s="94" customFormat="1" ht="12.75">
      <c r="B109" s="94" t="s">
        <v>294</v>
      </c>
      <c r="D109" s="97" t="s">
        <v>266</v>
      </c>
    </row>
    <row r="110" spans="2:4" s="94" customFormat="1" ht="14.25">
      <c r="B110" s="100"/>
      <c r="D110" s="97"/>
    </row>
    <row r="111" spans="2:4" s="94" customFormat="1" ht="14.25">
      <c r="B111" s="100"/>
      <c r="D111" s="97"/>
    </row>
    <row r="112" spans="2:4" s="94" customFormat="1" ht="14.25">
      <c r="B112" s="100"/>
      <c r="D112" s="97"/>
    </row>
    <row r="113" spans="2:4" s="94" customFormat="1" ht="14.25">
      <c r="B113" s="100"/>
      <c r="D113" s="97"/>
    </row>
    <row r="114" spans="2:4" s="94" customFormat="1" ht="14.25">
      <c r="B114" s="100"/>
      <c r="D114" s="97"/>
    </row>
    <row r="115" spans="2:4" s="94" customFormat="1" ht="14.25">
      <c r="B115" s="100"/>
      <c r="D115" s="97"/>
    </row>
    <row r="116" spans="2:4" s="94" customFormat="1" ht="14.25">
      <c r="B116" s="100"/>
      <c r="D116" s="97"/>
    </row>
    <row r="117" spans="2:4" s="94" customFormat="1" ht="14.25">
      <c r="B117" s="100"/>
      <c r="D117" s="97"/>
    </row>
    <row r="118" spans="2:4" s="94" customFormat="1" ht="14.25">
      <c r="B118" s="100"/>
      <c r="D118" s="97"/>
    </row>
    <row r="119" spans="2:4" s="94" customFormat="1" ht="14.25">
      <c r="B119" s="100"/>
      <c r="D119" s="97"/>
    </row>
    <row r="120" spans="2:4" s="94" customFormat="1" ht="14.25">
      <c r="B120" s="100"/>
      <c r="D120" s="97"/>
    </row>
    <row r="121" s="94" customFormat="1" ht="12.75">
      <c r="D121" s="97"/>
    </row>
    <row r="122" s="94" customFormat="1" ht="12.75">
      <c r="D122" s="97"/>
    </row>
    <row r="123" s="94" customFormat="1" ht="12.75">
      <c r="D123" s="97"/>
    </row>
    <row r="124" s="94" customFormat="1" ht="12.75">
      <c r="D124" s="97"/>
    </row>
    <row r="125" s="94" customFormat="1" ht="12.75">
      <c r="D125" s="97"/>
    </row>
    <row r="126" s="94" customFormat="1" ht="12.75">
      <c r="D126" s="97"/>
    </row>
    <row r="127" s="94" customFormat="1" ht="12.75">
      <c r="D127" s="97"/>
    </row>
    <row r="128" s="94" customFormat="1" ht="12.75">
      <c r="D128" s="97"/>
    </row>
    <row r="129" s="94" customFormat="1" ht="12.75">
      <c r="D129" s="97"/>
    </row>
    <row r="130" s="94" customFormat="1" ht="12.75">
      <c r="D130" s="97"/>
    </row>
    <row r="131" s="94" customFormat="1" ht="12.75">
      <c r="D131" s="97"/>
    </row>
    <row r="132" s="94" customFormat="1" ht="12.75">
      <c r="D132" s="97"/>
    </row>
    <row r="133" s="94" customFormat="1" ht="12.75">
      <c r="D133" s="97"/>
    </row>
    <row r="134" s="94" customFormat="1" ht="12.75">
      <c r="D134" s="97"/>
    </row>
    <row r="135" s="94" customFormat="1" ht="12.75">
      <c r="D135" s="97"/>
    </row>
    <row r="136" s="94" customFormat="1" ht="12.75">
      <c r="D136" s="97"/>
    </row>
    <row r="137" s="94" customFormat="1" ht="12.75">
      <c r="D137" s="97"/>
    </row>
    <row r="138" s="94" customFormat="1" ht="12.75">
      <c r="D138" s="97"/>
    </row>
    <row r="139" s="94" customFormat="1" ht="12.75">
      <c r="D139" s="97"/>
    </row>
    <row r="140" s="94" customFormat="1" ht="12.75">
      <c r="D140" s="97"/>
    </row>
    <row r="141" s="94" customFormat="1" ht="12.75">
      <c r="D141" s="97"/>
    </row>
    <row r="142" s="94" customFormat="1" ht="12.75">
      <c r="D142" s="97"/>
    </row>
    <row r="143" s="94" customFormat="1" ht="12.75">
      <c r="D143" s="97"/>
    </row>
    <row r="144" s="94" customFormat="1" ht="12.75">
      <c r="D144" s="97"/>
    </row>
    <row r="145" s="94" customFormat="1" ht="12.75">
      <c r="D145" s="97"/>
    </row>
    <row r="146" s="94" customFormat="1" ht="12.75">
      <c r="D146" s="97"/>
    </row>
    <row r="147" s="94" customFormat="1" ht="12.75">
      <c r="D147" s="97"/>
    </row>
    <row r="148" s="94" customFormat="1" ht="12.75">
      <c r="D148" s="97"/>
    </row>
    <row r="149" s="94" customFormat="1" ht="12.75">
      <c r="D149" s="97"/>
    </row>
    <row r="150" s="94" customFormat="1" ht="12.75">
      <c r="D150" s="97"/>
    </row>
    <row r="151" s="94" customFormat="1" ht="12.75">
      <c r="D151" s="97"/>
    </row>
    <row r="152" s="94" customFormat="1" ht="12.75">
      <c r="D152" s="97"/>
    </row>
    <row r="153" s="94" customFormat="1" ht="12.75">
      <c r="D153" s="97"/>
    </row>
    <row r="154" s="94" customFormat="1" ht="12.75">
      <c r="D154" s="97"/>
    </row>
    <row r="155" s="94" customFormat="1" ht="12.75">
      <c r="D155" s="97"/>
    </row>
    <row r="156" s="94" customFormat="1" ht="12.75">
      <c r="D156" s="97"/>
    </row>
    <row r="157" s="94" customFormat="1" ht="12.75">
      <c r="D157" s="97"/>
    </row>
    <row r="158" s="94" customFormat="1" ht="12.75">
      <c r="D158" s="97"/>
    </row>
    <row r="159" s="94" customFormat="1" ht="12.75">
      <c r="D159" s="97"/>
    </row>
    <row r="160" s="94" customFormat="1" ht="12.75">
      <c r="D160" s="97"/>
    </row>
    <row r="161" s="94" customFormat="1" ht="12.75">
      <c r="D161" s="97"/>
    </row>
    <row r="162" s="94" customFormat="1" ht="12.75">
      <c r="D162" s="97"/>
    </row>
    <row r="163" s="82" customFormat="1" ht="12.75">
      <c r="D163" s="85"/>
    </row>
    <row r="164" s="82" customFormat="1" ht="12.75">
      <c r="D164" s="85"/>
    </row>
    <row r="165" s="82" customFormat="1" ht="12.75">
      <c r="D165" s="85"/>
    </row>
    <row r="166" s="82" customFormat="1" ht="12.75">
      <c r="D166" s="85"/>
    </row>
    <row r="167" s="82" customFormat="1" ht="12.75">
      <c r="D167" s="85"/>
    </row>
    <row r="168" s="82" customFormat="1" ht="12.75">
      <c r="D168" s="85"/>
    </row>
    <row r="169" s="82" customFormat="1" ht="12.75">
      <c r="D169" s="85"/>
    </row>
    <row r="170" s="82" customFormat="1" ht="12.75">
      <c r="D170" s="85"/>
    </row>
    <row r="171" s="82" customFormat="1" ht="12.75">
      <c r="D171" s="85"/>
    </row>
    <row r="172" s="82" customFormat="1" ht="12.75">
      <c r="D172" s="85"/>
    </row>
    <row r="173" s="82" customFormat="1" ht="12.75">
      <c r="D173" s="85"/>
    </row>
    <row r="174" s="82" customFormat="1" ht="12.75">
      <c r="D174" s="85"/>
    </row>
    <row r="175" s="82" customFormat="1" ht="12.75">
      <c r="D175" s="85"/>
    </row>
    <row r="176" s="82" customFormat="1" ht="12.75">
      <c r="D176" s="85"/>
    </row>
    <row r="177" s="82" customFormat="1" ht="12.75">
      <c r="D177" s="85"/>
    </row>
    <row r="178" s="82" customFormat="1" ht="12.75">
      <c r="D178" s="85"/>
    </row>
    <row r="179" s="82" customFormat="1" ht="12.75">
      <c r="D179" s="85"/>
    </row>
    <row r="180" s="82" customFormat="1" ht="12.75">
      <c r="D180" s="85"/>
    </row>
    <row r="181" s="82" customFormat="1" ht="12.75">
      <c r="D181" s="85"/>
    </row>
    <row r="182" s="82" customFormat="1" ht="12.75">
      <c r="D182" s="85"/>
    </row>
    <row r="183" ht="12.75">
      <c r="D183" s="88"/>
    </row>
    <row r="184" ht="12.75">
      <c r="D184" s="88"/>
    </row>
    <row r="185" ht="12.75">
      <c r="D185" s="88"/>
    </row>
    <row r="186" ht="12.75">
      <c r="D186" s="88"/>
    </row>
    <row r="187" ht="12.75">
      <c r="D187" s="88"/>
    </row>
    <row r="188" ht="12.75">
      <c r="D188" s="88"/>
    </row>
    <row r="189" ht="12.75">
      <c r="D189" s="88"/>
    </row>
    <row r="190" ht="12.75">
      <c r="D190" s="88"/>
    </row>
    <row r="191" ht="12.75">
      <c r="D191" s="88"/>
    </row>
    <row r="192" ht="12.75">
      <c r="D192" s="88"/>
    </row>
    <row r="193" ht="12.75">
      <c r="D193" s="88"/>
    </row>
    <row r="194" ht="12.75">
      <c r="D194" s="88"/>
    </row>
    <row r="195" ht="12.75">
      <c r="D195" s="88"/>
    </row>
    <row r="196" ht="12.75">
      <c r="D196" s="88"/>
    </row>
    <row r="197" ht="12.75">
      <c r="D197" s="88"/>
    </row>
    <row r="198" ht="12.75">
      <c r="D198" s="88"/>
    </row>
    <row r="199" ht="12.75">
      <c r="D199" s="88"/>
    </row>
    <row r="200" ht="12.75">
      <c r="D200" s="88"/>
    </row>
    <row r="201" ht="12.75">
      <c r="D201" s="88"/>
    </row>
    <row r="202" ht="12.75">
      <c r="D202" s="88"/>
    </row>
    <row r="203" ht="12.75">
      <c r="D203" s="88"/>
    </row>
    <row r="204" ht="12.75">
      <c r="D204" s="88"/>
    </row>
    <row r="205" ht="12.75">
      <c r="D205" s="88"/>
    </row>
    <row r="206" ht="12.75">
      <c r="D206" s="88"/>
    </row>
    <row r="207" ht="12.75">
      <c r="D207" s="88"/>
    </row>
    <row r="208" ht="12.75">
      <c r="D208" s="88"/>
    </row>
    <row r="209" ht="12.75">
      <c r="D209" s="88"/>
    </row>
    <row r="210" ht="12.75">
      <c r="D210" s="88"/>
    </row>
    <row r="211" ht="12.75">
      <c r="D211" s="88"/>
    </row>
    <row r="212" ht="12.75">
      <c r="D212" s="88"/>
    </row>
    <row r="213" ht="12.75">
      <c r="D213" s="88"/>
    </row>
    <row r="214" ht="12.75">
      <c r="D214" s="88"/>
    </row>
    <row r="215" ht="12.75">
      <c r="D215" s="88"/>
    </row>
    <row r="216" ht="12.75">
      <c r="D216" s="88"/>
    </row>
    <row r="217" ht="12.75">
      <c r="D217" s="88"/>
    </row>
    <row r="218" ht="12.75">
      <c r="D218" s="88"/>
    </row>
    <row r="219" ht="12.75">
      <c r="D219" s="88"/>
    </row>
    <row r="220" ht="12.75">
      <c r="D220" s="88"/>
    </row>
    <row r="221" ht="12.75">
      <c r="D221" s="88"/>
    </row>
    <row r="222" ht="12.75">
      <c r="D222" s="88"/>
    </row>
    <row r="223" ht="12.75">
      <c r="D223" s="88"/>
    </row>
    <row r="224" ht="12.75">
      <c r="D224" s="88"/>
    </row>
    <row r="225" ht="12.75">
      <c r="D225" s="88"/>
    </row>
    <row r="226" ht="12.75">
      <c r="D226" s="88"/>
    </row>
    <row r="227" ht="12.75">
      <c r="D227" s="88"/>
    </row>
    <row r="228" ht="12.75">
      <c r="D228" s="88"/>
    </row>
    <row r="229" ht="12.75">
      <c r="D229" s="88"/>
    </row>
    <row r="230" ht="12.75">
      <c r="D230" s="88"/>
    </row>
    <row r="231" ht="12.75">
      <c r="D231" s="88"/>
    </row>
    <row r="232" ht="12.75">
      <c r="D232" s="88"/>
    </row>
    <row r="233" ht="12.75">
      <c r="D233" s="88"/>
    </row>
    <row r="234" ht="12.75">
      <c r="D234" s="88"/>
    </row>
    <row r="235" ht="12.75">
      <c r="D235" s="88"/>
    </row>
    <row r="236" ht="12.75">
      <c r="D236" s="88"/>
    </row>
    <row r="237" ht="12.75">
      <c r="D237" s="88"/>
    </row>
    <row r="238" ht="12.75">
      <c r="D238" s="88"/>
    </row>
    <row r="239" ht="12.75">
      <c r="D239" s="88"/>
    </row>
    <row r="240" ht="12.75">
      <c r="D240" s="88"/>
    </row>
    <row r="241" ht="12.75">
      <c r="D241" s="88"/>
    </row>
    <row r="242" ht="12.75">
      <c r="D242" s="88"/>
    </row>
    <row r="243" ht="12.75">
      <c r="D243" s="88"/>
    </row>
    <row r="244" ht="12.75">
      <c r="D244" s="88"/>
    </row>
    <row r="245" ht="12.75">
      <c r="D245" s="88"/>
    </row>
    <row r="246" ht="12.75">
      <c r="D246" s="88"/>
    </row>
    <row r="247" ht="12.75">
      <c r="D247" s="88"/>
    </row>
    <row r="248" ht="12.75">
      <c r="D248" s="88"/>
    </row>
    <row r="249" ht="12.75">
      <c r="D249" s="88"/>
    </row>
    <row r="250" ht="12.75">
      <c r="D250" s="88"/>
    </row>
    <row r="251" ht="12.75">
      <c r="D251" s="88"/>
    </row>
    <row r="252" ht="12.75">
      <c r="D252" s="88"/>
    </row>
    <row r="253" ht="12.75">
      <c r="D253" s="88"/>
    </row>
    <row r="254" ht="12.75">
      <c r="D254" s="88"/>
    </row>
    <row r="255" ht="12.75">
      <c r="D255" s="88"/>
    </row>
    <row r="256" ht="12.75">
      <c r="D256" s="88"/>
    </row>
    <row r="257" ht="12.75">
      <c r="D257" s="88"/>
    </row>
    <row r="258" ht="12.75">
      <c r="D258" s="88"/>
    </row>
    <row r="259" ht="12.75">
      <c r="D259" s="88"/>
    </row>
    <row r="260" ht="12.75">
      <c r="D260" s="88"/>
    </row>
    <row r="261" ht="12.75">
      <c r="D261" s="88"/>
    </row>
    <row r="262" ht="12.75">
      <c r="D262" s="88"/>
    </row>
    <row r="263" ht="12.75">
      <c r="D263" s="88"/>
    </row>
    <row r="264" ht="12.75">
      <c r="D264" s="88"/>
    </row>
    <row r="265" ht="12.75">
      <c r="D265" s="88"/>
    </row>
    <row r="266" ht="12.75">
      <c r="D266" s="88"/>
    </row>
    <row r="267" ht="12.75">
      <c r="D267" s="88"/>
    </row>
    <row r="268" ht="12.75">
      <c r="D268" s="88"/>
    </row>
    <row r="269" ht="12.75">
      <c r="D269" s="88"/>
    </row>
    <row r="270" ht="12.75">
      <c r="D270" s="88"/>
    </row>
    <row r="271" ht="12.75">
      <c r="D271" s="88"/>
    </row>
    <row r="272" ht="12.75">
      <c r="D272" s="88"/>
    </row>
    <row r="273" ht="12.75">
      <c r="D273" s="88"/>
    </row>
    <row r="274" ht="12.75">
      <c r="D274" s="88"/>
    </row>
    <row r="275" ht="12.75">
      <c r="D275" s="88"/>
    </row>
    <row r="276" ht="12.75">
      <c r="D276" s="88"/>
    </row>
    <row r="277" ht="12.75">
      <c r="D277" s="88"/>
    </row>
    <row r="278" ht="12.75">
      <c r="D278" s="88"/>
    </row>
    <row r="279" ht="12.75">
      <c r="D279" s="88"/>
    </row>
    <row r="280" ht="12.75">
      <c r="D280" s="88"/>
    </row>
    <row r="281" ht="12.75">
      <c r="D281" s="88"/>
    </row>
    <row r="282" ht="12.75">
      <c r="D282" s="88"/>
    </row>
    <row r="283" ht="12.75">
      <c r="D283" s="88"/>
    </row>
    <row r="284" ht="12.75">
      <c r="D284" s="88"/>
    </row>
    <row r="285" ht="12.75">
      <c r="D285" s="88"/>
    </row>
    <row r="286" ht="12.75">
      <c r="D286" s="88"/>
    </row>
    <row r="287" ht="12.75">
      <c r="D287" s="88"/>
    </row>
    <row r="288" ht="12.75">
      <c r="D288" s="88"/>
    </row>
    <row r="289" ht="12.75">
      <c r="D289" s="88"/>
    </row>
    <row r="290" ht="12.75">
      <c r="D290" s="88"/>
    </row>
    <row r="291" ht="12.75">
      <c r="D291" s="88"/>
    </row>
    <row r="292" ht="12.75">
      <c r="D292" s="88"/>
    </row>
    <row r="293" ht="12.75">
      <c r="D293" s="88"/>
    </row>
    <row r="294" ht="12.75">
      <c r="D294" s="88"/>
    </row>
    <row r="295" ht="12.75">
      <c r="D295" s="88"/>
    </row>
    <row r="296" ht="12.75">
      <c r="D296" s="88"/>
    </row>
    <row r="297" ht="12.75">
      <c r="D297" s="88"/>
    </row>
    <row r="298" ht="12.75">
      <c r="D298" s="88"/>
    </row>
    <row r="299" ht="12.75">
      <c r="D299" s="88"/>
    </row>
    <row r="300" ht="12.75">
      <c r="D300" s="88"/>
    </row>
    <row r="301" ht="12.75">
      <c r="D301" s="88"/>
    </row>
    <row r="302" ht="12.75">
      <c r="D302" s="88"/>
    </row>
    <row r="303" ht="12.75">
      <c r="D303" s="88"/>
    </row>
    <row r="304" ht="12.75">
      <c r="D304" s="88"/>
    </row>
    <row r="305" ht="12.75">
      <c r="D305" s="88"/>
    </row>
    <row r="306" ht="12.75">
      <c r="D306" s="88"/>
    </row>
  </sheetData>
  <printOptions/>
  <pageMargins left="0.4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23">
      <selection activeCell="A12" sqref="A12"/>
    </sheetView>
  </sheetViews>
  <sheetFormatPr defaultColWidth="9.00390625" defaultRowHeight="12.75"/>
  <cols>
    <col min="1" max="1" width="33.375" style="53" customWidth="1"/>
    <col min="2" max="2" width="13.75390625" style="53" customWidth="1"/>
    <col min="3" max="3" width="11.125" style="53" customWidth="1"/>
    <col min="4" max="4" width="13.625" style="53" customWidth="1"/>
    <col min="5" max="5" width="11.875" style="53" customWidth="1"/>
    <col min="6" max="6" width="11.125" style="53" customWidth="1"/>
    <col min="7" max="7" width="10.125" style="53" customWidth="1"/>
    <col min="8" max="8" width="10.25390625" style="53" customWidth="1"/>
    <col min="9" max="9" width="9.75390625" style="53" customWidth="1"/>
    <col min="10" max="10" width="10.125" style="53" customWidth="1"/>
    <col min="11" max="11" width="11.125" style="53" customWidth="1"/>
    <col min="12" max="16384" width="9.125" style="53" customWidth="1"/>
  </cols>
  <sheetData>
    <row r="1" spans="1:11" s="211" customFormat="1" ht="18">
      <c r="A1" s="210" t="s">
        <v>844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2:10" s="57" customFormat="1" ht="12.75">
      <c r="B2" s="212"/>
      <c r="C2" s="212"/>
      <c r="J2" s="113"/>
    </row>
    <row r="3" spans="1:11" s="2" customFormat="1" ht="11.25">
      <c r="A3" s="213"/>
      <c r="B3" s="128" t="s">
        <v>845</v>
      </c>
      <c r="C3" s="214"/>
      <c r="D3" s="129" t="s">
        <v>846</v>
      </c>
      <c r="E3" s="215"/>
      <c r="F3" s="216" t="s">
        <v>846</v>
      </c>
      <c r="G3" s="132" t="s">
        <v>847</v>
      </c>
      <c r="H3" s="133"/>
      <c r="I3" s="133"/>
      <c r="J3" s="134"/>
      <c r="K3" s="135" t="s">
        <v>845</v>
      </c>
    </row>
    <row r="4" spans="1:11" s="2" customFormat="1" ht="11.25">
      <c r="A4" s="136" t="s">
        <v>848</v>
      </c>
      <c r="B4" s="137" t="s">
        <v>849</v>
      </c>
      <c r="C4" s="217"/>
      <c r="D4" s="137" t="s">
        <v>850</v>
      </c>
      <c r="E4" s="217"/>
      <c r="F4" s="218" t="s">
        <v>851</v>
      </c>
      <c r="G4" s="135" t="s">
        <v>845</v>
      </c>
      <c r="H4" s="135" t="s">
        <v>845</v>
      </c>
      <c r="I4" s="135" t="s">
        <v>852</v>
      </c>
      <c r="J4" s="135" t="s">
        <v>845</v>
      </c>
      <c r="K4" s="136" t="s">
        <v>853</v>
      </c>
    </row>
    <row r="5" spans="1:11" s="2" customFormat="1" ht="12.75">
      <c r="A5" s="136" t="s">
        <v>854</v>
      </c>
      <c r="B5" s="219"/>
      <c r="C5" s="220"/>
      <c r="D5" s="141" t="s">
        <v>855</v>
      </c>
      <c r="E5" s="217"/>
      <c r="F5" s="218" t="s">
        <v>856</v>
      </c>
      <c r="G5" s="136" t="s">
        <v>857</v>
      </c>
      <c r="H5" s="136" t="s">
        <v>858</v>
      </c>
      <c r="I5" s="136" t="s">
        <v>859</v>
      </c>
      <c r="J5" s="136" t="s">
        <v>860</v>
      </c>
      <c r="K5" s="136" t="s">
        <v>861</v>
      </c>
    </row>
    <row r="6" spans="1:11" s="2" customFormat="1" ht="12.75">
      <c r="A6" s="221"/>
      <c r="B6" s="136" t="s">
        <v>862</v>
      </c>
      <c r="C6" s="222"/>
      <c r="D6" s="136" t="s">
        <v>862</v>
      </c>
      <c r="E6" s="223" t="s">
        <v>863</v>
      </c>
      <c r="F6" s="218" t="s">
        <v>864</v>
      </c>
      <c r="G6" s="136" t="s">
        <v>865</v>
      </c>
      <c r="H6" s="136" t="s">
        <v>865</v>
      </c>
      <c r="I6" s="136" t="s">
        <v>866</v>
      </c>
      <c r="J6" s="136" t="s">
        <v>867</v>
      </c>
      <c r="K6" s="136" t="s">
        <v>868</v>
      </c>
    </row>
    <row r="7" spans="1:11" s="2" customFormat="1" ht="11.25">
      <c r="A7" s="221"/>
      <c r="B7" s="144" t="s">
        <v>869</v>
      </c>
      <c r="C7" s="144" t="s">
        <v>870</v>
      </c>
      <c r="D7" s="144" t="s">
        <v>869</v>
      </c>
      <c r="E7" s="144" t="s">
        <v>870</v>
      </c>
      <c r="F7" s="224" t="s">
        <v>870</v>
      </c>
      <c r="G7" s="136" t="s">
        <v>870</v>
      </c>
      <c r="H7" s="136" t="s">
        <v>870</v>
      </c>
      <c r="I7" s="136" t="s">
        <v>870</v>
      </c>
      <c r="J7" s="136" t="s">
        <v>870</v>
      </c>
      <c r="K7" s="144" t="s">
        <v>870</v>
      </c>
    </row>
    <row r="8" spans="1:11" s="57" customFormat="1" ht="12.75">
      <c r="A8" s="111">
        <v>1</v>
      </c>
      <c r="B8" s="111">
        <v>2</v>
      </c>
      <c r="C8" s="111">
        <v>3</v>
      </c>
      <c r="D8" s="111">
        <v>4</v>
      </c>
      <c r="E8" s="111">
        <v>5</v>
      </c>
      <c r="F8" s="132">
        <v>6</v>
      </c>
      <c r="G8" s="111">
        <v>7</v>
      </c>
      <c r="H8" s="111">
        <v>8</v>
      </c>
      <c r="I8" s="111">
        <v>9</v>
      </c>
      <c r="J8" s="111">
        <v>10</v>
      </c>
      <c r="K8" s="111">
        <v>11</v>
      </c>
    </row>
    <row r="9" spans="1:11" s="66" customFormat="1" ht="10.5">
      <c r="A9" s="146" t="s">
        <v>871</v>
      </c>
      <c r="B9" s="147"/>
      <c r="C9" s="147"/>
      <c r="D9" s="147"/>
      <c r="E9" s="147"/>
      <c r="F9" s="147"/>
      <c r="G9" s="147"/>
      <c r="H9" s="147"/>
      <c r="I9" s="147"/>
      <c r="J9" s="147"/>
      <c r="K9" s="148"/>
    </row>
    <row r="10" spans="1:11" s="66" customFormat="1" ht="10.5">
      <c r="A10" s="225" t="s">
        <v>872</v>
      </c>
      <c r="B10" s="150">
        <v>6000000</v>
      </c>
      <c r="C10" s="150">
        <f>B10*0.412</f>
        <v>2472000</v>
      </c>
      <c r="D10" s="150">
        <f>E10/0.412</f>
        <v>2383507.2815533984</v>
      </c>
      <c r="E10" s="150">
        <f>F10+G10-H10+I10</f>
        <v>982005</v>
      </c>
      <c r="F10" s="151">
        <v>506034</v>
      </c>
      <c r="G10" s="150">
        <v>718831</v>
      </c>
      <c r="H10" s="150">
        <v>252229</v>
      </c>
      <c r="I10" s="150">
        <v>9369</v>
      </c>
      <c r="J10" s="150">
        <v>52119</v>
      </c>
      <c r="K10" s="152">
        <v>981414</v>
      </c>
    </row>
    <row r="11" spans="1:11" s="66" customFormat="1" ht="10.5">
      <c r="A11" s="153" t="s">
        <v>873</v>
      </c>
      <c r="B11" s="154">
        <f>SUM(B10)</f>
        <v>6000000</v>
      </c>
      <c r="C11" s="154">
        <f>SUM(C10)</f>
        <v>2472000</v>
      </c>
      <c r="D11" s="154">
        <f>SUM(D10)</f>
        <v>2383507.2815533984</v>
      </c>
      <c r="E11" s="154">
        <f>SUM(E10)</f>
        <v>982005</v>
      </c>
      <c r="F11" s="167">
        <v>506034</v>
      </c>
      <c r="G11" s="154">
        <f>SUM(G10)</f>
        <v>718831</v>
      </c>
      <c r="H11" s="154">
        <f>SUM(H10)</f>
        <v>252229</v>
      </c>
      <c r="I11" s="154">
        <f>SUM(I10)</f>
        <v>9369</v>
      </c>
      <c r="J11" s="154">
        <f>SUM(J10)</f>
        <v>52119</v>
      </c>
      <c r="K11" s="154">
        <f>SUM(K10)</f>
        <v>981414</v>
      </c>
    </row>
    <row r="12" spans="1:11" s="66" customFormat="1" ht="10.5">
      <c r="A12" s="146" t="s">
        <v>874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8"/>
    </row>
    <row r="13" spans="1:11" s="66" customFormat="1" ht="10.5">
      <c r="A13" s="226" t="s">
        <v>875</v>
      </c>
      <c r="B13" s="150">
        <v>7320658</v>
      </c>
      <c r="C13" s="150">
        <f>B13*0.333</f>
        <v>2437779.114</v>
      </c>
      <c r="D13" s="150">
        <f>E13/0.333</f>
        <v>6099471.471471471</v>
      </c>
      <c r="E13" s="150">
        <f aca="true" t="shared" si="0" ref="E13:E19">F13+G13-H13+I13</f>
        <v>2031124</v>
      </c>
      <c r="F13" s="151">
        <v>2183610</v>
      </c>
      <c r="G13" s="150">
        <v>0</v>
      </c>
      <c r="H13" s="150">
        <v>0</v>
      </c>
      <c r="I13" s="150">
        <v>-152486</v>
      </c>
      <c r="J13" s="150">
        <v>76682</v>
      </c>
      <c r="K13" s="152">
        <v>0</v>
      </c>
    </row>
    <row r="14" spans="1:11" s="66" customFormat="1" ht="10.5">
      <c r="A14" s="226" t="s">
        <v>876</v>
      </c>
      <c r="B14" s="150">
        <v>19260000</v>
      </c>
      <c r="C14" s="150">
        <f aca="true" t="shared" si="1" ref="C14:C19">B14*0.333</f>
        <v>6413580</v>
      </c>
      <c r="D14" s="150">
        <f aca="true" t="shared" si="2" ref="D14:D19">E14/0.333</f>
        <v>0</v>
      </c>
      <c r="E14" s="150">
        <f t="shared" si="0"/>
        <v>0</v>
      </c>
      <c r="F14" s="151">
        <v>5231742</v>
      </c>
      <c r="G14" s="150">
        <v>0</v>
      </c>
      <c r="H14" s="150">
        <v>4865179</v>
      </c>
      <c r="I14" s="150">
        <v>-366563</v>
      </c>
      <c r="J14" s="150">
        <v>563324</v>
      </c>
      <c r="K14" s="152">
        <v>0</v>
      </c>
    </row>
    <row r="15" spans="1:11" s="66" customFormat="1" ht="10.5">
      <c r="A15" s="156" t="s">
        <v>877</v>
      </c>
      <c r="B15" s="150">
        <v>8500000</v>
      </c>
      <c r="C15" s="150">
        <f t="shared" si="1"/>
        <v>2830500</v>
      </c>
      <c r="D15" s="150">
        <f t="shared" si="2"/>
        <v>6978294.294294294</v>
      </c>
      <c r="E15" s="150">
        <f t="shared" si="0"/>
        <v>2323772</v>
      </c>
      <c r="F15" s="151">
        <v>0</v>
      </c>
      <c r="G15" s="150">
        <v>2333963</v>
      </c>
      <c r="H15" s="150">
        <v>0</v>
      </c>
      <c r="I15" s="150">
        <v>-10191</v>
      </c>
      <c r="J15" s="150">
        <v>15723</v>
      </c>
      <c r="K15" s="152">
        <v>506728</v>
      </c>
    </row>
    <row r="16" spans="1:11" s="66" customFormat="1" ht="10.5">
      <c r="A16" s="226" t="s">
        <v>878</v>
      </c>
      <c r="B16" s="150">
        <v>13292796</v>
      </c>
      <c r="C16" s="150">
        <f t="shared" si="1"/>
        <v>4426501.068</v>
      </c>
      <c r="D16" s="150">
        <f t="shared" si="2"/>
        <v>4569363.363363363</v>
      </c>
      <c r="E16" s="150">
        <f t="shared" si="0"/>
        <v>1521598</v>
      </c>
      <c r="F16" s="151">
        <v>2280783</v>
      </c>
      <c r="G16" s="150">
        <v>0</v>
      </c>
      <c r="H16" s="150">
        <v>606520</v>
      </c>
      <c r="I16" s="150">
        <v>-152665</v>
      </c>
      <c r="J16" s="150">
        <v>83969</v>
      </c>
      <c r="K16" s="152">
        <v>0</v>
      </c>
    </row>
    <row r="17" spans="1:11" s="66" customFormat="1" ht="10.5">
      <c r="A17" s="226" t="s">
        <v>879</v>
      </c>
      <c r="B17" s="150">
        <v>1443453</v>
      </c>
      <c r="C17" s="150">
        <f t="shared" si="1"/>
        <v>480669.84900000005</v>
      </c>
      <c r="D17" s="150">
        <f t="shared" si="2"/>
        <v>1010417.4174174174</v>
      </c>
      <c r="E17" s="150">
        <f t="shared" si="0"/>
        <v>336469</v>
      </c>
      <c r="F17" s="151">
        <v>465081</v>
      </c>
      <c r="G17" s="150">
        <v>0</v>
      </c>
      <c r="H17" s="150">
        <v>97289</v>
      </c>
      <c r="I17" s="150">
        <v>-31323</v>
      </c>
      <c r="J17" s="150">
        <v>18611</v>
      </c>
      <c r="K17" s="152">
        <v>0</v>
      </c>
    </row>
    <row r="18" spans="1:11" s="66" customFormat="1" ht="10.5">
      <c r="A18" s="156" t="s">
        <v>880</v>
      </c>
      <c r="B18" s="150">
        <v>90600000</v>
      </c>
      <c r="C18" s="150">
        <f t="shared" si="1"/>
        <v>30169800</v>
      </c>
      <c r="D18" s="150">
        <f t="shared" si="2"/>
        <v>30200000</v>
      </c>
      <c r="E18" s="150">
        <f t="shared" si="0"/>
        <v>10056600</v>
      </c>
      <c r="F18" s="151">
        <v>0</v>
      </c>
      <c r="G18" s="150">
        <v>10207600</v>
      </c>
      <c r="H18" s="150">
        <v>0</v>
      </c>
      <c r="I18" s="150">
        <v>-151000</v>
      </c>
      <c r="J18" s="150">
        <v>179109</v>
      </c>
      <c r="K18" s="152">
        <v>20113200</v>
      </c>
    </row>
    <row r="19" spans="1:11" s="66" customFormat="1" ht="10.5">
      <c r="A19" s="226" t="s">
        <v>881</v>
      </c>
      <c r="B19" s="150">
        <v>30400000</v>
      </c>
      <c r="C19" s="150">
        <f t="shared" si="1"/>
        <v>10123200</v>
      </c>
      <c r="D19" s="150">
        <f t="shared" si="2"/>
        <v>0</v>
      </c>
      <c r="E19" s="150">
        <f t="shared" si="0"/>
        <v>0</v>
      </c>
      <c r="F19" s="151">
        <v>0</v>
      </c>
      <c r="G19" s="150">
        <v>0</v>
      </c>
      <c r="H19" s="150">
        <v>0</v>
      </c>
      <c r="I19" s="150">
        <v>0</v>
      </c>
      <c r="J19" s="150">
        <v>0</v>
      </c>
      <c r="K19" s="152">
        <v>10123200</v>
      </c>
    </row>
    <row r="20" spans="1:11" s="66" customFormat="1" ht="10.5">
      <c r="A20" s="153" t="s">
        <v>882</v>
      </c>
      <c r="B20" s="154">
        <f>SUM(B13:B19)</f>
        <v>170816907</v>
      </c>
      <c r="C20" s="154">
        <f aca="true" t="shared" si="3" ref="C20:K20">SUM(C13:C19)</f>
        <v>56882030.031</v>
      </c>
      <c r="D20" s="154">
        <f t="shared" si="3"/>
        <v>48857546.54654655</v>
      </c>
      <c r="E20" s="154">
        <f t="shared" si="3"/>
        <v>16269563</v>
      </c>
      <c r="F20" s="154">
        <f t="shared" si="3"/>
        <v>10161216</v>
      </c>
      <c r="G20" s="154">
        <f t="shared" si="3"/>
        <v>12541563</v>
      </c>
      <c r="H20" s="154">
        <f t="shared" si="3"/>
        <v>5568988</v>
      </c>
      <c r="I20" s="154">
        <f t="shared" si="3"/>
        <v>-864228</v>
      </c>
      <c r="J20" s="154">
        <f t="shared" si="3"/>
        <v>937418</v>
      </c>
      <c r="K20" s="154">
        <f t="shared" si="3"/>
        <v>30743128</v>
      </c>
    </row>
    <row r="21" spans="1:11" s="66" customFormat="1" ht="10.5">
      <c r="A21" s="146" t="s">
        <v>883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8"/>
    </row>
    <row r="22" spans="1:11" s="66" customFormat="1" ht="10.5">
      <c r="A22" s="226" t="s">
        <v>884</v>
      </c>
      <c r="B22" s="150">
        <v>3492800</v>
      </c>
      <c r="C22" s="150">
        <f>B22*0.0874</f>
        <v>305270.72000000003</v>
      </c>
      <c r="D22" s="150">
        <f>E22/0.0874</f>
        <v>3001109.8398169335</v>
      </c>
      <c r="E22" s="150">
        <f>F22+G22-H22+I22</f>
        <v>262297</v>
      </c>
      <c r="F22" s="151">
        <v>241584</v>
      </c>
      <c r="G22" s="151">
        <v>35514</v>
      </c>
      <c r="H22" s="151">
        <v>0</v>
      </c>
      <c r="I22" s="151">
        <v>-14801</v>
      </c>
      <c r="J22" s="151">
        <v>0</v>
      </c>
      <c r="K22" s="152">
        <v>42974</v>
      </c>
    </row>
    <row r="23" spans="1:11" s="66" customFormat="1" ht="10.5">
      <c r="A23" s="156" t="s">
        <v>885</v>
      </c>
      <c r="B23" s="150">
        <v>17354863</v>
      </c>
      <c r="C23" s="150">
        <f>B23*0.0874</f>
        <v>1516815.0262000002</v>
      </c>
      <c r="D23" s="150">
        <f>E23/0.0874</f>
        <v>17354862.700228833</v>
      </c>
      <c r="E23" s="150">
        <f>F23+G23-H23+I23</f>
        <v>1516815</v>
      </c>
      <c r="F23" s="151">
        <v>0</v>
      </c>
      <c r="G23" s="150">
        <v>1523099</v>
      </c>
      <c r="H23" s="150">
        <v>0</v>
      </c>
      <c r="I23" s="150">
        <v>-6284</v>
      </c>
      <c r="J23" s="150">
        <v>15590</v>
      </c>
      <c r="K23" s="152">
        <v>0</v>
      </c>
    </row>
    <row r="24" spans="1:11" s="66" customFormat="1" ht="10.5">
      <c r="A24" s="226" t="s">
        <v>886</v>
      </c>
      <c r="B24" s="150">
        <v>370211</v>
      </c>
      <c r="C24" s="150">
        <f>B24*0.0874</f>
        <v>32356.441400000003</v>
      </c>
      <c r="D24" s="150">
        <f>E24/0.0874</f>
        <v>348432.4942791762</v>
      </c>
      <c r="E24" s="150">
        <f>F24+G24-H24+I24</f>
        <v>30453</v>
      </c>
      <c r="F24" s="151">
        <v>0</v>
      </c>
      <c r="G24" s="150">
        <v>32838</v>
      </c>
      <c r="H24" s="150">
        <v>1903</v>
      </c>
      <c r="I24" s="150">
        <v>-482</v>
      </c>
      <c r="J24" s="150">
        <v>677</v>
      </c>
      <c r="K24" s="152">
        <v>0</v>
      </c>
    </row>
    <row r="25" spans="1:11" s="66" customFormat="1" ht="10.5">
      <c r="A25" s="226" t="s">
        <v>887</v>
      </c>
      <c r="B25" s="150">
        <v>17660039</v>
      </c>
      <c r="C25" s="150">
        <f>B25*0.0874</f>
        <v>1543487.4086000002</v>
      </c>
      <c r="D25" s="150">
        <f>E25/0.0874</f>
        <v>12592231.121281464</v>
      </c>
      <c r="E25" s="150">
        <f>F25+G25-H25+I25</f>
        <v>1100561</v>
      </c>
      <c r="F25" s="151">
        <v>0</v>
      </c>
      <c r="G25" s="150">
        <v>1086329</v>
      </c>
      <c r="H25" s="150">
        <v>0</v>
      </c>
      <c r="I25" s="150">
        <v>14232</v>
      </c>
      <c r="J25" s="150">
        <v>245585</v>
      </c>
      <c r="K25" s="152">
        <v>442926</v>
      </c>
    </row>
    <row r="26" spans="1:11" s="66" customFormat="1" ht="10.5">
      <c r="A26" s="153" t="s">
        <v>888</v>
      </c>
      <c r="B26" s="154">
        <f>SUM(B22:B25)</f>
        <v>38877913</v>
      </c>
      <c r="C26" s="154">
        <f aca="true" t="shared" si="4" ref="C26:K26">SUM(C22:C25)</f>
        <v>3397929.5962000005</v>
      </c>
      <c r="D26" s="154">
        <f t="shared" si="4"/>
        <v>33296636.155606408</v>
      </c>
      <c r="E26" s="154">
        <f t="shared" si="4"/>
        <v>2910126</v>
      </c>
      <c r="F26" s="154">
        <f t="shared" si="4"/>
        <v>241584</v>
      </c>
      <c r="G26" s="154">
        <f t="shared" si="4"/>
        <v>2677780</v>
      </c>
      <c r="H26" s="154">
        <f t="shared" si="4"/>
        <v>1903</v>
      </c>
      <c r="I26" s="154">
        <f t="shared" si="4"/>
        <v>-7335</v>
      </c>
      <c r="J26" s="154">
        <f t="shared" si="4"/>
        <v>261852</v>
      </c>
      <c r="K26" s="154">
        <f t="shared" si="4"/>
        <v>485900</v>
      </c>
    </row>
    <row r="27" spans="1:11" s="66" customFormat="1" ht="10.5">
      <c r="A27" s="146" t="s">
        <v>889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8"/>
    </row>
    <row r="28" spans="1:11" s="66" customFormat="1" ht="10.5">
      <c r="A28" s="226" t="s">
        <v>890</v>
      </c>
      <c r="B28" s="150">
        <v>4424056721</v>
      </c>
      <c r="C28" s="150">
        <f>B28*0.00453</f>
        <v>20040976.94613</v>
      </c>
      <c r="D28" s="150">
        <f>E28/0.00453</f>
        <v>2624056291.3907285</v>
      </c>
      <c r="E28" s="150">
        <f>F28+G28-H28+I28</f>
        <v>11886975</v>
      </c>
      <c r="F28" s="151">
        <v>12752915</v>
      </c>
      <c r="G28" s="150">
        <v>0</v>
      </c>
      <c r="H28" s="150">
        <v>0</v>
      </c>
      <c r="I28" s="150">
        <v>-865940</v>
      </c>
      <c r="J28" s="150">
        <v>509218</v>
      </c>
      <c r="K28" s="152">
        <v>0</v>
      </c>
    </row>
    <row r="29" spans="1:11" s="66" customFormat="1" ht="10.5">
      <c r="A29" s="226" t="s">
        <v>891</v>
      </c>
      <c r="B29" s="150">
        <v>3183750000</v>
      </c>
      <c r="C29" s="150">
        <f>B29*0.00453</f>
        <v>14422387.5</v>
      </c>
      <c r="D29" s="150">
        <f>E29/0.00453</f>
        <v>2495011479.0286975</v>
      </c>
      <c r="E29" s="150">
        <f>F29+G29-H29+I29</f>
        <v>11302402</v>
      </c>
      <c r="F29" s="151">
        <v>3704292</v>
      </c>
      <c r="G29" s="150">
        <v>8200965</v>
      </c>
      <c r="H29" s="150">
        <v>0</v>
      </c>
      <c r="I29" s="150">
        <v>-602855</v>
      </c>
      <c r="J29" s="150">
        <v>232482</v>
      </c>
      <c r="K29" s="152">
        <v>3119986</v>
      </c>
    </row>
    <row r="30" spans="1:11" s="66" customFormat="1" ht="10.5">
      <c r="A30" s="153" t="s">
        <v>892</v>
      </c>
      <c r="B30" s="167">
        <f aca="true" t="shared" si="5" ref="B30:K30">SUM(B28:B29)</f>
        <v>7607806721</v>
      </c>
      <c r="C30" s="167">
        <f t="shared" si="5"/>
        <v>34463364.44613</v>
      </c>
      <c r="D30" s="167">
        <f t="shared" si="5"/>
        <v>5119067770.419426</v>
      </c>
      <c r="E30" s="167">
        <f t="shared" si="5"/>
        <v>23189377</v>
      </c>
      <c r="F30" s="167">
        <f t="shared" si="5"/>
        <v>16457207</v>
      </c>
      <c r="G30" s="167">
        <f t="shared" si="5"/>
        <v>8200965</v>
      </c>
      <c r="H30" s="167">
        <f t="shared" si="5"/>
        <v>0</v>
      </c>
      <c r="I30" s="167">
        <f t="shared" si="5"/>
        <v>-1468795</v>
      </c>
      <c r="J30" s="167">
        <f t="shared" si="5"/>
        <v>741700</v>
      </c>
      <c r="K30" s="154">
        <f t="shared" si="5"/>
        <v>3119986</v>
      </c>
    </row>
    <row r="31" spans="1:11" s="66" customFormat="1" ht="10.5">
      <c r="A31" s="146" t="s">
        <v>893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8"/>
    </row>
    <row r="32" spans="1:11" s="66" customFormat="1" ht="10.5">
      <c r="A32" s="226" t="s">
        <v>894</v>
      </c>
      <c r="B32" s="150">
        <v>20493359</v>
      </c>
      <c r="C32" s="150">
        <v>20493359</v>
      </c>
      <c r="D32" s="150">
        <v>0</v>
      </c>
      <c r="E32" s="150">
        <f>F32+G32-H32+I32</f>
        <v>0</v>
      </c>
      <c r="F32" s="151">
        <v>19440000</v>
      </c>
      <c r="G32" s="150">
        <v>0</v>
      </c>
      <c r="H32" s="150">
        <v>20493359</v>
      </c>
      <c r="I32" s="150">
        <v>1053359</v>
      </c>
      <c r="J32" s="150">
        <v>1106641</v>
      </c>
      <c r="K32" s="152">
        <v>0</v>
      </c>
    </row>
    <row r="33" spans="1:11" s="66" customFormat="1" ht="10.5">
      <c r="A33" s="153" t="s">
        <v>895</v>
      </c>
      <c r="B33" s="167">
        <f>SUM(B32)</f>
        <v>20493359</v>
      </c>
      <c r="C33" s="167">
        <f aca="true" t="shared" si="6" ref="C33:K33">SUM(C32)</f>
        <v>20493359</v>
      </c>
      <c r="D33" s="167">
        <f t="shared" si="6"/>
        <v>0</v>
      </c>
      <c r="E33" s="167">
        <f t="shared" si="6"/>
        <v>0</v>
      </c>
      <c r="F33" s="167">
        <f t="shared" si="6"/>
        <v>19440000</v>
      </c>
      <c r="G33" s="167">
        <f t="shared" si="6"/>
        <v>0</v>
      </c>
      <c r="H33" s="167">
        <f t="shared" si="6"/>
        <v>20493359</v>
      </c>
      <c r="I33" s="167">
        <f t="shared" si="6"/>
        <v>1053359</v>
      </c>
      <c r="J33" s="167">
        <f t="shared" si="6"/>
        <v>1106641</v>
      </c>
      <c r="K33" s="154">
        <f t="shared" si="6"/>
        <v>0</v>
      </c>
    </row>
    <row r="34" spans="1:11" s="66" customFormat="1" ht="10.5">
      <c r="A34" s="146" t="s">
        <v>896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8"/>
    </row>
    <row r="35" spans="1:11" s="66" customFormat="1" ht="10.5">
      <c r="A35" s="226" t="s">
        <v>897</v>
      </c>
      <c r="B35" s="150">
        <v>3000000</v>
      </c>
      <c r="C35" s="150">
        <f>0.076*B35</f>
        <v>228000</v>
      </c>
      <c r="D35" s="150">
        <f>E35/0.076</f>
        <v>788434.2105263158</v>
      </c>
      <c r="E35" s="150">
        <f>F35+G35-H35+I35</f>
        <v>59921</v>
      </c>
      <c r="F35" s="151">
        <v>0</v>
      </c>
      <c r="G35" s="150">
        <v>59921</v>
      </c>
      <c r="H35" s="150">
        <v>0</v>
      </c>
      <c r="I35" s="150">
        <v>0</v>
      </c>
      <c r="J35" s="150">
        <v>0</v>
      </c>
      <c r="K35" s="152">
        <v>168079</v>
      </c>
    </row>
    <row r="36" spans="1:11" s="66" customFormat="1" ht="10.5">
      <c r="A36" s="153" t="s">
        <v>898</v>
      </c>
      <c r="B36" s="167">
        <f>SUM(B35)</f>
        <v>3000000</v>
      </c>
      <c r="C36" s="167">
        <f aca="true" t="shared" si="7" ref="C36:K36">SUM(C35)</f>
        <v>228000</v>
      </c>
      <c r="D36" s="167">
        <f t="shared" si="7"/>
        <v>788434.2105263158</v>
      </c>
      <c r="E36" s="167">
        <f t="shared" si="7"/>
        <v>59921</v>
      </c>
      <c r="F36" s="167">
        <f t="shared" si="7"/>
        <v>0</v>
      </c>
      <c r="G36" s="167">
        <f t="shared" si="7"/>
        <v>59921</v>
      </c>
      <c r="H36" s="167">
        <f t="shared" si="7"/>
        <v>0</v>
      </c>
      <c r="I36" s="167">
        <f t="shared" si="7"/>
        <v>0</v>
      </c>
      <c r="J36" s="167">
        <f t="shared" si="7"/>
        <v>0</v>
      </c>
      <c r="K36" s="154">
        <f t="shared" si="7"/>
        <v>168079</v>
      </c>
    </row>
    <row r="37" spans="1:11" s="66" customFormat="1" ht="10.5">
      <c r="A37" s="146" t="s">
        <v>899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8"/>
    </row>
    <row r="38" spans="1:11" s="66" customFormat="1" ht="10.5">
      <c r="A38" s="226" t="s">
        <v>900</v>
      </c>
      <c r="B38" s="150">
        <v>42363500</v>
      </c>
      <c r="C38" s="150">
        <f>B38*0.59</f>
        <v>24994465</v>
      </c>
      <c r="D38" s="150">
        <f>E38/0.59</f>
        <v>41863498.30508475</v>
      </c>
      <c r="E38" s="150">
        <f aca="true" t="shared" si="8" ref="E38:E51">F38+G38-H38+I38</f>
        <v>24699464</v>
      </c>
      <c r="F38" s="151">
        <v>23276105</v>
      </c>
      <c r="G38" s="150">
        <v>0</v>
      </c>
      <c r="H38" s="150">
        <v>0</v>
      </c>
      <c r="I38" s="150">
        <v>1423359</v>
      </c>
      <c r="J38" s="150">
        <v>1521536</v>
      </c>
      <c r="K38" s="152">
        <v>0</v>
      </c>
    </row>
    <row r="39" spans="1:11" s="66" customFormat="1" ht="10.5">
      <c r="A39" s="227" t="s">
        <v>901</v>
      </c>
      <c r="B39" s="150">
        <v>25000000</v>
      </c>
      <c r="C39" s="150">
        <f aca="true" t="shared" si="9" ref="C39:C54">B39*0.59</f>
        <v>14750000</v>
      </c>
      <c r="D39" s="150">
        <f aca="true" t="shared" si="10" ref="D39:D53">E39/0.59</f>
        <v>25000000</v>
      </c>
      <c r="E39" s="150">
        <f t="shared" si="8"/>
        <v>14750000</v>
      </c>
      <c r="F39" s="151">
        <v>8939577</v>
      </c>
      <c r="G39" s="150">
        <v>5165473</v>
      </c>
      <c r="H39" s="150">
        <v>0</v>
      </c>
      <c r="I39" s="150">
        <v>644950</v>
      </c>
      <c r="J39" s="150">
        <v>655593</v>
      </c>
      <c r="K39" s="152">
        <v>0</v>
      </c>
    </row>
    <row r="40" spans="1:11" s="229" customFormat="1" ht="10.5">
      <c r="A40" s="228" t="s">
        <v>875</v>
      </c>
      <c r="B40" s="161">
        <v>4713405</v>
      </c>
      <c r="C40" s="150">
        <f t="shared" si="9"/>
        <v>2780908.9499999997</v>
      </c>
      <c r="D40" s="150">
        <f t="shared" si="10"/>
        <v>3914838.983050848</v>
      </c>
      <c r="E40" s="161">
        <f t="shared" si="8"/>
        <v>2309755</v>
      </c>
      <c r="F40" s="162">
        <v>2176650</v>
      </c>
      <c r="G40" s="161">
        <v>0</v>
      </c>
      <c r="H40" s="161">
        <v>0</v>
      </c>
      <c r="I40" s="161">
        <v>133105</v>
      </c>
      <c r="J40" s="161">
        <v>145399</v>
      </c>
      <c r="K40" s="163">
        <v>0</v>
      </c>
    </row>
    <row r="41" spans="1:11" s="66" customFormat="1" ht="10.5">
      <c r="A41" s="226" t="s">
        <v>902</v>
      </c>
      <c r="B41" s="150">
        <v>21000000</v>
      </c>
      <c r="C41" s="150">
        <f t="shared" si="9"/>
        <v>12390000</v>
      </c>
      <c r="D41" s="150">
        <f t="shared" si="10"/>
        <v>21000000</v>
      </c>
      <c r="E41" s="150">
        <f t="shared" si="8"/>
        <v>12390000</v>
      </c>
      <c r="F41" s="151">
        <v>11676000</v>
      </c>
      <c r="G41" s="150">
        <v>0</v>
      </c>
      <c r="H41" s="150">
        <v>0</v>
      </c>
      <c r="I41" s="150">
        <v>714000</v>
      </c>
      <c r="J41" s="150">
        <v>796861</v>
      </c>
      <c r="K41" s="152">
        <v>0</v>
      </c>
    </row>
    <row r="42" spans="1:11" s="66" customFormat="1" ht="10.5">
      <c r="A42" s="226" t="s">
        <v>876</v>
      </c>
      <c r="B42" s="150">
        <v>23250000</v>
      </c>
      <c r="C42" s="150">
        <f t="shared" si="9"/>
        <v>13717500</v>
      </c>
      <c r="D42" s="150">
        <f t="shared" si="10"/>
        <v>0</v>
      </c>
      <c r="E42" s="150">
        <f t="shared" si="8"/>
        <v>0</v>
      </c>
      <c r="F42" s="151">
        <v>7866213</v>
      </c>
      <c r="G42" s="150">
        <v>996562</v>
      </c>
      <c r="H42" s="150">
        <v>9338053</v>
      </c>
      <c r="I42" s="150">
        <v>475278</v>
      </c>
      <c r="J42" s="150">
        <v>729158</v>
      </c>
      <c r="K42" s="152">
        <v>0</v>
      </c>
    </row>
    <row r="43" spans="1:11" s="66" customFormat="1" ht="10.5">
      <c r="A43" s="227" t="s">
        <v>903</v>
      </c>
      <c r="B43" s="150">
        <v>4200000</v>
      </c>
      <c r="C43" s="150">
        <f t="shared" si="9"/>
        <v>2478000</v>
      </c>
      <c r="D43" s="150">
        <f t="shared" si="10"/>
        <v>0</v>
      </c>
      <c r="E43" s="150">
        <f t="shared" si="8"/>
        <v>0</v>
      </c>
      <c r="F43" s="151">
        <v>2335200</v>
      </c>
      <c r="G43" s="150">
        <v>0</v>
      </c>
      <c r="H43" s="150">
        <v>2478000</v>
      </c>
      <c r="I43" s="150">
        <v>142800</v>
      </c>
      <c r="J43" s="150">
        <v>167418</v>
      </c>
      <c r="K43" s="152">
        <v>0</v>
      </c>
    </row>
    <row r="44" spans="1:11" s="66" customFormat="1" ht="10.5">
      <c r="A44" s="228" t="s">
        <v>904</v>
      </c>
      <c r="B44" s="150">
        <v>9318876</v>
      </c>
      <c r="C44" s="150">
        <f t="shared" si="9"/>
        <v>5498136.84</v>
      </c>
      <c r="D44" s="150">
        <f t="shared" si="10"/>
        <v>9318876.271186441</v>
      </c>
      <c r="E44" s="150">
        <f t="shared" si="8"/>
        <v>5498137</v>
      </c>
      <c r="F44" s="151">
        <v>5181296</v>
      </c>
      <c r="G44" s="150">
        <v>0</v>
      </c>
      <c r="H44" s="150">
        <v>0</v>
      </c>
      <c r="I44" s="150">
        <v>316841</v>
      </c>
      <c r="J44" s="150">
        <v>109404</v>
      </c>
      <c r="K44" s="152">
        <v>0</v>
      </c>
    </row>
    <row r="45" spans="1:11" s="66" customFormat="1" ht="10.5">
      <c r="A45" s="228" t="s">
        <v>905</v>
      </c>
      <c r="B45" s="150">
        <v>4000000</v>
      </c>
      <c r="C45" s="150">
        <f t="shared" si="9"/>
        <v>2360000</v>
      </c>
      <c r="D45" s="150">
        <f t="shared" si="10"/>
        <v>3452501.6949152546</v>
      </c>
      <c r="E45" s="150">
        <f t="shared" si="8"/>
        <v>2036976</v>
      </c>
      <c r="F45" s="151">
        <v>1071468</v>
      </c>
      <c r="G45" s="150">
        <v>882365</v>
      </c>
      <c r="H45" s="150">
        <v>0</v>
      </c>
      <c r="I45" s="150">
        <v>83143</v>
      </c>
      <c r="J45" s="150">
        <v>85770</v>
      </c>
      <c r="K45" s="152">
        <v>323024</v>
      </c>
    </row>
    <row r="46" spans="1:11" s="66" customFormat="1" ht="10.5">
      <c r="A46" s="228" t="s">
        <v>877</v>
      </c>
      <c r="B46" s="150">
        <v>20000000</v>
      </c>
      <c r="C46" s="150">
        <f t="shared" si="9"/>
        <v>11800000</v>
      </c>
      <c r="D46" s="150">
        <f t="shared" si="10"/>
        <v>13710661.016949153</v>
      </c>
      <c r="E46" s="150">
        <f t="shared" si="8"/>
        <v>8089290</v>
      </c>
      <c r="F46" s="151">
        <v>5537502</v>
      </c>
      <c r="G46" s="150">
        <v>2156386</v>
      </c>
      <c r="H46" s="150">
        <v>0</v>
      </c>
      <c r="I46" s="150">
        <v>395402</v>
      </c>
      <c r="J46" s="150">
        <v>471052</v>
      </c>
      <c r="K46" s="152">
        <v>3710710</v>
      </c>
    </row>
    <row r="47" spans="1:11" s="66" customFormat="1" ht="10.5">
      <c r="A47" s="228" t="s">
        <v>877</v>
      </c>
      <c r="B47" s="150">
        <v>10000000</v>
      </c>
      <c r="C47" s="150">
        <f t="shared" si="9"/>
        <v>5900000</v>
      </c>
      <c r="D47" s="150">
        <f t="shared" si="10"/>
        <v>4099783.0508474577</v>
      </c>
      <c r="E47" s="150">
        <f t="shared" si="8"/>
        <v>2418872</v>
      </c>
      <c r="F47" s="151">
        <v>2083193</v>
      </c>
      <c r="G47" s="151">
        <v>203700</v>
      </c>
      <c r="H47" s="151">
        <v>0</v>
      </c>
      <c r="I47" s="151">
        <v>131979</v>
      </c>
      <c r="J47" s="151">
        <v>119986</v>
      </c>
      <c r="K47" s="152">
        <v>3481128</v>
      </c>
    </row>
    <row r="48" spans="1:11" s="66" customFormat="1" ht="10.5">
      <c r="A48" s="228" t="s">
        <v>906</v>
      </c>
      <c r="B48" s="150">
        <v>10400000</v>
      </c>
      <c r="C48" s="150">
        <f t="shared" si="9"/>
        <v>6136000</v>
      </c>
      <c r="D48" s="150">
        <f t="shared" si="10"/>
        <v>9748001.694915256</v>
      </c>
      <c r="E48" s="150">
        <f t="shared" si="8"/>
        <v>5751321</v>
      </c>
      <c r="F48" s="151">
        <v>3406171</v>
      </c>
      <c r="G48" s="150">
        <v>2119457</v>
      </c>
      <c r="H48" s="150">
        <v>0</v>
      </c>
      <c r="I48" s="150">
        <v>225693</v>
      </c>
      <c r="J48" s="150">
        <v>242281</v>
      </c>
      <c r="K48" s="152">
        <v>384679</v>
      </c>
    </row>
    <row r="49" spans="1:11" s="66" customFormat="1" ht="10.5">
      <c r="A49" s="228" t="s">
        <v>907</v>
      </c>
      <c r="B49" s="150">
        <v>14000000</v>
      </c>
      <c r="C49" s="150">
        <f t="shared" si="9"/>
        <v>8260000</v>
      </c>
      <c r="D49" s="150">
        <f t="shared" si="10"/>
        <v>7817091.525423729</v>
      </c>
      <c r="E49" s="150">
        <f t="shared" si="8"/>
        <v>4612084</v>
      </c>
      <c r="F49" s="151">
        <v>1368836</v>
      </c>
      <c r="G49" s="151">
        <v>3119492</v>
      </c>
      <c r="H49" s="151">
        <v>0</v>
      </c>
      <c r="I49" s="151">
        <v>123756</v>
      </c>
      <c r="J49" s="151">
        <v>0</v>
      </c>
      <c r="K49" s="152">
        <v>3647916</v>
      </c>
    </row>
    <row r="50" spans="1:11" s="66" customFormat="1" ht="10.5" customHeight="1">
      <c r="A50" s="228" t="s">
        <v>908</v>
      </c>
      <c r="B50" s="150">
        <v>27300000</v>
      </c>
      <c r="C50" s="150">
        <f t="shared" si="9"/>
        <v>16107000</v>
      </c>
      <c r="D50" s="150">
        <f t="shared" si="10"/>
        <v>9363459.322033899</v>
      </c>
      <c r="E50" s="150">
        <f t="shared" si="8"/>
        <v>5524441</v>
      </c>
      <c r="F50" s="151">
        <v>179171</v>
      </c>
      <c r="G50" s="150">
        <v>5303096</v>
      </c>
      <c r="H50" s="150">
        <v>0</v>
      </c>
      <c r="I50" s="150">
        <v>42174</v>
      </c>
      <c r="J50" s="150">
        <v>87494</v>
      </c>
      <c r="K50" s="152">
        <v>10582559</v>
      </c>
    </row>
    <row r="51" spans="1:11" s="229" customFormat="1" ht="10.5">
      <c r="A51" s="226" t="s">
        <v>909</v>
      </c>
      <c r="B51" s="161">
        <v>3480477</v>
      </c>
      <c r="C51" s="161">
        <f t="shared" si="9"/>
        <v>2053481.43</v>
      </c>
      <c r="D51" s="161">
        <f t="shared" si="10"/>
        <v>2831061.0169491526</v>
      </c>
      <c r="E51" s="161">
        <f t="shared" si="8"/>
        <v>1670326</v>
      </c>
      <c r="F51" s="162">
        <v>162382</v>
      </c>
      <c r="G51" s="161">
        <v>1854282</v>
      </c>
      <c r="H51" s="161">
        <v>377658</v>
      </c>
      <c r="I51" s="161">
        <v>31320</v>
      </c>
      <c r="J51" s="161">
        <v>439507</v>
      </c>
      <c r="K51" s="163">
        <v>0</v>
      </c>
    </row>
    <row r="52" spans="1:11" s="66" customFormat="1" ht="10.5">
      <c r="A52" s="227" t="s">
        <v>910</v>
      </c>
      <c r="B52" s="150">
        <v>68662</v>
      </c>
      <c r="C52" s="150">
        <f t="shared" si="9"/>
        <v>40510.579999999994</v>
      </c>
      <c r="D52" s="150">
        <v>68662</v>
      </c>
      <c r="E52" s="150">
        <v>40511</v>
      </c>
      <c r="F52" s="151">
        <v>37178</v>
      </c>
      <c r="G52" s="150">
        <v>0</v>
      </c>
      <c r="H52" s="150">
        <v>0</v>
      </c>
      <c r="I52" s="150">
        <f>E52-F52</f>
        <v>3333</v>
      </c>
      <c r="J52" s="150">
        <v>0</v>
      </c>
      <c r="K52" s="152">
        <v>0</v>
      </c>
    </row>
    <row r="53" spans="1:11" s="229" customFormat="1" ht="10.5">
      <c r="A53" s="228" t="s">
        <v>911</v>
      </c>
      <c r="B53" s="161">
        <v>2431832</v>
      </c>
      <c r="C53" s="150">
        <f t="shared" si="9"/>
        <v>1434780.88</v>
      </c>
      <c r="D53" s="150">
        <f t="shared" si="10"/>
        <v>2431832.2033898304</v>
      </c>
      <c r="E53" s="161">
        <v>1434781</v>
      </c>
      <c r="F53" s="162">
        <v>1231608</v>
      </c>
      <c r="G53" s="161">
        <v>112845</v>
      </c>
      <c r="H53" s="161">
        <v>0</v>
      </c>
      <c r="I53" s="161">
        <f>E53-F53-G53</f>
        <v>90328</v>
      </c>
      <c r="J53" s="161">
        <v>0</v>
      </c>
      <c r="K53" s="163">
        <v>0</v>
      </c>
    </row>
    <row r="54" spans="1:11" s="66" customFormat="1" ht="10.5">
      <c r="A54" s="226" t="s">
        <v>912</v>
      </c>
      <c r="B54" s="150">
        <v>429809</v>
      </c>
      <c r="C54" s="150">
        <f t="shared" si="9"/>
        <v>253587.31</v>
      </c>
      <c r="D54" s="150">
        <v>429809</v>
      </c>
      <c r="E54" s="150">
        <v>253587</v>
      </c>
      <c r="F54" s="151">
        <v>232724</v>
      </c>
      <c r="G54" s="150">
        <v>0</v>
      </c>
      <c r="H54" s="150">
        <v>0</v>
      </c>
      <c r="I54" s="150">
        <f>E54-F54</f>
        <v>20863</v>
      </c>
      <c r="J54" s="150">
        <v>0</v>
      </c>
      <c r="K54" s="152">
        <v>0</v>
      </c>
    </row>
    <row r="55" spans="1:11" s="66" customFormat="1" ht="10.5">
      <c r="A55" s="226" t="s">
        <v>913</v>
      </c>
      <c r="B55" s="150">
        <v>2439258</v>
      </c>
      <c r="C55" s="150">
        <f aca="true" t="shared" si="11" ref="C55:C67">B55*0.59</f>
        <v>1439162.22</v>
      </c>
      <c r="D55" s="150">
        <f>E55/0.59</f>
        <v>2439257.6271186443</v>
      </c>
      <c r="E55" s="150">
        <v>1439162</v>
      </c>
      <c r="F55" s="151">
        <v>1320757</v>
      </c>
      <c r="G55" s="150">
        <v>0</v>
      </c>
      <c r="H55" s="150">
        <v>0</v>
      </c>
      <c r="I55" s="150">
        <f>E55-F55</f>
        <v>118405</v>
      </c>
      <c r="J55" s="150">
        <v>0</v>
      </c>
      <c r="K55" s="152">
        <v>0</v>
      </c>
    </row>
    <row r="56" spans="1:11" s="66" customFormat="1" ht="10.5">
      <c r="A56" s="227" t="s">
        <v>914</v>
      </c>
      <c r="B56" s="150">
        <v>216947</v>
      </c>
      <c r="C56" s="150">
        <f t="shared" si="11"/>
        <v>127998.73</v>
      </c>
      <c r="D56" s="150">
        <v>216947</v>
      </c>
      <c r="E56" s="150">
        <f>D56*0.59</f>
        <v>127998.73</v>
      </c>
      <c r="F56" s="151">
        <v>122464</v>
      </c>
      <c r="G56" s="150">
        <v>0</v>
      </c>
      <c r="H56" s="150">
        <v>0</v>
      </c>
      <c r="I56" s="150">
        <f>E56-F56-G56</f>
        <v>5534.729999999996</v>
      </c>
      <c r="J56" s="150">
        <v>0</v>
      </c>
      <c r="K56" s="152">
        <v>0</v>
      </c>
    </row>
    <row r="57" spans="1:11" s="66" customFormat="1" ht="10.5">
      <c r="A57" s="228" t="s">
        <v>915</v>
      </c>
      <c r="B57" s="150">
        <v>865940</v>
      </c>
      <c r="C57" s="150">
        <f t="shared" si="11"/>
        <v>510904.6</v>
      </c>
      <c r="D57" s="150">
        <v>865940</v>
      </c>
      <c r="E57" s="150">
        <f aca="true" t="shared" si="12" ref="E57:E64">D57*0.59</f>
        <v>510904.6</v>
      </c>
      <c r="F57" s="151">
        <v>386782</v>
      </c>
      <c r="G57" s="150">
        <v>16743</v>
      </c>
      <c r="H57" s="150">
        <v>0</v>
      </c>
      <c r="I57" s="150">
        <f aca="true" t="shared" si="13" ref="I57:I64">E57-F57-G57</f>
        <v>107379.59999999998</v>
      </c>
      <c r="J57" s="150">
        <v>0</v>
      </c>
      <c r="K57" s="152">
        <v>0</v>
      </c>
    </row>
    <row r="58" spans="1:11" s="66" customFormat="1" ht="10.5">
      <c r="A58" s="228" t="s">
        <v>916</v>
      </c>
      <c r="B58" s="150">
        <v>516772</v>
      </c>
      <c r="C58" s="150">
        <f t="shared" si="11"/>
        <v>304895.48</v>
      </c>
      <c r="D58" s="150">
        <v>516772</v>
      </c>
      <c r="E58" s="150">
        <f t="shared" si="12"/>
        <v>304895.48</v>
      </c>
      <c r="F58" s="151">
        <v>241637</v>
      </c>
      <c r="G58" s="150">
        <v>0</v>
      </c>
      <c r="H58" s="150">
        <v>0</v>
      </c>
      <c r="I58" s="150">
        <f t="shared" si="13"/>
        <v>63258.47999999998</v>
      </c>
      <c r="J58" s="150">
        <v>0</v>
      </c>
      <c r="K58" s="152">
        <v>0</v>
      </c>
    </row>
    <row r="59" spans="1:11" s="66" customFormat="1" ht="10.5">
      <c r="A59" s="228" t="s">
        <v>917</v>
      </c>
      <c r="B59" s="150">
        <v>639740</v>
      </c>
      <c r="C59" s="150">
        <f t="shared" si="11"/>
        <v>377446.6</v>
      </c>
      <c r="D59" s="150">
        <v>639740</v>
      </c>
      <c r="E59" s="150">
        <f t="shared" si="12"/>
        <v>377446.6</v>
      </c>
      <c r="F59" s="151">
        <v>272176</v>
      </c>
      <c r="G59" s="150">
        <v>0</v>
      </c>
      <c r="H59" s="150">
        <v>0</v>
      </c>
      <c r="I59" s="150">
        <f t="shared" si="13"/>
        <v>105270.59999999998</v>
      </c>
      <c r="J59" s="150">
        <v>0</v>
      </c>
      <c r="K59" s="152">
        <v>0</v>
      </c>
    </row>
    <row r="60" spans="1:11" s="66" customFormat="1" ht="10.5">
      <c r="A60" s="228" t="s">
        <v>918</v>
      </c>
      <c r="B60" s="150">
        <v>323510</v>
      </c>
      <c r="C60" s="150">
        <f t="shared" si="11"/>
        <v>190870.9</v>
      </c>
      <c r="D60" s="150">
        <v>323510</v>
      </c>
      <c r="E60" s="150">
        <f t="shared" si="12"/>
        <v>190870.9</v>
      </c>
      <c r="F60" s="151">
        <v>182617</v>
      </c>
      <c r="G60" s="151">
        <v>0</v>
      </c>
      <c r="H60" s="151">
        <v>0</v>
      </c>
      <c r="I60" s="151">
        <f t="shared" si="13"/>
        <v>8253.899999999994</v>
      </c>
      <c r="J60" s="151">
        <v>0</v>
      </c>
      <c r="K60" s="152">
        <v>0</v>
      </c>
    </row>
    <row r="61" spans="1:11" s="66" customFormat="1" ht="10.5">
      <c r="A61" s="228" t="s">
        <v>919</v>
      </c>
      <c r="B61" s="150">
        <v>264786</v>
      </c>
      <c r="C61" s="150">
        <f t="shared" si="11"/>
        <v>156223.74</v>
      </c>
      <c r="D61" s="150">
        <v>264786</v>
      </c>
      <c r="E61" s="150">
        <f t="shared" si="12"/>
        <v>156223.74</v>
      </c>
      <c r="F61" s="151">
        <v>149466</v>
      </c>
      <c r="G61" s="150">
        <v>0</v>
      </c>
      <c r="H61" s="150">
        <v>0</v>
      </c>
      <c r="I61" s="150">
        <f t="shared" si="13"/>
        <v>6757.739999999991</v>
      </c>
      <c r="J61" s="150">
        <v>0</v>
      </c>
      <c r="K61" s="152">
        <v>0</v>
      </c>
    </row>
    <row r="62" spans="1:11" s="66" customFormat="1" ht="10.5">
      <c r="A62" s="228" t="s">
        <v>920</v>
      </c>
      <c r="B62" s="150">
        <v>481315</v>
      </c>
      <c r="C62" s="150">
        <f t="shared" si="11"/>
        <v>283975.85</v>
      </c>
      <c r="D62" s="150">
        <v>481315</v>
      </c>
      <c r="E62" s="150">
        <f t="shared" si="12"/>
        <v>283975.85</v>
      </c>
      <c r="F62" s="151">
        <v>271635</v>
      </c>
      <c r="G62" s="151">
        <v>0</v>
      </c>
      <c r="H62" s="151">
        <v>0</v>
      </c>
      <c r="I62" s="151">
        <f t="shared" si="13"/>
        <v>12340.849999999977</v>
      </c>
      <c r="J62" s="151">
        <v>0</v>
      </c>
      <c r="K62" s="152">
        <v>0</v>
      </c>
    </row>
    <row r="63" spans="1:11" s="66" customFormat="1" ht="10.5" customHeight="1">
      <c r="A63" s="228" t="s">
        <v>921</v>
      </c>
      <c r="B63" s="150">
        <v>618768</v>
      </c>
      <c r="C63" s="150">
        <f t="shared" si="11"/>
        <v>365073.12</v>
      </c>
      <c r="D63" s="150">
        <v>618768</v>
      </c>
      <c r="E63" s="150">
        <f t="shared" si="12"/>
        <v>365073.12</v>
      </c>
      <c r="F63" s="151">
        <v>290719</v>
      </c>
      <c r="G63" s="150">
        <v>0</v>
      </c>
      <c r="H63" s="150">
        <v>0</v>
      </c>
      <c r="I63" s="150">
        <f t="shared" si="13"/>
        <v>74354.12</v>
      </c>
      <c r="J63" s="150">
        <v>0</v>
      </c>
      <c r="K63" s="152">
        <v>0</v>
      </c>
    </row>
    <row r="64" spans="1:11" s="66" customFormat="1" ht="10.5">
      <c r="A64" s="226" t="s">
        <v>922</v>
      </c>
      <c r="B64" s="150">
        <v>1238383</v>
      </c>
      <c r="C64" s="150">
        <f t="shared" si="11"/>
        <v>730645.97</v>
      </c>
      <c r="D64" s="150">
        <v>1238383</v>
      </c>
      <c r="E64" s="150">
        <f t="shared" si="12"/>
        <v>730645.97</v>
      </c>
      <c r="F64" s="151">
        <v>700489</v>
      </c>
      <c r="G64" s="150">
        <v>0</v>
      </c>
      <c r="H64" s="150">
        <v>0</v>
      </c>
      <c r="I64" s="150">
        <f t="shared" si="13"/>
        <v>30156.969999999972</v>
      </c>
      <c r="J64" s="150">
        <v>0</v>
      </c>
      <c r="K64" s="152">
        <v>0</v>
      </c>
    </row>
    <row r="65" spans="1:11" s="66" customFormat="1" ht="10.5">
      <c r="A65" s="227" t="s">
        <v>923</v>
      </c>
      <c r="B65" s="150">
        <v>1164550</v>
      </c>
      <c r="C65" s="150">
        <f t="shared" si="11"/>
        <v>687084.5</v>
      </c>
      <c r="D65" s="150">
        <f>E65/0.59</f>
        <v>1164213.559322034</v>
      </c>
      <c r="E65" s="150">
        <f>F65+G65-H65+I65</f>
        <v>686886</v>
      </c>
      <c r="F65" s="151">
        <v>0</v>
      </c>
      <c r="G65" s="150">
        <v>686886</v>
      </c>
      <c r="H65" s="150">
        <v>0</v>
      </c>
      <c r="I65" s="150">
        <v>0</v>
      </c>
      <c r="J65" s="150">
        <v>15204</v>
      </c>
      <c r="K65" s="152">
        <v>199</v>
      </c>
    </row>
    <row r="66" spans="1:11" s="229" customFormat="1" ht="10.5">
      <c r="A66" s="228" t="s">
        <v>924</v>
      </c>
      <c r="B66" s="161">
        <v>1990000</v>
      </c>
      <c r="C66" s="150">
        <f t="shared" si="11"/>
        <v>1174100</v>
      </c>
      <c r="D66" s="150">
        <f>E66/0.59</f>
        <v>83410.16949152543</v>
      </c>
      <c r="E66" s="161">
        <f>F66+G66-H66+I66</f>
        <v>49212</v>
      </c>
      <c r="F66" s="162">
        <v>0</v>
      </c>
      <c r="G66" s="161">
        <v>48390</v>
      </c>
      <c r="H66" s="161">
        <v>0</v>
      </c>
      <c r="I66" s="161">
        <v>822</v>
      </c>
      <c r="J66" s="161">
        <v>0</v>
      </c>
      <c r="K66" s="163">
        <v>1124888</v>
      </c>
    </row>
    <row r="67" spans="1:11" s="66" customFormat="1" ht="10.5">
      <c r="A67" s="226" t="s">
        <v>925</v>
      </c>
      <c r="B67" s="150">
        <v>20000000</v>
      </c>
      <c r="C67" s="150">
        <f t="shared" si="11"/>
        <v>11800000</v>
      </c>
      <c r="D67" s="150">
        <f>E67/0.59</f>
        <v>2107181.3559322036</v>
      </c>
      <c r="E67" s="150">
        <f>F67+G67-H67+I67</f>
        <v>1243237</v>
      </c>
      <c r="F67" s="151">
        <v>0</v>
      </c>
      <c r="G67" s="150">
        <v>1243237</v>
      </c>
      <c r="H67" s="150">
        <v>0</v>
      </c>
      <c r="I67" s="150">
        <v>0</v>
      </c>
      <c r="J67" s="150">
        <v>6101</v>
      </c>
      <c r="K67" s="152">
        <v>10556763</v>
      </c>
    </row>
    <row r="68" spans="1:11" s="66" customFormat="1" ht="11.25" customHeight="1">
      <c r="A68" s="153" t="s">
        <v>926</v>
      </c>
      <c r="B68" s="154">
        <f>SUM(B38:B67)</f>
        <v>252716530</v>
      </c>
      <c r="C68" s="154">
        <f aca="true" t="shared" si="14" ref="C68:K68">SUM(C38:C67)</f>
        <v>149102752.70000002</v>
      </c>
      <c r="D68" s="154">
        <f t="shared" si="14"/>
        <v>166010299.79661018</v>
      </c>
      <c r="E68" s="154">
        <f t="shared" si="14"/>
        <v>97946076.99</v>
      </c>
      <c r="F68" s="154">
        <f t="shared" si="14"/>
        <v>80700016</v>
      </c>
      <c r="G68" s="154">
        <f t="shared" si="14"/>
        <v>23908914</v>
      </c>
      <c r="H68" s="154">
        <f t="shared" si="14"/>
        <v>12193711</v>
      </c>
      <c r="I68" s="154">
        <f t="shared" si="14"/>
        <v>5530857.99</v>
      </c>
      <c r="J68" s="154">
        <f t="shared" si="14"/>
        <v>5592764</v>
      </c>
      <c r="K68" s="154">
        <f t="shared" si="14"/>
        <v>33811866</v>
      </c>
    </row>
    <row r="69" spans="1:11" s="66" customFormat="1" ht="10.5">
      <c r="A69" s="146" t="s">
        <v>927</v>
      </c>
      <c r="B69" s="147"/>
      <c r="C69" s="147"/>
      <c r="D69" s="147"/>
      <c r="E69" s="147"/>
      <c r="F69" s="147"/>
      <c r="G69" s="147"/>
      <c r="H69" s="147"/>
      <c r="I69" s="147"/>
      <c r="J69" s="147"/>
      <c r="K69" s="148"/>
    </row>
    <row r="70" spans="1:11" s="66" customFormat="1" ht="10.5">
      <c r="A70" s="225" t="s">
        <v>928</v>
      </c>
      <c r="B70" s="150">
        <v>54900000</v>
      </c>
      <c r="C70" s="150">
        <f>B70*0.7997</f>
        <v>43903530</v>
      </c>
      <c r="D70" s="150">
        <f>E70/0.7997</f>
        <v>9723074.903088659</v>
      </c>
      <c r="E70" s="150">
        <f>F70+G70-H70+I70</f>
        <v>7775543</v>
      </c>
      <c r="F70" s="151">
        <v>28351361</v>
      </c>
      <c r="G70" s="150">
        <v>0</v>
      </c>
      <c r="H70" s="150">
        <v>20575818</v>
      </c>
      <c r="I70" s="150">
        <v>0</v>
      </c>
      <c r="J70" s="150">
        <v>798186</v>
      </c>
      <c r="K70" s="152">
        <v>0</v>
      </c>
    </row>
    <row r="71" spans="1:11" s="66" customFormat="1" ht="10.5">
      <c r="A71" s="226" t="s">
        <v>929</v>
      </c>
      <c r="B71" s="150">
        <v>9150000</v>
      </c>
      <c r="C71" s="150">
        <f>B71*0.7997</f>
        <v>7317255</v>
      </c>
      <c r="D71" s="150">
        <f>E71/0.7997</f>
        <v>8006249.843691384</v>
      </c>
      <c r="E71" s="150">
        <f>F71+G71-H71+I71</f>
        <v>6402598</v>
      </c>
      <c r="F71" s="151">
        <v>7317255</v>
      </c>
      <c r="G71" s="150">
        <v>0</v>
      </c>
      <c r="H71" s="150">
        <v>914657</v>
      </c>
      <c r="I71" s="150">
        <v>0</v>
      </c>
      <c r="J71" s="150">
        <v>367752</v>
      </c>
      <c r="K71" s="152">
        <v>0</v>
      </c>
    </row>
    <row r="72" spans="1:11" s="66" customFormat="1" ht="10.5">
      <c r="A72" s="228" t="s">
        <v>930</v>
      </c>
      <c r="B72" s="150">
        <v>22875000</v>
      </c>
      <c r="C72" s="150">
        <f>B72*0.7997</f>
        <v>18293137.5</v>
      </c>
      <c r="D72" s="150">
        <v>22875000</v>
      </c>
      <c r="E72" s="150">
        <f>F72+G72-H72+I72</f>
        <v>18293138</v>
      </c>
      <c r="F72" s="151">
        <v>18293138</v>
      </c>
      <c r="G72" s="150">
        <v>0</v>
      </c>
      <c r="H72" s="150">
        <v>0</v>
      </c>
      <c r="I72" s="150">
        <v>0</v>
      </c>
      <c r="J72" s="150">
        <v>840412</v>
      </c>
      <c r="K72" s="152">
        <v>0</v>
      </c>
    </row>
    <row r="73" spans="1:11" s="66" customFormat="1" ht="10.5">
      <c r="A73" s="156" t="s">
        <v>931</v>
      </c>
      <c r="B73" s="150">
        <v>22875000</v>
      </c>
      <c r="C73" s="150">
        <f>B73*0.7997</f>
        <v>18293137.5</v>
      </c>
      <c r="D73" s="150">
        <v>22875000</v>
      </c>
      <c r="E73" s="150">
        <f>F73+G73-H73+I73</f>
        <v>18293138</v>
      </c>
      <c r="F73" s="151">
        <v>18293138</v>
      </c>
      <c r="G73" s="150">
        <v>0</v>
      </c>
      <c r="H73" s="150">
        <v>0</v>
      </c>
      <c r="I73" s="150">
        <v>0</v>
      </c>
      <c r="J73" s="150">
        <v>840412</v>
      </c>
      <c r="K73" s="152">
        <v>0</v>
      </c>
    </row>
    <row r="74" spans="1:11" s="66" customFormat="1" ht="10.5">
      <c r="A74" s="153" t="s">
        <v>932</v>
      </c>
      <c r="B74" s="154">
        <f>SUM(B70:B73)</f>
        <v>109800000</v>
      </c>
      <c r="C74" s="154">
        <f>SUM(C70:C73)</f>
        <v>87807060</v>
      </c>
      <c r="D74" s="154">
        <f>SUM(D70:D73)</f>
        <v>63479324.746780045</v>
      </c>
      <c r="E74" s="154">
        <f>SUM(E70:E73)</f>
        <v>50764417</v>
      </c>
      <c r="F74" s="167">
        <v>72254892</v>
      </c>
      <c r="G74" s="154">
        <f>SUM(G70:G73)</f>
        <v>0</v>
      </c>
      <c r="H74" s="154">
        <f>SUM(H70:H73)</f>
        <v>21490475</v>
      </c>
      <c r="I74" s="154">
        <f>SUM(I70:I73)</f>
        <v>0</v>
      </c>
      <c r="J74" s="154">
        <f>SUM(J70:J73)</f>
        <v>2846762</v>
      </c>
      <c r="K74" s="154">
        <f>SUM(K70:K73)</f>
        <v>0</v>
      </c>
    </row>
    <row r="75" spans="1:11" s="66" customFormat="1" ht="10.5">
      <c r="A75" s="146" t="s">
        <v>933</v>
      </c>
      <c r="B75" s="147"/>
      <c r="C75" s="147"/>
      <c r="D75" s="147"/>
      <c r="E75" s="147"/>
      <c r="F75" s="147"/>
      <c r="G75" s="147"/>
      <c r="H75" s="147"/>
      <c r="I75" s="147"/>
      <c r="J75" s="147"/>
      <c r="K75" s="148"/>
    </row>
    <row r="76" spans="1:11" s="66" customFormat="1" ht="10.5">
      <c r="A76" s="228" t="s">
        <v>934</v>
      </c>
      <c r="B76" s="150">
        <v>40000000</v>
      </c>
      <c r="C76" s="150">
        <f>B76*0.658</f>
        <v>26320000</v>
      </c>
      <c r="D76" s="150">
        <f>E76/0.658</f>
        <v>40000000</v>
      </c>
      <c r="E76" s="150">
        <f>F76+G76-H76+I76</f>
        <v>26320000</v>
      </c>
      <c r="F76" s="151">
        <v>27600000</v>
      </c>
      <c r="G76" s="150">
        <v>0</v>
      </c>
      <c r="H76" s="150">
        <v>0</v>
      </c>
      <c r="I76" s="150">
        <v>-1280000</v>
      </c>
      <c r="J76" s="150">
        <v>1160739</v>
      </c>
      <c r="K76" s="152">
        <v>0</v>
      </c>
    </row>
    <row r="77" spans="1:11" s="66" customFormat="1" ht="10.5">
      <c r="A77" s="156" t="s">
        <v>935</v>
      </c>
      <c r="B77" s="150">
        <v>20000000</v>
      </c>
      <c r="C77" s="150">
        <f>B77*0.658</f>
        <v>13160000</v>
      </c>
      <c r="D77" s="150">
        <v>0</v>
      </c>
      <c r="E77" s="150">
        <f>F77+G77-H77+I77</f>
        <v>0</v>
      </c>
      <c r="F77" s="151">
        <v>0</v>
      </c>
      <c r="G77" s="150">
        <v>0</v>
      </c>
      <c r="H77" s="150">
        <v>0</v>
      </c>
      <c r="I77" s="150">
        <v>0</v>
      </c>
      <c r="J77" s="150">
        <v>0</v>
      </c>
      <c r="K77" s="152">
        <v>13160000</v>
      </c>
    </row>
    <row r="78" spans="1:11" s="66" customFormat="1" ht="10.5">
      <c r="A78" s="153" t="s">
        <v>936</v>
      </c>
      <c r="B78" s="154">
        <f>SUM(B76:B77)</f>
        <v>60000000</v>
      </c>
      <c r="C78" s="154">
        <f aca="true" t="shared" si="15" ref="C78:K78">SUM(C76:C77)</f>
        <v>39480000</v>
      </c>
      <c r="D78" s="154">
        <f t="shared" si="15"/>
        <v>40000000</v>
      </c>
      <c r="E78" s="154">
        <f t="shared" si="15"/>
        <v>26320000</v>
      </c>
      <c r="F78" s="154">
        <f t="shared" si="15"/>
        <v>27600000</v>
      </c>
      <c r="G78" s="154">
        <f t="shared" si="15"/>
        <v>0</v>
      </c>
      <c r="H78" s="154">
        <f t="shared" si="15"/>
        <v>0</v>
      </c>
      <c r="I78" s="154">
        <f t="shared" si="15"/>
        <v>-1280000</v>
      </c>
      <c r="J78" s="154">
        <f t="shared" si="15"/>
        <v>1160739</v>
      </c>
      <c r="K78" s="154">
        <f t="shared" si="15"/>
        <v>13160000</v>
      </c>
    </row>
    <row r="79" spans="1:11" s="66" customFormat="1" ht="15.75" customHeight="1">
      <c r="A79" s="153" t="s">
        <v>937</v>
      </c>
      <c r="B79" s="168" t="s">
        <v>938</v>
      </c>
      <c r="C79" s="154">
        <f>C11+C20+C26+C30+C33+C36+C68+C74+C78</f>
        <v>394326495.77333003</v>
      </c>
      <c r="D79" s="168" t="s">
        <v>938</v>
      </c>
      <c r="E79" s="154">
        <f aca="true" t="shared" si="16" ref="E79:K79">E11+E20+E26+E30+E33+E36+E68+E74+E78</f>
        <v>218441485.99</v>
      </c>
      <c r="F79" s="154">
        <f t="shared" si="16"/>
        <v>227360949</v>
      </c>
      <c r="G79" s="154">
        <f t="shared" si="16"/>
        <v>48107974</v>
      </c>
      <c r="H79" s="154">
        <f t="shared" si="16"/>
        <v>60000665</v>
      </c>
      <c r="I79" s="154">
        <f t="shared" si="16"/>
        <v>2973227.99</v>
      </c>
      <c r="J79" s="154">
        <f t="shared" si="16"/>
        <v>12699995</v>
      </c>
      <c r="K79" s="154">
        <f t="shared" si="16"/>
        <v>82470373</v>
      </c>
    </row>
    <row r="80" s="57" customFormat="1" ht="12.75"/>
    <row r="81" s="57" customFormat="1" ht="12.75">
      <c r="A81" s="66"/>
    </row>
    <row r="82" ht="12.75"/>
    <row r="83" s="57" customFormat="1" ht="12.75"/>
    <row r="84" s="57" customFormat="1" ht="12.75"/>
    <row r="85" s="57" customFormat="1" ht="12.75"/>
    <row r="86" spans="1:11" s="57" customFormat="1" ht="12.75">
      <c r="A86" s="57" t="s">
        <v>293</v>
      </c>
      <c r="B86"/>
      <c r="C86" s="171" t="s">
        <v>593</v>
      </c>
      <c r="E86"/>
      <c r="F86" s="57" t="s">
        <v>294</v>
      </c>
      <c r="J86"/>
      <c r="K86" s="57" t="s">
        <v>594</v>
      </c>
    </row>
    <row r="87" s="57" customFormat="1" ht="12.75"/>
    <row r="88" s="57" customFormat="1" ht="12.75"/>
    <row r="89" s="57" customFormat="1" ht="12.75"/>
  </sheetData>
  <printOptions/>
  <pageMargins left="0.2" right="0.2" top="0.6" bottom="0.44" header="0.2" footer="0.2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571"/>
  <sheetViews>
    <sheetView workbookViewId="0" topLeftCell="A1">
      <selection activeCell="A1" sqref="A1"/>
    </sheetView>
  </sheetViews>
  <sheetFormatPr defaultColWidth="9.00390625" defaultRowHeight="12.75" outlineLevelRow="1"/>
  <cols>
    <col min="1" max="1" width="20.875" style="433" customWidth="1"/>
    <col min="2" max="2" width="39.75390625" style="427" customWidth="1"/>
    <col min="3" max="3" width="30.125" style="231" customWidth="1"/>
    <col min="4" max="4" width="12.875" style="232" customWidth="1"/>
    <col min="5" max="5" width="22.25390625" style="232" customWidth="1"/>
    <col min="6" max="6" width="13.125" style="232" customWidth="1"/>
    <col min="7" max="7" width="9.375" style="232" customWidth="1"/>
    <col min="8" max="10" width="9.125" style="233" customWidth="1"/>
    <col min="11" max="11" width="7.00390625" style="233" customWidth="1"/>
    <col min="12" max="20" width="9.125" style="231" customWidth="1"/>
    <col min="21" max="16384" width="9.125" style="232" customWidth="1"/>
  </cols>
  <sheetData>
    <row r="1" spans="1:2" ht="15.75">
      <c r="A1" s="230"/>
      <c r="B1" s="231"/>
    </row>
    <row r="2" spans="1:2" ht="15.75">
      <c r="A2" s="230"/>
      <c r="B2" s="231"/>
    </row>
    <row r="3" spans="1:11" ht="18">
      <c r="A3" s="230"/>
      <c r="B3" s="234" t="s">
        <v>939</v>
      </c>
      <c r="C3" s="235"/>
      <c r="D3" s="235"/>
      <c r="E3" s="235"/>
      <c r="F3" s="235"/>
      <c r="G3" s="236"/>
      <c r="H3" s="237"/>
      <c r="I3" s="237"/>
      <c r="J3" s="237"/>
      <c r="K3" s="237"/>
    </row>
    <row r="4" spans="1:11" ht="15.75">
      <c r="A4" s="230"/>
      <c r="B4" s="238"/>
      <c r="C4" s="238"/>
      <c r="D4" s="239"/>
      <c r="E4" s="239"/>
      <c r="F4" s="239"/>
      <c r="G4" s="240"/>
      <c r="H4" s="241"/>
      <c r="I4" s="241"/>
      <c r="J4" s="242" t="s">
        <v>940</v>
      </c>
      <c r="K4"/>
    </row>
    <row r="5" spans="1:11" ht="45.75" customHeight="1">
      <c r="A5" s="243" t="s">
        <v>941</v>
      </c>
      <c r="B5" s="244" t="s">
        <v>942</v>
      </c>
      <c r="C5" s="245" t="s">
        <v>943</v>
      </c>
      <c r="D5" s="246" t="s">
        <v>944</v>
      </c>
      <c r="E5" s="246" t="s">
        <v>945</v>
      </c>
      <c r="F5" s="246" t="s">
        <v>946</v>
      </c>
      <c r="G5" s="247">
        <v>1998</v>
      </c>
      <c r="H5" s="248">
        <v>1999</v>
      </c>
      <c r="I5" s="249">
        <v>2000</v>
      </c>
      <c r="J5" s="249">
        <v>2001</v>
      </c>
      <c r="K5" s="249">
        <v>2002</v>
      </c>
    </row>
    <row r="6" spans="1:11" ht="15.75" customHeight="1">
      <c r="A6" s="250" t="s">
        <v>947</v>
      </c>
      <c r="B6" s="251"/>
      <c r="C6" s="252" t="s">
        <v>948</v>
      </c>
      <c r="D6" s="253">
        <v>11.73</v>
      </c>
      <c r="E6" s="254" t="s">
        <v>949</v>
      </c>
      <c r="F6" s="255"/>
      <c r="G6" s="256">
        <v>0</v>
      </c>
      <c r="H6" s="256">
        <v>0</v>
      </c>
      <c r="I6" s="256">
        <v>0</v>
      </c>
      <c r="J6" s="256">
        <v>0</v>
      </c>
      <c r="K6" s="256">
        <v>0</v>
      </c>
    </row>
    <row r="7" spans="1:11" s="231" customFormat="1" ht="15.75" customHeight="1">
      <c r="A7" s="257" t="s">
        <v>950</v>
      </c>
      <c r="B7" s="258" t="s">
        <v>951</v>
      </c>
      <c r="C7" s="258" t="s">
        <v>952</v>
      </c>
      <c r="D7" s="257" t="s">
        <v>953</v>
      </c>
      <c r="E7" s="259" t="s">
        <v>954</v>
      </c>
      <c r="F7" s="260" t="s">
        <v>953</v>
      </c>
      <c r="G7" s="261">
        <v>0.6001379999989777</v>
      </c>
      <c r="H7" s="261">
        <v>0.60295608</v>
      </c>
      <c r="I7" s="261">
        <v>0.41022359999999997</v>
      </c>
      <c r="J7" s="261">
        <v>0</v>
      </c>
      <c r="K7" s="261">
        <v>0</v>
      </c>
    </row>
    <row r="8" spans="1:20" s="268" customFormat="1" ht="15.75" customHeight="1">
      <c r="A8" s="262"/>
      <c r="B8" s="263"/>
      <c r="C8" s="264"/>
      <c r="D8" s="265"/>
      <c r="E8" s="266" t="s">
        <v>955</v>
      </c>
      <c r="F8" s="265"/>
      <c r="G8" s="267">
        <v>0.04093099999971</v>
      </c>
      <c r="H8" s="267">
        <v>0.01639584</v>
      </c>
      <c r="I8" s="267">
        <v>0.00972</v>
      </c>
      <c r="J8" s="267">
        <v>0</v>
      </c>
      <c r="K8" s="267">
        <v>0</v>
      </c>
      <c r="L8" s="231"/>
      <c r="M8" s="231"/>
      <c r="N8" s="231"/>
      <c r="O8" s="231"/>
      <c r="P8" s="231"/>
      <c r="Q8" s="231"/>
      <c r="R8" s="231"/>
      <c r="S8" s="231"/>
      <c r="T8" s="231"/>
    </row>
    <row r="9" spans="1:11" ht="15.75" customHeight="1">
      <c r="A9" s="257"/>
      <c r="B9" s="269"/>
      <c r="C9" s="270"/>
      <c r="D9" s="271"/>
      <c r="E9" s="272" t="s">
        <v>949</v>
      </c>
      <c r="F9" s="260"/>
      <c r="G9" s="256">
        <v>0</v>
      </c>
      <c r="H9" s="256">
        <v>0</v>
      </c>
      <c r="I9" s="256">
        <v>0</v>
      </c>
      <c r="J9" s="256">
        <v>0</v>
      </c>
      <c r="K9" s="256">
        <v>0</v>
      </c>
    </row>
    <row r="10" spans="1:11" ht="15.75" customHeight="1">
      <c r="A10" s="257"/>
      <c r="B10" s="269"/>
      <c r="C10" s="270"/>
      <c r="D10" s="271"/>
      <c r="E10" s="259" t="s">
        <v>954</v>
      </c>
      <c r="F10" s="260" t="s">
        <v>956</v>
      </c>
      <c r="G10" s="261">
        <v>0.37526433159999995</v>
      </c>
      <c r="H10" s="261">
        <v>0.37526433159999995</v>
      </c>
      <c r="I10" s="261">
        <v>0.37526433159999995</v>
      </c>
      <c r="J10" s="261">
        <v>0.312062505</v>
      </c>
      <c r="K10" s="261">
        <v>0.312062505</v>
      </c>
    </row>
    <row r="11" spans="1:11" ht="15.75" customHeight="1">
      <c r="A11" s="257" t="s">
        <v>957</v>
      </c>
      <c r="B11" s="269" t="s">
        <v>958</v>
      </c>
      <c r="C11" s="269" t="s">
        <v>959</v>
      </c>
      <c r="D11" s="273">
        <v>50</v>
      </c>
      <c r="E11" s="266" t="s">
        <v>955</v>
      </c>
      <c r="F11" s="265"/>
      <c r="G11" s="261">
        <v>0.1357</v>
      </c>
      <c r="H11" s="261">
        <v>0.1208059633</v>
      </c>
      <c r="I11" s="261">
        <v>0.0961768499</v>
      </c>
      <c r="J11" s="261">
        <v>0.0725847441</v>
      </c>
      <c r="K11" s="261">
        <v>0.04979035959999999</v>
      </c>
    </row>
    <row r="12" spans="1:11" ht="15.75" customHeight="1">
      <c r="A12" s="257" t="s">
        <v>960</v>
      </c>
      <c r="B12" s="269"/>
      <c r="C12" s="270" t="s">
        <v>961</v>
      </c>
      <c r="D12" s="260" t="s">
        <v>962</v>
      </c>
      <c r="E12" s="272" t="s">
        <v>949</v>
      </c>
      <c r="F12" s="260"/>
      <c r="G12" s="256">
        <v>0</v>
      </c>
      <c r="H12" s="256">
        <v>0</v>
      </c>
      <c r="I12" s="256">
        <v>0</v>
      </c>
      <c r="J12" s="256">
        <v>0</v>
      </c>
      <c r="K12" s="256">
        <v>0</v>
      </c>
    </row>
    <row r="13" spans="1:11" ht="15.75" customHeight="1">
      <c r="A13" s="257"/>
      <c r="B13" s="269"/>
      <c r="C13" s="270"/>
      <c r="D13" s="274"/>
      <c r="E13" s="259" t="s">
        <v>954</v>
      </c>
      <c r="F13" s="260" t="s">
        <v>953</v>
      </c>
      <c r="G13" s="261">
        <v>0.354094056</v>
      </c>
      <c r="H13" s="261">
        <v>0.354094056</v>
      </c>
      <c r="I13" s="261">
        <v>0.354094056</v>
      </c>
      <c r="J13" s="261">
        <v>0.297718092</v>
      </c>
      <c r="K13" s="261">
        <v>0.297718092</v>
      </c>
    </row>
    <row r="14" spans="1:11" ht="15.75" customHeight="1">
      <c r="A14" s="262"/>
      <c r="B14" s="275"/>
      <c r="C14" s="276"/>
      <c r="D14" s="277"/>
      <c r="E14" s="266" t="s">
        <v>955</v>
      </c>
      <c r="F14" s="265"/>
      <c r="G14" s="261">
        <v>0.08279999999999998</v>
      </c>
      <c r="H14" s="261">
        <v>0.07919999999999999</v>
      </c>
      <c r="I14" s="261">
        <v>0.070309314</v>
      </c>
      <c r="J14" s="261">
        <v>0.0532231812</v>
      </c>
      <c r="K14" s="261">
        <v>0.02975472</v>
      </c>
    </row>
    <row r="15" spans="1:11" ht="15.75" customHeight="1">
      <c r="A15" s="257" t="s">
        <v>957</v>
      </c>
      <c r="B15" s="258" t="s">
        <v>963</v>
      </c>
      <c r="C15" s="258" t="s">
        <v>964</v>
      </c>
      <c r="D15" s="278">
        <v>9.32</v>
      </c>
      <c r="E15" s="272" t="s">
        <v>949</v>
      </c>
      <c r="F15" s="279"/>
      <c r="G15" s="256">
        <v>0</v>
      </c>
      <c r="H15" s="256">
        <v>0</v>
      </c>
      <c r="I15" s="256">
        <v>0</v>
      </c>
      <c r="J15" s="256">
        <v>0</v>
      </c>
      <c r="K15" s="256">
        <v>0</v>
      </c>
    </row>
    <row r="16" spans="1:11" ht="15.75" customHeight="1">
      <c r="A16" s="257" t="s">
        <v>960</v>
      </c>
      <c r="B16" s="258" t="s">
        <v>965</v>
      </c>
      <c r="C16" s="258" t="s">
        <v>966</v>
      </c>
      <c r="D16" s="280" t="s">
        <v>956</v>
      </c>
      <c r="E16" s="259" t="s">
        <v>954</v>
      </c>
      <c r="F16" s="280" t="s">
        <v>956</v>
      </c>
      <c r="G16" s="261">
        <v>0</v>
      </c>
      <c r="H16" s="261">
        <v>0.2290890586</v>
      </c>
      <c r="I16" s="261">
        <v>0.2290890586</v>
      </c>
      <c r="J16" s="261">
        <v>0.2290890586</v>
      </c>
      <c r="K16" s="261">
        <v>0.2290890586</v>
      </c>
    </row>
    <row r="17" spans="1:20" s="268" customFormat="1" ht="15.75" customHeight="1">
      <c r="A17" s="262"/>
      <c r="B17" s="281"/>
      <c r="C17" s="281"/>
      <c r="D17" s="282"/>
      <c r="E17" s="266" t="s">
        <v>955</v>
      </c>
      <c r="F17" s="282"/>
      <c r="G17" s="261">
        <v>0.11209999999999999</v>
      </c>
      <c r="H17" s="261">
        <v>0.15753</v>
      </c>
      <c r="I17" s="261">
        <v>0.15104</v>
      </c>
      <c r="J17" s="261">
        <v>0.14454999999999998</v>
      </c>
      <c r="K17" s="261">
        <v>0.1357</v>
      </c>
      <c r="L17" s="231"/>
      <c r="M17" s="231"/>
      <c r="N17" s="231"/>
      <c r="O17" s="231"/>
      <c r="P17" s="231"/>
      <c r="Q17" s="231"/>
      <c r="R17" s="231"/>
      <c r="S17" s="231"/>
      <c r="T17" s="231"/>
    </row>
    <row r="18" spans="1:11" ht="15.75" customHeight="1">
      <c r="A18" s="257"/>
      <c r="B18" s="283" t="s">
        <v>967</v>
      </c>
      <c r="C18" s="270" t="s">
        <v>968</v>
      </c>
      <c r="D18" s="284">
        <v>6</v>
      </c>
      <c r="E18" s="272" t="s">
        <v>949</v>
      </c>
      <c r="F18" s="260"/>
      <c r="G18" s="256">
        <v>0.768246371</v>
      </c>
      <c r="H18" s="256">
        <v>0</v>
      </c>
      <c r="I18" s="256">
        <v>0</v>
      </c>
      <c r="J18" s="256">
        <v>0</v>
      </c>
      <c r="K18" s="256">
        <v>0</v>
      </c>
    </row>
    <row r="19" spans="1:11" ht="15.75" customHeight="1">
      <c r="A19" s="257" t="s">
        <v>969</v>
      </c>
      <c r="B19" s="285" t="s">
        <v>970</v>
      </c>
      <c r="C19" s="286" t="s">
        <v>971</v>
      </c>
      <c r="D19" s="260" t="s">
        <v>972</v>
      </c>
      <c r="E19" s="259" t="s">
        <v>954</v>
      </c>
      <c r="F19" s="260" t="s">
        <v>972</v>
      </c>
      <c r="G19" s="261">
        <v>0.4761462469</v>
      </c>
      <c r="H19" s="261">
        <v>0.5363881199999999</v>
      </c>
      <c r="I19" s="261">
        <v>0.46768317749999994</v>
      </c>
      <c r="J19" s="261">
        <v>0.3334722299999999</v>
      </c>
      <c r="K19" s="261">
        <v>0.2525666175</v>
      </c>
    </row>
    <row r="20" spans="1:20" s="268" customFormat="1" ht="15.75" customHeight="1">
      <c r="A20" s="262"/>
      <c r="B20" s="287"/>
      <c r="C20" s="288"/>
      <c r="D20" s="289"/>
      <c r="E20" s="266" t="s">
        <v>955</v>
      </c>
      <c r="F20" s="265"/>
      <c r="G20" s="261">
        <v>0.0422946067361661</v>
      </c>
      <c r="H20" s="261">
        <v>0.027</v>
      </c>
      <c r="I20" s="261">
        <v>0.0135</v>
      </c>
      <c r="J20" s="261">
        <v>0.009000000000000001</v>
      </c>
      <c r="K20" s="261">
        <v>0.009000000000000001</v>
      </c>
      <c r="L20" s="231"/>
      <c r="M20" s="231"/>
      <c r="N20" s="231"/>
      <c r="O20" s="231"/>
      <c r="P20" s="231"/>
      <c r="Q20" s="231"/>
      <c r="R20" s="231"/>
      <c r="S20" s="231"/>
      <c r="T20" s="231"/>
    </row>
    <row r="21" spans="1:11" s="231" customFormat="1" ht="15.75" customHeight="1">
      <c r="A21" s="257"/>
      <c r="B21" s="285"/>
      <c r="C21" s="286" t="s">
        <v>973</v>
      </c>
      <c r="D21" s="290">
        <v>40</v>
      </c>
      <c r="E21" s="272" t="s">
        <v>949</v>
      </c>
      <c r="F21" s="260"/>
      <c r="G21" s="256">
        <v>0</v>
      </c>
      <c r="H21" s="256">
        <v>0</v>
      </c>
      <c r="I21" s="256">
        <v>0</v>
      </c>
      <c r="J21" s="256">
        <v>0</v>
      </c>
      <c r="K21" s="256">
        <v>0</v>
      </c>
    </row>
    <row r="22" spans="1:11" s="231" customFormat="1" ht="15.75" customHeight="1">
      <c r="A22" s="257" t="s">
        <v>974</v>
      </c>
      <c r="B22" s="285" t="s">
        <v>975</v>
      </c>
      <c r="C22" s="286" t="s">
        <v>976</v>
      </c>
      <c r="D22" s="259" t="s">
        <v>977</v>
      </c>
      <c r="E22" s="259" t="s">
        <v>954</v>
      </c>
      <c r="F22" s="260" t="s">
        <v>977</v>
      </c>
      <c r="G22" s="261">
        <v>0</v>
      </c>
      <c r="H22" s="261">
        <v>0</v>
      </c>
      <c r="I22" s="261">
        <v>28</v>
      </c>
      <c r="J22" s="261">
        <v>0</v>
      </c>
      <c r="K22" s="261">
        <v>0</v>
      </c>
    </row>
    <row r="23" spans="1:11" s="231" customFormat="1" ht="15.75" customHeight="1">
      <c r="A23" s="262"/>
      <c r="B23" s="291"/>
      <c r="C23" s="288" t="s">
        <v>978</v>
      </c>
      <c r="D23" s="292"/>
      <c r="E23" s="266" t="s">
        <v>955</v>
      </c>
      <c r="F23" s="265"/>
      <c r="G23" s="261">
        <v>1.20154922366</v>
      </c>
      <c r="H23" s="261">
        <v>1.47</v>
      </c>
      <c r="I23" s="261">
        <v>1.4909999999999999</v>
      </c>
      <c r="J23" s="261">
        <v>0</v>
      </c>
      <c r="K23" s="261">
        <v>0</v>
      </c>
    </row>
    <row r="24" spans="1:11" ht="15.75" customHeight="1">
      <c r="A24" s="257"/>
      <c r="B24" s="293"/>
      <c r="C24" s="283" t="s">
        <v>973</v>
      </c>
      <c r="D24" s="290">
        <v>21</v>
      </c>
      <c r="E24" s="272" t="s">
        <v>949</v>
      </c>
      <c r="F24" s="260"/>
      <c r="G24" s="256">
        <v>0</v>
      </c>
      <c r="H24" s="256">
        <v>0</v>
      </c>
      <c r="I24" s="256">
        <v>0</v>
      </c>
      <c r="J24" s="256">
        <v>0</v>
      </c>
      <c r="K24" s="256">
        <v>0</v>
      </c>
    </row>
    <row r="25" spans="1:11" ht="15.75" customHeight="1">
      <c r="A25" s="257" t="s">
        <v>979</v>
      </c>
      <c r="B25" s="258" t="s">
        <v>980</v>
      </c>
      <c r="C25" s="258" t="s">
        <v>976</v>
      </c>
      <c r="D25" s="290" t="s">
        <v>956</v>
      </c>
      <c r="E25" s="259" t="s">
        <v>954</v>
      </c>
      <c r="F25" s="260" t="s">
        <v>956</v>
      </c>
      <c r="G25" s="261">
        <v>4.544015</v>
      </c>
      <c r="H25" s="261">
        <v>0</v>
      </c>
      <c r="I25" s="261">
        <v>7.8824</v>
      </c>
      <c r="J25" s="261">
        <v>0</v>
      </c>
      <c r="K25" s="261">
        <v>0</v>
      </c>
    </row>
    <row r="26" spans="1:20" s="268" customFormat="1" ht="15.75" customHeight="1">
      <c r="A26" s="262"/>
      <c r="B26" s="281"/>
      <c r="C26" s="281" t="s">
        <v>978</v>
      </c>
      <c r="D26" s="294"/>
      <c r="E26" s="266" t="s">
        <v>955</v>
      </c>
      <c r="F26" s="265"/>
      <c r="G26" s="261">
        <v>0.87801951135</v>
      </c>
      <c r="H26" s="261">
        <v>0.8024</v>
      </c>
      <c r="I26" s="261">
        <v>0.8024</v>
      </c>
      <c r="J26" s="261">
        <v>0</v>
      </c>
      <c r="K26" s="261">
        <v>0</v>
      </c>
      <c r="L26" s="231"/>
      <c r="M26" s="231"/>
      <c r="N26" s="231"/>
      <c r="O26" s="231"/>
      <c r="P26" s="231"/>
      <c r="Q26" s="231"/>
      <c r="R26" s="231"/>
      <c r="S26" s="231"/>
      <c r="T26" s="231"/>
    </row>
    <row r="27" spans="1:11" s="233" customFormat="1" ht="15.75" customHeight="1">
      <c r="A27" s="269"/>
      <c r="B27" s="295"/>
      <c r="C27" s="296"/>
      <c r="D27" s="297">
        <v>54.9</v>
      </c>
      <c r="E27" s="272" t="s">
        <v>949</v>
      </c>
      <c r="F27" s="297"/>
      <c r="G27" s="256">
        <v>0</v>
      </c>
      <c r="H27" s="256">
        <v>0</v>
      </c>
      <c r="I27" s="256">
        <v>0</v>
      </c>
      <c r="J27" s="256">
        <v>0</v>
      </c>
      <c r="K27" s="256">
        <v>0</v>
      </c>
    </row>
    <row r="28" spans="1:11" s="233" customFormat="1" ht="15.75" customHeight="1">
      <c r="A28" s="269"/>
      <c r="B28" s="295" t="s">
        <v>981</v>
      </c>
      <c r="C28" s="296"/>
      <c r="D28" s="297" t="s">
        <v>982</v>
      </c>
      <c r="E28" s="259" t="s">
        <v>954</v>
      </c>
      <c r="F28" s="297" t="s">
        <v>982</v>
      </c>
      <c r="G28" s="261">
        <v>7.9270198524</v>
      </c>
      <c r="H28" s="261">
        <v>0</v>
      </c>
      <c r="I28" s="261">
        <v>0</v>
      </c>
      <c r="J28" s="261">
        <v>0</v>
      </c>
      <c r="K28" s="261">
        <v>0</v>
      </c>
    </row>
    <row r="29" spans="1:11" s="233" customFormat="1" ht="15.75" customHeight="1">
      <c r="A29" s="269" t="s">
        <v>983</v>
      </c>
      <c r="B29" s="298"/>
      <c r="C29" s="296" t="s">
        <v>852</v>
      </c>
      <c r="D29" s="299"/>
      <c r="E29" s="266" t="s">
        <v>955</v>
      </c>
      <c r="F29" s="299"/>
      <c r="G29" s="261">
        <v>0.34287537349999997</v>
      </c>
      <c r="H29" s="261">
        <v>0</v>
      </c>
      <c r="I29" s="261">
        <v>0</v>
      </c>
      <c r="J29" s="261">
        <v>0</v>
      </c>
      <c r="K29" s="261">
        <v>0</v>
      </c>
    </row>
    <row r="30" spans="1:11" s="233" customFormat="1" ht="15.75" customHeight="1">
      <c r="A30" s="269" t="s">
        <v>984</v>
      </c>
      <c r="B30" s="295"/>
      <c r="C30" s="296" t="s">
        <v>978</v>
      </c>
      <c r="D30" s="297">
        <v>22.88</v>
      </c>
      <c r="E30" s="272" t="s">
        <v>949</v>
      </c>
      <c r="F30" s="297"/>
      <c r="G30" s="256">
        <v>0</v>
      </c>
      <c r="H30" s="256">
        <v>0</v>
      </c>
      <c r="I30" s="256">
        <v>0</v>
      </c>
      <c r="J30" s="256">
        <v>0</v>
      </c>
      <c r="K30" s="256">
        <v>0</v>
      </c>
    </row>
    <row r="31" spans="1:11" s="233" customFormat="1" ht="15.75" customHeight="1">
      <c r="A31" s="269"/>
      <c r="B31" s="295" t="s">
        <v>985</v>
      </c>
      <c r="C31" s="296"/>
      <c r="D31" s="297" t="s">
        <v>982</v>
      </c>
      <c r="E31" s="259" t="s">
        <v>954</v>
      </c>
      <c r="F31" s="297" t="s">
        <v>982</v>
      </c>
      <c r="G31" s="261">
        <v>3.6586275</v>
      </c>
      <c r="H31" s="261">
        <v>2.592027625</v>
      </c>
      <c r="I31" s="261">
        <v>0</v>
      </c>
      <c r="J31" s="261">
        <v>0</v>
      </c>
      <c r="K31" s="261">
        <v>0</v>
      </c>
    </row>
    <row r="32" spans="1:11" s="233" customFormat="1" ht="15.75" customHeight="1">
      <c r="A32" s="275"/>
      <c r="B32" s="298"/>
      <c r="C32" s="300"/>
      <c r="D32" s="299"/>
      <c r="E32" s="266" t="s">
        <v>955</v>
      </c>
      <c r="F32" s="299"/>
      <c r="G32" s="261">
        <v>1.0872881140000001</v>
      </c>
      <c r="H32" s="261">
        <v>0.076716844391</v>
      </c>
      <c r="I32" s="261">
        <v>0</v>
      </c>
      <c r="J32" s="261">
        <v>0</v>
      </c>
      <c r="K32" s="261">
        <v>0</v>
      </c>
    </row>
    <row r="33" spans="1:11" ht="15.75" customHeight="1">
      <c r="A33" s="257"/>
      <c r="B33" s="285"/>
      <c r="C33" s="283"/>
      <c r="D33" s="273">
        <v>22.875</v>
      </c>
      <c r="E33" s="272" t="s">
        <v>949</v>
      </c>
      <c r="F33" s="260"/>
      <c r="G33" s="256">
        <v>0</v>
      </c>
      <c r="H33" s="256">
        <v>0</v>
      </c>
      <c r="I33" s="256">
        <v>0</v>
      </c>
      <c r="J33" s="256">
        <v>0</v>
      </c>
      <c r="K33" s="256">
        <v>0</v>
      </c>
    </row>
    <row r="34" spans="1:11" ht="15.75" customHeight="1">
      <c r="A34" s="257" t="s">
        <v>986</v>
      </c>
      <c r="B34" s="285" t="s">
        <v>987</v>
      </c>
      <c r="C34" s="285" t="s">
        <v>973</v>
      </c>
      <c r="D34" s="260" t="s">
        <v>982</v>
      </c>
      <c r="E34" s="259" t="s">
        <v>954</v>
      </c>
      <c r="F34" s="260" t="s">
        <v>982</v>
      </c>
      <c r="G34" s="261">
        <v>3.04885625</v>
      </c>
      <c r="H34" s="261">
        <v>3.0468569999999997</v>
      </c>
      <c r="I34" s="261">
        <v>3.0468569999999997</v>
      </c>
      <c r="J34" s="261">
        <v>3.0468569999999997</v>
      </c>
      <c r="K34" s="261">
        <v>3.0468569999999997</v>
      </c>
    </row>
    <row r="35" spans="1:20" s="268" customFormat="1" ht="15.75" customHeight="1">
      <c r="A35" s="262"/>
      <c r="B35" s="291"/>
      <c r="C35" s="285" t="s">
        <v>976</v>
      </c>
      <c r="D35" s="301"/>
      <c r="E35" s="266" t="s">
        <v>955</v>
      </c>
      <c r="F35" s="265"/>
      <c r="G35" s="261">
        <v>0.7615511112</v>
      </c>
      <c r="H35" s="267">
        <v>0.63976</v>
      </c>
      <c r="I35" s="267">
        <v>0.5677869999999999</v>
      </c>
      <c r="J35" s="267">
        <v>0.343871</v>
      </c>
      <c r="K35" s="267">
        <v>0.143946</v>
      </c>
      <c r="L35" s="231"/>
      <c r="M35" s="231"/>
      <c r="N35" s="231"/>
      <c r="O35" s="231"/>
      <c r="P35" s="231"/>
      <c r="Q35" s="231"/>
      <c r="R35" s="231"/>
      <c r="S35" s="231"/>
      <c r="T35" s="231"/>
    </row>
    <row r="36" spans="1:11" s="231" customFormat="1" ht="15.75" customHeight="1">
      <c r="A36" s="257"/>
      <c r="B36" s="285"/>
      <c r="C36" s="285" t="s">
        <v>978</v>
      </c>
      <c r="D36" s="274">
        <v>22.875</v>
      </c>
      <c r="E36" s="272" t="s">
        <v>949</v>
      </c>
      <c r="F36" s="260"/>
      <c r="G36" s="256">
        <v>0</v>
      </c>
      <c r="H36" s="256">
        <v>0</v>
      </c>
      <c r="I36" s="256">
        <v>0</v>
      </c>
      <c r="J36" s="256">
        <v>0</v>
      </c>
      <c r="K36" s="256">
        <v>0</v>
      </c>
    </row>
    <row r="37" spans="1:11" s="231" customFormat="1" ht="15.75" customHeight="1">
      <c r="A37" s="257" t="s">
        <v>988</v>
      </c>
      <c r="B37" s="285" t="s">
        <v>989</v>
      </c>
      <c r="C37" s="285"/>
      <c r="D37" s="274" t="s">
        <v>982</v>
      </c>
      <c r="E37" s="259" t="s">
        <v>954</v>
      </c>
      <c r="F37" s="260" t="s">
        <v>982</v>
      </c>
      <c r="G37" s="261">
        <v>0</v>
      </c>
      <c r="H37" s="261">
        <v>3.0548539999999997</v>
      </c>
      <c r="I37" s="261">
        <v>3.0548539999999997</v>
      </c>
      <c r="J37" s="261">
        <v>3.0548539999999997</v>
      </c>
      <c r="K37" s="261">
        <v>3.0548539999999997</v>
      </c>
    </row>
    <row r="38" spans="1:11" s="231" customFormat="1" ht="15.75" customHeight="1">
      <c r="A38" s="262"/>
      <c r="B38" s="291"/>
      <c r="C38" s="291"/>
      <c r="D38" s="301"/>
      <c r="E38" s="266" t="s">
        <v>955</v>
      </c>
      <c r="F38" s="265"/>
      <c r="G38" s="261">
        <v>1.0574401112</v>
      </c>
      <c r="H38" s="267">
        <v>0.855679</v>
      </c>
      <c r="I38" s="267">
        <v>0.63976</v>
      </c>
      <c r="J38" s="267">
        <v>0.5677869999999999</v>
      </c>
      <c r="K38" s="267">
        <v>0.343871</v>
      </c>
    </row>
    <row r="39" spans="1:11" ht="15.75" customHeight="1">
      <c r="A39" s="250"/>
      <c r="B39" s="302"/>
      <c r="C39" s="303" t="s">
        <v>990</v>
      </c>
      <c r="D39" s="304">
        <v>41.86</v>
      </c>
      <c r="E39" s="254" t="s">
        <v>949</v>
      </c>
      <c r="F39" s="255"/>
      <c r="G39" s="256">
        <v>0</v>
      </c>
      <c r="H39" s="256">
        <v>0</v>
      </c>
      <c r="I39" s="256">
        <v>0</v>
      </c>
      <c r="J39" s="256">
        <v>0</v>
      </c>
      <c r="K39" s="256">
        <v>0</v>
      </c>
    </row>
    <row r="40" spans="1:11" ht="15.75" customHeight="1">
      <c r="A40" s="257" t="s">
        <v>991</v>
      </c>
      <c r="B40" s="258" t="s">
        <v>992</v>
      </c>
      <c r="C40" s="305" t="s">
        <v>993</v>
      </c>
      <c r="D40" s="260" t="s">
        <v>956</v>
      </c>
      <c r="E40" s="259" t="s">
        <v>954</v>
      </c>
      <c r="F40" s="260" t="s">
        <v>956</v>
      </c>
      <c r="G40" s="261">
        <v>1.9642698692999998</v>
      </c>
      <c r="H40" s="261">
        <v>2.0591</v>
      </c>
      <c r="I40" s="261">
        <v>2.0571658266</v>
      </c>
      <c r="J40" s="261">
        <v>2.0571658266</v>
      </c>
      <c r="K40" s="261">
        <v>2.0571658266</v>
      </c>
    </row>
    <row r="41" spans="1:20" s="268" customFormat="1" ht="15.75" customHeight="1">
      <c r="A41" s="262"/>
      <c r="B41" s="291"/>
      <c r="C41" s="288"/>
      <c r="D41" s="301"/>
      <c r="E41" s="266" t="s">
        <v>955</v>
      </c>
      <c r="F41" s="265" t="s">
        <v>956</v>
      </c>
      <c r="G41" s="267">
        <v>1.4256459999992264</v>
      </c>
      <c r="H41" s="267">
        <v>1.6166</v>
      </c>
      <c r="I41" s="267">
        <v>1.416</v>
      </c>
      <c r="J41" s="267">
        <v>1.2744</v>
      </c>
      <c r="K41" s="267">
        <v>1.1313165571</v>
      </c>
      <c r="L41" s="231"/>
      <c r="M41" s="231"/>
      <c r="N41" s="231"/>
      <c r="O41" s="231"/>
      <c r="P41" s="231"/>
      <c r="Q41" s="231"/>
      <c r="R41" s="231"/>
      <c r="S41" s="231"/>
      <c r="T41" s="231"/>
    </row>
    <row r="42" spans="1:11" ht="15.75" customHeight="1">
      <c r="A42" s="250"/>
      <c r="B42" s="306" t="s">
        <v>994</v>
      </c>
      <c r="C42" s="303" t="s">
        <v>990</v>
      </c>
      <c r="D42" s="307">
        <v>3599.36</v>
      </c>
      <c r="E42" s="254" t="s">
        <v>949</v>
      </c>
      <c r="F42" s="255"/>
      <c r="G42" s="256">
        <v>0</v>
      </c>
      <c r="H42" s="256">
        <v>0</v>
      </c>
      <c r="I42" s="256">
        <v>0</v>
      </c>
      <c r="J42" s="256">
        <v>0</v>
      </c>
      <c r="K42" s="256">
        <v>0</v>
      </c>
    </row>
    <row r="43" spans="1:11" ht="15.75" customHeight="1">
      <c r="A43" s="257" t="s">
        <v>995</v>
      </c>
      <c r="B43" s="258" t="s">
        <v>984</v>
      </c>
      <c r="C43" s="305" t="s">
        <v>993</v>
      </c>
      <c r="D43" s="260" t="s">
        <v>996</v>
      </c>
      <c r="E43" s="259" t="s">
        <v>954</v>
      </c>
      <c r="F43" s="260" t="s">
        <v>996</v>
      </c>
      <c r="G43" s="261">
        <v>1.09894425</v>
      </c>
      <c r="H43" s="261">
        <v>1.1809260000000001</v>
      </c>
      <c r="I43" s="261">
        <v>1.1809260000000001</v>
      </c>
      <c r="J43" s="261">
        <v>1.1809260000000001</v>
      </c>
      <c r="K43" s="261">
        <v>1.1809260000000001</v>
      </c>
    </row>
    <row r="44" spans="1:20" s="268" customFormat="1" ht="15.75" customHeight="1">
      <c r="A44" s="262"/>
      <c r="B44" s="291"/>
      <c r="C44" s="288"/>
      <c r="D44" s="308"/>
      <c r="E44" s="266" t="s">
        <v>955</v>
      </c>
      <c r="F44" s="265"/>
      <c r="G44" s="267">
        <v>0.4491799999794392</v>
      </c>
      <c r="H44" s="267">
        <v>0.43875</v>
      </c>
      <c r="I44" s="267">
        <v>0.39798000000000006</v>
      </c>
      <c r="J44" s="267">
        <v>0.3571452</v>
      </c>
      <c r="K44" s="267">
        <v>0.316656</v>
      </c>
      <c r="L44" s="231"/>
      <c r="M44" s="231"/>
      <c r="N44" s="231"/>
      <c r="O44" s="231"/>
      <c r="P44" s="231"/>
      <c r="Q44" s="231"/>
      <c r="R44" s="231"/>
      <c r="S44" s="231"/>
      <c r="T44" s="231"/>
    </row>
    <row r="45" spans="1:11" ht="15.75" customHeight="1">
      <c r="A45" s="250" t="s">
        <v>997</v>
      </c>
      <c r="B45" s="309" t="s">
        <v>998</v>
      </c>
      <c r="C45" s="305"/>
      <c r="D45" s="274">
        <v>10.4</v>
      </c>
      <c r="E45" s="272" t="s">
        <v>949</v>
      </c>
      <c r="F45" s="260"/>
      <c r="G45" s="256">
        <v>0.3860418026</v>
      </c>
      <c r="H45" s="256">
        <v>0</v>
      </c>
      <c r="I45" s="256">
        <v>0</v>
      </c>
      <c r="J45" s="256">
        <v>0</v>
      </c>
      <c r="K45" s="256">
        <v>0</v>
      </c>
    </row>
    <row r="46" spans="1:11" ht="15.75" customHeight="1">
      <c r="A46" s="257" t="s">
        <v>950</v>
      </c>
      <c r="B46" s="285" t="s">
        <v>999</v>
      </c>
      <c r="C46" s="305" t="s">
        <v>1000</v>
      </c>
      <c r="D46" s="260" t="s">
        <v>956</v>
      </c>
      <c r="E46" s="259" t="s">
        <v>954</v>
      </c>
      <c r="F46" s="260" t="s">
        <v>956</v>
      </c>
      <c r="G46" s="261">
        <v>0.516369</v>
      </c>
      <c r="H46" s="261">
        <v>0.5133</v>
      </c>
      <c r="I46" s="261">
        <v>0.5133</v>
      </c>
      <c r="J46" s="261">
        <v>0.5133</v>
      </c>
      <c r="K46" s="261">
        <v>0.5133</v>
      </c>
    </row>
    <row r="47" spans="1:20" s="268" customFormat="1" ht="15.75" customHeight="1">
      <c r="A47" s="287"/>
      <c r="B47" s="287"/>
      <c r="C47" s="288"/>
      <c r="D47" s="301"/>
      <c r="E47" s="266" t="s">
        <v>955</v>
      </c>
      <c r="F47" s="265"/>
      <c r="G47" s="261">
        <v>0.5453629999261188</v>
      </c>
      <c r="H47" s="267">
        <v>0.413</v>
      </c>
      <c r="I47" s="267">
        <v>0.3717</v>
      </c>
      <c r="J47" s="267">
        <v>0.3304</v>
      </c>
      <c r="K47" s="267">
        <v>0.295</v>
      </c>
      <c r="L47" s="231"/>
      <c r="M47" s="231"/>
      <c r="N47" s="231"/>
      <c r="O47" s="231"/>
      <c r="P47" s="231"/>
      <c r="Q47" s="231"/>
      <c r="R47" s="231"/>
      <c r="S47" s="231"/>
      <c r="T47" s="231"/>
    </row>
    <row r="48" spans="1:11" ht="15.75" customHeight="1">
      <c r="A48" s="257" t="s">
        <v>997</v>
      </c>
      <c r="B48" s="306" t="s">
        <v>994</v>
      </c>
      <c r="C48" s="310" t="s">
        <v>1001</v>
      </c>
      <c r="D48" s="311">
        <v>1103.7</v>
      </c>
      <c r="E48" s="272" t="s">
        <v>949</v>
      </c>
      <c r="F48" s="260"/>
      <c r="G48" s="256">
        <v>2.08452478779</v>
      </c>
      <c r="H48" s="256">
        <v>1.28871</v>
      </c>
      <c r="I48" s="256">
        <v>0</v>
      </c>
      <c r="J48" s="256">
        <v>0</v>
      </c>
      <c r="K48" s="256">
        <v>0</v>
      </c>
    </row>
    <row r="49" spans="1:11" ht="15.75" customHeight="1">
      <c r="A49" s="280" t="s">
        <v>1002</v>
      </c>
      <c r="B49" s="258" t="s">
        <v>984</v>
      </c>
      <c r="C49" s="312" t="s">
        <v>1003</v>
      </c>
      <c r="D49" s="313" t="s">
        <v>996</v>
      </c>
      <c r="E49" s="259" t="s">
        <v>954</v>
      </c>
      <c r="F49" s="313" t="s">
        <v>996</v>
      </c>
      <c r="G49" s="261">
        <v>0.4641582</v>
      </c>
      <c r="H49" s="261">
        <v>0.49998600000000004</v>
      </c>
      <c r="I49" s="261">
        <v>1.6198974000000002</v>
      </c>
      <c r="J49" s="261">
        <v>1.6198974000000002</v>
      </c>
      <c r="K49" s="261">
        <v>1.6198974000000002</v>
      </c>
    </row>
    <row r="50" spans="1:20" s="268" customFormat="1" ht="15.75" customHeight="1">
      <c r="A50" s="262" t="s">
        <v>1004</v>
      </c>
      <c r="B50" s="314" t="s">
        <v>1005</v>
      </c>
      <c r="C50" s="315" t="s">
        <v>1006</v>
      </c>
      <c r="D50" s="316"/>
      <c r="E50" s="266" t="s">
        <v>955</v>
      </c>
      <c r="F50" s="265"/>
      <c r="G50" s="261">
        <v>0.29499026329763395</v>
      </c>
      <c r="H50" s="267">
        <v>0.66447</v>
      </c>
      <c r="I50" s="267">
        <v>0.693468</v>
      </c>
      <c r="J50" s="267">
        <v>0.687528</v>
      </c>
      <c r="K50" s="267">
        <v>0.6815880000000001</v>
      </c>
      <c r="L50" s="231"/>
      <c r="M50" s="231"/>
      <c r="N50" s="231"/>
      <c r="O50" s="231"/>
      <c r="P50" s="231"/>
      <c r="Q50" s="231"/>
      <c r="R50" s="231"/>
      <c r="S50" s="231"/>
      <c r="T50" s="231"/>
    </row>
    <row r="51" spans="1:11" ht="15.75" customHeight="1">
      <c r="A51" s="257"/>
      <c r="B51" s="317"/>
      <c r="C51" s="318"/>
      <c r="D51" s="319"/>
      <c r="E51" s="272" t="s">
        <v>949</v>
      </c>
      <c r="F51" s="260"/>
      <c r="G51" s="256">
        <v>2.95</v>
      </c>
      <c r="H51" s="256">
        <v>0</v>
      </c>
      <c r="I51" s="256">
        <v>0</v>
      </c>
      <c r="J51" s="256">
        <v>0</v>
      </c>
      <c r="K51" s="256">
        <v>0</v>
      </c>
    </row>
    <row r="52" spans="1:11" ht="15.75" customHeight="1">
      <c r="A52" s="257"/>
      <c r="B52" s="317"/>
      <c r="C52" s="318" t="s">
        <v>1007</v>
      </c>
      <c r="D52" s="320"/>
      <c r="E52" s="259" t="s">
        <v>954</v>
      </c>
      <c r="F52" s="260" t="s">
        <v>956</v>
      </c>
      <c r="G52" s="261">
        <v>0</v>
      </c>
      <c r="H52" s="261">
        <v>0</v>
      </c>
      <c r="I52" s="261">
        <v>1.475</v>
      </c>
      <c r="J52" s="261">
        <v>1.475</v>
      </c>
      <c r="K52" s="261">
        <v>1.475</v>
      </c>
    </row>
    <row r="53" spans="1:20" s="268" customFormat="1" ht="15.75" customHeight="1">
      <c r="A53" s="257" t="s">
        <v>1008</v>
      </c>
      <c r="B53" s="258" t="s">
        <v>992</v>
      </c>
      <c r="C53" s="258" t="s">
        <v>1009</v>
      </c>
      <c r="D53" s="273">
        <v>35</v>
      </c>
      <c r="E53" s="266" t="s">
        <v>955</v>
      </c>
      <c r="F53" s="265"/>
      <c r="G53" s="261">
        <v>0.0764259990466966</v>
      </c>
      <c r="H53" s="267">
        <v>1.4455</v>
      </c>
      <c r="I53" s="267">
        <v>1.3511</v>
      </c>
      <c r="J53" s="267">
        <v>1.1741</v>
      </c>
      <c r="K53" s="267">
        <v>1.121</v>
      </c>
      <c r="L53" s="231"/>
      <c r="M53" s="231"/>
      <c r="N53" s="231"/>
      <c r="O53" s="231"/>
      <c r="P53" s="231"/>
      <c r="Q53" s="231"/>
      <c r="R53" s="231"/>
      <c r="S53" s="231"/>
      <c r="T53" s="231"/>
    </row>
    <row r="54" spans="1:11" ht="15.75" customHeight="1">
      <c r="A54" s="257"/>
      <c r="B54" s="258"/>
      <c r="C54" s="258" t="s">
        <v>1010</v>
      </c>
      <c r="D54" s="273" t="s">
        <v>956</v>
      </c>
      <c r="E54" s="272" t="s">
        <v>949</v>
      </c>
      <c r="F54" s="260"/>
      <c r="G54" s="256">
        <v>0.53326089324</v>
      </c>
      <c r="H54" s="256">
        <v>0</v>
      </c>
      <c r="I54" s="256">
        <v>0</v>
      </c>
      <c r="J54" s="256">
        <v>0</v>
      </c>
      <c r="K54" s="256">
        <v>0</v>
      </c>
    </row>
    <row r="55" spans="1:11" ht="15.75" customHeight="1">
      <c r="A55" s="257"/>
      <c r="B55" s="321"/>
      <c r="C55" s="321"/>
      <c r="D55" s="273"/>
      <c r="E55" s="259" t="s">
        <v>954</v>
      </c>
      <c r="F55" s="260" t="s">
        <v>953</v>
      </c>
      <c r="G55" s="261">
        <v>0</v>
      </c>
      <c r="H55" s="261">
        <v>0</v>
      </c>
      <c r="I55" s="261">
        <v>0.25488</v>
      </c>
      <c r="J55" s="261">
        <v>0.25488</v>
      </c>
      <c r="K55" s="261">
        <v>0.25488</v>
      </c>
    </row>
    <row r="56" spans="1:20" s="268" customFormat="1" ht="15.75" customHeight="1">
      <c r="A56" s="262"/>
      <c r="B56" s="291"/>
      <c r="C56" s="291"/>
      <c r="D56" s="322"/>
      <c r="E56" s="266" t="s">
        <v>955</v>
      </c>
      <c r="F56" s="265"/>
      <c r="G56" s="261">
        <v>0.026678999764605</v>
      </c>
      <c r="H56" s="267">
        <v>0.882</v>
      </c>
      <c r="I56" s="267">
        <v>0.8244</v>
      </c>
      <c r="J56" s="267">
        <v>0.7163999999999999</v>
      </c>
      <c r="K56" s="267">
        <v>0.6839999999999999</v>
      </c>
      <c r="L56" s="231"/>
      <c r="M56" s="231"/>
      <c r="N56" s="231"/>
      <c r="O56" s="231"/>
      <c r="P56" s="231"/>
      <c r="Q56" s="231"/>
      <c r="R56" s="231"/>
      <c r="S56" s="231"/>
      <c r="T56" s="231"/>
    </row>
    <row r="57" spans="1:11" ht="15.75" customHeight="1">
      <c r="A57" s="257"/>
      <c r="B57" s="302"/>
      <c r="C57" s="258"/>
      <c r="D57" s="273">
        <v>25</v>
      </c>
      <c r="E57" s="272" t="s">
        <v>949</v>
      </c>
      <c r="F57" s="260"/>
      <c r="G57" s="256">
        <v>0</v>
      </c>
      <c r="H57" s="256">
        <v>0</v>
      </c>
      <c r="I57" s="256">
        <v>0</v>
      </c>
      <c r="J57" s="256">
        <v>0</v>
      </c>
      <c r="K57" s="256">
        <v>0</v>
      </c>
    </row>
    <row r="58" spans="1:11" ht="15.75" customHeight="1">
      <c r="A58" s="257" t="s">
        <v>1011</v>
      </c>
      <c r="B58" s="258" t="s">
        <v>992</v>
      </c>
      <c r="C58" s="258" t="s">
        <v>1012</v>
      </c>
      <c r="D58" s="273" t="s">
        <v>956</v>
      </c>
      <c r="E58" s="259" t="s">
        <v>954</v>
      </c>
      <c r="F58" s="260" t="s">
        <v>956</v>
      </c>
      <c r="G58" s="261">
        <v>0.34514999999999996</v>
      </c>
      <c r="H58" s="261">
        <v>0.75933</v>
      </c>
      <c r="I58" s="261">
        <v>0.78765</v>
      </c>
      <c r="J58" s="261">
        <v>0.8495999999999999</v>
      </c>
      <c r="K58" s="261">
        <v>0.9115499999999999</v>
      </c>
    </row>
    <row r="59" spans="1:20" s="268" customFormat="1" ht="15.75" customHeight="1">
      <c r="A59" s="262"/>
      <c r="B59" s="291"/>
      <c r="C59" s="291"/>
      <c r="D59" s="322"/>
      <c r="E59" s="266" t="s">
        <v>955</v>
      </c>
      <c r="F59" s="265"/>
      <c r="G59" s="261">
        <v>0.8142769996821722</v>
      </c>
      <c r="H59" s="267">
        <v>1.00854541</v>
      </c>
      <c r="I59" s="267">
        <v>0.9557339199999999</v>
      </c>
      <c r="J59" s="267">
        <v>0.9381</v>
      </c>
      <c r="K59" s="267">
        <v>0.8083</v>
      </c>
      <c r="L59" s="231"/>
      <c r="M59" s="231"/>
      <c r="N59" s="231"/>
      <c r="O59" s="231"/>
      <c r="P59" s="231"/>
      <c r="Q59" s="231"/>
      <c r="R59" s="231"/>
      <c r="S59" s="231"/>
      <c r="T59" s="231"/>
    </row>
    <row r="60" spans="1:11" ht="15.75" customHeight="1">
      <c r="A60" s="257" t="s">
        <v>1013</v>
      </c>
      <c r="B60" s="302"/>
      <c r="C60" s="258"/>
      <c r="D60" s="273">
        <v>4</v>
      </c>
      <c r="E60" s="272" t="s">
        <v>949</v>
      </c>
      <c r="F60" s="260"/>
      <c r="G60" s="256">
        <v>0.26656868300000003</v>
      </c>
      <c r="H60" s="256">
        <v>0.0885</v>
      </c>
      <c r="I60" s="256">
        <v>0</v>
      </c>
      <c r="J60" s="256">
        <v>0</v>
      </c>
      <c r="K60" s="256">
        <v>0</v>
      </c>
    </row>
    <row r="61" spans="1:11" ht="15.75" customHeight="1">
      <c r="A61" s="257" t="s">
        <v>1014</v>
      </c>
      <c r="B61" s="258" t="s">
        <v>1015</v>
      </c>
      <c r="C61" s="285" t="s">
        <v>1016</v>
      </c>
      <c r="D61" s="273" t="s">
        <v>956</v>
      </c>
      <c r="E61" s="259" t="s">
        <v>954</v>
      </c>
      <c r="F61" s="260" t="s">
        <v>956</v>
      </c>
      <c r="G61" s="261">
        <v>0</v>
      </c>
      <c r="H61" s="261">
        <v>0</v>
      </c>
      <c r="I61" s="261">
        <v>0.09735</v>
      </c>
      <c r="J61" s="261">
        <v>0.1947</v>
      </c>
      <c r="K61" s="261">
        <v>0.1947</v>
      </c>
    </row>
    <row r="62" spans="1:20" s="268" customFormat="1" ht="15.75" customHeight="1">
      <c r="A62" s="287"/>
      <c r="B62" s="287"/>
      <c r="C62" s="287"/>
      <c r="D62" s="322"/>
      <c r="E62" s="266" t="s">
        <v>955</v>
      </c>
      <c r="F62" s="265"/>
      <c r="G62" s="261">
        <v>0.12236399997206306</v>
      </c>
      <c r="H62" s="267">
        <v>0.1475</v>
      </c>
      <c r="I62" s="267">
        <v>0.1888</v>
      </c>
      <c r="J62" s="267">
        <v>0.177</v>
      </c>
      <c r="K62" s="267">
        <v>0.1593</v>
      </c>
      <c r="L62" s="231"/>
      <c r="M62" s="231"/>
      <c r="N62" s="231"/>
      <c r="O62" s="231"/>
      <c r="P62" s="231"/>
      <c r="Q62" s="231"/>
      <c r="R62" s="231"/>
      <c r="S62" s="231"/>
      <c r="T62" s="231"/>
    </row>
    <row r="63" spans="1:11" ht="15.75" customHeight="1">
      <c r="A63" s="257" t="s">
        <v>1017</v>
      </c>
      <c r="B63" s="302"/>
      <c r="C63" s="258" t="s">
        <v>1018</v>
      </c>
      <c r="D63" s="273">
        <v>14</v>
      </c>
      <c r="E63" s="272" t="s">
        <v>949</v>
      </c>
      <c r="F63" s="260"/>
      <c r="G63" s="256">
        <v>1.8665215983965566</v>
      </c>
      <c r="H63" s="256">
        <v>0.82</v>
      </c>
      <c r="I63" s="256">
        <v>0</v>
      </c>
      <c r="J63" s="256">
        <v>0</v>
      </c>
      <c r="K63" s="256">
        <v>0</v>
      </c>
    </row>
    <row r="64" spans="1:11" ht="15.75" customHeight="1">
      <c r="A64" s="257" t="s">
        <v>1014</v>
      </c>
      <c r="B64" s="258" t="s">
        <v>1015</v>
      </c>
      <c r="C64" s="323" t="s">
        <v>1019</v>
      </c>
      <c r="D64" s="273" t="s">
        <v>956</v>
      </c>
      <c r="E64" s="259" t="s">
        <v>954</v>
      </c>
      <c r="F64" s="260" t="s">
        <v>956</v>
      </c>
      <c r="G64" s="261">
        <v>0</v>
      </c>
      <c r="H64" s="261">
        <v>0</v>
      </c>
      <c r="I64" s="261">
        <v>0.34514999999999996</v>
      </c>
      <c r="J64" s="261">
        <v>0.6902999999999999</v>
      </c>
      <c r="K64" s="261">
        <v>0.6902999999999999</v>
      </c>
    </row>
    <row r="65" spans="1:20" s="268" customFormat="1" ht="15.75" customHeight="1">
      <c r="A65" s="287"/>
      <c r="B65" s="262"/>
      <c r="C65" s="291" t="s">
        <v>1006</v>
      </c>
      <c r="D65" s="322"/>
      <c r="E65" s="266" t="s">
        <v>955</v>
      </c>
      <c r="F65" s="265"/>
      <c r="G65" s="261">
        <v>0</v>
      </c>
      <c r="H65" s="267">
        <v>0</v>
      </c>
      <c r="I65" s="267">
        <v>0.5781999999999999</v>
      </c>
      <c r="J65" s="267">
        <v>1.0839480000000001</v>
      </c>
      <c r="K65" s="267">
        <v>0.9873059999999999</v>
      </c>
      <c r="L65" s="231"/>
      <c r="M65" s="231"/>
      <c r="N65" s="231"/>
      <c r="O65" s="231"/>
      <c r="P65" s="231"/>
      <c r="Q65" s="231"/>
      <c r="R65" s="231"/>
      <c r="S65" s="231"/>
      <c r="T65" s="231"/>
    </row>
    <row r="66" spans="1:11" ht="15.75" customHeight="1">
      <c r="A66" s="257" t="s">
        <v>1020</v>
      </c>
      <c r="B66" s="302"/>
      <c r="C66" s="258" t="s">
        <v>1021</v>
      </c>
      <c r="D66" s="273">
        <v>27.3</v>
      </c>
      <c r="E66" s="272" t="s">
        <v>949</v>
      </c>
      <c r="F66" s="260"/>
      <c r="G66" s="256">
        <v>6.992046297283293</v>
      </c>
      <c r="H66" s="256">
        <v>1.72</v>
      </c>
      <c r="I66" s="256">
        <v>0.236</v>
      </c>
      <c r="J66" s="256">
        <v>0</v>
      </c>
      <c r="K66" s="256">
        <v>0</v>
      </c>
    </row>
    <row r="67" spans="1:11" ht="15.75" customHeight="1">
      <c r="A67" s="257" t="s">
        <v>1022</v>
      </c>
      <c r="B67" s="258" t="s">
        <v>1015</v>
      </c>
      <c r="C67" s="258" t="s">
        <v>1023</v>
      </c>
      <c r="D67" s="273" t="s">
        <v>956</v>
      </c>
      <c r="E67" s="259" t="s">
        <v>954</v>
      </c>
      <c r="F67" s="260" t="s">
        <v>956</v>
      </c>
      <c r="G67" s="261">
        <v>0</v>
      </c>
      <c r="H67" s="261">
        <v>0</v>
      </c>
      <c r="I67" s="261">
        <v>0.7906</v>
      </c>
      <c r="J67" s="261">
        <v>0.84665</v>
      </c>
      <c r="K67" s="261">
        <v>0.90565</v>
      </c>
    </row>
    <row r="68" spans="1:20" s="268" customFormat="1" ht="15.75" customHeight="1">
      <c r="A68" s="262" t="s">
        <v>1024</v>
      </c>
      <c r="B68" s="281"/>
      <c r="C68" s="281" t="s">
        <v>1025</v>
      </c>
      <c r="D68" s="322"/>
      <c r="E68" s="266" t="s">
        <v>955</v>
      </c>
      <c r="F68" s="265"/>
      <c r="G68" s="261">
        <v>1.0016566939</v>
      </c>
      <c r="H68" s="267">
        <v>1.05846</v>
      </c>
      <c r="I68" s="267">
        <v>1.09917</v>
      </c>
      <c r="J68" s="267">
        <v>1.01775</v>
      </c>
      <c r="K68" s="267">
        <v>0.94872</v>
      </c>
      <c r="L68" s="231"/>
      <c r="M68" s="231"/>
      <c r="N68" s="231"/>
      <c r="O68" s="231"/>
      <c r="P68" s="231"/>
      <c r="Q68" s="231"/>
      <c r="R68" s="231"/>
      <c r="S68" s="231"/>
      <c r="T68" s="231"/>
    </row>
    <row r="69" spans="1:11" ht="15.75" customHeight="1">
      <c r="A69" s="257" t="s">
        <v>1026</v>
      </c>
      <c r="B69" s="302"/>
      <c r="C69" s="309" t="s">
        <v>1027</v>
      </c>
      <c r="D69" s="273">
        <v>30.4</v>
      </c>
      <c r="E69" s="272" t="s">
        <v>949</v>
      </c>
      <c r="F69" s="260" t="s">
        <v>956</v>
      </c>
      <c r="G69" s="256">
        <v>7.1222376895</v>
      </c>
      <c r="H69" s="256">
        <v>1.7811580799999998</v>
      </c>
      <c r="I69" s="256">
        <v>0.85522211</v>
      </c>
      <c r="J69" s="256">
        <v>0.24911334</v>
      </c>
      <c r="K69" s="256">
        <v>0</v>
      </c>
    </row>
    <row r="70" spans="1:11" ht="15.75" customHeight="1">
      <c r="A70" s="257" t="s">
        <v>950</v>
      </c>
      <c r="B70" s="258" t="s">
        <v>1015</v>
      </c>
      <c r="C70" s="280" t="s">
        <v>1028</v>
      </c>
      <c r="D70" s="273" t="s">
        <v>953</v>
      </c>
      <c r="E70" s="259" t="s">
        <v>954</v>
      </c>
      <c r="F70" s="260" t="s">
        <v>953</v>
      </c>
      <c r="G70" s="261">
        <v>0</v>
      </c>
      <c r="H70" s="261">
        <v>0</v>
      </c>
      <c r="I70" s="261">
        <v>0</v>
      </c>
      <c r="J70" s="261">
        <v>0</v>
      </c>
      <c r="K70" s="261">
        <v>0</v>
      </c>
    </row>
    <row r="71" spans="1:20" s="268" customFormat="1" ht="15.75" customHeight="1">
      <c r="A71" s="262"/>
      <c r="B71" s="281"/>
      <c r="C71" s="281" t="s">
        <v>1029</v>
      </c>
      <c r="D71" s="322"/>
      <c r="E71" s="266" t="s">
        <v>955</v>
      </c>
      <c r="F71" s="265" t="s">
        <v>953</v>
      </c>
      <c r="G71" s="261">
        <v>0.08402297759999999</v>
      </c>
      <c r="H71" s="267">
        <v>0.4788</v>
      </c>
      <c r="I71" s="267">
        <v>0.6696</v>
      </c>
      <c r="J71" s="267">
        <v>0.6696</v>
      </c>
      <c r="K71" s="267">
        <v>0.648</v>
      </c>
      <c r="L71" s="231"/>
      <c r="M71" s="231"/>
      <c r="N71" s="231"/>
      <c r="O71" s="231"/>
      <c r="P71" s="231"/>
      <c r="Q71" s="231"/>
      <c r="R71" s="231"/>
      <c r="S71" s="231"/>
      <c r="T71" s="231"/>
    </row>
    <row r="72" spans="1:11" ht="15.75" customHeight="1">
      <c r="A72" s="257" t="s">
        <v>1030</v>
      </c>
      <c r="B72" s="302"/>
      <c r="C72" s="258"/>
      <c r="D72" s="273">
        <v>20</v>
      </c>
      <c r="E72" s="272" t="s">
        <v>949</v>
      </c>
      <c r="F72" s="260"/>
      <c r="G72" s="256">
        <v>7.384328985020001</v>
      </c>
      <c r="H72" s="256">
        <v>1.5908843072</v>
      </c>
      <c r="I72" s="256">
        <v>1.5908843072</v>
      </c>
      <c r="J72" s="256">
        <v>0</v>
      </c>
      <c r="K72" s="256">
        <v>0</v>
      </c>
    </row>
    <row r="73" spans="1:11" ht="15.75" customHeight="1">
      <c r="A73" s="257" t="s">
        <v>950</v>
      </c>
      <c r="B73" s="258" t="s">
        <v>1015</v>
      </c>
      <c r="C73" s="258" t="s">
        <v>1000</v>
      </c>
      <c r="D73" s="273" t="s">
        <v>956</v>
      </c>
      <c r="E73" s="259" t="s">
        <v>954</v>
      </c>
      <c r="F73" s="260" t="s">
        <v>956</v>
      </c>
      <c r="G73" s="261">
        <v>0</v>
      </c>
      <c r="H73" s="261">
        <v>0</v>
      </c>
      <c r="I73" s="261">
        <v>0</v>
      </c>
      <c r="J73" s="261">
        <v>0</v>
      </c>
      <c r="K73" s="261">
        <v>0.48969999999999997</v>
      </c>
    </row>
    <row r="74" spans="1:20" s="268" customFormat="1" ht="15.75" customHeight="1">
      <c r="A74" s="287"/>
      <c r="B74" s="291"/>
      <c r="C74" s="291"/>
      <c r="D74" s="322"/>
      <c r="E74" s="266" t="s">
        <v>955</v>
      </c>
      <c r="F74" s="265"/>
      <c r="G74" s="261">
        <v>0.16103499999970855</v>
      </c>
      <c r="H74" s="267">
        <v>0.3599</v>
      </c>
      <c r="I74" s="267">
        <v>0.6549</v>
      </c>
      <c r="J74" s="267">
        <v>0.6608</v>
      </c>
      <c r="K74" s="267">
        <v>0.6254</v>
      </c>
      <c r="L74" s="231"/>
      <c r="M74" s="231"/>
      <c r="N74" s="231"/>
      <c r="O74" s="231"/>
      <c r="P74" s="231"/>
      <c r="Q74" s="231"/>
      <c r="R74" s="231"/>
      <c r="S74" s="231"/>
      <c r="T74" s="231"/>
    </row>
    <row r="75" spans="1:11" ht="15.75" customHeight="1">
      <c r="A75" s="257" t="s">
        <v>1031</v>
      </c>
      <c r="B75" s="258" t="s">
        <v>1032</v>
      </c>
      <c r="C75" s="258" t="s">
        <v>1033</v>
      </c>
      <c r="D75" s="273">
        <v>3.48</v>
      </c>
      <c r="E75" s="272" t="s">
        <v>949</v>
      </c>
      <c r="F75" s="260"/>
      <c r="G75" s="256">
        <v>0</v>
      </c>
      <c r="H75" s="256">
        <v>0</v>
      </c>
      <c r="I75" s="256">
        <v>0</v>
      </c>
      <c r="J75" s="256">
        <v>0</v>
      </c>
      <c r="K75" s="256">
        <v>0</v>
      </c>
    </row>
    <row r="76" spans="1:11" ht="12.75" customHeight="1">
      <c r="A76" s="257" t="s">
        <v>950</v>
      </c>
      <c r="B76" s="258" t="s">
        <v>1034</v>
      </c>
      <c r="C76" s="258" t="s">
        <v>1035</v>
      </c>
      <c r="D76" s="273" t="s">
        <v>956</v>
      </c>
      <c r="E76" s="259" t="s">
        <v>954</v>
      </c>
      <c r="F76" s="260" t="s">
        <v>956</v>
      </c>
      <c r="G76" s="261">
        <v>0.41758194</v>
      </c>
      <c r="H76" s="261">
        <v>0.41889999999999994</v>
      </c>
      <c r="I76" s="261">
        <v>0.41889999999999994</v>
      </c>
      <c r="J76" s="261">
        <v>0.413</v>
      </c>
      <c r="K76" s="261">
        <v>0</v>
      </c>
    </row>
    <row r="77" spans="1:20" s="268" customFormat="1" ht="12.75" customHeight="1">
      <c r="A77" s="262"/>
      <c r="B77" s="281"/>
      <c r="C77" s="281"/>
      <c r="D77" s="322"/>
      <c r="E77" s="266" t="s">
        <v>955</v>
      </c>
      <c r="F77" s="265"/>
      <c r="G77" s="261">
        <v>0.1239</v>
      </c>
      <c r="H77" s="267">
        <v>0.08623439999999999</v>
      </c>
      <c r="I77" s="267">
        <v>0.059</v>
      </c>
      <c r="J77" s="267">
        <v>0.035399999999999994</v>
      </c>
      <c r="K77" s="267">
        <v>0.0118</v>
      </c>
      <c r="L77" s="231"/>
      <c r="M77" s="231"/>
      <c r="N77" s="231"/>
      <c r="O77" s="231"/>
      <c r="P77" s="231"/>
      <c r="Q77" s="231"/>
      <c r="R77" s="231"/>
      <c r="S77" s="231"/>
      <c r="T77" s="231"/>
    </row>
    <row r="78" spans="1:11" ht="15.75" customHeight="1">
      <c r="A78" s="257"/>
      <c r="B78" s="302"/>
      <c r="C78" s="258" t="s">
        <v>1036</v>
      </c>
      <c r="D78" s="273">
        <v>90.6</v>
      </c>
      <c r="E78" s="272" t="s">
        <v>949</v>
      </c>
      <c r="F78" s="260"/>
      <c r="G78" s="256">
        <v>19.8716</v>
      </c>
      <c r="H78" s="256">
        <v>0</v>
      </c>
      <c r="I78" s="256">
        <v>0</v>
      </c>
      <c r="J78" s="256">
        <v>0</v>
      </c>
      <c r="K78" s="256">
        <v>0</v>
      </c>
    </row>
    <row r="79" spans="1:11" ht="15.75" customHeight="1">
      <c r="A79" s="257" t="s">
        <v>1037</v>
      </c>
      <c r="B79" s="258" t="s">
        <v>1015</v>
      </c>
      <c r="C79" s="258" t="s">
        <v>1038</v>
      </c>
      <c r="D79" s="273" t="s">
        <v>953</v>
      </c>
      <c r="E79" s="259" t="s">
        <v>954</v>
      </c>
      <c r="F79" s="260" t="s">
        <v>953</v>
      </c>
      <c r="G79" s="261">
        <v>0</v>
      </c>
      <c r="H79" s="261">
        <v>0</v>
      </c>
      <c r="I79" s="261">
        <v>1.8108</v>
      </c>
      <c r="J79" s="261">
        <v>3.6252</v>
      </c>
      <c r="K79" s="261">
        <v>3.6252</v>
      </c>
    </row>
    <row r="80" spans="1:20" s="268" customFormat="1" ht="13.5" customHeight="1">
      <c r="A80" s="262"/>
      <c r="B80" s="291"/>
      <c r="C80" s="291" t="s">
        <v>1028</v>
      </c>
      <c r="D80" s="322"/>
      <c r="E80" s="266" t="s">
        <v>955</v>
      </c>
      <c r="F80" s="265"/>
      <c r="G80" s="261">
        <v>1.3337227399914777</v>
      </c>
      <c r="H80" s="267">
        <v>2.0267999999999997</v>
      </c>
      <c r="I80" s="267">
        <v>1.9152</v>
      </c>
      <c r="J80" s="267">
        <v>1.6884000000000001</v>
      </c>
      <c r="K80" s="267">
        <v>1.4652</v>
      </c>
      <c r="L80" s="231"/>
      <c r="M80" s="231"/>
      <c r="N80" s="231"/>
      <c r="O80" s="231"/>
      <c r="P80" s="231"/>
      <c r="Q80" s="231"/>
      <c r="R80" s="231"/>
      <c r="S80" s="231"/>
      <c r="T80" s="231"/>
    </row>
    <row r="81" spans="1:11" ht="13.5" customHeight="1">
      <c r="A81" s="250" t="s">
        <v>1039</v>
      </c>
      <c r="B81" s="302"/>
      <c r="C81" s="309" t="s">
        <v>1040</v>
      </c>
      <c r="D81" s="324">
        <v>2.43</v>
      </c>
      <c r="E81" s="254" t="s">
        <v>949</v>
      </c>
      <c r="F81" s="255"/>
      <c r="G81" s="256">
        <v>0</v>
      </c>
      <c r="H81" s="256">
        <v>0</v>
      </c>
      <c r="I81" s="256">
        <v>0</v>
      </c>
      <c r="J81" s="256">
        <v>0</v>
      </c>
      <c r="K81" s="256">
        <v>0</v>
      </c>
    </row>
    <row r="82" spans="1:11" ht="12" customHeight="1">
      <c r="A82" s="257" t="s">
        <v>1041</v>
      </c>
      <c r="B82" s="310" t="s">
        <v>1042</v>
      </c>
      <c r="C82" s="280" t="s">
        <v>1043</v>
      </c>
      <c r="D82" s="260" t="s">
        <v>956</v>
      </c>
      <c r="E82" s="259" t="s">
        <v>954</v>
      </c>
      <c r="F82" s="260" t="s">
        <v>956</v>
      </c>
      <c r="G82" s="261">
        <v>0.0885</v>
      </c>
      <c r="H82" s="261">
        <v>0.17109999999999997</v>
      </c>
      <c r="I82" s="261">
        <v>0.17109999999999997</v>
      </c>
      <c r="J82" s="261">
        <v>0.17109999999999997</v>
      </c>
      <c r="K82" s="261">
        <v>0.17109999999999997</v>
      </c>
    </row>
    <row r="83" spans="1:20" s="268" customFormat="1" ht="12.75" customHeight="1">
      <c r="A83" s="262"/>
      <c r="B83" s="291"/>
      <c r="C83" s="281" t="s">
        <v>1044</v>
      </c>
      <c r="D83" s="325"/>
      <c r="E83" s="266" t="s">
        <v>955</v>
      </c>
      <c r="F83" s="265"/>
      <c r="G83" s="267">
        <v>0</v>
      </c>
      <c r="H83" s="267">
        <v>0</v>
      </c>
      <c r="I83" s="267">
        <v>0</v>
      </c>
      <c r="J83" s="267">
        <v>0</v>
      </c>
      <c r="K83" s="267">
        <v>0</v>
      </c>
      <c r="L83" s="231"/>
      <c r="M83" s="231"/>
      <c r="N83" s="231"/>
      <c r="O83" s="231"/>
      <c r="P83" s="231"/>
      <c r="Q83" s="231"/>
      <c r="R83" s="231"/>
      <c r="S83" s="231"/>
      <c r="T83" s="231"/>
    </row>
    <row r="84" spans="1:11" ht="15.75" customHeight="1">
      <c r="A84" s="250"/>
      <c r="B84" s="302"/>
      <c r="C84" s="309"/>
      <c r="D84" s="326" t="s">
        <v>1045</v>
      </c>
      <c r="E84" s="254" t="s">
        <v>949</v>
      </c>
      <c r="F84" s="255" t="s">
        <v>1046</v>
      </c>
      <c r="G84" s="256">
        <v>0.0063213399869254</v>
      </c>
      <c r="H84" s="256">
        <v>0</v>
      </c>
      <c r="I84" s="256">
        <v>0</v>
      </c>
      <c r="J84" s="256">
        <v>0</v>
      </c>
      <c r="K84" s="256">
        <v>0</v>
      </c>
    </row>
    <row r="85" spans="1:11" ht="15.75" customHeight="1">
      <c r="A85" s="327" t="s">
        <v>1047</v>
      </c>
      <c r="B85" s="310" t="s">
        <v>1042</v>
      </c>
      <c r="C85" s="305" t="s">
        <v>1048</v>
      </c>
      <c r="D85" s="260" t="s">
        <v>956</v>
      </c>
      <c r="E85" s="259" t="s">
        <v>954</v>
      </c>
      <c r="F85" s="260" t="s">
        <v>956</v>
      </c>
      <c r="G85" s="261">
        <v>0.02065</v>
      </c>
      <c r="H85" s="261">
        <v>0.0413</v>
      </c>
      <c r="I85" s="261">
        <v>0.0413</v>
      </c>
      <c r="J85" s="261">
        <v>0.0413</v>
      </c>
      <c r="K85" s="261">
        <v>0.0413</v>
      </c>
    </row>
    <row r="86" spans="1:20" s="268" customFormat="1" ht="15.75" customHeight="1">
      <c r="A86" s="262"/>
      <c r="B86" s="291"/>
      <c r="C86" s="288"/>
      <c r="D86" s="301"/>
      <c r="E86" s="266" t="s">
        <v>955</v>
      </c>
      <c r="F86" s="265"/>
      <c r="G86" s="267">
        <v>0</v>
      </c>
      <c r="H86" s="267">
        <v>0</v>
      </c>
      <c r="I86" s="267">
        <v>0</v>
      </c>
      <c r="J86" s="267">
        <v>0</v>
      </c>
      <c r="K86" s="267">
        <v>0</v>
      </c>
      <c r="L86" s="231"/>
      <c r="M86" s="231"/>
      <c r="N86" s="231"/>
      <c r="O86" s="231"/>
      <c r="P86" s="231"/>
      <c r="Q86" s="231"/>
      <c r="R86" s="231"/>
      <c r="S86" s="231"/>
      <c r="T86" s="231"/>
    </row>
    <row r="87" spans="1:11" ht="15.75" customHeight="1">
      <c r="A87" s="257"/>
      <c r="B87" s="302"/>
      <c r="C87" s="310" t="s">
        <v>1049</v>
      </c>
      <c r="D87" s="328">
        <v>0.43</v>
      </c>
      <c r="E87" s="272" t="s">
        <v>949</v>
      </c>
      <c r="F87" s="329"/>
      <c r="G87" s="256">
        <v>0</v>
      </c>
      <c r="H87" s="256">
        <v>0</v>
      </c>
      <c r="I87" s="256">
        <v>0</v>
      </c>
      <c r="J87" s="256">
        <v>0</v>
      </c>
      <c r="K87" s="256">
        <v>0</v>
      </c>
    </row>
    <row r="88" spans="1:11" ht="15.75" customHeight="1">
      <c r="A88" s="257" t="s">
        <v>1050</v>
      </c>
      <c r="B88" s="310" t="s">
        <v>1042</v>
      </c>
      <c r="C88" s="323" t="s">
        <v>1051</v>
      </c>
      <c r="D88" s="330" t="s">
        <v>956</v>
      </c>
      <c r="E88" s="259" t="s">
        <v>954</v>
      </c>
      <c r="F88" s="330" t="s">
        <v>956</v>
      </c>
      <c r="G88" s="261">
        <v>0</v>
      </c>
      <c r="H88" s="261">
        <v>0.017699999999999997</v>
      </c>
      <c r="I88" s="261">
        <v>0.035399999999999994</v>
      </c>
      <c r="J88" s="261">
        <v>0.035399999999999994</v>
      </c>
      <c r="K88" s="261">
        <v>0.035399999999999994</v>
      </c>
    </row>
    <row r="89" spans="1:20" s="268" customFormat="1" ht="15.75" customHeight="1">
      <c r="A89" s="262"/>
      <c r="B89" s="314"/>
      <c r="C89" s="314" t="s">
        <v>1052</v>
      </c>
      <c r="D89" s="331"/>
      <c r="E89" s="266" t="s">
        <v>955</v>
      </c>
      <c r="F89" s="331"/>
      <c r="G89" s="261">
        <v>0</v>
      </c>
      <c r="H89" s="267">
        <v>0</v>
      </c>
      <c r="I89" s="267">
        <v>0</v>
      </c>
      <c r="J89" s="267">
        <v>0</v>
      </c>
      <c r="K89" s="267">
        <v>0</v>
      </c>
      <c r="L89" s="231"/>
      <c r="M89" s="231"/>
      <c r="N89" s="231"/>
      <c r="O89" s="231"/>
      <c r="P89" s="231"/>
      <c r="Q89" s="231"/>
      <c r="R89" s="231"/>
      <c r="S89" s="231"/>
      <c r="T89" s="231"/>
    </row>
    <row r="90" spans="1:11" ht="15.75" customHeight="1">
      <c r="A90" s="257"/>
      <c r="B90" s="302"/>
      <c r="C90" s="310" t="s">
        <v>1053</v>
      </c>
      <c r="D90" s="328">
        <v>2.44</v>
      </c>
      <c r="E90" s="272" t="s">
        <v>949</v>
      </c>
      <c r="F90" s="329"/>
      <c r="G90" s="256">
        <v>0</v>
      </c>
      <c r="H90" s="256">
        <v>0</v>
      </c>
      <c r="I90" s="256">
        <v>0</v>
      </c>
      <c r="J90" s="256">
        <v>0</v>
      </c>
      <c r="K90" s="256">
        <v>0</v>
      </c>
    </row>
    <row r="91" spans="1:11" ht="15.75" customHeight="1">
      <c r="A91" s="257" t="s">
        <v>1050</v>
      </c>
      <c r="B91" s="310" t="s">
        <v>1042</v>
      </c>
      <c r="C91" s="323" t="s">
        <v>1054</v>
      </c>
      <c r="D91" s="330" t="s">
        <v>956</v>
      </c>
      <c r="E91" s="259" t="s">
        <v>954</v>
      </c>
      <c r="F91" s="330" t="s">
        <v>956</v>
      </c>
      <c r="G91" s="261">
        <v>0</v>
      </c>
      <c r="H91" s="261">
        <v>0.1003</v>
      </c>
      <c r="I91" s="261">
        <v>0.2006</v>
      </c>
      <c r="J91" s="261">
        <v>0.2006</v>
      </c>
      <c r="K91" s="261">
        <v>0.2006</v>
      </c>
    </row>
    <row r="92" spans="1:20" s="268" customFormat="1" ht="15.75" customHeight="1">
      <c r="A92" s="262"/>
      <c r="B92" s="314"/>
      <c r="C92" s="314" t="s">
        <v>1006</v>
      </c>
      <c r="D92" s="331"/>
      <c r="E92" s="266" t="s">
        <v>955</v>
      </c>
      <c r="F92" s="331"/>
      <c r="G92" s="261">
        <v>0</v>
      </c>
      <c r="H92" s="267">
        <v>0</v>
      </c>
      <c r="I92" s="267">
        <v>0</v>
      </c>
      <c r="J92" s="267">
        <v>0</v>
      </c>
      <c r="K92" s="267">
        <v>0</v>
      </c>
      <c r="L92" s="231"/>
      <c r="M92" s="231"/>
      <c r="N92" s="231"/>
      <c r="O92" s="231"/>
      <c r="P92" s="231"/>
      <c r="Q92" s="231"/>
      <c r="R92" s="231"/>
      <c r="S92" s="231"/>
      <c r="T92" s="231"/>
    </row>
    <row r="93" spans="1:11" s="231" customFormat="1" ht="15.75" customHeight="1">
      <c r="A93" s="257" t="s">
        <v>1055</v>
      </c>
      <c r="B93" s="302"/>
      <c r="C93" s="332" t="s">
        <v>1056</v>
      </c>
      <c r="D93" s="328">
        <v>0.07</v>
      </c>
      <c r="E93" s="272" t="s">
        <v>949</v>
      </c>
      <c r="F93" s="329"/>
      <c r="G93" s="256">
        <v>0</v>
      </c>
      <c r="H93" s="256">
        <v>0</v>
      </c>
      <c r="I93" s="256">
        <v>0</v>
      </c>
      <c r="J93" s="256">
        <v>0</v>
      </c>
      <c r="K93" s="256">
        <v>0</v>
      </c>
    </row>
    <row r="94" spans="1:11" s="231" customFormat="1" ht="15.75" customHeight="1">
      <c r="A94" s="280" t="s">
        <v>1057</v>
      </c>
      <c r="B94" s="310" t="s">
        <v>1042</v>
      </c>
      <c r="C94" s="280" t="s">
        <v>1058</v>
      </c>
      <c r="D94" s="330" t="s">
        <v>956</v>
      </c>
      <c r="E94" s="259" t="s">
        <v>954</v>
      </c>
      <c r="F94" s="330" t="s">
        <v>956</v>
      </c>
      <c r="G94" s="261">
        <v>0</v>
      </c>
      <c r="H94" s="261">
        <v>0.0059</v>
      </c>
      <c r="I94" s="261">
        <v>0.0059</v>
      </c>
      <c r="J94" s="261">
        <v>0.0059</v>
      </c>
      <c r="K94" s="261">
        <v>0.0059</v>
      </c>
    </row>
    <row r="95" spans="1:11" s="231" customFormat="1" ht="15.75" customHeight="1">
      <c r="A95" s="262"/>
      <c r="B95" s="314"/>
      <c r="C95" s="314" t="s">
        <v>1052</v>
      </c>
      <c r="D95" s="331"/>
      <c r="E95" s="266" t="s">
        <v>955</v>
      </c>
      <c r="F95" s="331"/>
      <c r="G95" s="261">
        <v>0</v>
      </c>
      <c r="H95" s="267">
        <v>0</v>
      </c>
      <c r="I95" s="267">
        <v>0</v>
      </c>
      <c r="J95" s="267">
        <v>0</v>
      </c>
      <c r="K95" s="267">
        <v>0</v>
      </c>
    </row>
    <row r="96" spans="1:11" ht="15.75" customHeight="1">
      <c r="A96" s="257" t="s">
        <v>1026</v>
      </c>
      <c r="B96" s="302"/>
      <c r="C96" s="309" t="s">
        <v>1059</v>
      </c>
      <c r="D96" s="274">
        <v>1.44</v>
      </c>
      <c r="E96" s="272" t="s">
        <v>949</v>
      </c>
      <c r="F96" s="260"/>
      <c r="G96" s="256">
        <v>0</v>
      </c>
      <c r="H96" s="256">
        <v>0</v>
      </c>
      <c r="I96" s="256">
        <v>0</v>
      </c>
      <c r="J96" s="256">
        <v>0</v>
      </c>
      <c r="K96" s="256">
        <v>0</v>
      </c>
    </row>
    <row r="97" spans="1:11" ht="15.75" customHeight="1">
      <c r="A97" s="257" t="s">
        <v>950</v>
      </c>
      <c r="B97" s="258" t="s">
        <v>1060</v>
      </c>
      <c r="C97" s="280" t="s">
        <v>1061</v>
      </c>
      <c r="D97" s="260" t="s">
        <v>953</v>
      </c>
      <c r="E97" s="259" t="s">
        <v>954</v>
      </c>
      <c r="F97" s="260" t="s">
        <v>953</v>
      </c>
      <c r="G97" s="261">
        <v>0.10236430799999999</v>
      </c>
      <c r="H97" s="261">
        <v>0.10259999999999998</v>
      </c>
      <c r="I97" s="261">
        <v>0.10259999999999998</v>
      </c>
      <c r="J97" s="261">
        <v>0.054000000000000006</v>
      </c>
      <c r="K97" s="261">
        <v>0</v>
      </c>
    </row>
    <row r="98" spans="1:20" s="268" customFormat="1" ht="15.75" customHeight="1">
      <c r="A98" s="262"/>
      <c r="B98" s="291"/>
      <c r="C98" s="281" t="s">
        <v>1062</v>
      </c>
      <c r="D98" s="301"/>
      <c r="E98" s="266" t="s">
        <v>955</v>
      </c>
      <c r="F98" s="265"/>
      <c r="G98" s="261">
        <v>0.0166246668</v>
      </c>
      <c r="H98" s="267">
        <v>0.0098426052</v>
      </c>
      <c r="I98" s="267">
        <v>0.004322159999999999</v>
      </c>
      <c r="J98" s="267">
        <v>0.0023544</v>
      </c>
      <c r="K98" s="267">
        <v>0</v>
      </c>
      <c r="L98" s="231"/>
      <c r="M98" s="231"/>
      <c r="N98" s="231"/>
      <c r="O98" s="231"/>
      <c r="P98" s="231"/>
      <c r="Q98" s="231"/>
      <c r="R98" s="231"/>
      <c r="S98" s="231"/>
      <c r="T98" s="231"/>
    </row>
    <row r="99" spans="1:11" ht="15.75" customHeight="1">
      <c r="A99" s="250"/>
      <c r="B99" s="302"/>
      <c r="C99" s="305" t="s">
        <v>1063</v>
      </c>
      <c r="D99" s="274">
        <v>1.16</v>
      </c>
      <c r="E99" s="272" t="s">
        <v>949</v>
      </c>
      <c r="F99" s="260"/>
      <c r="G99" s="256">
        <v>0</v>
      </c>
      <c r="H99" s="256">
        <v>0</v>
      </c>
      <c r="I99" s="256">
        <v>0</v>
      </c>
      <c r="J99" s="256">
        <v>0</v>
      </c>
      <c r="K99" s="256">
        <v>0</v>
      </c>
    </row>
    <row r="100" spans="1:11" ht="15.75" customHeight="1">
      <c r="A100" s="257" t="s">
        <v>1064</v>
      </c>
      <c r="B100" s="258" t="s">
        <v>1065</v>
      </c>
      <c r="C100" s="305" t="s">
        <v>1066</v>
      </c>
      <c r="D100" s="274" t="s">
        <v>956</v>
      </c>
      <c r="E100" s="259" t="s">
        <v>954</v>
      </c>
      <c r="F100" s="260" t="s">
        <v>956</v>
      </c>
      <c r="G100" s="261">
        <v>0.11448092139999999</v>
      </c>
      <c r="H100" s="261">
        <v>0.11209999999999999</v>
      </c>
      <c r="I100" s="261">
        <v>0.11209999999999999</v>
      </c>
      <c r="J100" s="261">
        <v>0.11209999999999999</v>
      </c>
      <c r="K100" s="261">
        <v>0.11209999999999999</v>
      </c>
    </row>
    <row r="101" spans="1:20" s="268" customFormat="1" ht="15.75" customHeight="1">
      <c r="A101" s="262"/>
      <c r="B101" s="291"/>
      <c r="C101" s="288" t="s">
        <v>1067</v>
      </c>
      <c r="D101" s="301"/>
      <c r="E101" s="266" t="s">
        <v>955</v>
      </c>
      <c r="F101" s="265"/>
      <c r="G101" s="261">
        <v>0.0455799072</v>
      </c>
      <c r="H101" s="267">
        <v>0.0118</v>
      </c>
      <c r="I101" s="267">
        <v>0.0118</v>
      </c>
      <c r="J101" s="267">
        <v>0.0059</v>
      </c>
      <c r="K101" s="267">
        <v>0.0059</v>
      </c>
      <c r="L101" s="231"/>
      <c r="M101" s="231"/>
      <c r="N101" s="231"/>
      <c r="O101" s="231"/>
      <c r="P101" s="231"/>
      <c r="Q101" s="231"/>
      <c r="R101" s="231"/>
      <c r="S101" s="231"/>
      <c r="T101" s="231"/>
    </row>
    <row r="102" spans="1:11" ht="15.75" customHeight="1">
      <c r="A102" s="250" t="s">
        <v>1026</v>
      </c>
      <c r="B102" s="302"/>
      <c r="C102" s="305"/>
      <c r="D102" s="274">
        <v>17.66</v>
      </c>
      <c r="E102" s="272" t="s">
        <v>949</v>
      </c>
      <c r="F102" s="260" t="s">
        <v>1046</v>
      </c>
      <c r="G102" s="256">
        <v>0.15918772645600002</v>
      </c>
      <c r="H102" s="256">
        <v>0</v>
      </c>
      <c r="I102" s="256">
        <v>0</v>
      </c>
      <c r="J102" s="256">
        <v>0</v>
      </c>
      <c r="K102" s="256">
        <v>0</v>
      </c>
    </row>
    <row r="103" spans="1:11" ht="15.75" customHeight="1">
      <c r="A103" s="257" t="s">
        <v>950</v>
      </c>
      <c r="B103" s="258" t="s">
        <v>1042</v>
      </c>
      <c r="C103" s="305" t="s">
        <v>1068</v>
      </c>
      <c r="D103" s="274" t="s">
        <v>1046</v>
      </c>
      <c r="E103" s="259" t="s">
        <v>954</v>
      </c>
      <c r="F103" s="260" t="s">
        <v>956</v>
      </c>
      <c r="G103" s="261">
        <v>0</v>
      </c>
      <c r="H103" s="261">
        <v>0</v>
      </c>
      <c r="I103" s="261">
        <v>0.21239999999999998</v>
      </c>
      <c r="J103" s="261">
        <v>0.21239999999999998</v>
      </c>
      <c r="K103" s="261">
        <v>0.21239999999999998</v>
      </c>
    </row>
    <row r="104" spans="1:20" s="268" customFormat="1" ht="15.75" customHeight="1">
      <c r="A104" s="262"/>
      <c r="B104" s="291"/>
      <c r="C104" s="288"/>
      <c r="D104" s="301"/>
      <c r="E104" s="266" t="s">
        <v>955</v>
      </c>
      <c r="F104" s="265"/>
      <c r="G104" s="261">
        <v>0</v>
      </c>
      <c r="H104" s="267">
        <v>0</v>
      </c>
      <c r="I104" s="267">
        <v>0</v>
      </c>
      <c r="J104" s="267">
        <v>0</v>
      </c>
      <c r="K104" s="267">
        <v>0</v>
      </c>
      <c r="L104" s="231"/>
      <c r="M104" s="231"/>
      <c r="N104" s="231"/>
      <c r="O104" s="231"/>
      <c r="P104" s="231"/>
      <c r="Q104" s="231"/>
      <c r="R104" s="231"/>
      <c r="S104" s="231"/>
      <c r="T104" s="231"/>
    </row>
    <row r="105" spans="1:11" ht="15.75" customHeight="1">
      <c r="A105" s="250"/>
      <c r="B105" s="302"/>
      <c r="C105" s="332" t="s">
        <v>1053</v>
      </c>
      <c r="D105" s="328">
        <v>31.47551471</v>
      </c>
      <c r="E105" s="272" t="s">
        <v>949</v>
      </c>
      <c r="F105" s="329"/>
      <c r="G105" s="256">
        <v>0</v>
      </c>
      <c r="H105" s="256">
        <v>0</v>
      </c>
      <c r="I105" s="256">
        <v>0</v>
      </c>
      <c r="J105" s="256">
        <v>0</v>
      </c>
      <c r="K105" s="256">
        <v>0</v>
      </c>
    </row>
    <row r="106" spans="1:11" ht="15.75" customHeight="1">
      <c r="A106" s="257" t="s">
        <v>1069</v>
      </c>
      <c r="B106" s="310" t="s">
        <v>1042</v>
      </c>
      <c r="C106" s="280" t="s">
        <v>1070</v>
      </c>
      <c r="D106" s="330" t="s">
        <v>956</v>
      </c>
      <c r="E106" s="259" t="s">
        <v>954</v>
      </c>
      <c r="F106" s="330" t="s">
        <v>956</v>
      </c>
      <c r="G106" s="261">
        <v>0.1888</v>
      </c>
      <c r="H106" s="261">
        <v>0.3776</v>
      </c>
      <c r="I106" s="261">
        <v>0.3776</v>
      </c>
      <c r="J106" s="261">
        <v>0.3776</v>
      </c>
      <c r="K106" s="261">
        <v>0.3776</v>
      </c>
    </row>
    <row r="107" spans="1:20" s="268" customFormat="1" ht="15.75" customHeight="1">
      <c r="A107" s="262"/>
      <c r="B107" s="314"/>
      <c r="C107" s="314" t="s">
        <v>1006</v>
      </c>
      <c r="D107" s="331"/>
      <c r="E107" s="266" t="s">
        <v>955</v>
      </c>
      <c r="F107" s="331"/>
      <c r="G107" s="261">
        <v>0</v>
      </c>
      <c r="H107" s="267">
        <v>0</v>
      </c>
      <c r="I107" s="267">
        <v>0</v>
      </c>
      <c r="J107" s="267">
        <v>0</v>
      </c>
      <c r="K107" s="267">
        <v>0</v>
      </c>
      <c r="L107" s="231"/>
      <c r="M107" s="231"/>
      <c r="N107" s="231"/>
      <c r="O107" s="231"/>
      <c r="P107" s="231"/>
      <c r="Q107" s="231"/>
      <c r="R107" s="231"/>
      <c r="S107" s="231"/>
      <c r="T107" s="231"/>
    </row>
    <row r="108" spans="1:11" ht="15.75" customHeight="1">
      <c r="A108" s="250"/>
      <c r="B108" s="302"/>
      <c r="C108" s="332" t="s">
        <v>1053</v>
      </c>
      <c r="D108" s="311" t="s">
        <v>1071</v>
      </c>
      <c r="E108" s="272" t="s">
        <v>949</v>
      </c>
      <c r="F108" s="333"/>
      <c r="G108" s="256">
        <v>0</v>
      </c>
      <c r="H108" s="256">
        <v>0</v>
      </c>
      <c r="I108" s="256">
        <v>0</v>
      </c>
      <c r="J108" s="256">
        <v>0</v>
      </c>
      <c r="K108" s="256">
        <v>0</v>
      </c>
    </row>
    <row r="109" spans="1:11" ht="15.75" customHeight="1">
      <c r="A109" s="257" t="s">
        <v>1072</v>
      </c>
      <c r="B109" s="310" t="s">
        <v>1073</v>
      </c>
      <c r="C109" s="280" t="s">
        <v>1070</v>
      </c>
      <c r="D109" s="333" t="s">
        <v>1046</v>
      </c>
      <c r="E109" s="259" t="s">
        <v>954</v>
      </c>
      <c r="F109" s="333" t="s">
        <v>1046</v>
      </c>
      <c r="G109" s="261">
        <v>0.00192096</v>
      </c>
      <c r="H109" s="261">
        <v>0.00384</v>
      </c>
      <c r="I109" s="261">
        <v>0.00384</v>
      </c>
      <c r="J109" s="261">
        <v>0.00384</v>
      </c>
      <c r="K109" s="261">
        <v>0.00384</v>
      </c>
    </row>
    <row r="110" spans="1:20" s="268" customFormat="1" ht="15.75" customHeight="1">
      <c r="A110" s="262"/>
      <c r="B110" s="315"/>
      <c r="C110" s="314" t="s">
        <v>1006</v>
      </c>
      <c r="D110" s="334"/>
      <c r="E110" s="266" t="s">
        <v>955</v>
      </c>
      <c r="F110" s="335"/>
      <c r="G110" s="261">
        <v>0</v>
      </c>
      <c r="H110" s="267">
        <v>0</v>
      </c>
      <c r="I110" s="267">
        <v>0</v>
      </c>
      <c r="J110" s="267">
        <v>0</v>
      </c>
      <c r="K110" s="267">
        <v>0</v>
      </c>
      <c r="L110" s="231"/>
      <c r="M110" s="231"/>
      <c r="N110" s="231"/>
      <c r="O110" s="231"/>
      <c r="P110" s="231"/>
      <c r="Q110" s="231"/>
      <c r="R110" s="231"/>
      <c r="S110" s="231"/>
      <c r="T110" s="231"/>
    </row>
    <row r="111" spans="1:11" s="231" customFormat="1" ht="15.75" customHeight="1">
      <c r="A111" s="336" t="s">
        <v>1074</v>
      </c>
      <c r="B111" s="258"/>
      <c r="C111" s="258" t="s">
        <v>1075</v>
      </c>
      <c r="D111" s="337">
        <v>17.35</v>
      </c>
      <c r="E111" s="272" t="s">
        <v>949</v>
      </c>
      <c r="F111" s="280"/>
      <c r="G111" s="256">
        <v>0</v>
      </c>
      <c r="H111" s="256">
        <v>0</v>
      </c>
      <c r="I111" s="256">
        <v>0</v>
      </c>
      <c r="J111" s="256">
        <v>0</v>
      </c>
      <c r="K111" s="256">
        <v>0</v>
      </c>
    </row>
    <row r="112" spans="1:11" s="231" customFormat="1" ht="15.75" customHeight="1">
      <c r="A112" s="338" t="s">
        <v>1014</v>
      </c>
      <c r="B112" s="310" t="s">
        <v>1073</v>
      </c>
      <c r="C112" s="258" t="s">
        <v>1006</v>
      </c>
      <c r="D112" s="337" t="s">
        <v>1046</v>
      </c>
      <c r="E112" s="259" t="s">
        <v>954</v>
      </c>
      <c r="F112" s="280" t="s">
        <v>1046</v>
      </c>
      <c r="G112" s="261">
        <v>0.185000599115</v>
      </c>
      <c r="H112" s="261">
        <v>0.19584000000000001</v>
      </c>
      <c r="I112" s="261">
        <v>0.19584000000000001</v>
      </c>
      <c r="J112" s="261">
        <v>0.19584000000000001</v>
      </c>
      <c r="K112" s="261">
        <v>0.19584000000000001</v>
      </c>
    </row>
    <row r="113" spans="1:20" s="268" customFormat="1" ht="15.75" customHeight="1">
      <c r="A113" s="262"/>
      <c r="B113" s="281"/>
      <c r="C113" s="281"/>
      <c r="D113" s="339"/>
      <c r="E113" s="266" t="s">
        <v>955</v>
      </c>
      <c r="F113" s="282"/>
      <c r="G113" s="261">
        <v>0</v>
      </c>
      <c r="H113" s="267">
        <v>0</v>
      </c>
      <c r="I113" s="267">
        <v>0</v>
      </c>
      <c r="J113" s="267">
        <v>0</v>
      </c>
      <c r="K113" s="267">
        <v>0</v>
      </c>
      <c r="L113" s="231"/>
      <c r="M113" s="231"/>
      <c r="N113" s="231"/>
      <c r="O113" s="231"/>
      <c r="P113" s="231"/>
      <c r="Q113" s="231"/>
      <c r="R113" s="231"/>
      <c r="S113" s="231"/>
      <c r="T113" s="231"/>
    </row>
    <row r="114" spans="1:11" s="231" customFormat="1" ht="15.75" customHeight="1">
      <c r="A114" s="250"/>
      <c r="B114" s="258"/>
      <c r="C114" s="258" t="s">
        <v>1076</v>
      </c>
      <c r="D114" s="337">
        <v>3</v>
      </c>
      <c r="E114" s="272" t="s">
        <v>949</v>
      </c>
      <c r="F114" s="280"/>
      <c r="G114" s="256">
        <v>0.16829233559999998</v>
      </c>
      <c r="H114" s="256">
        <v>0</v>
      </c>
      <c r="I114" s="256">
        <v>0</v>
      </c>
      <c r="J114" s="256">
        <v>0</v>
      </c>
      <c r="K114" s="256">
        <v>0</v>
      </c>
    </row>
    <row r="115" spans="1:11" s="231" customFormat="1" ht="13.5" customHeight="1">
      <c r="A115" s="257" t="s">
        <v>1077</v>
      </c>
      <c r="B115" s="258" t="s">
        <v>1078</v>
      </c>
      <c r="C115" s="258" t="s">
        <v>1006</v>
      </c>
      <c r="D115" s="337" t="s">
        <v>1079</v>
      </c>
      <c r="E115" s="259" t="s">
        <v>954</v>
      </c>
      <c r="F115" s="280" t="s">
        <v>1079</v>
      </c>
      <c r="G115" s="261">
        <v>0</v>
      </c>
      <c r="H115" s="261">
        <v>0.02331</v>
      </c>
      <c r="I115" s="261">
        <v>0.04662</v>
      </c>
      <c r="J115" s="261">
        <v>0.04662</v>
      </c>
      <c r="K115" s="261">
        <v>0.04662</v>
      </c>
    </row>
    <row r="116" spans="1:20" s="268" customFormat="1" ht="12.75" customHeight="1">
      <c r="A116" s="262"/>
      <c r="B116" s="281"/>
      <c r="C116" s="281"/>
      <c r="D116" s="339"/>
      <c r="E116" s="266" t="s">
        <v>955</v>
      </c>
      <c r="F116" s="282"/>
      <c r="G116" s="261">
        <v>0</v>
      </c>
      <c r="H116" s="267">
        <v>0.01332</v>
      </c>
      <c r="I116" s="267">
        <v>0.02331</v>
      </c>
      <c r="J116" s="267">
        <v>0.01998</v>
      </c>
      <c r="K116" s="267">
        <v>0.016649999999999998</v>
      </c>
      <c r="L116" s="231"/>
      <c r="M116" s="231"/>
      <c r="N116" s="231"/>
      <c r="O116" s="231"/>
      <c r="P116" s="231"/>
      <c r="Q116" s="231"/>
      <c r="R116" s="231"/>
      <c r="S116" s="231"/>
      <c r="T116" s="231"/>
    </row>
    <row r="117" spans="1:11" s="231" customFormat="1" ht="15.75" customHeight="1">
      <c r="A117" s="250" t="s">
        <v>1080</v>
      </c>
      <c r="B117" s="302"/>
      <c r="C117" s="312" t="s">
        <v>1081</v>
      </c>
      <c r="D117" s="340">
        <v>20</v>
      </c>
      <c r="E117" s="272" t="s">
        <v>949</v>
      </c>
      <c r="F117" s="341"/>
      <c r="G117" s="256">
        <v>3.01</v>
      </c>
      <c r="H117" s="256">
        <v>1.8</v>
      </c>
      <c r="I117" s="256">
        <v>1.65</v>
      </c>
      <c r="J117" s="256">
        <v>3.957</v>
      </c>
      <c r="K117" s="256">
        <v>3.5969999999999995</v>
      </c>
    </row>
    <row r="118" spans="1:11" s="231" customFormat="1" ht="15.75" customHeight="1">
      <c r="A118" s="257" t="s">
        <v>1082</v>
      </c>
      <c r="B118" s="310" t="s">
        <v>1083</v>
      </c>
      <c r="C118" s="312" t="s">
        <v>1028</v>
      </c>
      <c r="D118" s="342" t="s">
        <v>977</v>
      </c>
      <c r="E118" s="259" t="s">
        <v>954</v>
      </c>
      <c r="F118" s="343" t="s">
        <v>1084</v>
      </c>
      <c r="G118" s="261">
        <v>0</v>
      </c>
      <c r="H118" s="261">
        <v>0</v>
      </c>
      <c r="I118" s="261">
        <v>0</v>
      </c>
      <c r="J118" s="261">
        <v>0</v>
      </c>
      <c r="K118" s="261">
        <v>0</v>
      </c>
    </row>
    <row r="119" spans="1:11" s="231" customFormat="1" ht="15.75" customHeight="1" collapsed="1">
      <c r="A119" s="344" t="s">
        <v>1085</v>
      </c>
      <c r="B119" s="287"/>
      <c r="C119" s="345"/>
      <c r="D119" s="346"/>
      <c r="E119" s="266" t="s">
        <v>955</v>
      </c>
      <c r="F119" s="347"/>
      <c r="G119" s="261">
        <v>0</v>
      </c>
      <c r="H119" s="267">
        <v>0</v>
      </c>
      <c r="I119" s="267">
        <v>0</v>
      </c>
      <c r="J119" s="267">
        <v>0</v>
      </c>
      <c r="K119" s="267">
        <v>0</v>
      </c>
    </row>
    <row r="120" spans="1:20" s="352" customFormat="1" ht="15.75" customHeight="1">
      <c r="A120" s="250" t="s">
        <v>1080</v>
      </c>
      <c r="B120" s="302"/>
      <c r="C120" s="309" t="s">
        <v>1086</v>
      </c>
      <c r="D120" s="348">
        <v>25</v>
      </c>
      <c r="E120" s="272" t="s">
        <v>949</v>
      </c>
      <c r="F120" s="349"/>
      <c r="G120" s="350">
        <v>4.72</v>
      </c>
      <c r="H120" s="350">
        <v>5.9</v>
      </c>
      <c r="I120" s="350">
        <v>4.13</v>
      </c>
      <c r="J120" s="350">
        <v>0</v>
      </c>
      <c r="K120" s="350">
        <v>0</v>
      </c>
      <c r="L120" s="351"/>
      <c r="M120" s="351"/>
      <c r="N120" s="351"/>
      <c r="O120" s="351"/>
      <c r="P120" s="351"/>
      <c r="Q120" s="351"/>
      <c r="R120" s="351"/>
      <c r="S120" s="351"/>
      <c r="T120" s="351"/>
    </row>
    <row r="121" spans="1:20" s="352" customFormat="1" ht="13.5" customHeight="1">
      <c r="A121" s="257" t="s">
        <v>1082</v>
      </c>
      <c r="B121" s="258" t="s">
        <v>992</v>
      </c>
      <c r="C121" s="353" t="s">
        <v>1028</v>
      </c>
      <c r="D121" s="348" t="s">
        <v>956</v>
      </c>
      <c r="E121" s="259" t="s">
        <v>954</v>
      </c>
      <c r="F121" s="349" t="s">
        <v>956</v>
      </c>
      <c r="G121" s="354">
        <v>0</v>
      </c>
      <c r="H121" s="354">
        <v>0</v>
      </c>
      <c r="I121" s="354">
        <v>0</v>
      </c>
      <c r="J121" s="354">
        <v>0</v>
      </c>
      <c r="K121" s="354">
        <v>0</v>
      </c>
      <c r="L121" s="351"/>
      <c r="M121" s="351"/>
      <c r="N121" s="351"/>
      <c r="O121" s="351"/>
      <c r="P121" s="351"/>
      <c r="Q121" s="351"/>
      <c r="R121" s="351"/>
      <c r="S121" s="351"/>
      <c r="T121" s="351"/>
    </row>
    <row r="122" spans="1:20" s="352" customFormat="1" ht="13.5" customHeight="1">
      <c r="A122" s="344" t="s">
        <v>1085</v>
      </c>
      <c r="B122" s="355"/>
      <c r="C122" s="287"/>
      <c r="D122" s="356"/>
      <c r="E122" s="266" t="s">
        <v>955</v>
      </c>
      <c r="F122" s="344"/>
      <c r="G122" s="354">
        <v>0</v>
      </c>
      <c r="H122" s="354">
        <v>0</v>
      </c>
      <c r="I122" s="354">
        <v>0</v>
      </c>
      <c r="J122" s="354">
        <v>0</v>
      </c>
      <c r="K122" s="354">
        <v>0</v>
      </c>
      <c r="L122" s="351"/>
      <c r="M122" s="351"/>
      <c r="N122" s="351"/>
      <c r="O122" s="351"/>
      <c r="P122" s="351"/>
      <c r="Q122" s="351"/>
      <c r="R122" s="351"/>
      <c r="S122" s="351"/>
      <c r="T122" s="351"/>
    </row>
    <row r="123" spans="1:20" s="352" customFormat="1" ht="13.5" customHeight="1">
      <c r="A123" s="357"/>
      <c r="B123" s="258" t="s">
        <v>992</v>
      </c>
      <c r="C123" s="258" t="s">
        <v>1087</v>
      </c>
      <c r="D123" s="358">
        <v>7.95</v>
      </c>
      <c r="E123" s="254" t="s">
        <v>949</v>
      </c>
      <c r="F123" s="357"/>
      <c r="G123" s="350">
        <v>0.118</v>
      </c>
      <c r="H123" s="350">
        <v>1.56</v>
      </c>
      <c r="I123" s="350">
        <v>2.74</v>
      </c>
      <c r="J123" s="350">
        <v>1.73</v>
      </c>
      <c r="K123" s="350">
        <v>1.12</v>
      </c>
      <c r="L123" s="351"/>
      <c r="M123" s="351"/>
      <c r="N123" s="351"/>
      <c r="O123" s="351"/>
      <c r="P123" s="351"/>
      <c r="Q123" s="351"/>
      <c r="R123" s="351"/>
      <c r="S123" s="351"/>
      <c r="T123" s="351"/>
    </row>
    <row r="124" spans="1:20" s="352" customFormat="1" ht="13.5" customHeight="1">
      <c r="A124" s="349" t="s">
        <v>667</v>
      </c>
      <c r="B124"/>
      <c r="C124" s="258" t="s">
        <v>1088</v>
      </c>
      <c r="D124" s="348" t="s">
        <v>956</v>
      </c>
      <c r="E124" s="259" t="s">
        <v>954</v>
      </c>
      <c r="F124" s="349" t="s">
        <v>1084</v>
      </c>
      <c r="G124" s="354">
        <v>0</v>
      </c>
      <c r="H124" s="354">
        <v>0</v>
      </c>
      <c r="I124" s="354">
        <v>0</v>
      </c>
      <c r="J124" s="354">
        <v>0</v>
      </c>
      <c r="K124" s="354">
        <v>0</v>
      </c>
      <c r="L124" s="351"/>
      <c r="M124" s="351"/>
      <c r="N124" s="351"/>
      <c r="O124" s="351"/>
      <c r="P124" s="351"/>
      <c r="Q124" s="351"/>
      <c r="R124" s="351"/>
      <c r="S124" s="351"/>
      <c r="T124" s="351"/>
    </row>
    <row r="125" spans="1:20" s="352" customFormat="1" ht="13.5" customHeight="1">
      <c r="A125" s="344"/>
      <c r="B125" s="355"/>
      <c r="C125" s="355"/>
      <c r="D125" s="356"/>
      <c r="E125" s="266" t="s">
        <v>955</v>
      </c>
      <c r="F125" s="344"/>
      <c r="G125" s="359">
        <v>0</v>
      </c>
      <c r="H125" s="359">
        <v>0</v>
      </c>
      <c r="I125" s="359">
        <v>0</v>
      </c>
      <c r="J125" s="359">
        <v>0</v>
      </c>
      <c r="K125" s="359">
        <v>0</v>
      </c>
      <c r="L125" s="351"/>
      <c r="M125" s="351"/>
      <c r="N125" s="351"/>
      <c r="O125" s="351"/>
      <c r="P125" s="351"/>
      <c r="Q125" s="351"/>
      <c r="R125" s="351"/>
      <c r="S125" s="351"/>
      <c r="T125" s="351"/>
    </row>
    <row r="126" spans="1:20" s="352" customFormat="1" ht="15.75" customHeight="1">
      <c r="A126" s="357" t="s">
        <v>997</v>
      </c>
      <c r="B126" s="360"/>
      <c r="C126" s="361" t="s">
        <v>1089</v>
      </c>
      <c r="D126" s="362"/>
      <c r="E126" s="254" t="s">
        <v>949</v>
      </c>
      <c r="F126" s="363"/>
      <c r="G126" s="350">
        <v>1.34</v>
      </c>
      <c r="H126" s="350">
        <v>0</v>
      </c>
      <c r="I126" s="350">
        <v>0</v>
      </c>
      <c r="J126" s="350">
        <v>0</v>
      </c>
      <c r="K126" s="350">
        <v>0</v>
      </c>
      <c r="L126" s="351"/>
      <c r="M126" s="351"/>
      <c r="N126" s="351"/>
      <c r="O126" s="351"/>
      <c r="P126" s="351"/>
      <c r="Q126" s="351"/>
      <c r="R126" s="351"/>
      <c r="S126" s="351"/>
      <c r="T126" s="351"/>
    </row>
    <row r="127" spans="1:20" s="352" customFormat="1" ht="15.75" customHeight="1">
      <c r="A127" s="280" t="s">
        <v>950</v>
      </c>
      <c r="B127" s="23"/>
      <c r="C127" s="280" t="s">
        <v>1090</v>
      </c>
      <c r="D127" s="364" t="s">
        <v>1084</v>
      </c>
      <c r="E127" s="259" t="s">
        <v>954</v>
      </c>
      <c r="F127" s="365" t="s">
        <v>1084</v>
      </c>
      <c r="G127" s="354">
        <v>0</v>
      </c>
      <c r="H127" s="354">
        <v>0</v>
      </c>
      <c r="I127" s="354">
        <v>0</v>
      </c>
      <c r="J127" s="354">
        <v>0</v>
      </c>
      <c r="K127" s="354">
        <v>0</v>
      </c>
      <c r="L127" s="351"/>
      <c r="M127" s="351"/>
      <c r="N127" s="351"/>
      <c r="O127" s="351"/>
      <c r="P127" s="351"/>
      <c r="Q127" s="351"/>
      <c r="R127" s="351"/>
      <c r="S127" s="351"/>
      <c r="T127" s="351"/>
    </row>
    <row r="128" spans="1:20" s="352" customFormat="1" ht="15.75" customHeight="1">
      <c r="A128" s="344"/>
      <c r="B128" s="366"/>
      <c r="C128" s="367" t="s">
        <v>1091</v>
      </c>
      <c r="D128" s="368"/>
      <c r="E128" s="266" t="s">
        <v>955</v>
      </c>
      <c r="F128" s="369"/>
      <c r="G128" s="359">
        <v>0</v>
      </c>
      <c r="H128" s="359">
        <v>0</v>
      </c>
      <c r="I128" s="359">
        <v>0</v>
      </c>
      <c r="J128" s="359">
        <v>0</v>
      </c>
      <c r="K128" s="359">
        <v>0</v>
      </c>
      <c r="L128" s="351"/>
      <c r="M128" s="351"/>
      <c r="N128" s="351"/>
      <c r="O128" s="351"/>
      <c r="P128" s="351"/>
      <c r="Q128" s="351"/>
      <c r="R128" s="351"/>
      <c r="S128" s="351"/>
      <c r="T128" s="351"/>
    </row>
    <row r="129" spans="1:20" s="352" customFormat="1" ht="15.75" customHeight="1">
      <c r="A129" s="349" t="s">
        <v>997</v>
      </c>
      <c r="B129" s="302"/>
      <c r="C129" s="370" t="s">
        <v>1092</v>
      </c>
      <c r="D129" s="364"/>
      <c r="E129" s="272" t="s">
        <v>949</v>
      </c>
      <c r="F129" s="365"/>
      <c r="G129" s="350">
        <v>4.52</v>
      </c>
      <c r="H129" s="350">
        <v>0</v>
      </c>
      <c r="I129" s="350">
        <v>0</v>
      </c>
      <c r="J129" s="350">
        <v>0</v>
      </c>
      <c r="K129" s="350">
        <v>0</v>
      </c>
      <c r="L129" s="351"/>
      <c r="M129" s="351"/>
      <c r="N129" s="351"/>
      <c r="O129" s="351"/>
      <c r="P129" s="351"/>
      <c r="Q129" s="351"/>
      <c r="R129" s="351"/>
      <c r="S129" s="351"/>
      <c r="T129" s="351"/>
    </row>
    <row r="130" spans="1:20" s="352" customFormat="1" ht="15.75" customHeight="1">
      <c r="A130" s="280" t="s">
        <v>950</v>
      </c>
      <c r="B130" s="371"/>
      <c r="C130" s="370" t="s">
        <v>1093</v>
      </c>
      <c r="D130" s="364" t="s">
        <v>1084</v>
      </c>
      <c r="E130" s="259" t="s">
        <v>954</v>
      </c>
      <c r="F130" s="365" t="s">
        <v>1084</v>
      </c>
      <c r="G130" s="354">
        <v>0</v>
      </c>
      <c r="H130" s="354">
        <v>0</v>
      </c>
      <c r="I130" s="354">
        <v>0</v>
      </c>
      <c r="J130" s="354">
        <v>0</v>
      </c>
      <c r="K130" s="354">
        <v>0</v>
      </c>
      <c r="L130" s="351"/>
      <c r="M130" s="351"/>
      <c r="N130" s="351"/>
      <c r="O130" s="351"/>
      <c r="P130" s="351"/>
      <c r="Q130" s="351"/>
      <c r="R130" s="351"/>
      <c r="S130" s="351"/>
      <c r="T130" s="351"/>
    </row>
    <row r="131" spans="1:20" s="352" customFormat="1" ht="15.75" customHeight="1">
      <c r="A131" s="344"/>
      <c r="B131" s="287"/>
      <c r="C131" s="366" t="s">
        <v>1094</v>
      </c>
      <c r="D131" s="368"/>
      <c r="E131" s="266" t="s">
        <v>955</v>
      </c>
      <c r="F131" s="369"/>
      <c r="G131" s="354">
        <v>0</v>
      </c>
      <c r="H131" s="354">
        <v>0</v>
      </c>
      <c r="I131" s="354">
        <v>0</v>
      </c>
      <c r="J131" s="354">
        <v>0</v>
      </c>
      <c r="K131" s="354">
        <v>0</v>
      </c>
      <c r="L131" s="351"/>
      <c r="M131" s="351"/>
      <c r="N131" s="351"/>
      <c r="O131" s="351"/>
      <c r="P131" s="351"/>
      <c r="Q131" s="351"/>
      <c r="R131" s="351"/>
      <c r="S131" s="351"/>
      <c r="T131" s="351"/>
    </row>
    <row r="132" spans="1:20" s="352" customFormat="1" ht="15.75" customHeight="1">
      <c r="A132" s="349" t="s">
        <v>997</v>
      </c>
      <c r="B132" s="302"/>
      <c r="C132" s="370" t="s">
        <v>1095</v>
      </c>
      <c r="D132" s="364"/>
      <c r="E132" s="272" t="s">
        <v>949</v>
      </c>
      <c r="F132" s="365"/>
      <c r="G132" s="350">
        <v>4.05</v>
      </c>
      <c r="H132" s="350">
        <v>0</v>
      </c>
      <c r="I132" s="350">
        <v>0</v>
      </c>
      <c r="J132" s="350">
        <v>0</v>
      </c>
      <c r="K132" s="350">
        <v>0</v>
      </c>
      <c r="L132" s="351"/>
      <c r="M132" s="351"/>
      <c r="N132" s="351"/>
      <c r="O132" s="351"/>
      <c r="P132" s="351"/>
      <c r="Q132" s="351"/>
      <c r="R132" s="351"/>
      <c r="S132" s="351"/>
      <c r="T132" s="351"/>
    </row>
    <row r="133" spans="1:20" s="352" customFormat="1" ht="15.75" customHeight="1">
      <c r="A133" s="280" t="s">
        <v>950</v>
      </c>
      <c r="B133" s="371"/>
      <c r="C133" s="370" t="s">
        <v>1096</v>
      </c>
      <c r="D133" s="364" t="s">
        <v>1084</v>
      </c>
      <c r="E133" s="259" t="s">
        <v>954</v>
      </c>
      <c r="F133" s="365" t="s">
        <v>1084</v>
      </c>
      <c r="G133" s="354">
        <v>0</v>
      </c>
      <c r="H133" s="354">
        <v>0</v>
      </c>
      <c r="I133" s="354">
        <v>0</v>
      </c>
      <c r="J133" s="354">
        <v>0</v>
      </c>
      <c r="K133" s="354">
        <v>0</v>
      </c>
      <c r="L133" s="351"/>
      <c r="M133" s="351"/>
      <c r="N133" s="351"/>
      <c r="O133" s="351"/>
      <c r="P133" s="351"/>
      <c r="Q133" s="351"/>
      <c r="R133" s="351"/>
      <c r="S133" s="351"/>
      <c r="T133" s="351"/>
    </row>
    <row r="134" spans="1:20" s="352" customFormat="1" ht="15.75" customHeight="1">
      <c r="A134" s="344"/>
      <c r="B134" s="287"/>
      <c r="C134" s="366" t="s">
        <v>1097</v>
      </c>
      <c r="D134" s="368"/>
      <c r="E134" s="266" t="s">
        <v>955</v>
      </c>
      <c r="F134" s="369"/>
      <c r="G134" s="354">
        <v>0</v>
      </c>
      <c r="H134" s="354">
        <v>0</v>
      </c>
      <c r="I134" s="354">
        <v>0</v>
      </c>
      <c r="J134" s="354">
        <v>0</v>
      </c>
      <c r="K134" s="354">
        <v>0</v>
      </c>
      <c r="L134" s="351"/>
      <c r="M134" s="351"/>
      <c r="N134" s="351"/>
      <c r="O134" s="351"/>
      <c r="P134" s="351"/>
      <c r="Q134" s="351"/>
      <c r="R134" s="351"/>
      <c r="S134" s="351"/>
      <c r="T134" s="351"/>
    </row>
    <row r="135" spans="1:20" s="352" customFormat="1" ht="15.75" customHeight="1">
      <c r="A135" s="357" t="s">
        <v>1098</v>
      </c>
      <c r="B135" s="310"/>
      <c r="C135" s="310" t="s">
        <v>1076</v>
      </c>
      <c r="D135" s="372">
        <v>2.5</v>
      </c>
      <c r="E135" s="272" t="s">
        <v>949</v>
      </c>
      <c r="F135" s="349"/>
      <c r="G135" s="350">
        <v>0.2775</v>
      </c>
      <c r="H135" s="350">
        <v>0</v>
      </c>
      <c r="I135" s="350">
        <v>0</v>
      </c>
      <c r="J135" s="350">
        <v>0</v>
      </c>
      <c r="K135" s="350">
        <v>0</v>
      </c>
      <c r="L135" s="351"/>
      <c r="M135" s="351"/>
      <c r="N135" s="351"/>
      <c r="O135" s="351"/>
      <c r="P135" s="351"/>
      <c r="Q135" s="351"/>
      <c r="R135" s="351"/>
      <c r="S135" s="351"/>
      <c r="T135" s="351"/>
    </row>
    <row r="136" spans="1:20" s="352" customFormat="1" ht="15.75" customHeight="1">
      <c r="A136" s="349" t="s">
        <v>1099</v>
      </c>
      <c r="B136" s="310" t="s">
        <v>1078</v>
      </c>
      <c r="C136" s="310" t="s">
        <v>1006</v>
      </c>
      <c r="D136" s="372" t="s">
        <v>1079</v>
      </c>
      <c r="E136" s="259" t="s">
        <v>954</v>
      </c>
      <c r="F136" s="373" t="s">
        <v>1079</v>
      </c>
      <c r="G136" s="354">
        <v>0</v>
      </c>
      <c r="H136" s="354">
        <v>0</v>
      </c>
      <c r="I136" s="354">
        <v>0</v>
      </c>
      <c r="J136" s="354">
        <v>0</v>
      </c>
      <c r="K136" s="354">
        <v>0</v>
      </c>
      <c r="L136" s="351"/>
      <c r="M136" s="351"/>
      <c r="N136" s="351"/>
      <c r="O136" s="351"/>
      <c r="P136" s="351"/>
      <c r="Q136" s="351"/>
      <c r="R136" s="351"/>
      <c r="S136" s="351"/>
      <c r="T136" s="351"/>
    </row>
    <row r="137" spans="1:20" s="352" customFormat="1" ht="15.75" customHeight="1">
      <c r="A137" s="344"/>
      <c r="B137" s="314"/>
      <c r="C137" s="314"/>
      <c r="D137" s="374"/>
      <c r="E137" s="266" t="s">
        <v>955</v>
      </c>
      <c r="F137" s="375"/>
      <c r="G137" s="354">
        <v>0</v>
      </c>
      <c r="H137" s="354">
        <v>0</v>
      </c>
      <c r="I137" s="354">
        <v>0</v>
      </c>
      <c r="J137" s="354">
        <v>0</v>
      </c>
      <c r="K137" s="354">
        <v>0</v>
      </c>
      <c r="L137" s="351"/>
      <c r="M137" s="351"/>
      <c r="N137" s="351"/>
      <c r="O137" s="351"/>
      <c r="P137" s="351"/>
      <c r="Q137" s="351"/>
      <c r="R137" s="351"/>
      <c r="S137" s="351"/>
      <c r="T137" s="351"/>
    </row>
    <row r="138" spans="1:20" s="352" customFormat="1" ht="15.75" customHeight="1">
      <c r="A138" s="349" t="s">
        <v>1100</v>
      </c>
      <c r="B138" s="302"/>
      <c r="C138" s="332" t="s">
        <v>1101</v>
      </c>
      <c r="D138" s="372">
        <v>10</v>
      </c>
      <c r="E138" s="272" t="s">
        <v>949</v>
      </c>
      <c r="F138" s="310"/>
      <c r="G138" s="350">
        <v>2.95</v>
      </c>
      <c r="H138" s="350">
        <v>2.95</v>
      </c>
      <c r="I138" s="350">
        <v>0</v>
      </c>
      <c r="J138" s="350">
        <v>0</v>
      </c>
      <c r="K138" s="350">
        <v>0</v>
      </c>
      <c r="L138" s="351"/>
      <c r="M138" s="351"/>
      <c r="N138" s="351"/>
      <c r="O138" s="351"/>
      <c r="P138" s="351"/>
      <c r="Q138" s="351"/>
      <c r="R138" s="351"/>
      <c r="S138" s="351"/>
      <c r="T138" s="351"/>
    </row>
    <row r="139" spans="1:20" s="352" customFormat="1" ht="15.75" customHeight="1">
      <c r="A139" s="349" t="s">
        <v>1102</v>
      </c>
      <c r="B139" s="310" t="s">
        <v>992</v>
      </c>
      <c r="C139" s="310" t="s">
        <v>1103</v>
      </c>
      <c r="D139" s="372" t="s">
        <v>956</v>
      </c>
      <c r="E139" s="259" t="s">
        <v>954</v>
      </c>
      <c r="F139" s="310" t="s">
        <v>956</v>
      </c>
      <c r="G139" s="354">
        <v>0</v>
      </c>
      <c r="H139" s="354">
        <v>0</v>
      </c>
      <c r="I139" s="354">
        <v>0</v>
      </c>
      <c r="J139" s="354">
        <v>0</v>
      </c>
      <c r="K139" s="354">
        <v>0</v>
      </c>
      <c r="L139" s="351"/>
      <c r="M139" s="351"/>
      <c r="N139" s="351"/>
      <c r="O139" s="351"/>
      <c r="P139" s="351"/>
      <c r="Q139" s="351"/>
      <c r="R139" s="351"/>
      <c r="S139" s="351"/>
      <c r="T139" s="351"/>
    </row>
    <row r="140" spans="1:20" s="352" customFormat="1" ht="15.75" customHeight="1">
      <c r="A140" s="344"/>
      <c r="B140" s="287"/>
      <c r="C140" s="314"/>
      <c r="D140" s="374"/>
      <c r="E140" s="266" t="s">
        <v>955</v>
      </c>
      <c r="F140" s="314"/>
      <c r="G140" s="354">
        <v>0</v>
      </c>
      <c r="H140" s="354">
        <v>0</v>
      </c>
      <c r="I140" s="354">
        <v>0</v>
      </c>
      <c r="J140" s="354">
        <v>0</v>
      </c>
      <c r="K140" s="354">
        <v>0</v>
      </c>
      <c r="L140" s="351"/>
      <c r="M140" s="351"/>
      <c r="N140" s="351"/>
      <c r="O140" s="351"/>
      <c r="P140" s="351"/>
      <c r="Q140" s="351"/>
      <c r="R140" s="351"/>
      <c r="S140" s="351"/>
      <c r="T140" s="351"/>
    </row>
    <row r="141" spans="1:20" s="352" customFormat="1" ht="15.75" customHeight="1">
      <c r="A141" s="357" t="s">
        <v>1104</v>
      </c>
      <c r="B141" s="302"/>
      <c r="C141" s="310" t="s">
        <v>1105</v>
      </c>
      <c r="D141" s="372">
        <v>25</v>
      </c>
      <c r="E141" s="272" t="s">
        <v>949</v>
      </c>
      <c r="F141" s="310"/>
      <c r="G141" s="350">
        <v>0</v>
      </c>
      <c r="H141" s="350">
        <v>2.36</v>
      </c>
      <c r="I141" s="350">
        <v>4.13</v>
      </c>
      <c r="J141" s="350">
        <v>4.13</v>
      </c>
      <c r="K141" s="350">
        <v>1.18</v>
      </c>
      <c r="L141" s="351"/>
      <c r="M141" s="351"/>
      <c r="N141" s="351"/>
      <c r="O141" s="351"/>
      <c r="P141" s="351"/>
      <c r="Q141" s="351"/>
      <c r="R141" s="351"/>
      <c r="S141" s="351"/>
      <c r="T141" s="351"/>
    </row>
    <row r="142" spans="1:20" s="352" customFormat="1" ht="15.75" customHeight="1">
      <c r="A142" s="349" t="s">
        <v>1010</v>
      </c>
      <c r="B142" s="310" t="s">
        <v>992</v>
      </c>
      <c r="C142" s="310" t="s">
        <v>1106</v>
      </c>
      <c r="D142" s="372" t="s">
        <v>956</v>
      </c>
      <c r="E142" s="259" t="s">
        <v>954</v>
      </c>
      <c r="F142" s="310" t="s">
        <v>956</v>
      </c>
      <c r="G142" s="354">
        <v>0</v>
      </c>
      <c r="H142" s="354">
        <v>0</v>
      </c>
      <c r="I142" s="354">
        <v>0</v>
      </c>
      <c r="J142" s="354">
        <v>0</v>
      </c>
      <c r="K142" s="354">
        <v>0</v>
      </c>
      <c r="L142" s="351"/>
      <c r="M142" s="351"/>
      <c r="N142" s="351"/>
      <c r="O142" s="351"/>
      <c r="P142" s="351"/>
      <c r="Q142" s="351"/>
      <c r="R142" s="351"/>
      <c r="S142" s="351"/>
      <c r="T142" s="351"/>
    </row>
    <row r="143" spans="1:20" s="352" customFormat="1" ht="15.75" customHeight="1">
      <c r="A143" s="344"/>
      <c r="B143" s="314"/>
      <c r="C143" s="314"/>
      <c r="D143" s="374"/>
      <c r="E143" s="266" t="s">
        <v>955</v>
      </c>
      <c r="F143" s="314"/>
      <c r="G143" s="354">
        <v>0</v>
      </c>
      <c r="H143" s="354">
        <v>0</v>
      </c>
      <c r="I143" s="354">
        <v>0</v>
      </c>
      <c r="J143" s="354">
        <v>0</v>
      </c>
      <c r="K143" s="354">
        <v>0</v>
      </c>
      <c r="L143" s="351"/>
      <c r="M143" s="351"/>
      <c r="N143" s="351"/>
      <c r="O143" s="351"/>
      <c r="P143" s="351"/>
      <c r="Q143" s="351"/>
      <c r="R143" s="351"/>
      <c r="S143" s="351"/>
      <c r="T143" s="351"/>
    </row>
    <row r="144" spans="1:20" s="352" customFormat="1" ht="15.75" customHeight="1">
      <c r="A144" s="349"/>
      <c r="B144" s="302"/>
      <c r="C144" s="310" t="s">
        <v>1107</v>
      </c>
      <c r="D144" s="372">
        <v>20</v>
      </c>
      <c r="E144" s="272" t="s">
        <v>949</v>
      </c>
      <c r="F144" s="310"/>
      <c r="G144" s="350">
        <v>0</v>
      </c>
      <c r="H144" s="350">
        <v>1.77</v>
      </c>
      <c r="I144" s="350">
        <v>2.95</v>
      </c>
      <c r="J144" s="350">
        <v>4.13</v>
      </c>
      <c r="K144" s="350">
        <v>2.95</v>
      </c>
      <c r="L144" s="351"/>
      <c r="M144" s="351"/>
      <c r="N144" s="351"/>
      <c r="O144" s="351"/>
      <c r="P144" s="351"/>
      <c r="Q144" s="351"/>
      <c r="R144" s="351"/>
      <c r="S144" s="351"/>
      <c r="T144" s="351"/>
    </row>
    <row r="145" spans="1:20" s="352" customFormat="1" ht="15.75" customHeight="1">
      <c r="A145" s="349"/>
      <c r="B145" s="310" t="s">
        <v>992</v>
      </c>
      <c r="C145" s="310" t="s">
        <v>1108</v>
      </c>
      <c r="D145" s="372" t="s">
        <v>956</v>
      </c>
      <c r="E145" s="259" t="s">
        <v>954</v>
      </c>
      <c r="F145" s="310" t="s">
        <v>956</v>
      </c>
      <c r="G145" s="354">
        <v>0</v>
      </c>
      <c r="H145" s="354">
        <v>0</v>
      </c>
      <c r="I145" s="354">
        <v>0</v>
      </c>
      <c r="J145" s="354">
        <v>0</v>
      </c>
      <c r="K145" s="354">
        <v>0</v>
      </c>
      <c r="L145" s="351"/>
      <c r="M145" s="351"/>
      <c r="N145" s="351"/>
      <c r="O145" s="351"/>
      <c r="P145" s="351"/>
      <c r="Q145" s="351"/>
      <c r="R145" s="351"/>
      <c r="S145" s="351"/>
      <c r="T145" s="351"/>
    </row>
    <row r="146" spans="1:20" s="352" customFormat="1" ht="15.75" customHeight="1" collapsed="1">
      <c r="A146" s="344"/>
      <c r="B146" s="314"/>
      <c r="C146" s="314"/>
      <c r="D146" s="374"/>
      <c r="E146" s="266" t="s">
        <v>955</v>
      </c>
      <c r="F146" s="314"/>
      <c r="G146" s="354">
        <v>0</v>
      </c>
      <c r="H146" s="354">
        <v>0</v>
      </c>
      <c r="I146" s="354">
        <v>0</v>
      </c>
      <c r="J146" s="354">
        <v>0</v>
      </c>
      <c r="K146" s="354">
        <v>0</v>
      </c>
      <c r="L146" s="351"/>
      <c r="M146" s="351"/>
      <c r="N146" s="351"/>
      <c r="O146" s="351"/>
      <c r="P146" s="351"/>
      <c r="Q146" s="351"/>
      <c r="R146" s="351"/>
      <c r="S146" s="351"/>
      <c r="T146" s="351"/>
    </row>
    <row r="147" spans="1:20" s="383" customFormat="1" ht="15.75">
      <c r="A147" s="376"/>
      <c r="B147" s="377"/>
      <c r="C147" s="378"/>
      <c r="D147" s="379"/>
      <c r="E147" s="272" t="s">
        <v>949</v>
      </c>
      <c r="F147" s="380"/>
      <c r="G147" s="381">
        <v>71.54467850987278</v>
      </c>
      <c r="H147" s="381">
        <v>23.629252387199998</v>
      </c>
      <c r="I147" s="381">
        <v>18.2821064172</v>
      </c>
      <c r="J147" s="381">
        <v>14.19611334</v>
      </c>
      <c r="K147" s="381">
        <v>8.847</v>
      </c>
      <c r="L147" s="382"/>
      <c r="M147" s="382"/>
      <c r="N147" s="382"/>
      <c r="O147" s="382"/>
      <c r="P147" s="382"/>
      <c r="Q147" s="382"/>
      <c r="R147" s="382"/>
      <c r="S147" s="382"/>
      <c r="T147" s="382"/>
    </row>
    <row r="148" spans="1:20" s="383" customFormat="1" ht="14.25" customHeight="1">
      <c r="A148" s="376"/>
      <c r="B148" s="384" t="s">
        <v>1109</v>
      </c>
      <c r="C148" s="385"/>
      <c r="D148" s="386"/>
      <c r="E148" s="259" t="s">
        <v>954</v>
      </c>
      <c r="F148" s="349" t="s">
        <v>1084</v>
      </c>
      <c r="G148" s="387">
        <v>26.492351284713976</v>
      </c>
      <c r="H148" s="387">
        <v>17.374662271200002</v>
      </c>
      <c r="I148" s="387">
        <v>56.67738445029999</v>
      </c>
      <c r="J148" s="387">
        <v>22.451372112199998</v>
      </c>
      <c r="K148" s="387">
        <v>22.5141164997</v>
      </c>
      <c r="L148" s="382"/>
      <c r="M148" s="382"/>
      <c r="N148" s="382"/>
      <c r="O148" s="382"/>
      <c r="P148" s="382"/>
      <c r="Q148" s="382"/>
      <c r="R148" s="382"/>
      <c r="S148" s="382"/>
      <c r="T148" s="382"/>
    </row>
    <row r="149" spans="1:20" s="383" customFormat="1" ht="15.75" customHeight="1">
      <c r="A149" s="376"/>
      <c r="B149" s="388"/>
      <c r="C149" s="389"/>
      <c r="D149" s="390"/>
      <c r="E149" s="266" t="s">
        <v>955</v>
      </c>
      <c r="F149" s="344"/>
      <c r="G149" s="391">
        <v>12.264016298805021</v>
      </c>
      <c r="H149" s="391">
        <v>14.907010062890999</v>
      </c>
      <c r="I149" s="391">
        <v>15.056377243899998</v>
      </c>
      <c r="J149" s="391">
        <v>12.030221525299998</v>
      </c>
      <c r="K149" s="391">
        <v>10.6181986367</v>
      </c>
      <c r="L149" s="382"/>
      <c r="M149" s="382"/>
      <c r="N149" s="382"/>
      <c r="O149" s="382"/>
      <c r="P149" s="382"/>
      <c r="Q149" s="382"/>
      <c r="R149" s="382"/>
      <c r="S149" s="382"/>
      <c r="T149" s="382"/>
    </row>
    <row r="150" spans="1:20" s="383" customFormat="1" ht="15.75" hidden="1" outlineLevel="1">
      <c r="A150" s="376"/>
      <c r="B150" s="392" t="s">
        <v>1110</v>
      </c>
      <c r="C150" s="393"/>
      <c r="D150" s="394"/>
      <c r="E150" s="395"/>
      <c r="F150" s="396"/>
      <c r="G150" s="397">
        <v>0</v>
      </c>
      <c r="H150" s="397">
        <v>0</v>
      </c>
      <c r="I150" s="397">
        <v>0</v>
      </c>
      <c r="J150" s="397">
        <v>0</v>
      </c>
      <c r="K150" s="397">
        <v>0</v>
      </c>
      <c r="L150" s="382"/>
      <c r="M150" s="382"/>
      <c r="N150" s="382"/>
      <c r="O150" s="382"/>
      <c r="P150" s="382"/>
      <c r="Q150" s="382"/>
      <c r="R150" s="382"/>
      <c r="S150" s="382"/>
      <c r="T150" s="382"/>
    </row>
    <row r="151" spans="1:20" s="405" customFormat="1" ht="11.25" customHeight="1" hidden="1" outlineLevel="1">
      <c r="A151" s="398"/>
      <c r="B151" s="399" t="s">
        <v>1111</v>
      </c>
      <c r="C151" s="400"/>
      <c r="D151" s="401"/>
      <c r="E151" s="401"/>
      <c r="F151" s="402"/>
      <c r="G151" s="403">
        <v>0</v>
      </c>
      <c r="H151" s="403">
        <v>0</v>
      </c>
      <c r="I151" s="403">
        <v>0</v>
      </c>
      <c r="J151" s="403">
        <v>0</v>
      </c>
      <c r="K151" s="403">
        <v>0</v>
      </c>
      <c r="L151" s="404"/>
      <c r="M151" s="404"/>
      <c r="N151" s="404"/>
      <c r="O151" s="404"/>
      <c r="P151" s="404"/>
      <c r="Q151" s="404"/>
      <c r="R151" s="404"/>
      <c r="S151" s="404"/>
      <c r="T151" s="404"/>
    </row>
    <row r="152" spans="1:20" s="405" customFormat="1" ht="11.25" customHeight="1" hidden="1" outlineLevel="1">
      <c r="A152" s="398"/>
      <c r="B152" s="406" t="s">
        <v>1112</v>
      </c>
      <c r="C152" s="407"/>
      <c r="D152" s="408"/>
      <c r="E152" s="409"/>
      <c r="F152" s="410"/>
      <c r="G152" s="411">
        <v>0</v>
      </c>
      <c r="H152" s="411">
        <v>0</v>
      </c>
      <c r="I152" s="411">
        <v>0</v>
      </c>
      <c r="J152" s="411">
        <v>0</v>
      </c>
      <c r="K152" s="411">
        <v>0</v>
      </c>
      <c r="L152" s="404"/>
      <c r="M152" s="404"/>
      <c r="N152" s="404"/>
      <c r="O152" s="404"/>
      <c r="P152" s="404"/>
      <c r="Q152" s="404"/>
      <c r="R152" s="404"/>
      <c r="S152" s="404"/>
      <c r="T152" s="404"/>
    </row>
    <row r="153" spans="1:20" s="405" customFormat="1" ht="11.25" customHeight="1" collapsed="1">
      <c r="A153" s="398"/>
      <c r="B153" s="57"/>
      <c r="C153" s="57"/>
      <c r="D153" s="57"/>
      <c r="G153" s="412">
        <v>0</v>
      </c>
      <c r="H153" s="413"/>
      <c r="I153" s="413"/>
      <c r="J153" s="413"/>
      <c r="K153" s="413"/>
      <c r="L153" s="404"/>
      <c r="M153" s="404"/>
      <c r="N153" s="404"/>
      <c r="O153" s="404"/>
      <c r="P153" s="404"/>
      <c r="Q153" s="404"/>
      <c r="R153" s="404"/>
      <c r="S153" s="404"/>
      <c r="T153" s="404"/>
    </row>
    <row r="154" spans="1:20" s="415" customFormat="1" ht="15.75" customHeight="1">
      <c r="A154" s="398"/>
      <c r="B154" s="414" t="s">
        <v>1113</v>
      </c>
      <c r="C154" s="414"/>
      <c r="H154" s="416"/>
      <c r="I154" s="416"/>
      <c r="J154" s="416"/>
      <c r="K154" s="416"/>
      <c r="L154" s="417"/>
      <c r="M154" s="417"/>
      <c r="N154" s="417"/>
      <c r="O154" s="417"/>
      <c r="P154" s="417"/>
      <c r="Q154" s="417"/>
      <c r="R154" s="417"/>
      <c r="S154" s="417"/>
      <c r="T154" s="417"/>
    </row>
    <row r="155" spans="1:20" s="415" customFormat="1" ht="15.75" customHeight="1">
      <c r="A155" s="398"/>
      <c r="B155" s="414"/>
      <c r="C155" s="418" t="s">
        <v>1114</v>
      </c>
      <c r="E155" s="419" t="s">
        <v>1114</v>
      </c>
      <c r="H155" s="416"/>
      <c r="I155" s="416"/>
      <c r="J155" s="416"/>
      <c r="K155" s="416"/>
      <c r="L155" s="417"/>
      <c r="M155" s="417"/>
      <c r="N155" s="417"/>
      <c r="O155" s="417"/>
      <c r="P155" s="417"/>
      <c r="Q155" s="417"/>
      <c r="R155" s="417"/>
      <c r="S155" s="417"/>
      <c r="T155" s="417"/>
    </row>
    <row r="156" spans="1:20" s="415" customFormat="1" ht="15.75" customHeight="1">
      <c r="A156" s="398"/>
      <c r="B156" s="420" t="s">
        <v>1115</v>
      </c>
      <c r="C156" s="421">
        <v>0.59</v>
      </c>
      <c r="D156" s="420" t="s">
        <v>1116</v>
      </c>
      <c r="E156" s="421">
        <v>0.45</v>
      </c>
      <c r="H156" s="416"/>
      <c r="I156" s="416"/>
      <c r="J156" s="416"/>
      <c r="K156" s="416"/>
      <c r="L156" s="417"/>
      <c r="M156" s="417"/>
      <c r="N156" s="417"/>
      <c r="O156" s="417"/>
      <c r="P156" s="417"/>
      <c r="Q156" s="417"/>
      <c r="R156" s="417"/>
      <c r="S156" s="417"/>
      <c r="T156" s="417"/>
    </row>
    <row r="157" spans="1:20" s="415" customFormat="1" ht="15.75" customHeight="1">
      <c r="A157" s="398"/>
      <c r="B157" s="420" t="s">
        <v>1117</v>
      </c>
      <c r="C157" s="421">
        <v>0.36</v>
      </c>
      <c r="D157" s="420" t="s">
        <v>1118</v>
      </c>
      <c r="E157" s="421">
        <v>0.7</v>
      </c>
      <c r="H157" s="422"/>
      <c r="I157" s="422"/>
      <c r="J157" s="422"/>
      <c r="K157" s="422"/>
      <c r="L157" s="417"/>
      <c r="M157" s="417"/>
      <c r="N157" s="417"/>
      <c r="O157" s="417"/>
      <c r="P157" s="417"/>
      <c r="Q157" s="417"/>
      <c r="R157" s="417"/>
      <c r="S157" s="417"/>
      <c r="T157" s="417"/>
    </row>
    <row r="158" spans="1:20" s="415" customFormat="1" ht="15.75" customHeight="1">
      <c r="A158" s="398"/>
      <c r="B158" s="420" t="s">
        <v>1119</v>
      </c>
      <c r="C158" s="421">
        <v>0.7997</v>
      </c>
      <c r="D158" s="420" t="s">
        <v>1120</v>
      </c>
      <c r="E158" s="421">
        <v>0.096</v>
      </c>
      <c r="H158" s="422"/>
      <c r="I158" s="422"/>
      <c r="J158" s="422"/>
      <c r="K158" s="422"/>
      <c r="L158" s="417"/>
      <c r="M158" s="417"/>
      <c r="N158" s="417"/>
      <c r="O158" s="417"/>
      <c r="P158" s="417"/>
      <c r="Q158" s="417"/>
      <c r="R158" s="417"/>
      <c r="S158" s="417"/>
      <c r="T158" s="417"/>
    </row>
    <row r="159" spans="1:20" s="415" customFormat="1" ht="15.75" customHeight="1">
      <c r="A159" s="398"/>
      <c r="B159" s="420" t="s">
        <v>1121</v>
      </c>
      <c r="C159" s="421">
        <v>0.0054</v>
      </c>
      <c r="D159" s="420" t="s">
        <v>1122</v>
      </c>
      <c r="E159" s="421">
        <v>0.111</v>
      </c>
      <c r="H159" s="422"/>
      <c r="I159" s="422"/>
      <c r="J159" s="422"/>
      <c r="K159" s="422"/>
      <c r="L159" s="417"/>
      <c r="M159" s="417"/>
      <c r="N159" s="417"/>
      <c r="O159" s="417"/>
      <c r="P159" s="417"/>
      <c r="Q159" s="417"/>
      <c r="R159" s="417"/>
      <c r="S159" s="417"/>
      <c r="T159" s="417"/>
    </row>
    <row r="160" spans="1:20" s="415" customFormat="1" ht="15.75" customHeight="1">
      <c r="A160" s="398"/>
      <c r="B160"/>
      <c r="C160"/>
      <c r="D160"/>
      <c r="H160" s="422"/>
      <c r="I160" s="422"/>
      <c r="J160" s="422"/>
      <c r="K160" s="422"/>
      <c r="L160" s="417"/>
      <c r="M160" s="417"/>
      <c r="N160" s="417"/>
      <c r="O160" s="417"/>
      <c r="P160" s="417"/>
      <c r="Q160" s="417"/>
      <c r="R160" s="417"/>
      <c r="S160" s="417"/>
      <c r="T160" s="417"/>
    </row>
    <row r="161" spans="1:20" s="415" customFormat="1" ht="15.75" customHeight="1">
      <c r="A161" s="398"/>
      <c r="B161"/>
      <c r="C161"/>
      <c r="D161"/>
      <c r="H161" s="422"/>
      <c r="I161" s="422"/>
      <c r="J161" s="422"/>
      <c r="K161" s="422"/>
      <c r="L161" s="417"/>
      <c r="M161" s="417"/>
      <c r="N161" s="417"/>
      <c r="O161" s="417"/>
      <c r="P161" s="417"/>
      <c r="Q161" s="417"/>
      <c r="R161" s="417"/>
      <c r="S161" s="417"/>
      <c r="T161" s="417"/>
    </row>
    <row r="162" spans="1:20" s="415" customFormat="1" ht="15.75" customHeight="1">
      <c r="A162" s="398"/>
      <c r="B162"/>
      <c r="C162"/>
      <c r="D162"/>
      <c r="H162" s="422"/>
      <c r="I162" s="422"/>
      <c r="J162" s="422"/>
      <c r="K162" s="422"/>
      <c r="L162" s="417"/>
      <c r="M162" s="417"/>
      <c r="N162" s="417"/>
      <c r="O162" s="417"/>
      <c r="P162" s="417"/>
      <c r="Q162" s="417"/>
      <c r="R162" s="417"/>
      <c r="S162" s="417"/>
      <c r="T162" s="417"/>
    </row>
    <row r="163" spans="1:20" s="415" customFormat="1" ht="15.75" customHeight="1">
      <c r="A163" s="398"/>
      <c r="B163"/>
      <c r="C163"/>
      <c r="D163"/>
      <c r="H163" s="422"/>
      <c r="I163" s="422"/>
      <c r="J163" s="422"/>
      <c r="K163" s="422"/>
      <c r="L163" s="417"/>
      <c r="M163" s="417"/>
      <c r="N163" s="417"/>
      <c r="O163" s="417"/>
      <c r="P163" s="417"/>
      <c r="Q163" s="417"/>
      <c r="R163" s="417"/>
      <c r="S163" s="417"/>
      <c r="T163" s="417"/>
    </row>
    <row r="164" spans="1:20" s="405" customFormat="1" ht="11.25" customHeight="1">
      <c r="A164" s="398"/>
      <c r="B164" s="423"/>
      <c r="C164" s="423"/>
      <c r="H164" s="351"/>
      <c r="I164" s="351"/>
      <c r="J164" s="351"/>
      <c r="K164" s="351"/>
      <c r="L164" s="404"/>
      <c r="M164" s="404"/>
      <c r="N164" s="404"/>
      <c r="O164" s="404"/>
      <c r="P164" s="404"/>
      <c r="Q164" s="404"/>
      <c r="R164" s="404"/>
      <c r="S164" s="404"/>
      <c r="T164" s="404"/>
    </row>
    <row r="165" spans="1:20" s="405" customFormat="1" ht="11.25" customHeight="1">
      <c r="A165" s="398"/>
      <c r="B165" s="423"/>
      <c r="C165" s="423"/>
      <c r="H165" s="351"/>
      <c r="I165" s="351"/>
      <c r="J165" s="351"/>
      <c r="K165" s="351"/>
      <c r="L165" s="404"/>
      <c r="M165" s="404"/>
      <c r="N165" s="404"/>
      <c r="O165" s="404"/>
      <c r="P165" s="404"/>
      <c r="Q165" s="404"/>
      <c r="R165" s="404"/>
      <c r="S165" s="404"/>
      <c r="T165" s="404"/>
    </row>
    <row r="166" spans="1:20" s="405" customFormat="1" ht="11.25" customHeight="1">
      <c r="A166" s="398"/>
      <c r="B166" s="404"/>
      <c r="C166" s="404"/>
      <c r="H166" s="351"/>
      <c r="I166" s="351"/>
      <c r="J166" s="351"/>
      <c r="K166" s="351"/>
      <c r="L166" s="404"/>
      <c r="M166" s="404"/>
      <c r="N166" s="404"/>
      <c r="O166" s="404"/>
      <c r="P166" s="404"/>
      <c r="Q166" s="404"/>
      <c r="R166" s="404"/>
      <c r="S166" s="404"/>
      <c r="T166" s="404"/>
    </row>
    <row r="167" spans="1:20" s="426" customFormat="1" ht="16.5">
      <c r="A167" s="424" t="s">
        <v>293</v>
      </c>
      <c r="B167" s="425"/>
      <c r="C167" s="425" t="s">
        <v>593</v>
      </c>
      <c r="E167" s="426" t="s">
        <v>294</v>
      </c>
      <c r="H167" s="425"/>
      <c r="I167" s="425" t="s">
        <v>594</v>
      </c>
      <c r="J167" s="425"/>
      <c r="K167" s="425"/>
      <c r="L167" s="425"/>
      <c r="M167" s="425"/>
      <c r="N167" s="425"/>
      <c r="O167" s="425"/>
      <c r="P167" s="425"/>
      <c r="Q167" s="425"/>
      <c r="R167" s="425"/>
      <c r="S167" s="425"/>
      <c r="T167" s="425"/>
    </row>
    <row r="168" spans="1:7" ht="15.75">
      <c r="A168" s="230"/>
      <c r="B168" s="231"/>
      <c r="D168" s="231"/>
      <c r="E168" s="231"/>
      <c r="F168" s="231"/>
      <c r="G168" s="231"/>
    </row>
    <row r="169" spans="1:7" ht="15.75">
      <c r="A169" s="230"/>
      <c r="B169" s="231"/>
      <c r="D169" s="231"/>
      <c r="E169" s="231"/>
      <c r="F169" s="231"/>
      <c r="G169" s="231"/>
    </row>
    <row r="170" spans="1:7" ht="15.75">
      <c r="A170" s="230"/>
      <c r="B170" s="231"/>
      <c r="D170" s="231"/>
      <c r="E170" s="231"/>
      <c r="F170" s="231"/>
      <c r="G170" s="231"/>
    </row>
    <row r="171" spans="1:7" ht="15.75">
      <c r="A171" s="230"/>
      <c r="B171" s="231"/>
      <c r="D171" s="231"/>
      <c r="E171" s="231"/>
      <c r="F171" s="231"/>
      <c r="G171" s="231"/>
    </row>
    <row r="172" spans="1:7" ht="15.75">
      <c r="A172" s="230"/>
      <c r="B172" s="231"/>
      <c r="D172" s="231"/>
      <c r="E172" s="231"/>
      <c r="F172" s="231"/>
      <c r="G172" s="231"/>
    </row>
    <row r="173" spans="1:7" ht="15.75">
      <c r="A173" s="230"/>
      <c r="B173" s="231"/>
      <c r="D173" s="231"/>
      <c r="E173" s="231"/>
      <c r="F173" s="231"/>
      <c r="G173" s="231"/>
    </row>
    <row r="174" spans="1:7" ht="15.75">
      <c r="A174" s="230"/>
      <c r="B174" s="231"/>
      <c r="D174" s="231"/>
      <c r="E174" s="231"/>
      <c r="F174" s="231"/>
      <c r="G174" s="231"/>
    </row>
    <row r="175" spans="1:7" ht="15.75">
      <c r="A175" s="230"/>
      <c r="B175" s="231"/>
      <c r="D175" s="231"/>
      <c r="E175" s="231"/>
      <c r="F175" s="231"/>
      <c r="G175" s="231"/>
    </row>
    <row r="176" spans="1:7" ht="15.75">
      <c r="A176" s="230"/>
      <c r="B176" s="231"/>
      <c r="D176" s="231"/>
      <c r="E176" s="231"/>
      <c r="F176" s="231"/>
      <c r="G176" s="231"/>
    </row>
    <row r="177" spans="1:7" ht="15.75">
      <c r="A177" s="230"/>
      <c r="B177" s="231"/>
      <c r="D177" s="231"/>
      <c r="E177" s="231"/>
      <c r="F177" s="231"/>
      <c r="G177" s="231"/>
    </row>
    <row r="178" spans="1:7" ht="15.75">
      <c r="A178" s="230"/>
      <c r="B178" s="231"/>
      <c r="D178" s="231"/>
      <c r="E178" s="231"/>
      <c r="F178" s="231"/>
      <c r="G178" s="231"/>
    </row>
    <row r="179" spans="1:7" ht="15.75">
      <c r="A179" s="230"/>
      <c r="B179" s="231"/>
      <c r="D179" s="231"/>
      <c r="E179" s="231"/>
      <c r="F179" s="231"/>
      <c r="G179" s="231"/>
    </row>
    <row r="180" spans="1:7" ht="15.75">
      <c r="A180" s="230"/>
      <c r="B180" s="231"/>
      <c r="D180" s="231"/>
      <c r="E180" s="231"/>
      <c r="F180" s="231"/>
      <c r="G180" s="231"/>
    </row>
    <row r="181" spans="1:7" ht="15.75">
      <c r="A181" s="230"/>
      <c r="B181" s="231"/>
      <c r="D181" s="231"/>
      <c r="E181" s="231"/>
      <c r="F181" s="231"/>
      <c r="G181" s="231"/>
    </row>
    <row r="182" spans="1:7" ht="15.75">
      <c r="A182" s="230"/>
      <c r="B182" s="231"/>
      <c r="D182" s="231"/>
      <c r="E182" s="231"/>
      <c r="F182" s="231"/>
      <c r="G182" s="231"/>
    </row>
    <row r="183" spans="1:7" ht="15.75">
      <c r="A183" s="230"/>
      <c r="B183" s="231"/>
      <c r="D183" s="231"/>
      <c r="E183" s="231"/>
      <c r="F183" s="231"/>
      <c r="G183" s="231"/>
    </row>
    <row r="184" spans="1:7" ht="15.75">
      <c r="A184" s="230"/>
      <c r="B184" s="231"/>
      <c r="D184" s="231"/>
      <c r="E184" s="231"/>
      <c r="F184" s="231"/>
      <c r="G184" s="231"/>
    </row>
    <row r="185" spans="1:7" ht="15.75">
      <c r="A185" s="230"/>
      <c r="B185" s="231"/>
      <c r="D185" s="231"/>
      <c r="E185" s="231"/>
      <c r="F185" s="231"/>
      <c r="G185" s="231"/>
    </row>
    <row r="186" spans="1:7" ht="15.75">
      <c r="A186" s="230"/>
      <c r="B186" s="231"/>
      <c r="D186" s="231"/>
      <c r="E186" s="231"/>
      <c r="F186" s="231"/>
      <c r="G186" s="231"/>
    </row>
    <row r="187" spans="1:7" ht="15.75">
      <c r="A187" s="230"/>
      <c r="B187" s="231"/>
      <c r="D187" s="231"/>
      <c r="E187" s="231"/>
      <c r="F187" s="231"/>
      <c r="G187" s="231"/>
    </row>
    <row r="188" spans="1:7" ht="15.75">
      <c r="A188" s="230"/>
      <c r="B188" s="231"/>
      <c r="D188" s="231"/>
      <c r="E188" s="231"/>
      <c r="F188" s="231"/>
      <c r="G188" s="231"/>
    </row>
    <row r="189" spans="1:7" ht="15.75">
      <c r="A189" s="230"/>
      <c r="B189" s="231"/>
      <c r="D189" s="231"/>
      <c r="E189" s="231"/>
      <c r="F189" s="231"/>
      <c r="G189" s="231"/>
    </row>
    <row r="190" spans="1:7" ht="15.75">
      <c r="A190" s="230"/>
      <c r="B190" s="231"/>
      <c r="D190" s="231"/>
      <c r="E190" s="231"/>
      <c r="F190" s="231"/>
      <c r="G190" s="231"/>
    </row>
    <row r="191" spans="1:7" ht="15.75">
      <c r="A191" s="230"/>
      <c r="B191" s="231"/>
      <c r="D191" s="231"/>
      <c r="E191" s="231"/>
      <c r="F191" s="231"/>
      <c r="G191" s="231"/>
    </row>
    <row r="192" spans="1:7" ht="15.75">
      <c r="A192" s="230"/>
      <c r="B192" s="231"/>
      <c r="D192" s="231"/>
      <c r="E192" s="231"/>
      <c r="F192" s="231"/>
      <c r="G192" s="231"/>
    </row>
    <row r="193" spans="1:7" ht="15.75">
      <c r="A193" s="230"/>
      <c r="B193" s="231"/>
      <c r="D193" s="231"/>
      <c r="E193" s="231"/>
      <c r="F193" s="231"/>
      <c r="G193" s="231"/>
    </row>
    <row r="194" spans="1:7" ht="15.75">
      <c r="A194" s="230"/>
      <c r="B194" s="231"/>
      <c r="D194" s="231"/>
      <c r="E194" s="231"/>
      <c r="F194" s="231"/>
      <c r="G194" s="231"/>
    </row>
    <row r="195" spans="1:7" ht="15.75">
      <c r="A195" s="230"/>
      <c r="B195" s="231"/>
      <c r="D195" s="231"/>
      <c r="E195" s="231"/>
      <c r="F195" s="231"/>
      <c r="G195" s="231"/>
    </row>
    <row r="196" spans="1:7" ht="15.75">
      <c r="A196" s="230"/>
      <c r="B196" s="231"/>
      <c r="D196" s="231"/>
      <c r="E196" s="231"/>
      <c r="F196" s="231"/>
      <c r="G196" s="231"/>
    </row>
    <row r="197" spans="1:7" ht="15.75">
      <c r="A197" s="230"/>
      <c r="B197" s="231"/>
      <c r="D197" s="231"/>
      <c r="E197" s="231"/>
      <c r="F197" s="231"/>
      <c r="G197" s="231"/>
    </row>
    <row r="198" spans="1:7" ht="15.75">
      <c r="A198" s="230"/>
      <c r="B198" s="231"/>
      <c r="D198" s="231"/>
      <c r="E198" s="231"/>
      <c r="F198" s="231"/>
      <c r="G198" s="231"/>
    </row>
    <row r="199" spans="1:7" ht="15.75">
      <c r="A199" s="230"/>
      <c r="B199" s="231"/>
      <c r="D199" s="231"/>
      <c r="E199" s="231"/>
      <c r="F199" s="231"/>
      <c r="G199" s="231"/>
    </row>
    <row r="200" spans="1:7" ht="15.75">
      <c r="A200" s="230"/>
      <c r="B200" s="231"/>
      <c r="D200" s="231"/>
      <c r="E200" s="231"/>
      <c r="F200" s="231"/>
      <c r="G200" s="231"/>
    </row>
    <row r="201" spans="1:7" ht="15.75">
      <c r="A201" s="230"/>
      <c r="B201" s="231"/>
      <c r="D201" s="231"/>
      <c r="E201" s="231"/>
      <c r="F201" s="231"/>
      <c r="G201" s="231"/>
    </row>
    <row r="202" spans="1:7" ht="15.75">
      <c r="A202" s="230"/>
      <c r="B202" s="231"/>
      <c r="D202" s="231"/>
      <c r="E202" s="231"/>
      <c r="F202" s="231"/>
      <c r="G202" s="231"/>
    </row>
    <row r="203" spans="1:7" ht="15.75">
      <c r="A203" s="230"/>
      <c r="B203" s="231"/>
      <c r="D203" s="231"/>
      <c r="E203" s="231"/>
      <c r="F203" s="231"/>
      <c r="G203" s="231"/>
    </row>
    <row r="204" spans="1:7" ht="15.75">
      <c r="A204" s="230"/>
      <c r="B204" s="231"/>
      <c r="D204" s="231"/>
      <c r="E204" s="231"/>
      <c r="F204" s="231"/>
      <c r="G204" s="231"/>
    </row>
    <row r="205" spans="1:7" ht="15.75">
      <c r="A205" s="230"/>
      <c r="B205" s="231"/>
      <c r="D205" s="231"/>
      <c r="E205" s="231"/>
      <c r="F205" s="231"/>
      <c r="G205" s="231"/>
    </row>
    <row r="206" spans="1:7" ht="15.75">
      <c r="A206" s="230"/>
      <c r="B206" s="231"/>
      <c r="D206" s="231"/>
      <c r="E206" s="231"/>
      <c r="F206" s="231"/>
      <c r="G206" s="231"/>
    </row>
    <row r="207" spans="1:7" ht="15.75">
      <c r="A207" s="230"/>
      <c r="B207" s="231"/>
      <c r="D207" s="231"/>
      <c r="E207" s="231"/>
      <c r="F207" s="231"/>
      <c r="G207" s="231"/>
    </row>
    <row r="208" spans="1:7" ht="15.75">
      <c r="A208" s="230"/>
      <c r="B208" s="231"/>
      <c r="D208" s="231"/>
      <c r="E208" s="231"/>
      <c r="F208" s="231"/>
      <c r="G208" s="231"/>
    </row>
    <row r="209" spans="1:7" ht="15.75">
      <c r="A209" s="230"/>
      <c r="B209" s="231"/>
      <c r="D209" s="231"/>
      <c r="E209" s="231"/>
      <c r="F209" s="231"/>
      <c r="G209" s="231"/>
    </row>
    <row r="210" spans="1:7" ht="15.75">
      <c r="A210" s="230"/>
      <c r="B210" s="231"/>
      <c r="D210" s="231"/>
      <c r="E210" s="231"/>
      <c r="F210" s="231"/>
      <c r="G210" s="231"/>
    </row>
    <row r="211" spans="1:7" ht="15.75">
      <c r="A211" s="230"/>
      <c r="B211" s="231"/>
      <c r="D211" s="231"/>
      <c r="E211" s="231"/>
      <c r="F211" s="231"/>
      <c r="G211" s="231"/>
    </row>
    <row r="212" spans="1:7" ht="15.75">
      <c r="A212" s="230"/>
      <c r="B212" s="231"/>
      <c r="D212" s="231"/>
      <c r="E212" s="231"/>
      <c r="F212" s="231"/>
      <c r="G212" s="231"/>
    </row>
    <row r="213" spans="1:7" ht="15.75">
      <c r="A213" s="230"/>
      <c r="B213" s="231"/>
      <c r="D213" s="231"/>
      <c r="E213" s="231"/>
      <c r="F213" s="231"/>
      <c r="G213" s="231"/>
    </row>
    <row r="214" spans="1:7" ht="15.75">
      <c r="A214" s="230"/>
      <c r="B214" s="231"/>
      <c r="D214" s="231"/>
      <c r="E214" s="231"/>
      <c r="F214" s="231"/>
      <c r="G214" s="231"/>
    </row>
    <row r="215" spans="1:7" ht="15.75">
      <c r="A215" s="230"/>
      <c r="B215" s="231"/>
      <c r="D215" s="231"/>
      <c r="E215" s="231"/>
      <c r="F215" s="231"/>
      <c r="G215" s="231"/>
    </row>
    <row r="216" spans="1:7" ht="15.75">
      <c r="A216" s="230"/>
      <c r="B216" s="231"/>
      <c r="D216" s="231"/>
      <c r="E216" s="231"/>
      <c r="F216" s="231"/>
      <c r="G216" s="231"/>
    </row>
    <row r="217" spans="1:7" ht="15.75">
      <c r="A217" s="230"/>
      <c r="B217" s="231"/>
      <c r="D217" s="231"/>
      <c r="E217" s="231"/>
      <c r="F217" s="231"/>
      <c r="G217" s="231"/>
    </row>
    <row r="218" spans="1:7" ht="15.75">
      <c r="A218" s="230"/>
      <c r="B218" s="231"/>
      <c r="D218" s="231"/>
      <c r="E218" s="231"/>
      <c r="F218" s="231"/>
      <c r="G218" s="231"/>
    </row>
    <row r="219" spans="1:7" ht="15.75">
      <c r="A219" s="230"/>
      <c r="B219" s="231"/>
      <c r="D219" s="231"/>
      <c r="E219" s="231"/>
      <c r="F219" s="231"/>
      <c r="G219" s="231"/>
    </row>
    <row r="220" spans="1:7" ht="15.75">
      <c r="A220" s="230"/>
      <c r="B220" s="231"/>
      <c r="D220" s="231"/>
      <c r="E220" s="231"/>
      <c r="F220" s="231"/>
      <c r="G220" s="231"/>
    </row>
    <row r="221" spans="1:7" ht="15.75">
      <c r="A221" s="230"/>
      <c r="B221" s="231"/>
      <c r="D221" s="231"/>
      <c r="E221" s="231"/>
      <c r="F221" s="231"/>
      <c r="G221" s="231"/>
    </row>
    <row r="222" spans="1:7" ht="15.75">
      <c r="A222" s="230"/>
      <c r="B222" s="231"/>
      <c r="D222" s="231"/>
      <c r="E222" s="231"/>
      <c r="F222" s="231"/>
      <c r="G222" s="231"/>
    </row>
    <row r="223" spans="1:7" ht="15.75">
      <c r="A223" s="230"/>
      <c r="B223" s="231"/>
      <c r="D223" s="231"/>
      <c r="E223" s="231"/>
      <c r="F223" s="231"/>
      <c r="G223" s="231"/>
    </row>
    <row r="224" spans="1:7" ht="15.75">
      <c r="A224" s="230"/>
      <c r="B224" s="231"/>
      <c r="D224" s="231"/>
      <c r="E224" s="231"/>
      <c r="F224" s="231"/>
      <c r="G224" s="231"/>
    </row>
    <row r="225" spans="1:7" ht="15.75">
      <c r="A225" s="230"/>
      <c r="B225" s="231"/>
      <c r="D225" s="231"/>
      <c r="E225" s="231"/>
      <c r="F225" s="231"/>
      <c r="G225" s="231"/>
    </row>
    <row r="226" spans="1:7" ht="15.75">
      <c r="A226" s="230"/>
      <c r="B226" s="231"/>
      <c r="D226" s="231"/>
      <c r="E226" s="231"/>
      <c r="F226" s="231"/>
      <c r="G226" s="231"/>
    </row>
    <row r="227" spans="1:7" ht="15.75">
      <c r="A227" s="230"/>
      <c r="B227" s="231"/>
      <c r="D227" s="231"/>
      <c r="E227" s="231"/>
      <c r="F227" s="231"/>
      <c r="G227" s="231"/>
    </row>
    <row r="228" spans="1:7" ht="15.75">
      <c r="A228" s="230"/>
      <c r="B228" s="231"/>
      <c r="D228" s="231"/>
      <c r="E228" s="231"/>
      <c r="F228" s="231"/>
      <c r="G228" s="231"/>
    </row>
    <row r="229" spans="1:7" ht="15.75">
      <c r="A229" s="230"/>
      <c r="B229" s="231"/>
      <c r="D229" s="231"/>
      <c r="E229" s="231"/>
      <c r="F229" s="231"/>
      <c r="G229" s="231"/>
    </row>
    <row r="230" spans="1:7" ht="15.75">
      <c r="A230" s="230"/>
      <c r="B230" s="231"/>
      <c r="D230" s="231"/>
      <c r="E230" s="231"/>
      <c r="F230" s="231"/>
      <c r="G230" s="231"/>
    </row>
    <row r="231" spans="1:7" ht="15.75">
      <c r="A231" s="230"/>
      <c r="B231" s="231"/>
      <c r="D231" s="231"/>
      <c r="E231" s="231"/>
      <c r="F231" s="231"/>
      <c r="G231" s="231"/>
    </row>
    <row r="232" spans="1:7" ht="15.75">
      <c r="A232" s="230"/>
      <c r="B232" s="231"/>
      <c r="D232" s="231"/>
      <c r="E232" s="231"/>
      <c r="F232" s="231"/>
      <c r="G232" s="231"/>
    </row>
    <row r="233" spans="1:7" ht="15.75">
      <c r="A233" s="230"/>
      <c r="B233" s="231"/>
      <c r="D233" s="231"/>
      <c r="E233" s="231"/>
      <c r="F233" s="231"/>
      <c r="G233" s="231"/>
    </row>
    <row r="234" spans="1:7" ht="15.75">
      <c r="A234" s="230"/>
      <c r="B234" s="231"/>
      <c r="D234" s="231"/>
      <c r="E234" s="231"/>
      <c r="F234" s="231"/>
      <c r="G234" s="231"/>
    </row>
    <row r="235" spans="1:7" ht="15.75">
      <c r="A235" s="230"/>
      <c r="B235" s="231"/>
      <c r="D235" s="231"/>
      <c r="E235" s="231"/>
      <c r="F235" s="231"/>
      <c r="G235" s="231"/>
    </row>
    <row r="236" spans="1:7" ht="15.75">
      <c r="A236" s="230"/>
      <c r="B236" s="231"/>
      <c r="D236" s="231"/>
      <c r="E236" s="231"/>
      <c r="F236" s="231"/>
      <c r="G236" s="231"/>
    </row>
    <row r="237" spans="1:7" ht="15.75">
      <c r="A237" s="230"/>
      <c r="B237" s="231"/>
      <c r="D237" s="231"/>
      <c r="E237" s="231"/>
      <c r="F237" s="231"/>
      <c r="G237" s="231"/>
    </row>
    <row r="238" spans="1:7" ht="15.75">
      <c r="A238" s="230"/>
      <c r="B238" s="231"/>
      <c r="D238" s="231"/>
      <c r="E238" s="231"/>
      <c r="F238" s="231"/>
      <c r="G238" s="231"/>
    </row>
    <row r="239" spans="1:7" ht="15.75">
      <c r="A239" s="230"/>
      <c r="B239" s="231"/>
      <c r="D239" s="231"/>
      <c r="E239" s="231"/>
      <c r="F239" s="231"/>
      <c r="G239" s="231"/>
    </row>
    <row r="240" spans="1:7" ht="15.75">
      <c r="A240" s="230"/>
      <c r="B240" s="231"/>
      <c r="D240" s="231"/>
      <c r="E240" s="231"/>
      <c r="F240" s="231"/>
      <c r="G240" s="231"/>
    </row>
    <row r="241" spans="1:7" ht="15.75">
      <c r="A241" s="230"/>
      <c r="B241" s="231"/>
      <c r="D241" s="231"/>
      <c r="E241" s="231"/>
      <c r="F241" s="231"/>
      <c r="G241" s="231"/>
    </row>
    <row r="242" spans="1:7" ht="15.75">
      <c r="A242" s="230"/>
      <c r="B242" s="231"/>
      <c r="D242" s="231"/>
      <c r="E242" s="231"/>
      <c r="F242" s="231"/>
      <c r="G242" s="231"/>
    </row>
    <row r="243" spans="1:7" ht="15.75">
      <c r="A243" s="230"/>
      <c r="B243" s="231"/>
      <c r="D243" s="231"/>
      <c r="E243" s="231"/>
      <c r="F243" s="231"/>
      <c r="G243" s="231"/>
    </row>
    <row r="244" spans="1:7" ht="15.75">
      <c r="A244" s="230"/>
      <c r="B244" s="231"/>
      <c r="D244" s="231"/>
      <c r="E244" s="231"/>
      <c r="F244" s="231"/>
      <c r="G244" s="231"/>
    </row>
    <row r="245" spans="1:7" ht="15.75">
      <c r="A245" s="230"/>
      <c r="B245" s="231"/>
      <c r="D245" s="231"/>
      <c r="E245" s="231"/>
      <c r="F245" s="231"/>
      <c r="G245" s="231"/>
    </row>
    <row r="246" spans="1:7" ht="15.75">
      <c r="A246" s="230"/>
      <c r="B246" s="231"/>
      <c r="D246" s="231"/>
      <c r="E246" s="231"/>
      <c r="F246" s="231"/>
      <c r="G246" s="231"/>
    </row>
    <row r="247" spans="1:7" ht="15.75">
      <c r="A247" s="230"/>
      <c r="B247" s="231"/>
      <c r="D247" s="231"/>
      <c r="E247" s="231"/>
      <c r="F247" s="231"/>
      <c r="G247" s="231"/>
    </row>
    <row r="248" spans="1:7" ht="15.75">
      <c r="A248" s="230"/>
      <c r="B248" s="231"/>
      <c r="D248" s="231"/>
      <c r="E248" s="231"/>
      <c r="F248" s="231"/>
      <c r="G248" s="231"/>
    </row>
    <row r="249" spans="1:7" ht="15.75">
      <c r="A249" s="230"/>
      <c r="B249" s="231"/>
      <c r="D249" s="231"/>
      <c r="E249" s="231"/>
      <c r="F249" s="231"/>
      <c r="G249" s="231"/>
    </row>
    <row r="250" spans="1:7" ht="15.75">
      <c r="A250" s="230"/>
      <c r="B250" s="231"/>
      <c r="D250" s="231"/>
      <c r="E250" s="231"/>
      <c r="F250" s="231"/>
      <c r="G250" s="231"/>
    </row>
    <row r="251" spans="1:7" ht="15.75">
      <c r="A251" s="230"/>
      <c r="B251" s="231"/>
      <c r="D251" s="231"/>
      <c r="E251" s="231"/>
      <c r="F251" s="231"/>
      <c r="G251" s="231"/>
    </row>
    <row r="252" spans="1:7" ht="15.75">
      <c r="A252" s="230"/>
      <c r="B252" s="231"/>
      <c r="D252" s="231"/>
      <c r="E252" s="231"/>
      <c r="F252" s="231"/>
      <c r="G252" s="231"/>
    </row>
    <row r="253" spans="1:7" ht="15.75">
      <c r="A253" s="230"/>
      <c r="B253" s="231"/>
      <c r="D253" s="231"/>
      <c r="E253" s="231"/>
      <c r="F253" s="231"/>
      <c r="G253" s="231"/>
    </row>
    <row r="254" spans="1:7" ht="15.75">
      <c r="A254" s="230"/>
      <c r="B254" s="231"/>
      <c r="D254" s="231"/>
      <c r="E254" s="231"/>
      <c r="F254" s="231"/>
      <c r="G254" s="231"/>
    </row>
    <row r="255" spans="1:7" ht="15.75">
      <c r="A255" s="230"/>
      <c r="B255" s="231"/>
      <c r="D255" s="231"/>
      <c r="E255" s="231"/>
      <c r="F255" s="231"/>
      <c r="G255" s="231"/>
    </row>
    <row r="256" spans="1:7" ht="15.75">
      <c r="A256" s="230"/>
      <c r="B256" s="231"/>
      <c r="D256" s="231"/>
      <c r="E256" s="231"/>
      <c r="F256" s="231"/>
      <c r="G256" s="231"/>
    </row>
    <row r="257" spans="1:7" ht="15.75">
      <c r="A257" s="230"/>
      <c r="B257" s="231"/>
      <c r="D257" s="231"/>
      <c r="E257" s="231"/>
      <c r="F257" s="231"/>
      <c r="G257" s="231"/>
    </row>
    <row r="258" spans="1:7" ht="15.75">
      <c r="A258" s="230"/>
      <c r="B258" s="231"/>
      <c r="D258" s="231"/>
      <c r="E258" s="231"/>
      <c r="F258" s="231"/>
      <c r="G258" s="231"/>
    </row>
    <row r="259" spans="1:7" ht="15.75">
      <c r="A259" s="230"/>
      <c r="B259" s="231"/>
      <c r="D259" s="231"/>
      <c r="E259" s="231"/>
      <c r="F259" s="231"/>
      <c r="G259" s="231"/>
    </row>
    <row r="260" spans="1:7" ht="15.75">
      <c r="A260" s="230"/>
      <c r="B260" s="231"/>
      <c r="D260" s="231"/>
      <c r="E260" s="231"/>
      <c r="F260" s="231"/>
      <c r="G260" s="231"/>
    </row>
    <row r="261" spans="1:7" ht="15.75">
      <c r="A261" s="230"/>
      <c r="B261" s="231"/>
      <c r="D261" s="231"/>
      <c r="E261" s="231"/>
      <c r="F261" s="231"/>
      <c r="G261" s="231"/>
    </row>
    <row r="262" spans="1:7" ht="15.75">
      <c r="A262" s="230"/>
      <c r="B262" s="231"/>
      <c r="D262" s="231"/>
      <c r="E262" s="231"/>
      <c r="F262" s="231"/>
      <c r="G262" s="231"/>
    </row>
    <row r="263" spans="1:7" ht="15.75">
      <c r="A263" s="230"/>
      <c r="B263" s="231"/>
      <c r="D263" s="231"/>
      <c r="E263" s="231"/>
      <c r="F263" s="231"/>
      <c r="G263" s="231"/>
    </row>
    <row r="264" spans="1:7" ht="15.75">
      <c r="A264" s="230"/>
      <c r="B264" s="231"/>
      <c r="D264" s="231"/>
      <c r="E264" s="231"/>
      <c r="F264" s="231"/>
      <c r="G264" s="231"/>
    </row>
    <row r="265" spans="1:7" ht="15.75">
      <c r="A265" s="230"/>
      <c r="B265" s="231"/>
      <c r="D265" s="231"/>
      <c r="E265" s="231"/>
      <c r="F265" s="231"/>
      <c r="G265" s="231"/>
    </row>
    <row r="266" spans="1:7" ht="15.75">
      <c r="A266" s="230"/>
      <c r="B266" s="231"/>
      <c r="D266" s="231"/>
      <c r="E266" s="231"/>
      <c r="F266" s="231"/>
      <c r="G266" s="231"/>
    </row>
    <row r="267" spans="1:7" ht="15.75">
      <c r="A267" s="230"/>
      <c r="B267" s="231"/>
      <c r="D267" s="231"/>
      <c r="E267" s="231"/>
      <c r="F267" s="231"/>
      <c r="G267" s="231"/>
    </row>
    <row r="268" spans="1:7" ht="15.75">
      <c r="A268" s="230"/>
      <c r="B268" s="231"/>
      <c r="D268" s="231"/>
      <c r="E268" s="231"/>
      <c r="F268" s="231"/>
      <c r="G268" s="231"/>
    </row>
    <row r="269" spans="1:7" ht="15.75">
      <c r="A269" s="230"/>
      <c r="B269" s="231"/>
      <c r="D269" s="231"/>
      <c r="E269" s="231"/>
      <c r="F269" s="231"/>
      <c r="G269" s="231"/>
    </row>
    <row r="270" spans="1:7" ht="15.75">
      <c r="A270" s="230"/>
      <c r="B270" s="231"/>
      <c r="D270" s="231"/>
      <c r="E270" s="231"/>
      <c r="F270" s="231"/>
      <c r="G270" s="231"/>
    </row>
    <row r="271" spans="1:7" ht="15.75">
      <c r="A271" s="230"/>
      <c r="B271" s="231"/>
      <c r="D271" s="231"/>
      <c r="E271" s="231"/>
      <c r="F271" s="231"/>
      <c r="G271" s="231"/>
    </row>
    <row r="272" spans="1:7" ht="15.75">
      <c r="A272" s="230"/>
      <c r="B272" s="231"/>
      <c r="D272" s="231"/>
      <c r="E272" s="231"/>
      <c r="F272" s="231"/>
      <c r="G272" s="231"/>
    </row>
    <row r="273" spans="1:7" ht="15.75">
      <c r="A273" s="230"/>
      <c r="B273" s="231"/>
      <c r="D273" s="231"/>
      <c r="E273" s="231"/>
      <c r="F273" s="231"/>
      <c r="G273" s="231"/>
    </row>
    <row r="274" spans="1:7" ht="15.75">
      <c r="A274" s="230"/>
      <c r="B274" s="231"/>
      <c r="D274" s="231"/>
      <c r="E274" s="231"/>
      <c r="F274" s="231"/>
      <c r="G274" s="231"/>
    </row>
    <row r="275" spans="1:7" ht="15.75">
      <c r="A275" s="230"/>
      <c r="B275" s="231"/>
      <c r="D275" s="231"/>
      <c r="E275" s="231"/>
      <c r="F275" s="231"/>
      <c r="G275" s="231"/>
    </row>
    <row r="276" spans="1:7" ht="15.75">
      <c r="A276" s="230"/>
      <c r="B276" s="231"/>
      <c r="D276" s="231"/>
      <c r="E276" s="231"/>
      <c r="F276" s="231"/>
      <c r="G276" s="231"/>
    </row>
    <row r="277" spans="1:7" ht="15.75">
      <c r="A277" s="230"/>
      <c r="B277" s="231"/>
      <c r="D277" s="231"/>
      <c r="E277" s="231"/>
      <c r="F277" s="231"/>
      <c r="G277" s="231"/>
    </row>
    <row r="278" spans="1:7" ht="15.75">
      <c r="A278" s="230"/>
      <c r="B278" s="231"/>
      <c r="D278" s="231"/>
      <c r="E278" s="231"/>
      <c r="F278" s="231"/>
      <c r="G278" s="231"/>
    </row>
    <row r="279" spans="1:7" ht="15.75">
      <c r="A279" s="230"/>
      <c r="B279" s="231"/>
      <c r="D279" s="231"/>
      <c r="E279" s="231"/>
      <c r="F279" s="231"/>
      <c r="G279" s="231"/>
    </row>
    <row r="280" spans="1:7" ht="15.75">
      <c r="A280" s="230"/>
      <c r="B280" s="231"/>
      <c r="D280" s="231"/>
      <c r="E280" s="231"/>
      <c r="F280" s="231"/>
      <c r="G280" s="231"/>
    </row>
    <row r="281" spans="1:7" ht="15.75">
      <c r="A281" s="230"/>
      <c r="B281" s="231"/>
      <c r="D281" s="231"/>
      <c r="E281" s="231"/>
      <c r="F281" s="231"/>
      <c r="G281" s="231"/>
    </row>
    <row r="282" spans="1:7" ht="15.75">
      <c r="A282" s="230"/>
      <c r="B282" s="231"/>
      <c r="D282" s="231"/>
      <c r="E282" s="231"/>
      <c r="F282" s="231"/>
      <c r="G282" s="231"/>
    </row>
    <row r="283" spans="1:7" ht="15.75">
      <c r="A283" s="230"/>
      <c r="B283" s="231"/>
      <c r="D283" s="231"/>
      <c r="E283" s="231"/>
      <c r="F283" s="231"/>
      <c r="G283" s="231"/>
    </row>
    <row r="284" spans="1:7" ht="15.75">
      <c r="A284" s="230"/>
      <c r="B284" s="231"/>
      <c r="D284" s="231"/>
      <c r="E284" s="231"/>
      <c r="F284" s="231"/>
      <c r="G284" s="231"/>
    </row>
    <row r="285" spans="1:7" ht="15.75">
      <c r="A285" s="230"/>
      <c r="B285" s="231"/>
      <c r="D285" s="231"/>
      <c r="E285" s="231"/>
      <c r="F285" s="231"/>
      <c r="G285" s="231"/>
    </row>
    <row r="286" spans="1:7" ht="15.75">
      <c r="A286" s="230"/>
      <c r="B286" s="231"/>
      <c r="D286" s="231"/>
      <c r="E286" s="231"/>
      <c r="F286" s="231"/>
      <c r="G286" s="231"/>
    </row>
    <row r="287" spans="1:7" ht="15.75">
      <c r="A287" s="230"/>
      <c r="B287" s="231"/>
      <c r="D287" s="231"/>
      <c r="E287" s="231"/>
      <c r="F287" s="231"/>
      <c r="G287" s="231"/>
    </row>
    <row r="288" spans="1:7" ht="15.75">
      <c r="A288" s="230"/>
      <c r="B288" s="231"/>
      <c r="D288" s="231"/>
      <c r="E288" s="231"/>
      <c r="F288" s="231"/>
      <c r="G288" s="231"/>
    </row>
    <row r="289" spans="1:7" ht="15.75">
      <c r="A289" s="230"/>
      <c r="B289" s="231"/>
      <c r="D289" s="231"/>
      <c r="E289" s="231"/>
      <c r="F289" s="231"/>
      <c r="G289" s="231"/>
    </row>
    <row r="290" spans="1:7" ht="15.75">
      <c r="A290" s="230"/>
      <c r="B290" s="231"/>
      <c r="D290" s="231"/>
      <c r="E290" s="231"/>
      <c r="F290" s="231"/>
      <c r="G290" s="231"/>
    </row>
    <row r="291" spans="1:7" ht="15.75">
      <c r="A291" s="230"/>
      <c r="B291" s="231"/>
      <c r="D291" s="231"/>
      <c r="E291" s="231"/>
      <c r="F291" s="231"/>
      <c r="G291" s="231"/>
    </row>
    <row r="292" spans="1:7" ht="15.75">
      <c r="A292" s="230"/>
      <c r="B292" s="231"/>
      <c r="D292" s="231"/>
      <c r="E292" s="231"/>
      <c r="F292" s="231"/>
      <c r="G292" s="231"/>
    </row>
    <row r="293" spans="1:7" ht="15.75">
      <c r="A293" s="230"/>
      <c r="B293" s="231"/>
      <c r="D293" s="231"/>
      <c r="E293" s="231"/>
      <c r="F293" s="231"/>
      <c r="G293" s="231"/>
    </row>
    <row r="294" spans="1:7" ht="15.75">
      <c r="A294" s="230"/>
      <c r="B294" s="231"/>
      <c r="D294" s="231"/>
      <c r="E294" s="231"/>
      <c r="F294" s="231"/>
      <c r="G294" s="231"/>
    </row>
    <row r="295" spans="1:7" ht="15.75">
      <c r="A295" s="230"/>
      <c r="B295" s="231"/>
      <c r="D295" s="231"/>
      <c r="E295" s="231"/>
      <c r="F295" s="231"/>
      <c r="G295" s="231"/>
    </row>
    <row r="296" spans="1:7" ht="15.75">
      <c r="A296" s="230"/>
      <c r="B296" s="231"/>
      <c r="D296" s="231"/>
      <c r="E296" s="231"/>
      <c r="F296" s="231"/>
      <c r="G296" s="231"/>
    </row>
    <row r="297" spans="1:7" ht="15.75">
      <c r="A297" s="230"/>
      <c r="B297" s="231"/>
      <c r="D297" s="231"/>
      <c r="E297" s="231"/>
      <c r="F297" s="231"/>
      <c r="G297" s="231"/>
    </row>
    <row r="298" spans="1:7" ht="15.75">
      <c r="A298" s="230"/>
      <c r="B298" s="231"/>
      <c r="D298" s="231"/>
      <c r="E298" s="231"/>
      <c r="F298" s="231"/>
      <c r="G298" s="231"/>
    </row>
    <row r="299" spans="1:7" ht="15.75">
      <c r="A299" s="230"/>
      <c r="B299" s="231"/>
      <c r="D299" s="231"/>
      <c r="E299" s="231"/>
      <c r="F299" s="231"/>
      <c r="G299" s="231"/>
    </row>
    <row r="300" spans="1:7" ht="15.75">
      <c r="A300" s="230"/>
      <c r="B300" s="231"/>
      <c r="D300" s="231"/>
      <c r="E300" s="231"/>
      <c r="F300" s="231"/>
      <c r="G300" s="231"/>
    </row>
    <row r="301" spans="1:7" ht="15.75">
      <c r="A301" s="230"/>
      <c r="B301" s="231"/>
      <c r="D301" s="231"/>
      <c r="E301" s="231"/>
      <c r="F301" s="231"/>
      <c r="G301" s="231"/>
    </row>
    <row r="302" spans="1:7" ht="15.75">
      <c r="A302" s="230"/>
      <c r="B302" s="231"/>
      <c r="D302" s="231"/>
      <c r="E302" s="231"/>
      <c r="F302" s="231"/>
      <c r="G302" s="231"/>
    </row>
    <row r="303" spans="1:7" ht="15.75">
      <c r="A303" s="230"/>
      <c r="B303" s="231"/>
      <c r="D303" s="231"/>
      <c r="E303" s="231"/>
      <c r="F303" s="231"/>
      <c r="G303" s="231"/>
    </row>
    <row r="304" spans="1:7" ht="15.75">
      <c r="A304" s="230"/>
      <c r="B304" s="231"/>
      <c r="D304" s="231"/>
      <c r="E304" s="231"/>
      <c r="F304" s="231"/>
      <c r="G304" s="231"/>
    </row>
    <row r="305" spans="1:7" ht="15.75">
      <c r="A305" s="230"/>
      <c r="B305" s="231"/>
      <c r="D305" s="231"/>
      <c r="E305" s="231"/>
      <c r="F305" s="231"/>
      <c r="G305" s="231"/>
    </row>
    <row r="306" spans="1:7" ht="15.75">
      <c r="A306" s="230"/>
      <c r="B306" s="231"/>
      <c r="D306" s="231"/>
      <c r="E306" s="231"/>
      <c r="F306" s="231"/>
      <c r="G306" s="231"/>
    </row>
    <row r="307" spans="1:7" ht="15.75">
      <c r="A307" s="230"/>
      <c r="B307" s="231"/>
      <c r="D307" s="231"/>
      <c r="E307" s="231"/>
      <c r="F307" s="231"/>
      <c r="G307" s="231"/>
    </row>
    <row r="308" spans="1:7" ht="15.75">
      <c r="A308" s="230"/>
      <c r="B308" s="231"/>
      <c r="D308" s="231"/>
      <c r="E308" s="231"/>
      <c r="F308" s="231"/>
      <c r="G308" s="231"/>
    </row>
    <row r="309" spans="1:7" ht="15.75">
      <c r="A309" s="230"/>
      <c r="B309" s="231"/>
      <c r="D309" s="231"/>
      <c r="E309" s="231"/>
      <c r="F309" s="231"/>
      <c r="G309" s="231"/>
    </row>
    <row r="310" spans="1:7" ht="15.75">
      <c r="A310" s="230"/>
      <c r="B310" s="231"/>
      <c r="D310" s="231"/>
      <c r="E310" s="231"/>
      <c r="F310" s="231"/>
      <c r="G310" s="231"/>
    </row>
    <row r="311" spans="1:7" ht="15.75">
      <c r="A311" s="230"/>
      <c r="B311" s="231"/>
      <c r="D311" s="231"/>
      <c r="E311" s="231"/>
      <c r="F311" s="231"/>
      <c r="G311" s="231"/>
    </row>
    <row r="312" spans="1:7" ht="15.75">
      <c r="A312" s="230"/>
      <c r="B312" s="231"/>
      <c r="D312" s="231"/>
      <c r="E312" s="231"/>
      <c r="F312" s="231"/>
      <c r="G312" s="231"/>
    </row>
    <row r="313" spans="1:7" ht="15.75">
      <c r="A313" s="230"/>
      <c r="B313" s="231"/>
      <c r="D313" s="231"/>
      <c r="E313" s="231"/>
      <c r="F313" s="231"/>
      <c r="G313" s="231"/>
    </row>
    <row r="314" spans="1:7" ht="15.75">
      <c r="A314" s="230"/>
      <c r="B314" s="231"/>
      <c r="D314" s="231"/>
      <c r="E314" s="231"/>
      <c r="F314" s="231"/>
      <c r="G314" s="231"/>
    </row>
    <row r="315" spans="1:7" ht="15.75">
      <c r="A315" s="230"/>
      <c r="B315" s="231"/>
      <c r="D315" s="231"/>
      <c r="E315" s="231"/>
      <c r="F315" s="231"/>
      <c r="G315" s="231"/>
    </row>
    <row r="316" spans="1:7" ht="15.75">
      <c r="A316" s="230"/>
      <c r="B316" s="231"/>
      <c r="D316" s="231"/>
      <c r="E316" s="231"/>
      <c r="F316" s="231"/>
      <c r="G316" s="231"/>
    </row>
    <row r="317" spans="1:7" ht="15.75">
      <c r="A317" s="230"/>
      <c r="B317" s="231"/>
      <c r="D317" s="231"/>
      <c r="E317" s="231"/>
      <c r="F317" s="231"/>
      <c r="G317" s="231"/>
    </row>
    <row r="318" spans="1:7" ht="15.75">
      <c r="A318" s="230"/>
      <c r="B318" s="231"/>
      <c r="D318" s="231"/>
      <c r="E318" s="231"/>
      <c r="F318" s="231"/>
      <c r="G318" s="231"/>
    </row>
    <row r="319" spans="1:7" ht="15.75">
      <c r="A319" s="230"/>
      <c r="B319" s="231"/>
      <c r="D319" s="231"/>
      <c r="E319" s="231"/>
      <c r="F319" s="231"/>
      <c r="G319" s="231"/>
    </row>
    <row r="320" spans="1:7" ht="15.75">
      <c r="A320" s="230"/>
      <c r="B320" s="231"/>
      <c r="D320" s="231"/>
      <c r="E320" s="231"/>
      <c r="F320" s="231"/>
      <c r="G320" s="231"/>
    </row>
    <row r="321" spans="1:7" ht="15.75">
      <c r="A321" s="230"/>
      <c r="B321" s="231"/>
      <c r="D321" s="231"/>
      <c r="E321" s="231"/>
      <c r="F321" s="231"/>
      <c r="G321" s="231"/>
    </row>
    <row r="322" spans="1:7" ht="15.75">
      <c r="A322" s="230"/>
      <c r="B322" s="231"/>
      <c r="D322" s="231"/>
      <c r="E322" s="231"/>
      <c r="F322" s="231"/>
      <c r="G322" s="231"/>
    </row>
    <row r="323" spans="1:7" ht="15.75">
      <c r="A323" s="230"/>
      <c r="B323" s="231"/>
      <c r="D323" s="231"/>
      <c r="E323" s="231"/>
      <c r="F323" s="231"/>
      <c r="G323" s="231"/>
    </row>
    <row r="324" spans="1:7" ht="15.75">
      <c r="A324" s="230"/>
      <c r="B324" s="231"/>
      <c r="D324" s="231"/>
      <c r="E324" s="231"/>
      <c r="F324" s="231"/>
      <c r="G324" s="231"/>
    </row>
    <row r="325" spans="1:7" ht="15.75">
      <c r="A325" s="230"/>
      <c r="B325" s="231"/>
      <c r="D325" s="231"/>
      <c r="E325" s="231"/>
      <c r="F325" s="231"/>
      <c r="G325" s="231"/>
    </row>
    <row r="326" spans="1:7" ht="15.75">
      <c r="A326" s="230"/>
      <c r="B326" s="231"/>
      <c r="D326" s="231"/>
      <c r="E326" s="231"/>
      <c r="F326" s="231"/>
      <c r="G326" s="231"/>
    </row>
    <row r="327" spans="1:7" ht="15.75">
      <c r="A327" s="230"/>
      <c r="B327" s="231"/>
      <c r="D327" s="231"/>
      <c r="E327" s="231"/>
      <c r="F327" s="231"/>
      <c r="G327" s="231"/>
    </row>
    <row r="328" spans="1:7" ht="15.75">
      <c r="A328" s="230"/>
      <c r="B328" s="231"/>
      <c r="D328" s="231"/>
      <c r="E328" s="231"/>
      <c r="F328" s="231"/>
      <c r="G328" s="231"/>
    </row>
    <row r="329" spans="1:7" ht="15.75">
      <c r="A329" s="230"/>
      <c r="B329" s="231"/>
      <c r="D329" s="231"/>
      <c r="E329" s="231"/>
      <c r="F329" s="231"/>
      <c r="G329" s="231"/>
    </row>
    <row r="330" spans="1:7" ht="15.75">
      <c r="A330" s="230"/>
      <c r="B330" s="231"/>
      <c r="D330" s="231"/>
      <c r="E330" s="231"/>
      <c r="F330" s="231"/>
      <c r="G330" s="231"/>
    </row>
    <row r="331" spans="1:7" ht="15.75">
      <c r="A331" s="230"/>
      <c r="B331" s="231"/>
      <c r="D331" s="231"/>
      <c r="E331" s="231"/>
      <c r="F331" s="231"/>
      <c r="G331" s="231"/>
    </row>
    <row r="332" spans="1:7" ht="15.75">
      <c r="A332" s="230"/>
      <c r="B332" s="231"/>
      <c r="D332" s="231"/>
      <c r="E332" s="231"/>
      <c r="F332" s="231"/>
      <c r="G332" s="231"/>
    </row>
    <row r="333" spans="1:7" ht="15.75">
      <c r="A333" s="230"/>
      <c r="B333" s="231"/>
      <c r="D333" s="231"/>
      <c r="E333" s="231"/>
      <c r="F333" s="231"/>
      <c r="G333" s="231"/>
    </row>
    <row r="334" spans="1:7" ht="15.75">
      <c r="A334" s="230"/>
      <c r="B334" s="231"/>
      <c r="D334" s="231"/>
      <c r="E334" s="231"/>
      <c r="F334" s="231"/>
      <c r="G334" s="231"/>
    </row>
    <row r="335" spans="1:7" ht="15.75">
      <c r="A335" s="230"/>
      <c r="B335" s="231"/>
      <c r="D335" s="231"/>
      <c r="E335" s="231"/>
      <c r="F335" s="231"/>
      <c r="G335" s="231"/>
    </row>
    <row r="336" spans="1:7" ht="15.75">
      <c r="A336" s="230"/>
      <c r="B336" s="231"/>
      <c r="D336" s="231"/>
      <c r="E336" s="231"/>
      <c r="F336" s="231"/>
      <c r="G336" s="231"/>
    </row>
    <row r="337" spans="1:7" ht="15.75">
      <c r="A337" s="230"/>
      <c r="B337" s="231"/>
      <c r="D337" s="231"/>
      <c r="E337" s="231"/>
      <c r="F337" s="231"/>
      <c r="G337" s="231"/>
    </row>
    <row r="338" spans="1:7" ht="15.75">
      <c r="A338" s="230"/>
      <c r="B338" s="231"/>
      <c r="D338" s="231"/>
      <c r="E338" s="231"/>
      <c r="F338" s="231"/>
      <c r="G338" s="231"/>
    </row>
    <row r="339" spans="1:7" ht="15.75">
      <c r="A339" s="230"/>
      <c r="B339" s="231"/>
      <c r="D339" s="231"/>
      <c r="E339" s="231"/>
      <c r="F339" s="231"/>
      <c r="G339" s="231"/>
    </row>
    <row r="340" spans="1:7" ht="15.75">
      <c r="A340" s="230"/>
      <c r="B340" s="231"/>
      <c r="D340" s="231"/>
      <c r="E340" s="231"/>
      <c r="F340" s="231"/>
      <c r="G340" s="231"/>
    </row>
    <row r="341" spans="1:7" ht="15.75">
      <c r="A341" s="230"/>
      <c r="B341" s="231"/>
      <c r="D341" s="231"/>
      <c r="E341" s="231"/>
      <c r="F341" s="231"/>
      <c r="G341" s="231"/>
    </row>
    <row r="342" spans="1:7" ht="15.75">
      <c r="A342" s="230"/>
      <c r="B342" s="231"/>
      <c r="D342" s="231"/>
      <c r="E342" s="231"/>
      <c r="F342" s="231"/>
      <c r="G342" s="231"/>
    </row>
    <row r="343" spans="1:7" ht="15.75">
      <c r="A343" s="230"/>
      <c r="B343" s="231"/>
      <c r="D343" s="231"/>
      <c r="E343" s="231"/>
      <c r="F343" s="231"/>
      <c r="G343" s="231"/>
    </row>
    <row r="344" spans="1:7" ht="15.75">
      <c r="A344" s="230"/>
      <c r="B344" s="231"/>
      <c r="D344" s="231"/>
      <c r="E344" s="231"/>
      <c r="F344" s="231"/>
      <c r="G344" s="231"/>
    </row>
    <row r="345" spans="1:7" ht="15.75">
      <c r="A345" s="230"/>
      <c r="B345" s="231"/>
      <c r="D345" s="231"/>
      <c r="E345" s="231"/>
      <c r="F345" s="231"/>
      <c r="G345" s="231"/>
    </row>
    <row r="346" spans="1:7" ht="15.75">
      <c r="A346" s="230"/>
      <c r="B346" s="231"/>
      <c r="D346" s="231"/>
      <c r="E346" s="231"/>
      <c r="F346" s="231"/>
      <c r="G346" s="231"/>
    </row>
    <row r="347" spans="1:7" ht="15.75">
      <c r="A347" s="230"/>
      <c r="B347" s="231"/>
      <c r="D347" s="231"/>
      <c r="E347" s="231"/>
      <c r="F347" s="231"/>
      <c r="G347" s="231"/>
    </row>
    <row r="348" spans="1:7" ht="15.75">
      <c r="A348" s="230"/>
      <c r="B348" s="231"/>
      <c r="D348" s="231"/>
      <c r="E348" s="231"/>
      <c r="F348" s="231"/>
      <c r="G348" s="231"/>
    </row>
    <row r="349" spans="1:7" ht="15.75">
      <c r="A349" s="230"/>
      <c r="B349" s="231"/>
      <c r="D349" s="231"/>
      <c r="E349" s="231"/>
      <c r="F349" s="231"/>
      <c r="G349" s="231"/>
    </row>
    <row r="350" spans="1:7" ht="15.75">
      <c r="A350" s="230"/>
      <c r="B350" s="231"/>
      <c r="D350" s="231"/>
      <c r="E350" s="231"/>
      <c r="F350" s="231"/>
      <c r="G350" s="231"/>
    </row>
    <row r="351" spans="1:7" ht="15.75">
      <c r="A351" s="230"/>
      <c r="B351" s="231"/>
      <c r="D351" s="231"/>
      <c r="E351" s="231"/>
      <c r="F351" s="231"/>
      <c r="G351" s="231"/>
    </row>
    <row r="352" spans="1:7" ht="15.75">
      <c r="A352" s="230"/>
      <c r="B352" s="231"/>
      <c r="D352" s="231"/>
      <c r="E352" s="231"/>
      <c r="F352" s="231"/>
      <c r="G352" s="231"/>
    </row>
    <row r="353" spans="1:7" ht="15.75">
      <c r="A353" s="230"/>
      <c r="B353" s="231"/>
      <c r="D353" s="231"/>
      <c r="E353" s="231"/>
      <c r="F353" s="231"/>
      <c r="G353" s="231"/>
    </row>
    <row r="354" spans="1:7" ht="15.75">
      <c r="A354" s="230"/>
      <c r="B354" s="231"/>
      <c r="D354" s="231"/>
      <c r="E354" s="231"/>
      <c r="F354" s="231"/>
      <c r="G354" s="231"/>
    </row>
    <row r="355" spans="1:7" ht="15.75">
      <c r="A355" s="230"/>
      <c r="B355" s="231"/>
      <c r="D355" s="231"/>
      <c r="E355" s="231"/>
      <c r="F355" s="231"/>
      <c r="G355" s="231"/>
    </row>
    <row r="356" spans="1:7" ht="15.75">
      <c r="A356" s="230"/>
      <c r="B356" s="231"/>
      <c r="D356" s="231"/>
      <c r="E356" s="231"/>
      <c r="F356" s="231"/>
      <c r="G356" s="231"/>
    </row>
    <row r="357" spans="1:7" ht="15.75">
      <c r="A357" s="230"/>
      <c r="B357" s="231"/>
      <c r="D357" s="231"/>
      <c r="E357" s="231"/>
      <c r="F357" s="231"/>
      <c r="G357" s="231"/>
    </row>
    <row r="358" spans="1:7" ht="15.75">
      <c r="A358" s="230"/>
      <c r="B358" s="231"/>
      <c r="D358" s="231"/>
      <c r="E358" s="231"/>
      <c r="F358" s="231"/>
      <c r="G358" s="231"/>
    </row>
    <row r="359" spans="1:7" ht="15.75">
      <c r="A359" s="230"/>
      <c r="B359" s="231"/>
      <c r="D359" s="231"/>
      <c r="E359" s="231"/>
      <c r="F359" s="231"/>
      <c r="G359" s="231"/>
    </row>
    <row r="360" spans="1:7" ht="15.75">
      <c r="A360" s="230"/>
      <c r="B360" s="231"/>
      <c r="D360" s="231"/>
      <c r="E360" s="231"/>
      <c r="F360" s="231"/>
      <c r="G360" s="231"/>
    </row>
    <row r="361" spans="1:7" ht="15.75">
      <c r="A361" s="230"/>
      <c r="B361" s="231"/>
      <c r="D361" s="231"/>
      <c r="E361" s="231"/>
      <c r="F361" s="231"/>
      <c r="G361" s="231"/>
    </row>
    <row r="362" spans="1:7" ht="15.75">
      <c r="A362" s="230"/>
      <c r="B362" s="231"/>
      <c r="D362" s="231"/>
      <c r="E362" s="231"/>
      <c r="F362" s="231"/>
      <c r="G362" s="231"/>
    </row>
    <row r="363" spans="1:7" ht="15.75">
      <c r="A363" s="230"/>
      <c r="B363" s="231"/>
      <c r="D363" s="231"/>
      <c r="E363" s="231"/>
      <c r="F363" s="231"/>
      <c r="G363" s="231"/>
    </row>
    <row r="364" spans="1:7" ht="15.75">
      <c r="A364" s="230"/>
      <c r="B364" s="231"/>
      <c r="D364" s="231"/>
      <c r="E364" s="231"/>
      <c r="F364" s="231"/>
      <c r="G364" s="231"/>
    </row>
    <row r="365" spans="1:7" ht="15.75">
      <c r="A365" s="230"/>
      <c r="B365" s="231"/>
      <c r="D365" s="231"/>
      <c r="E365" s="231"/>
      <c r="F365" s="231"/>
      <c r="G365" s="231"/>
    </row>
    <row r="366" spans="1:7" ht="15.75">
      <c r="A366" s="230"/>
      <c r="B366" s="231"/>
      <c r="D366" s="231"/>
      <c r="E366" s="231"/>
      <c r="F366" s="231"/>
      <c r="G366" s="231"/>
    </row>
    <row r="367" spans="1:7" ht="15.75">
      <c r="A367" s="230"/>
      <c r="B367" s="231"/>
      <c r="D367" s="231"/>
      <c r="E367" s="231"/>
      <c r="F367" s="231"/>
      <c r="G367" s="231"/>
    </row>
    <row r="368" spans="1:7" ht="15.75">
      <c r="A368" s="230"/>
      <c r="B368" s="231"/>
      <c r="D368" s="231"/>
      <c r="E368" s="231"/>
      <c r="F368" s="231"/>
      <c r="G368" s="231"/>
    </row>
    <row r="369" spans="1:7" ht="15.75">
      <c r="A369" s="230"/>
      <c r="B369" s="231"/>
      <c r="D369" s="231"/>
      <c r="E369" s="231"/>
      <c r="F369" s="231"/>
      <c r="G369" s="231"/>
    </row>
    <row r="370" spans="1:7" ht="15.75">
      <c r="A370" s="230"/>
      <c r="B370" s="231"/>
      <c r="D370" s="231"/>
      <c r="E370" s="231"/>
      <c r="F370" s="231"/>
      <c r="G370" s="231"/>
    </row>
    <row r="371" spans="1:7" ht="15.75">
      <c r="A371" s="230"/>
      <c r="B371" s="231"/>
      <c r="D371" s="231"/>
      <c r="E371" s="231"/>
      <c r="F371" s="231"/>
      <c r="G371" s="231"/>
    </row>
    <row r="372" spans="1:7" ht="15.75">
      <c r="A372" s="230"/>
      <c r="B372" s="231"/>
      <c r="D372" s="231"/>
      <c r="E372" s="231"/>
      <c r="F372" s="231"/>
      <c r="G372" s="231"/>
    </row>
    <row r="373" spans="1:7" ht="15.75">
      <c r="A373" s="230"/>
      <c r="B373" s="231"/>
      <c r="D373" s="231"/>
      <c r="E373" s="231"/>
      <c r="F373" s="231"/>
      <c r="G373" s="231"/>
    </row>
    <row r="374" spans="1:7" ht="15.75">
      <c r="A374" s="230"/>
      <c r="B374" s="231"/>
      <c r="D374" s="231"/>
      <c r="E374" s="231"/>
      <c r="F374" s="231"/>
      <c r="G374" s="231"/>
    </row>
    <row r="375" spans="1:7" ht="15.75">
      <c r="A375" s="230"/>
      <c r="B375" s="231"/>
      <c r="D375" s="231"/>
      <c r="E375" s="231"/>
      <c r="F375" s="231"/>
      <c r="G375" s="231"/>
    </row>
    <row r="376" spans="1:7" ht="15.75">
      <c r="A376" s="230"/>
      <c r="B376" s="231"/>
      <c r="D376" s="231"/>
      <c r="E376" s="231"/>
      <c r="F376" s="231"/>
      <c r="G376" s="231"/>
    </row>
    <row r="377" spans="1:7" ht="15.75">
      <c r="A377" s="230"/>
      <c r="B377" s="231"/>
      <c r="D377" s="231"/>
      <c r="E377" s="231"/>
      <c r="F377" s="231"/>
      <c r="G377" s="231"/>
    </row>
    <row r="378" spans="1:7" ht="15.75">
      <c r="A378" s="230"/>
      <c r="B378" s="231"/>
      <c r="D378" s="231"/>
      <c r="E378" s="231"/>
      <c r="F378" s="231"/>
      <c r="G378" s="231"/>
    </row>
    <row r="379" spans="1:7" ht="15.75">
      <c r="A379" s="230"/>
      <c r="B379" s="231"/>
      <c r="D379" s="231"/>
      <c r="E379" s="231"/>
      <c r="F379" s="231"/>
      <c r="G379" s="231"/>
    </row>
    <row r="380" spans="1:7" ht="15.75">
      <c r="A380" s="230"/>
      <c r="B380" s="231"/>
      <c r="D380" s="231"/>
      <c r="E380" s="231"/>
      <c r="F380" s="231"/>
      <c r="G380" s="231"/>
    </row>
    <row r="381" spans="1:7" ht="15.75">
      <c r="A381" s="230"/>
      <c r="B381" s="231"/>
      <c r="D381" s="231"/>
      <c r="E381" s="231"/>
      <c r="F381" s="231"/>
      <c r="G381" s="231"/>
    </row>
    <row r="382" spans="1:7" ht="15.75">
      <c r="A382" s="230"/>
      <c r="B382" s="231"/>
      <c r="D382" s="231"/>
      <c r="E382" s="231"/>
      <c r="F382" s="231"/>
      <c r="G382" s="231"/>
    </row>
    <row r="383" spans="1:7" ht="15.75">
      <c r="A383" s="230"/>
      <c r="B383" s="231"/>
      <c r="D383" s="231"/>
      <c r="E383" s="231"/>
      <c r="F383" s="231"/>
      <c r="G383" s="231"/>
    </row>
    <row r="384" spans="1:7" ht="15.75">
      <c r="A384" s="230"/>
      <c r="B384" s="231"/>
      <c r="D384" s="231"/>
      <c r="E384" s="231"/>
      <c r="F384" s="231"/>
      <c r="G384" s="231"/>
    </row>
    <row r="385" spans="1:7" ht="15.75">
      <c r="A385" s="230"/>
      <c r="B385" s="231"/>
      <c r="D385" s="231"/>
      <c r="E385" s="231"/>
      <c r="F385" s="231"/>
      <c r="G385" s="231"/>
    </row>
    <row r="386" spans="1:7" ht="15.75">
      <c r="A386" s="230"/>
      <c r="B386" s="231"/>
      <c r="D386" s="231"/>
      <c r="E386" s="231"/>
      <c r="F386" s="231"/>
      <c r="G386" s="231"/>
    </row>
    <row r="387" spans="1:7" ht="15.75">
      <c r="A387" s="230"/>
      <c r="B387" s="231"/>
      <c r="D387" s="231"/>
      <c r="E387" s="231"/>
      <c r="F387" s="231"/>
      <c r="G387" s="231"/>
    </row>
    <row r="388" spans="1:7" ht="15.75">
      <c r="A388" s="230"/>
      <c r="B388" s="231"/>
      <c r="D388" s="231"/>
      <c r="E388" s="231"/>
      <c r="F388" s="231"/>
      <c r="G388" s="231"/>
    </row>
    <row r="389" spans="1:7" ht="15.75">
      <c r="A389" s="230"/>
      <c r="B389" s="231"/>
      <c r="D389" s="231"/>
      <c r="E389" s="231"/>
      <c r="F389" s="231"/>
      <c r="G389" s="231"/>
    </row>
    <row r="390" spans="1:7" ht="15.75">
      <c r="A390" s="230"/>
      <c r="B390" s="231"/>
      <c r="D390" s="231"/>
      <c r="E390" s="231"/>
      <c r="F390" s="231"/>
      <c r="G390" s="231"/>
    </row>
    <row r="391" spans="1:7" ht="15.75">
      <c r="A391" s="230"/>
      <c r="B391" s="231"/>
      <c r="D391" s="231"/>
      <c r="E391" s="231"/>
      <c r="F391" s="231"/>
      <c r="G391" s="231"/>
    </row>
    <row r="392" spans="1:7" ht="15.75">
      <c r="A392" s="230"/>
      <c r="B392" s="231"/>
      <c r="D392" s="231"/>
      <c r="E392" s="231"/>
      <c r="F392" s="231"/>
      <c r="G392" s="231"/>
    </row>
    <row r="393" spans="1:7" ht="15.75">
      <c r="A393" s="230"/>
      <c r="B393" s="231"/>
      <c r="D393" s="231"/>
      <c r="E393" s="231"/>
      <c r="F393" s="231"/>
      <c r="G393" s="231"/>
    </row>
    <row r="394" spans="1:7" ht="15.75">
      <c r="A394" s="230"/>
      <c r="B394" s="231"/>
      <c r="D394" s="231"/>
      <c r="E394" s="231"/>
      <c r="F394" s="231"/>
      <c r="G394" s="231"/>
    </row>
    <row r="395" spans="1:7" ht="15.75">
      <c r="A395" s="230"/>
      <c r="B395" s="231"/>
      <c r="D395" s="231"/>
      <c r="E395" s="231"/>
      <c r="F395" s="231"/>
      <c r="G395" s="231"/>
    </row>
    <row r="396" spans="1:7" ht="15.75">
      <c r="A396" s="230"/>
      <c r="B396" s="231"/>
      <c r="D396" s="231"/>
      <c r="E396" s="231"/>
      <c r="F396" s="231"/>
      <c r="G396" s="231"/>
    </row>
    <row r="397" spans="1:7" ht="15.75">
      <c r="A397" s="230"/>
      <c r="B397" s="231"/>
      <c r="D397" s="231"/>
      <c r="E397" s="231"/>
      <c r="F397" s="231"/>
      <c r="G397" s="231"/>
    </row>
    <row r="398" spans="1:7" ht="15.75">
      <c r="A398" s="230"/>
      <c r="B398" s="231"/>
      <c r="D398" s="231"/>
      <c r="E398" s="231"/>
      <c r="F398" s="231"/>
      <c r="G398" s="231"/>
    </row>
    <row r="399" spans="1:7" ht="15.75">
      <c r="A399" s="230"/>
      <c r="B399" s="231"/>
      <c r="D399" s="231"/>
      <c r="E399" s="231"/>
      <c r="F399" s="231"/>
      <c r="G399" s="231"/>
    </row>
    <row r="400" spans="1:7" ht="15.75">
      <c r="A400" s="230"/>
      <c r="B400" s="231"/>
      <c r="D400" s="231"/>
      <c r="E400" s="231"/>
      <c r="F400" s="231"/>
      <c r="G400" s="231"/>
    </row>
    <row r="401" spans="1:7" ht="15.75">
      <c r="A401" s="230"/>
      <c r="B401" s="231"/>
      <c r="D401" s="231"/>
      <c r="E401" s="231"/>
      <c r="F401" s="231"/>
      <c r="G401" s="231"/>
    </row>
    <row r="402" spans="1:7" ht="15.75">
      <c r="A402" s="230"/>
      <c r="B402" s="231"/>
      <c r="D402" s="231"/>
      <c r="E402" s="231"/>
      <c r="F402" s="231"/>
      <c r="G402" s="231"/>
    </row>
    <row r="403" spans="1:7" ht="15.75">
      <c r="A403" s="230"/>
      <c r="B403" s="231"/>
      <c r="D403" s="231"/>
      <c r="E403" s="231"/>
      <c r="F403" s="231"/>
      <c r="G403" s="231"/>
    </row>
    <row r="404" spans="1:7" ht="15.75">
      <c r="A404" s="230"/>
      <c r="B404" s="231"/>
      <c r="D404" s="231"/>
      <c r="E404" s="231"/>
      <c r="F404" s="231"/>
      <c r="G404" s="231"/>
    </row>
    <row r="405" spans="1:7" ht="15.75">
      <c r="A405" s="230"/>
      <c r="B405" s="231"/>
      <c r="D405" s="231"/>
      <c r="E405" s="231"/>
      <c r="F405" s="231"/>
      <c r="G405" s="231"/>
    </row>
    <row r="406" spans="1:7" ht="15.75">
      <c r="A406" s="230"/>
      <c r="B406" s="231"/>
      <c r="D406" s="231"/>
      <c r="E406" s="231"/>
      <c r="F406" s="231"/>
      <c r="G406" s="231"/>
    </row>
    <row r="407" spans="1:7" ht="15.75">
      <c r="A407" s="230"/>
      <c r="B407" s="231"/>
      <c r="D407" s="231"/>
      <c r="E407" s="231"/>
      <c r="F407" s="231"/>
      <c r="G407" s="231"/>
    </row>
    <row r="408" spans="1:7" ht="15.75">
      <c r="A408" s="230"/>
      <c r="B408" s="231"/>
      <c r="D408" s="231"/>
      <c r="E408" s="231"/>
      <c r="F408" s="231"/>
      <c r="G408" s="231"/>
    </row>
    <row r="409" spans="1:7" ht="15.75">
      <c r="A409" s="230"/>
      <c r="B409" s="231"/>
      <c r="D409" s="231"/>
      <c r="E409" s="231"/>
      <c r="F409" s="231"/>
      <c r="G409" s="231"/>
    </row>
    <row r="410" spans="1:7" ht="15.75">
      <c r="A410" s="230"/>
      <c r="B410" s="231"/>
      <c r="D410" s="231"/>
      <c r="E410" s="231"/>
      <c r="F410" s="231"/>
      <c r="G410" s="231"/>
    </row>
    <row r="411" spans="1:7" ht="15.75">
      <c r="A411" s="230"/>
      <c r="B411" s="231"/>
      <c r="D411" s="231"/>
      <c r="E411" s="231"/>
      <c r="F411" s="231"/>
      <c r="G411" s="231"/>
    </row>
    <row r="412" spans="1:7" ht="15.75">
      <c r="A412" s="230"/>
      <c r="B412" s="231"/>
      <c r="D412" s="231"/>
      <c r="E412" s="231"/>
      <c r="F412" s="231"/>
      <c r="G412" s="231"/>
    </row>
    <row r="413" spans="1:7" ht="15.75">
      <c r="A413" s="230"/>
      <c r="B413" s="231"/>
      <c r="D413" s="231"/>
      <c r="E413" s="231"/>
      <c r="F413" s="231"/>
      <c r="G413" s="231"/>
    </row>
    <row r="414" spans="1:7" ht="15.75">
      <c r="A414" s="230"/>
      <c r="B414" s="231"/>
      <c r="D414" s="231"/>
      <c r="E414" s="231"/>
      <c r="F414" s="231"/>
      <c r="G414" s="231"/>
    </row>
    <row r="415" spans="1:7" ht="15.75">
      <c r="A415" s="230"/>
      <c r="B415" s="231"/>
      <c r="D415" s="231"/>
      <c r="E415" s="231"/>
      <c r="F415" s="231"/>
      <c r="G415" s="231"/>
    </row>
    <row r="416" spans="1:7" ht="15.75">
      <c r="A416" s="230"/>
      <c r="B416" s="231"/>
      <c r="D416" s="231"/>
      <c r="E416" s="231"/>
      <c r="F416" s="231"/>
      <c r="G416" s="231"/>
    </row>
    <row r="417" spans="1:7" ht="15.75">
      <c r="A417" s="230"/>
      <c r="B417" s="231"/>
      <c r="D417" s="231"/>
      <c r="E417" s="231"/>
      <c r="F417" s="231"/>
      <c r="G417" s="231"/>
    </row>
    <row r="418" spans="1:7" ht="15.75">
      <c r="A418" s="230"/>
      <c r="B418" s="231"/>
      <c r="D418" s="231"/>
      <c r="E418" s="231"/>
      <c r="F418" s="231"/>
      <c r="G418" s="231"/>
    </row>
    <row r="419" spans="1:7" ht="15.75">
      <c r="A419" s="230"/>
      <c r="B419" s="231"/>
      <c r="D419" s="231"/>
      <c r="E419" s="231"/>
      <c r="F419" s="231"/>
      <c r="G419" s="231"/>
    </row>
    <row r="420" spans="1:7" ht="15.75">
      <c r="A420" s="230"/>
      <c r="B420" s="231"/>
      <c r="D420" s="231"/>
      <c r="E420" s="231"/>
      <c r="F420" s="231"/>
      <c r="G420" s="231"/>
    </row>
    <row r="421" spans="1:7" ht="15.75">
      <c r="A421" s="230"/>
      <c r="B421" s="231"/>
      <c r="D421" s="231"/>
      <c r="E421" s="231"/>
      <c r="F421" s="231"/>
      <c r="G421" s="231"/>
    </row>
    <row r="422" spans="1:7" ht="15.75">
      <c r="A422" s="230"/>
      <c r="B422" s="231"/>
      <c r="D422" s="231"/>
      <c r="E422" s="231"/>
      <c r="F422" s="231"/>
      <c r="G422" s="231"/>
    </row>
    <row r="423" spans="1:7" ht="15.75">
      <c r="A423" s="230"/>
      <c r="B423" s="231"/>
      <c r="D423" s="231"/>
      <c r="E423" s="231"/>
      <c r="F423" s="231"/>
      <c r="G423" s="231"/>
    </row>
    <row r="424" spans="1:7" ht="15.75">
      <c r="A424" s="230"/>
      <c r="B424" s="231"/>
      <c r="D424" s="231"/>
      <c r="E424" s="231"/>
      <c r="F424" s="231"/>
      <c r="G424" s="231"/>
    </row>
    <row r="425" spans="1:7" ht="15.75">
      <c r="A425" s="230"/>
      <c r="B425" s="231"/>
      <c r="D425" s="231"/>
      <c r="E425" s="231"/>
      <c r="F425" s="231"/>
      <c r="G425" s="231"/>
    </row>
    <row r="426" spans="1:7" ht="15.75">
      <c r="A426" s="230"/>
      <c r="B426" s="231"/>
      <c r="D426" s="231"/>
      <c r="E426" s="231"/>
      <c r="F426" s="231"/>
      <c r="G426" s="231"/>
    </row>
    <row r="427" spans="1:7" ht="15.75">
      <c r="A427" s="230"/>
      <c r="B427" s="231"/>
      <c r="D427" s="231"/>
      <c r="E427" s="231"/>
      <c r="F427" s="231"/>
      <c r="G427" s="231"/>
    </row>
    <row r="428" spans="1:7" ht="15.75">
      <c r="A428" s="230"/>
      <c r="B428" s="231"/>
      <c r="D428" s="231"/>
      <c r="E428" s="231"/>
      <c r="F428" s="231"/>
      <c r="G428" s="231"/>
    </row>
    <row r="429" spans="1:7" ht="15.75">
      <c r="A429" s="230"/>
      <c r="B429" s="231"/>
      <c r="D429" s="231"/>
      <c r="E429" s="231"/>
      <c r="F429" s="231"/>
      <c r="G429" s="231"/>
    </row>
    <row r="430" spans="1:7" ht="15.75">
      <c r="A430" s="230"/>
      <c r="B430" s="231"/>
      <c r="D430" s="231"/>
      <c r="E430" s="231"/>
      <c r="F430" s="231"/>
      <c r="G430" s="231"/>
    </row>
    <row r="431" spans="1:7" ht="15.75">
      <c r="A431" s="230"/>
      <c r="B431" s="231"/>
      <c r="D431" s="231"/>
      <c r="E431" s="231"/>
      <c r="F431" s="231"/>
      <c r="G431" s="231"/>
    </row>
    <row r="432" spans="1:7" ht="15.75">
      <c r="A432" s="230"/>
      <c r="B432" s="231"/>
      <c r="D432" s="231"/>
      <c r="E432" s="231"/>
      <c r="F432" s="231"/>
      <c r="G432" s="231"/>
    </row>
    <row r="433" spans="1:7" ht="15.75">
      <c r="A433" s="230"/>
      <c r="B433" s="231"/>
      <c r="D433" s="231"/>
      <c r="E433" s="231"/>
      <c r="F433" s="231"/>
      <c r="G433" s="231"/>
    </row>
    <row r="434" spans="1:7" ht="15.75">
      <c r="A434" s="230"/>
      <c r="B434" s="231"/>
      <c r="D434" s="231"/>
      <c r="E434" s="231"/>
      <c r="F434" s="231"/>
      <c r="G434" s="231"/>
    </row>
    <row r="435" spans="1:7" ht="15.75">
      <c r="A435" s="230"/>
      <c r="B435" s="231"/>
      <c r="D435" s="231"/>
      <c r="E435" s="231"/>
      <c r="F435" s="231"/>
      <c r="G435" s="231"/>
    </row>
    <row r="436" spans="1:7" ht="15.75">
      <c r="A436" s="230"/>
      <c r="B436" s="231"/>
      <c r="D436" s="231"/>
      <c r="E436" s="231"/>
      <c r="F436" s="231"/>
      <c r="G436" s="231"/>
    </row>
    <row r="437" spans="1:7" ht="15.75">
      <c r="A437" s="230"/>
      <c r="B437" s="231"/>
      <c r="D437" s="231"/>
      <c r="E437" s="231"/>
      <c r="F437" s="231"/>
      <c r="G437" s="231"/>
    </row>
    <row r="438" spans="1:7" ht="15.75">
      <c r="A438" s="230"/>
      <c r="B438" s="231"/>
      <c r="D438" s="231"/>
      <c r="E438" s="231"/>
      <c r="F438" s="231"/>
      <c r="G438" s="231"/>
    </row>
    <row r="439" spans="1:7" ht="15.75">
      <c r="A439" s="230"/>
      <c r="B439" s="231"/>
      <c r="D439" s="231"/>
      <c r="E439" s="231"/>
      <c r="F439" s="231"/>
      <c r="G439" s="231"/>
    </row>
    <row r="440" spans="1:7" ht="15.75">
      <c r="A440" s="230"/>
      <c r="B440" s="231"/>
      <c r="D440" s="231"/>
      <c r="E440" s="231"/>
      <c r="F440" s="231"/>
      <c r="G440" s="231"/>
    </row>
    <row r="441" spans="1:7" ht="15.75">
      <c r="A441" s="230"/>
      <c r="B441" s="231"/>
      <c r="D441" s="231"/>
      <c r="E441" s="231"/>
      <c r="F441" s="231"/>
      <c r="G441" s="231"/>
    </row>
    <row r="442" spans="1:7" ht="15.75">
      <c r="A442" s="230"/>
      <c r="B442" s="231"/>
      <c r="D442" s="231"/>
      <c r="E442" s="231"/>
      <c r="F442" s="231"/>
      <c r="G442" s="231"/>
    </row>
    <row r="443" spans="1:7" ht="15.75">
      <c r="A443" s="230"/>
      <c r="B443" s="231"/>
      <c r="D443" s="231"/>
      <c r="E443" s="231"/>
      <c r="F443" s="231"/>
      <c r="G443" s="231"/>
    </row>
    <row r="444" spans="1:7" ht="15.75">
      <c r="A444" s="230"/>
      <c r="B444" s="231"/>
      <c r="D444" s="231"/>
      <c r="E444" s="231"/>
      <c r="F444" s="231"/>
      <c r="G444" s="231"/>
    </row>
    <row r="445" spans="1:7" ht="15.75">
      <c r="A445" s="230"/>
      <c r="B445" s="231"/>
      <c r="D445" s="231"/>
      <c r="E445" s="231"/>
      <c r="F445" s="231"/>
      <c r="G445" s="231"/>
    </row>
    <row r="446" spans="1:7" ht="15.75">
      <c r="A446" s="230"/>
      <c r="B446" s="231"/>
      <c r="D446" s="231"/>
      <c r="E446" s="231"/>
      <c r="F446" s="231"/>
      <c r="G446" s="231"/>
    </row>
    <row r="447" spans="1:7" ht="15.75">
      <c r="A447" s="230"/>
      <c r="B447" s="231"/>
      <c r="D447" s="231"/>
      <c r="E447" s="231"/>
      <c r="F447" s="231"/>
      <c r="G447" s="231"/>
    </row>
    <row r="448" spans="1:7" ht="15.75">
      <c r="A448" s="230"/>
      <c r="B448" s="231"/>
      <c r="D448" s="231"/>
      <c r="E448" s="231"/>
      <c r="F448" s="231"/>
      <c r="G448" s="231"/>
    </row>
    <row r="449" spans="1:7" ht="15.75">
      <c r="A449" s="230"/>
      <c r="B449" s="231"/>
      <c r="D449" s="231"/>
      <c r="E449" s="231"/>
      <c r="F449" s="231"/>
      <c r="G449" s="231"/>
    </row>
    <row r="450" spans="1:7" ht="15.75">
      <c r="A450" s="230"/>
      <c r="B450" s="231"/>
      <c r="D450" s="231"/>
      <c r="E450" s="231"/>
      <c r="F450" s="231"/>
      <c r="G450" s="231"/>
    </row>
    <row r="451" spans="1:7" ht="15.75">
      <c r="A451" s="230"/>
      <c r="B451" s="231"/>
      <c r="D451" s="231"/>
      <c r="E451" s="231"/>
      <c r="F451" s="231"/>
      <c r="G451" s="231"/>
    </row>
    <row r="452" spans="1:7" ht="15.75">
      <c r="A452" s="230"/>
      <c r="B452" s="231"/>
      <c r="D452" s="231"/>
      <c r="E452" s="231"/>
      <c r="F452" s="231"/>
      <c r="G452" s="231"/>
    </row>
    <row r="453" spans="1:7" ht="15.75">
      <c r="A453" s="230"/>
      <c r="B453" s="231"/>
      <c r="D453" s="231"/>
      <c r="E453" s="231"/>
      <c r="F453" s="231"/>
      <c r="G453" s="231"/>
    </row>
    <row r="454" spans="1:7" ht="15.75">
      <c r="A454" s="230"/>
      <c r="B454" s="231"/>
      <c r="D454" s="231"/>
      <c r="E454" s="231"/>
      <c r="F454" s="231"/>
      <c r="G454" s="231"/>
    </row>
    <row r="455" spans="1:7" ht="15.75">
      <c r="A455" s="230"/>
      <c r="B455" s="231"/>
      <c r="D455" s="231"/>
      <c r="E455" s="231"/>
      <c r="F455" s="231"/>
      <c r="G455" s="231"/>
    </row>
    <row r="456" spans="1:7" ht="15.75">
      <c r="A456" s="230"/>
      <c r="B456" s="231"/>
      <c r="D456" s="231"/>
      <c r="E456" s="231"/>
      <c r="F456" s="231"/>
      <c r="G456" s="231"/>
    </row>
    <row r="457" spans="1:7" ht="15.75">
      <c r="A457" s="230"/>
      <c r="B457" s="231"/>
      <c r="D457" s="231"/>
      <c r="E457" s="231"/>
      <c r="F457" s="231"/>
      <c r="G457" s="231"/>
    </row>
    <row r="458" spans="1:7" ht="15.75">
      <c r="A458" s="230"/>
      <c r="B458" s="231"/>
      <c r="D458" s="231"/>
      <c r="E458" s="231"/>
      <c r="F458" s="231"/>
      <c r="G458" s="231"/>
    </row>
    <row r="459" spans="1:7" ht="15.75">
      <c r="A459" s="230"/>
      <c r="B459" s="231"/>
      <c r="D459" s="231"/>
      <c r="E459" s="231"/>
      <c r="F459" s="231"/>
      <c r="G459" s="231"/>
    </row>
    <row r="460" spans="1:7" ht="15.75">
      <c r="A460" s="230"/>
      <c r="B460" s="231"/>
      <c r="D460" s="231"/>
      <c r="E460" s="231"/>
      <c r="F460" s="231"/>
      <c r="G460" s="231"/>
    </row>
    <row r="461" spans="1:7" ht="15.75">
      <c r="A461" s="230"/>
      <c r="B461" s="231"/>
      <c r="D461" s="231"/>
      <c r="E461" s="231"/>
      <c r="F461" s="231"/>
      <c r="G461" s="231"/>
    </row>
    <row r="462" spans="1:7" ht="15.75">
      <c r="A462" s="230"/>
      <c r="B462" s="231"/>
      <c r="D462" s="231"/>
      <c r="E462" s="231"/>
      <c r="F462" s="231"/>
      <c r="G462" s="231"/>
    </row>
    <row r="463" spans="1:7" ht="15.75">
      <c r="A463" s="230"/>
      <c r="B463" s="231"/>
      <c r="D463" s="231"/>
      <c r="E463" s="231"/>
      <c r="F463" s="231"/>
      <c r="G463" s="231"/>
    </row>
    <row r="464" spans="1:7" ht="15.75">
      <c r="A464" s="230"/>
      <c r="B464" s="231"/>
      <c r="D464" s="231"/>
      <c r="E464" s="231"/>
      <c r="F464" s="231"/>
      <c r="G464" s="231"/>
    </row>
    <row r="465" spans="1:7" ht="15.75">
      <c r="A465" s="230"/>
      <c r="B465" s="231"/>
      <c r="D465" s="231"/>
      <c r="E465" s="231"/>
      <c r="F465" s="231"/>
      <c r="G465" s="231"/>
    </row>
    <row r="466" spans="1:7" ht="15.75">
      <c r="A466" s="230"/>
      <c r="B466" s="231"/>
      <c r="D466" s="231"/>
      <c r="E466" s="231"/>
      <c r="F466" s="231"/>
      <c r="G466" s="231"/>
    </row>
    <row r="467" spans="1:7" ht="15.75">
      <c r="A467" s="230"/>
      <c r="B467" s="231"/>
      <c r="D467" s="231"/>
      <c r="E467" s="231"/>
      <c r="F467" s="231"/>
      <c r="G467" s="231"/>
    </row>
    <row r="468" spans="1:7" ht="15.75">
      <c r="A468" s="230"/>
      <c r="B468" s="231"/>
      <c r="D468" s="231"/>
      <c r="E468" s="231"/>
      <c r="F468" s="231"/>
      <c r="G468" s="231"/>
    </row>
    <row r="469" spans="1:7" ht="15.75">
      <c r="A469" s="230"/>
      <c r="B469" s="231"/>
      <c r="D469" s="231"/>
      <c r="E469" s="231"/>
      <c r="F469" s="231"/>
      <c r="G469" s="231"/>
    </row>
    <row r="470" spans="1:7" ht="15.75">
      <c r="A470" s="230"/>
      <c r="B470" s="231"/>
      <c r="D470" s="231"/>
      <c r="E470" s="231"/>
      <c r="F470" s="231"/>
      <c r="G470" s="231"/>
    </row>
    <row r="471" spans="1:7" ht="15.75">
      <c r="A471" s="230"/>
      <c r="B471" s="231"/>
      <c r="D471" s="231"/>
      <c r="E471" s="231"/>
      <c r="F471" s="231"/>
      <c r="G471" s="231"/>
    </row>
    <row r="472" spans="1:7" ht="15.75">
      <c r="A472" s="230"/>
      <c r="B472" s="231"/>
      <c r="D472" s="231"/>
      <c r="E472" s="231"/>
      <c r="F472" s="231"/>
      <c r="G472" s="231"/>
    </row>
    <row r="473" spans="1:7" ht="15.75">
      <c r="A473" s="230"/>
      <c r="B473" s="231"/>
      <c r="D473" s="231"/>
      <c r="E473" s="231"/>
      <c r="F473" s="231"/>
      <c r="G473" s="231"/>
    </row>
    <row r="474" spans="1:7" ht="15.75">
      <c r="A474" s="230"/>
      <c r="B474" s="231"/>
      <c r="D474" s="231"/>
      <c r="E474" s="231"/>
      <c r="F474" s="231"/>
      <c r="G474" s="231"/>
    </row>
    <row r="475" spans="1:7" ht="15.75">
      <c r="A475" s="230"/>
      <c r="B475" s="231"/>
      <c r="D475" s="231"/>
      <c r="E475" s="231"/>
      <c r="F475" s="231"/>
      <c r="G475" s="231"/>
    </row>
    <row r="476" spans="1:7" ht="15.75">
      <c r="A476" s="230"/>
      <c r="B476" s="231"/>
      <c r="D476" s="231"/>
      <c r="E476" s="231"/>
      <c r="F476" s="231"/>
      <c r="G476" s="231"/>
    </row>
    <row r="477" spans="1:7" ht="15.75">
      <c r="A477" s="230"/>
      <c r="B477" s="231"/>
      <c r="D477" s="231"/>
      <c r="E477" s="231"/>
      <c r="F477" s="231"/>
      <c r="G477" s="231"/>
    </row>
    <row r="478" spans="1:7" ht="15.75">
      <c r="A478" s="230"/>
      <c r="B478" s="231"/>
      <c r="D478" s="231"/>
      <c r="E478" s="231"/>
      <c r="F478" s="231"/>
      <c r="G478" s="231"/>
    </row>
    <row r="479" spans="1:7" ht="15.75">
      <c r="A479" s="230"/>
      <c r="B479" s="231"/>
      <c r="D479" s="231"/>
      <c r="E479" s="231"/>
      <c r="F479" s="231"/>
      <c r="G479" s="231"/>
    </row>
    <row r="480" spans="1:7" ht="15.75">
      <c r="A480" s="230"/>
      <c r="B480" s="231"/>
      <c r="D480" s="231"/>
      <c r="E480" s="231"/>
      <c r="F480" s="231"/>
      <c r="G480" s="231"/>
    </row>
    <row r="481" spans="1:7" ht="15.75">
      <c r="A481" s="230"/>
      <c r="B481" s="231"/>
      <c r="D481" s="231"/>
      <c r="E481" s="231"/>
      <c r="F481" s="231"/>
      <c r="G481" s="231"/>
    </row>
    <row r="482" spans="1:7" ht="15.75">
      <c r="A482" s="230"/>
      <c r="B482" s="231"/>
      <c r="D482" s="231"/>
      <c r="E482" s="231"/>
      <c r="F482" s="231"/>
      <c r="G482" s="231"/>
    </row>
    <row r="483" spans="1:7" ht="15.75">
      <c r="A483" s="230"/>
      <c r="B483" s="231"/>
      <c r="D483" s="231"/>
      <c r="E483" s="231"/>
      <c r="F483" s="231"/>
      <c r="G483" s="231"/>
    </row>
    <row r="484" spans="1:7" ht="15.75">
      <c r="A484" s="230"/>
      <c r="B484" s="231"/>
      <c r="D484" s="231"/>
      <c r="E484" s="231"/>
      <c r="F484" s="231"/>
      <c r="G484" s="231"/>
    </row>
    <row r="485" spans="1:7" ht="15.75">
      <c r="A485" s="230"/>
      <c r="B485" s="231"/>
      <c r="D485" s="231"/>
      <c r="E485" s="231"/>
      <c r="F485" s="231"/>
      <c r="G485" s="231"/>
    </row>
    <row r="486" spans="1:7" ht="15.75">
      <c r="A486" s="230"/>
      <c r="B486" s="231"/>
      <c r="D486" s="231"/>
      <c r="E486" s="231"/>
      <c r="F486" s="231"/>
      <c r="G486" s="231"/>
    </row>
    <row r="487" spans="1:7" ht="15.75">
      <c r="A487" s="230"/>
      <c r="B487" s="231"/>
      <c r="D487" s="231"/>
      <c r="E487" s="231"/>
      <c r="F487" s="231"/>
      <c r="G487" s="231"/>
    </row>
    <row r="488" spans="1:7" ht="15.75">
      <c r="A488" s="230"/>
      <c r="B488" s="231"/>
      <c r="D488" s="231"/>
      <c r="E488" s="231"/>
      <c r="F488" s="231"/>
      <c r="G488" s="231"/>
    </row>
    <row r="489" spans="1:7" ht="15.75">
      <c r="A489" s="230"/>
      <c r="B489" s="231"/>
      <c r="D489" s="231"/>
      <c r="E489" s="231"/>
      <c r="F489" s="231"/>
      <c r="G489" s="231"/>
    </row>
    <row r="490" spans="1:7" ht="15.75">
      <c r="A490" s="230"/>
      <c r="B490" s="231"/>
      <c r="D490" s="231"/>
      <c r="E490" s="231"/>
      <c r="F490" s="231"/>
      <c r="G490" s="231"/>
    </row>
    <row r="491" spans="1:7" ht="15.75">
      <c r="A491" s="230"/>
      <c r="B491" s="231"/>
      <c r="D491" s="231"/>
      <c r="E491" s="231"/>
      <c r="F491" s="231"/>
      <c r="G491" s="231"/>
    </row>
    <row r="492" spans="1:7" ht="15.75">
      <c r="A492" s="230"/>
      <c r="B492" s="231"/>
      <c r="D492" s="231"/>
      <c r="E492" s="231"/>
      <c r="F492" s="231"/>
      <c r="G492" s="231"/>
    </row>
    <row r="493" spans="1:7" ht="15.75">
      <c r="A493" s="230"/>
      <c r="B493" s="231"/>
      <c r="D493" s="231"/>
      <c r="E493" s="231"/>
      <c r="F493" s="231"/>
      <c r="G493" s="231"/>
    </row>
    <row r="494" spans="1:7" ht="15.75">
      <c r="A494" s="230"/>
      <c r="B494" s="231"/>
      <c r="D494" s="231"/>
      <c r="E494" s="231"/>
      <c r="F494" s="231"/>
      <c r="G494" s="231"/>
    </row>
    <row r="495" spans="1:7" ht="15.75">
      <c r="A495" s="230"/>
      <c r="B495" s="231"/>
      <c r="D495" s="231"/>
      <c r="E495" s="231"/>
      <c r="F495" s="231"/>
      <c r="G495" s="231"/>
    </row>
    <row r="496" spans="1:7" ht="15.75">
      <c r="A496" s="230"/>
      <c r="B496" s="231"/>
      <c r="D496" s="231"/>
      <c r="E496" s="231"/>
      <c r="F496" s="231"/>
      <c r="G496" s="231"/>
    </row>
    <row r="497" spans="1:7" ht="15.75">
      <c r="A497" s="230"/>
      <c r="B497" s="231"/>
      <c r="D497" s="231"/>
      <c r="E497" s="231"/>
      <c r="F497" s="231"/>
      <c r="G497" s="231"/>
    </row>
    <row r="498" spans="1:7" ht="15.75">
      <c r="A498" s="230"/>
      <c r="B498" s="231"/>
      <c r="D498" s="231"/>
      <c r="E498" s="231"/>
      <c r="F498" s="231"/>
      <c r="G498" s="231"/>
    </row>
    <row r="499" spans="1:7" ht="15.75">
      <c r="A499" s="230"/>
      <c r="B499" s="231"/>
      <c r="D499" s="231"/>
      <c r="E499" s="231"/>
      <c r="F499" s="231"/>
      <c r="G499" s="231"/>
    </row>
    <row r="500" spans="1:7" ht="15.75">
      <c r="A500" s="230"/>
      <c r="B500" s="231"/>
      <c r="D500" s="231"/>
      <c r="E500" s="231"/>
      <c r="F500" s="231"/>
      <c r="G500" s="231"/>
    </row>
    <row r="501" spans="1:7" ht="15.75">
      <c r="A501" s="230"/>
      <c r="B501" s="231"/>
      <c r="D501" s="231"/>
      <c r="E501" s="231"/>
      <c r="F501" s="231"/>
      <c r="G501" s="231"/>
    </row>
    <row r="502" spans="1:7" ht="15.75">
      <c r="A502" s="230"/>
      <c r="B502" s="231"/>
      <c r="D502" s="231"/>
      <c r="E502" s="231"/>
      <c r="F502" s="231"/>
      <c r="G502" s="231"/>
    </row>
    <row r="503" spans="1:7" ht="15.75">
      <c r="A503" s="230"/>
      <c r="B503" s="231"/>
      <c r="D503" s="231"/>
      <c r="E503" s="231"/>
      <c r="F503" s="231"/>
      <c r="G503" s="231"/>
    </row>
    <row r="504" spans="1:7" ht="15.75">
      <c r="A504" s="230"/>
      <c r="B504" s="231"/>
      <c r="D504" s="231"/>
      <c r="E504" s="231"/>
      <c r="F504" s="231"/>
      <c r="G504" s="231"/>
    </row>
    <row r="505" spans="1:7" ht="15.75">
      <c r="A505" s="230"/>
      <c r="B505" s="231"/>
      <c r="D505" s="231"/>
      <c r="E505" s="231"/>
      <c r="F505" s="231"/>
      <c r="G505" s="231"/>
    </row>
    <row r="506" spans="1:7" ht="15.75">
      <c r="A506" s="230"/>
      <c r="B506" s="231"/>
      <c r="D506" s="231"/>
      <c r="E506" s="231"/>
      <c r="F506" s="231"/>
      <c r="G506" s="231"/>
    </row>
    <row r="507" spans="1:7" ht="15.75">
      <c r="A507" s="230"/>
      <c r="B507" s="231"/>
      <c r="D507" s="231"/>
      <c r="E507" s="231"/>
      <c r="F507" s="231"/>
      <c r="G507" s="231"/>
    </row>
    <row r="508" spans="1:7" ht="15.75">
      <c r="A508" s="230"/>
      <c r="B508" s="231"/>
      <c r="D508" s="231"/>
      <c r="E508" s="231"/>
      <c r="F508" s="231"/>
      <c r="G508" s="231"/>
    </row>
    <row r="509" spans="1:7" ht="15.75">
      <c r="A509" s="230"/>
      <c r="B509" s="231"/>
      <c r="D509" s="231"/>
      <c r="E509" s="231"/>
      <c r="F509" s="231"/>
      <c r="G509" s="231"/>
    </row>
    <row r="510" spans="1:7" ht="15.75">
      <c r="A510" s="230"/>
      <c r="B510" s="231"/>
      <c r="D510" s="231"/>
      <c r="E510" s="231"/>
      <c r="F510" s="231"/>
      <c r="G510" s="231"/>
    </row>
    <row r="511" spans="1:7" ht="15.75">
      <c r="A511" s="230"/>
      <c r="B511" s="231"/>
      <c r="D511" s="231"/>
      <c r="E511" s="231"/>
      <c r="F511" s="231"/>
      <c r="G511" s="231"/>
    </row>
    <row r="512" spans="1:7" ht="15.75">
      <c r="A512" s="230"/>
      <c r="B512" s="231"/>
      <c r="D512" s="231"/>
      <c r="E512" s="231"/>
      <c r="F512" s="231"/>
      <c r="G512" s="231"/>
    </row>
    <row r="513" spans="1:7" ht="15.75">
      <c r="A513" s="230"/>
      <c r="B513" s="231"/>
      <c r="D513" s="231"/>
      <c r="E513" s="231"/>
      <c r="F513" s="231"/>
      <c r="G513" s="231"/>
    </row>
    <row r="514" spans="1:7" ht="15.75">
      <c r="A514" s="230"/>
      <c r="B514" s="231"/>
      <c r="D514" s="231"/>
      <c r="E514" s="231"/>
      <c r="F514" s="231"/>
      <c r="G514" s="231"/>
    </row>
    <row r="515" spans="1:7" ht="15.75">
      <c r="A515" s="230"/>
      <c r="B515" s="231"/>
      <c r="D515" s="231"/>
      <c r="E515" s="231"/>
      <c r="F515" s="231"/>
      <c r="G515" s="231"/>
    </row>
    <row r="516" spans="1:7" ht="15.75">
      <c r="A516" s="230"/>
      <c r="B516" s="231"/>
      <c r="D516" s="231"/>
      <c r="E516" s="231"/>
      <c r="F516" s="231"/>
      <c r="G516" s="231"/>
    </row>
    <row r="517" spans="1:7" ht="15.75">
      <c r="A517" s="230"/>
      <c r="B517" s="231"/>
      <c r="D517" s="231"/>
      <c r="E517" s="231"/>
      <c r="F517" s="231"/>
      <c r="G517" s="231"/>
    </row>
    <row r="518" spans="1:7" ht="15.75">
      <c r="A518" s="230"/>
      <c r="B518" s="231"/>
      <c r="D518" s="231"/>
      <c r="E518" s="231"/>
      <c r="F518" s="231"/>
      <c r="G518" s="231"/>
    </row>
    <row r="519" spans="1:7" ht="15.75">
      <c r="A519" s="230"/>
      <c r="B519" s="231"/>
      <c r="D519" s="231"/>
      <c r="E519" s="231"/>
      <c r="F519" s="231"/>
      <c r="G519" s="231"/>
    </row>
    <row r="520" spans="1:7" ht="15.75">
      <c r="A520" s="230"/>
      <c r="B520" s="231"/>
      <c r="D520" s="231"/>
      <c r="E520" s="231"/>
      <c r="F520" s="231"/>
      <c r="G520" s="231"/>
    </row>
    <row r="521" spans="1:7" ht="15.75">
      <c r="A521" s="230"/>
      <c r="B521" s="231"/>
      <c r="D521" s="231"/>
      <c r="E521" s="231"/>
      <c r="F521" s="231"/>
      <c r="G521" s="231"/>
    </row>
    <row r="522" spans="1:7" ht="15.75">
      <c r="A522" s="230"/>
      <c r="B522" s="231"/>
      <c r="D522" s="231"/>
      <c r="E522" s="231"/>
      <c r="F522" s="231"/>
      <c r="G522" s="231"/>
    </row>
    <row r="523" spans="1:7" ht="15.75">
      <c r="A523" s="230"/>
      <c r="B523" s="231"/>
      <c r="D523" s="231"/>
      <c r="E523" s="231"/>
      <c r="F523" s="231"/>
      <c r="G523" s="231"/>
    </row>
    <row r="524" spans="1:7" ht="15.75">
      <c r="A524" s="230"/>
      <c r="B524" s="231"/>
      <c r="D524" s="231"/>
      <c r="E524" s="231"/>
      <c r="F524" s="231"/>
      <c r="G524" s="231"/>
    </row>
    <row r="525" spans="1:7" ht="15.75">
      <c r="A525" s="230"/>
      <c r="B525" s="231"/>
      <c r="D525" s="231"/>
      <c r="E525" s="231"/>
      <c r="F525" s="231"/>
      <c r="G525" s="231"/>
    </row>
    <row r="526" spans="1:7" ht="15.75">
      <c r="A526" s="230"/>
      <c r="B526" s="231"/>
      <c r="D526" s="231"/>
      <c r="E526" s="231"/>
      <c r="F526" s="231"/>
      <c r="G526" s="231"/>
    </row>
    <row r="527" spans="1:7" ht="15.75">
      <c r="A527" s="230"/>
      <c r="B527" s="231"/>
      <c r="D527" s="231"/>
      <c r="E527" s="231"/>
      <c r="F527" s="231"/>
      <c r="G527" s="231"/>
    </row>
    <row r="528" spans="1:7" ht="15.75">
      <c r="A528" s="230"/>
      <c r="B528" s="231"/>
      <c r="D528" s="231"/>
      <c r="E528" s="231"/>
      <c r="F528" s="231"/>
      <c r="G528" s="231"/>
    </row>
    <row r="529" spans="1:7" ht="15.75">
      <c r="A529" s="230"/>
      <c r="B529" s="231"/>
      <c r="D529" s="231"/>
      <c r="E529" s="231"/>
      <c r="F529" s="231"/>
      <c r="G529" s="231"/>
    </row>
    <row r="530" spans="1:7" ht="15.75">
      <c r="A530" s="230"/>
      <c r="B530" s="231"/>
      <c r="D530" s="231"/>
      <c r="E530" s="231"/>
      <c r="F530" s="231"/>
      <c r="G530" s="231"/>
    </row>
    <row r="531" spans="1:7" ht="15.75">
      <c r="A531" s="230"/>
      <c r="B531" s="231"/>
      <c r="D531" s="231"/>
      <c r="E531" s="231"/>
      <c r="F531" s="231"/>
      <c r="G531" s="231"/>
    </row>
    <row r="532" spans="1:7" ht="15.75">
      <c r="A532" s="230"/>
      <c r="B532" s="231"/>
      <c r="D532" s="231"/>
      <c r="E532" s="231"/>
      <c r="F532" s="231"/>
      <c r="G532" s="231"/>
    </row>
    <row r="533" spans="1:7" ht="15.75">
      <c r="A533" s="230"/>
      <c r="B533" s="231"/>
      <c r="D533" s="231"/>
      <c r="E533" s="231"/>
      <c r="F533" s="231"/>
      <c r="G533" s="231"/>
    </row>
    <row r="534" spans="1:7" ht="15.75">
      <c r="A534" s="230"/>
      <c r="B534" s="231"/>
      <c r="D534" s="231"/>
      <c r="E534" s="231"/>
      <c r="F534" s="231"/>
      <c r="G534" s="231"/>
    </row>
    <row r="535" spans="1:7" ht="15.75">
      <c r="A535" s="230"/>
      <c r="B535" s="231"/>
      <c r="D535" s="231"/>
      <c r="E535" s="231"/>
      <c r="F535" s="231"/>
      <c r="G535" s="231"/>
    </row>
    <row r="536" spans="1:7" ht="15.75">
      <c r="A536" s="230"/>
      <c r="B536" s="231"/>
      <c r="D536" s="231"/>
      <c r="E536" s="231"/>
      <c r="F536" s="231"/>
      <c r="G536" s="231"/>
    </row>
    <row r="537" spans="1:7" ht="15.75">
      <c r="A537" s="230"/>
      <c r="B537" s="231"/>
      <c r="D537" s="231"/>
      <c r="E537" s="231"/>
      <c r="F537" s="231"/>
      <c r="G537" s="231"/>
    </row>
    <row r="538" spans="1:7" ht="15.75">
      <c r="A538" s="230"/>
      <c r="B538" s="231"/>
      <c r="D538" s="231"/>
      <c r="E538" s="231"/>
      <c r="F538" s="231"/>
      <c r="G538" s="231"/>
    </row>
    <row r="539" spans="1:7" ht="15.75">
      <c r="A539" s="230"/>
      <c r="B539" s="231"/>
      <c r="D539" s="231"/>
      <c r="E539" s="231"/>
      <c r="F539" s="231"/>
      <c r="G539" s="231"/>
    </row>
    <row r="540" spans="1:7" ht="15.75">
      <c r="A540" s="230"/>
      <c r="B540" s="231"/>
      <c r="D540" s="231"/>
      <c r="E540" s="231"/>
      <c r="F540" s="231"/>
      <c r="G540" s="231"/>
    </row>
    <row r="541" spans="1:7" ht="15.75">
      <c r="A541" s="230"/>
      <c r="B541" s="231"/>
      <c r="D541" s="231"/>
      <c r="E541" s="231"/>
      <c r="F541" s="231"/>
      <c r="G541" s="231"/>
    </row>
    <row r="542" spans="1:7" ht="15.75">
      <c r="A542" s="230"/>
      <c r="B542" s="231"/>
      <c r="D542" s="231"/>
      <c r="E542" s="231"/>
      <c r="F542" s="231"/>
      <c r="G542" s="231"/>
    </row>
    <row r="543" spans="1:7" ht="15.75">
      <c r="A543" s="230"/>
      <c r="B543" s="231"/>
      <c r="D543" s="231"/>
      <c r="E543" s="231"/>
      <c r="F543" s="231"/>
      <c r="G543" s="231"/>
    </row>
    <row r="544" spans="1:7" ht="15.75">
      <c r="A544" s="230"/>
      <c r="B544" s="231"/>
      <c r="D544" s="231"/>
      <c r="E544" s="231"/>
      <c r="F544" s="231"/>
      <c r="G544" s="231"/>
    </row>
    <row r="545" spans="1:7" ht="15.75">
      <c r="A545" s="230"/>
      <c r="B545" s="231"/>
      <c r="D545" s="231"/>
      <c r="E545" s="231"/>
      <c r="F545" s="231"/>
      <c r="G545" s="231"/>
    </row>
    <row r="546" spans="1:7" ht="15.75">
      <c r="A546" s="230"/>
      <c r="B546" s="231"/>
      <c r="D546" s="231"/>
      <c r="E546" s="231"/>
      <c r="F546" s="231"/>
      <c r="G546" s="231"/>
    </row>
    <row r="547" spans="1:7" ht="15.75">
      <c r="A547" s="230"/>
      <c r="B547" s="231"/>
      <c r="D547" s="231"/>
      <c r="E547" s="231"/>
      <c r="F547" s="231"/>
      <c r="G547" s="231"/>
    </row>
    <row r="548" spans="1:7" ht="15.75">
      <c r="A548" s="230"/>
      <c r="B548" s="231"/>
      <c r="D548" s="231"/>
      <c r="E548" s="231"/>
      <c r="F548" s="231"/>
      <c r="G548" s="231"/>
    </row>
    <row r="549" spans="1:7" ht="15.75">
      <c r="A549" s="230"/>
      <c r="B549" s="231"/>
      <c r="D549" s="231"/>
      <c r="E549" s="231"/>
      <c r="F549" s="231"/>
      <c r="G549" s="231"/>
    </row>
    <row r="550" spans="1:7" ht="15.75">
      <c r="A550" s="230"/>
      <c r="B550" s="231"/>
      <c r="D550" s="231"/>
      <c r="E550" s="231"/>
      <c r="F550" s="231"/>
      <c r="G550" s="231"/>
    </row>
    <row r="551" spans="1:7" ht="15.75">
      <c r="A551" s="230"/>
      <c r="B551" s="231"/>
      <c r="D551" s="231"/>
      <c r="E551" s="231"/>
      <c r="F551" s="231"/>
      <c r="G551" s="231"/>
    </row>
    <row r="552" spans="1:7" ht="15.75">
      <c r="A552" s="230"/>
      <c r="B552" s="231"/>
      <c r="D552" s="231"/>
      <c r="E552" s="231"/>
      <c r="F552" s="231"/>
      <c r="G552" s="231"/>
    </row>
    <row r="553" spans="1:7" ht="15.75">
      <c r="A553" s="230"/>
      <c r="B553" s="231"/>
      <c r="D553" s="231"/>
      <c r="E553" s="231"/>
      <c r="F553" s="231"/>
      <c r="G553" s="231"/>
    </row>
    <row r="554" spans="1:7" ht="15.75">
      <c r="A554" s="230"/>
      <c r="B554" s="231"/>
      <c r="D554" s="231"/>
      <c r="E554" s="231"/>
      <c r="F554" s="231"/>
      <c r="G554" s="231"/>
    </row>
    <row r="555" spans="1:7" ht="15.75">
      <c r="A555" s="230"/>
      <c r="B555" s="231"/>
      <c r="D555" s="231"/>
      <c r="E555" s="231"/>
      <c r="F555" s="231"/>
      <c r="G555" s="231"/>
    </row>
    <row r="556" spans="1:7" ht="15.75">
      <c r="A556" s="230"/>
      <c r="B556" s="231"/>
      <c r="D556" s="231"/>
      <c r="E556" s="231"/>
      <c r="F556" s="231"/>
      <c r="G556" s="231"/>
    </row>
    <row r="557" spans="1:7" ht="15.75">
      <c r="A557" s="230"/>
      <c r="B557" s="231"/>
      <c r="D557" s="231"/>
      <c r="E557" s="231"/>
      <c r="F557" s="231"/>
      <c r="G557" s="231"/>
    </row>
    <row r="558" spans="1:7" ht="15.75">
      <c r="A558" s="230"/>
      <c r="B558" s="231"/>
      <c r="D558" s="231"/>
      <c r="E558" s="231"/>
      <c r="F558" s="231"/>
      <c r="G558" s="231"/>
    </row>
    <row r="559" spans="1:7" ht="15.75">
      <c r="A559" s="230"/>
      <c r="B559" s="231"/>
      <c r="D559" s="231"/>
      <c r="E559" s="231"/>
      <c r="F559" s="231"/>
      <c r="G559" s="231"/>
    </row>
    <row r="560" spans="1:7" ht="15.75">
      <c r="A560" s="230"/>
      <c r="B560" s="231"/>
      <c r="D560" s="231"/>
      <c r="E560" s="231"/>
      <c r="F560" s="231"/>
      <c r="G560" s="231"/>
    </row>
    <row r="561" spans="1:7" ht="15.75">
      <c r="A561" s="230"/>
      <c r="B561" s="231"/>
      <c r="D561" s="231"/>
      <c r="E561" s="231"/>
      <c r="F561" s="231"/>
      <c r="G561" s="231"/>
    </row>
    <row r="562" spans="1:7" ht="15.75">
      <c r="A562" s="230"/>
      <c r="B562" s="231"/>
      <c r="D562" s="231"/>
      <c r="E562" s="231"/>
      <c r="F562" s="231"/>
      <c r="G562" s="231"/>
    </row>
    <row r="563" spans="1:7" ht="15.75">
      <c r="A563" s="230"/>
      <c r="B563" s="231"/>
      <c r="D563" s="231"/>
      <c r="E563" s="231"/>
      <c r="F563" s="231"/>
      <c r="G563" s="231"/>
    </row>
    <row r="564" spans="1:7" ht="15.75">
      <c r="A564" s="230"/>
      <c r="B564" s="231"/>
      <c r="D564" s="231"/>
      <c r="E564" s="231"/>
      <c r="F564" s="231"/>
      <c r="G564" s="231"/>
    </row>
    <row r="565" spans="1:7" ht="15.75">
      <c r="A565" s="230"/>
      <c r="B565" s="231"/>
      <c r="D565" s="231"/>
      <c r="E565" s="231"/>
      <c r="F565" s="231"/>
      <c r="G565" s="231"/>
    </row>
    <row r="566" spans="1:7" ht="15.75">
      <c r="A566" s="230"/>
      <c r="B566" s="231"/>
      <c r="D566" s="231"/>
      <c r="E566" s="231"/>
      <c r="F566" s="231"/>
      <c r="G566" s="231"/>
    </row>
    <row r="567" spans="1:7" ht="15.75">
      <c r="A567" s="230"/>
      <c r="B567" s="231"/>
      <c r="D567" s="231"/>
      <c r="E567" s="231"/>
      <c r="F567" s="231"/>
      <c r="G567" s="231"/>
    </row>
    <row r="568" spans="1:7" ht="15.75">
      <c r="A568" s="230"/>
      <c r="B568" s="231"/>
      <c r="D568" s="231"/>
      <c r="E568" s="231"/>
      <c r="F568" s="231"/>
      <c r="G568" s="231"/>
    </row>
    <row r="569" spans="1:7" ht="15.75">
      <c r="A569" s="230"/>
      <c r="B569" s="231"/>
      <c r="D569" s="231"/>
      <c r="E569" s="231"/>
      <c r="F569" s="231"/>
      <c r="G569" s="231"/>
    </row>
    <row r="570" spans="1:7" ht="15.75">
      <c r="A570" s="230"/>
      <c r="B570" s="231"/>
      <c r="D570" s="231"/>
      <c r="E570" s="231"/>
      <c r="F570" s="231"/>
      <c r="G570" s="231"/>
    </row>
    <row r="571" spans="1:7" ht="15.75">
      <c r="A571" s="230"/>
      <c r="B571" s="231"/>
      <c r="D571" s="231"/>
      <c r="E571" s="231"/>
      <c r="F571" s="231"/>
      <c r="G571" s="231"/>
    </row>
    <row r="572" spans="1:7" ht="15.75">
      <c r="A572" s="230"/>
      <c r="B572" s="231"/>
      <c r="D572" s="231"/>
      <c r="E572" s="231"/>
      <c r="F572" s="231"/>
      <c r="G572" s="231"/>
    </row>
    <row r="573" spans="1:7" ht="15.75">
      <c r="A573" s="230"/>
      <c r="B573" s="231"/>
      <c r="D573" s="231"/>
      <c r="E573" s="231"/>
      <c r="F573" s="231"/>
      <c r="G573" s="231"/>
    </row>
    <row r="574" spans="1:7" ht="15.75">
      <c r="A574" s="230"/>
      <c r="B574" s="231"/>
      <c r="D574" s="231"/>
      <c r="E574" s="231"/>
      <c r="F574" s="231"/>
      <c r="G574" s="231"/>
    </row>
    <row r="575" spans="1:7" ht="15.75">
      <c r="A575" s="230"/>
      <c r="B575" s="231"/>
      <c r="D575" s="231"/>
      <c r="E575" s="231"/>
      <c r="F575" s="231"/>
      <c r="G575" s="231"/>
    </row>
    <row r="576" spans="1:7" ht="15.75">
      <c r="A576" s="230"/>
      <c r="B576" s="231"/>
      <c r="D576" s="231"/>
      <c r="E576" s="231"/>
      <c r="F576" s="231"/>
      <c r="G576" s="231"/>
    </row>
    <row r="577" spans="1:7" ht="15.75">
      <c r="A577" s="230"/>
      <c r="B577" s="231"/>
      <c r="D577" s="231"/>
      <c r="E577" s="231"/>
      <c r="F577" s="231"/>
      <c r="G577" s="231"/>
    </row>
    <row r="578" spans="1:7" ht="15.75">
      <c r="A578" s="230"/>
      <c r="B578" s="231"/>
      <c r="D578" s="231"/>
      <c r="E578" s="231"/>
      <c r="F578" s="231"/>
      <c r="G578" s="231"/>
    </row>
    <row r="579" spans="1:7" ht="15.75">
      <c r="A579" s="230"/>
      <c r="B579" s="231"/>
      <c r="D579" s="231"/>
      <c r="E579" s="231"/>
      <c r="F579" s="231"/>
      <c r="G579" s="231"/>
    </row>
    <row r="580" spans="1:7" ht="15.75">
      <c r="A580" s="230"/>
      <c r="B580" s="231"/>
      <c r="D580" s="231"/>
      <c r="E580" s="231"/>
      <c r="F580" s="231"/>
      <c r="G580" s="231"/>
    </row>
    <row r="581" spans="1:7" ht="15.75">
      <c r="A581" s="230"/>
      <c r="B581" s="231"/>
      <c r="D581" s="231"/>
      <c r="E581" s="231"/>
      <c r="F581" s="231"/>
      <c r="G581" s="231"/>
    </row>
    <row r="582" spans="1:7" ht="15.75">
      <c r="A582" s="230"/>
      <c r="B582" s="231"/>
      <c r="D582" s="231"/>
      <c r="E582" s="231"/>
      <c r="F582" s="231"/>
      <c r="G582" s="231"/>
    </row>
    <row r="583" spans="1:7" ht="15.75">
      <c r="A583" s="230"/>
      <c r="B583" s="231"/>
      <c r="D583" s="231"/>
      <c r="E583" s="231"/>
      <c r="F583" s="231"/>
      <c r="G583" s="231"/>
    </row>
    <row r="584" spans="1:7" ht="15.75">
      <c r="A584" s="230"/>
      <c r="B584" s="231"/>
      <c r="D584" s="231"/>
      <c r="E584" s="231"/>
      <c r="F584" s="231"/>
      <c r="G584" s="231"/>
    </row>
    <row r="585" spans="1:7" ht="15.75">
      <c r="A585" s="230"/>
      <c r="B585" s="231"/>
      <c r="D585" s="231"/>
      <c r="E585" s="231"/>
      <c r="F585" s="231"/>
      <c r="G585" s="231"/>
    </row>
    <row r="586" spans="1:7" ht="15.75">
      <c r="A586" s="230"/>
      <c r="B586" s="231"/>
      <c r="D586" s="231"/>
      <c r="E586" s="231"/>
      <c r="F586" s="231"/>
      <c r="G586" s="231"/>
    </row>
    <row r="587" spans="1:7" ht="15.75">
      <c r="A587" s="230"/>
      <c r="B587" s="231"/>
      <c r="D587" s="231"/>
      <c r="E587" s="231"/>
      <c r="F587" s="231"/>
      <c r="G587" s="231"/>
    </row>
    <row r="588" spans="1:7" ht="15.75">
      <c r="A588" s="230"/>
      <c r="B588" s="231"/>
      <c r="D588" s="231"/>
      <c r="E588" s="231"/>
      <c r="F588" s="231"/>
      <c r="G588" s="231"/>
    </row>
    <row r="589" spans="1:7" ht="15.75">
      <c r="A589" s="230"/>
      <c r="B589" s="231"/>
      <c r="D589" s="231"/>
      <c r="E589" s="231"/>
      <c r="F589" s="231"/>
      <c r="G589" s="231"/>
    </row>
    <row r="590" spans="1:7" ht="15.75">
      <c r="A590" s="230"/>
      <c r="B590" s="231"/>
      <c r="D590" s="231"/>
      <c r="E590" s="231"/>
      <c r="F590" s="231"/>
      <c r="G590" s="231"/>
    </row>
    <row r="591" spans="1:7" ht="15.75">
      <c r="A591" s="230"/>
      <c r="B591" s="231"/>
      <c r="D591" s="231"/>
      <c r="E591" s="231"/>
      <c r="F591" s="231"/>
      <c r="G591" s="231"/>
    </row>
    <row r="592" spans="1:7" ht="15.75">
      <c r="A592" s="230"/>
      <c r="B592" s="231"/>
      <c r="D592" s="231"/>
      <c r="E592" s="231"/>
      <c r="F592" s="231"/>
      <c r="G592" s="231"/>
    </row>
    <row r="593" spans="1:7" ht="15.75">
      <c r="A593" s="230"/>
      <c r="B593" s="231"/>
      <c r="D593" s="231"/>
      <c r="E593" s="231"/>
      <c r="F593" s="231"/>
      <c r="G593" s="231"/>
    </row>
    <row r="594" spans="1:7" ht="15.75">
      <c r="A594" s="230"/>
      <c r="B594" s="231"/>
      <c r="D594" s="231"/>
      <c r="E594" s="231"/>
      <c r="F594" s="231"/>
      <c r="G594" s="231"/>
    </row>
    <row r="595" spans="1:7" ht="15.75">
      <c r="A595" s="230"/>
      <c r="B595" s="231"/>
      <c r="D595" s="231"/>
      <c r="E595" s="231"/>
      <c r="F595" s="231"/>
      <c r="G595" s="231"/>
    </row>
    <row r="596" spans="1:7" ht="15.75">
      <c r="A596" s="230"/>
      <c r="B596" s="231"/>
      <c r="D596" s="231"/>
      <c r="E596" s="231"/>
      <c r="F596" s="231"/>
      <c r="G596" s="231"/>
    </row>
    <row r="597" spans="1:7" ht="15.75">
      <c r="A597" s="230"/>
      <c r="B597" s="231"/>
      <c r="D597" s="231"/>
      <c r="E597" s="231"/>
      <c r="F597" s="231"/>
      <c r="G597" s="231"/>
    </row>
    <row r="598" spans="1:7" ht="15.75">
      <c r="A598" s="230"/>
      <c r="B598" s="231"/>
      <c r="D598" s="231"/>
      <c r="E598" s="231"/>
      <c r="F598" s="231"/>
      <c r="G598" s="231"/>
    </row>
    <row r="599" spans="1:7" ht="15.75">
      <c r="A599" s="230"/>
      <c r="B599" s="231"/>
      <c r="D599" s="231"/>
      <c r="E599" s="231"/>
      <c r="F599" s="231"/>
      <c r="G599" s="231"/>
    </row>
    <row r="600" spans="1:7" ht="15.75">
      <c r="A600" s="230"/>
      <c r="B600" s="231"/>
      <c r="D600" s="231"/>
      <c r="E600" s="231"/>
      <c r="F600" s="231"/>
      <c r="G600" s="231"/>
    </row>
    <row r="601" spans="1:7" ht="15.75">
      <c r="A601" s="230"/>
      <c r="B601" s="231"/>
      <c r="D601" s="231"/>
      <c r="E601" s="231"/>
      <c r="F601" s="231"/>
      <c r="G601" s="231"/>
    </row>
    <row r="602" spans="1:7" ht="15.75">
      <c r="A602" s="230"/>
      <c r="B602" s="231"/>
      <c r="D602" s="231"/>
      <c r="E602" s="231"/>
      <c r="F602" s="231"/>
      <c r="G602" s="231"/>
    </row>
    <row r="603" spans="1:7" ht="15.75">
      <c r="A603" s="230"/>
      <c r="B603" s="231"/>
      <c r="D603" s="231"/>
      <c r="E603" s="231"/>
      <c r="F603" s="231"/>
      <c r="G603" s="231"/>
    </row>
    <row r="604" spans="1:7" ht="15.75">
      <c r="A604" s="230"/>
      <c r="B604" s="231"/>
      <c r="D604" s="231"/>
      <c r="E604" s="231"/>
      <c r="F604" s="231"/>
      <c r="G604" s="231"/>
    </row>
    <row r="605" spans="1:7" ht="15.75">
      <c r="A605" s="230"/>
      <c r="B605" s="231"/>
      <c r="D605" s="231"/>
      <c r="E605" s="231"/>
      <c r="F605" s="231"/>
      <c r="G605" s="231"/>
    </row>
    <row r="606" spans="1:7" ht="15.75">
      <c r="A606" s="230"/>
      <c r="B606" s="231"/>
      <c r="D606" s="231"/>
      <c r="E606" s="231"/>
      <c r="F606" s="231"/>
      <c r="G606" s="231"/>
    </row>
    <row r="607" spans="1:7" ht="15.75">
      <c r="A607" s="230"/>
      <c r="B607" s="231"/>
      <c r="D607" s="231"/>
      <c r="E607" s="231"/>
      <c r="F607" s="231"/>
      <c r="G607" s="231"/>
    </row>
    <row r="608" spans="1:7" ht="15.75">
      <c r="A608" s="230"/>
      <c r="B608" s="231"/>
      <c r="D608" s="231"/>
      <c r="E608" s="231"/>
      <c r="F608" s="231"/>
      <c r="G608" s="231"/>
    </row>
    <row r="609" spans="1:7" ht="15.75">
      <c r="A609" s="230"/>
      <c r="B609" s="231"/>
      <c r="D609" s="231"/>
      <c r="E609" s="231"/>
      <c r="F609" s="231"/>
      <c r="G609" s="231"/>
    </row>
    <row r="610" spans="1:7" ht="15.75">
      <c r="A610" s="230"/>
      <c r="B610" s="231"/>
      <c r="D610" s="231"/>
      <c r="E610" s="231"/>
      <c r="F610" s="231"/>
      <c r="G610" s="231"/>
    </row>
    <row r="611" spans="1:7" ht="15.75">
      <c r="A611" s="230"/>
      <c r="B611" s="231"/>
      <c r="D611" s="231"/>
      <c r="E611" s="231"/>
      <c r="F611" s="231"/>
      <c r="G611" s="231"/>
    </row>
    <row r="612" spans="1:7" ht="15.75">
      <c r="A612" s="230"/>
      <c r="B612" s="231"/>
      <c r="D612" s="231"/>
      <c r="E612" s="231"/>
      <c r="F612" s="231"/>
      <c r="G612" s="231"/>
    </row>
    <row r="613" spans="1:7" ht="15.75">
      <c r="A613" s="230"/>
      <c r="B613" s="231"/>
      <c r="D613" s="231"/>
      <c r="E613" s="231"/>
      <c r="F613" s="231"/>
      <c r="G613" s="231"/>
    </row>
    <row r="614" spans="1:7" ht="15.75">
      <c r="A614" s="230"/>
      <c r="B614" s="231"/>
      <c r="D614" s="231"/>
      <c r="E614" s="231"/>
      <c r="F614" s="231"/>
      <c r="G614" s="231"/>
    </row>
    <row r="615" spans="1:7" ht="15.75">
      <c r="A615" s="230"/>
      <c r="B615" s="231"/>
      <c r="D615" s="231"/>
      <c r="E615" s="231"/>
      <c r="F615" s="231"/>
      <c r="G615" s="231"/>
    </row>
    <row r="616" spans="1:7" ht="15.75">
      <c r="A616" s="230"/>
      <c r="B616" s="231"/>
      <c r="D616" s="231"/>
      <c r="E616" s="231"/>
      <c r="F616" s="231"/>
      <c r="G616" s="231"/>
    </row>
    <row r="617" spans="1:7" ht="15.75">
      <c r="A617" s="230"/>
      <c r="B617" s="231"/>
      <c r="D617" s="231"/>
      <c r="E617" s="231"/>
      <c r="F617" s="231"/>
      <c r="G617" s="231"/>
    </row>
    <row r="618" spans="1:7" ht="15.75">
      <c r="A618" s="230"/>
      <c r="B618" s="231"/>
      <c r="D618" s="231"/>
      <c r="E618" s="231"/>
      <c r="F618" s="231"/>
      <c r="G618" s="231"/>
    </row>
    <row r="619" spans="1:7" ht="15.75">
      <c r="A619" s="230"/>
      <c r="B619" s="231"/>
      <c r="D619" s="231"/>
      <c r="E619" s="231"/>
      <c r="F619" s="231"/>
      <c r="G619" s="231"/>
    </row>
    <row r="620" spans="1:7" ht="15.75">
      <c r="A620" s="230"/>
      <c r="B620" s="231"/>
      <c r="D620" s="231"/>
      <c r="E620" s="231"/>
      <c r="F620" s="231"/>
      <c r="G620" s="231"/>
    </row>
    <row r="621" spans="1:7" ht="15.75">
      <c r="A621" s="230"/>
      <c r="B621" s="231"/>
      <c r="D621" s="231"/>
      <c r="E621" s="231"/>
      <c r="F621" s="231"/>
      <c r="G621" s="231"/>
    </row>
    <row r="622" spans="1:7" ht="15.75">
      <c r="A622" s="230"/>
      <c r="B622" s="231"/>
      <c r="D622" s="231"/>
      <c r="E622" s="231"/>
      <c r="F622" s="231"/>
      <c r="G622" s="231"/>
    </row>
    <row r="623" spans="1:7" ht="15.75">
      <c r="A623" s="230"/>
      <c r="B623" s="231"/>
      <c r="D623" s="231"/>
      <c r="E623" s="231"/>
      <c r="F623" s="231"/>
      <c r="G623" s="231"/>
    </row>
    <row r="624" spans="1:7" ht="15.75">
      <c r="A624" s="230"/>
      <c r="B624" s="231"/>
      <c r="D624" s="231"/>
      <c r="E624" s="231"/>
      <c r="F624" s="231"/>
      <c r="G624" s="231"/>
    </row>
    <row r="625" spans="1:7" ht="15.75">
      <c r="A625" s="230"/>
      <c r="B625" s="231"/>
      <c r="D625" s="231"/>
      <c r="E625" s="231"/>
      <c r="F625" s="231"/>
      <c r="G625" s="231"/>
    </row>
    <row r="626" spans="1:7" ht="15.75">
      <c r="A626" s="230"/>
      <c r="B626" s="231"/>
      <c r="D626" s="231"/>
      <c r="E626" s="231"/>
      <c r="F626" s="231"/>
      <c r="G626" s="231"/>
    </row>
    <row r="627" spans="1:7" ht="15.75">
      <c r="A627" s="230"/>
      <c r="B627" s="231"/>
      <c r="D627" s="231"/>
      <c r="E627" s="231"/>
      <c r="F627" s="231"/>
      <c r="G627" s="231"/>
    </row>
    <row r="628" spans="1:7" ht="15.75">
      <c r="A628" s="230"/>
      <c r="B628" s="231"/>
      <c r="D628" s="231"/>
      <c r="E628" s="231"/>
      <c r="F628" s="231"/>
      <c r="G628" s="231"/>
    </row>
    <row r="629" spans="1:7" ht="15.75">
      <c r="A629" s="230"/>
      <c r="B629" s="231"/>
      <c r="D629" s="231"/>
      <c r="E629" s="231"/>
      <c r="F629" s="231"/>
      <c r="G629" s="231"/>
    </row>
    <row r="630" spans="1:7" ht="15.75">
      <c r="A630" s="230"/>
      <c r="B630" s="231"/>
      <c r="D630" s="231"/>
      <c r="E630" s="231"/>
      <c r="F630" s="231"/>
      <c r="G630" s="231"/>
    </row>
    <row r="631" spans="1:7" ht="15.75">
      <c r="A631" s="230"/>
      <c r="B631" s="231"/>
      <c r="D631" s="231"/>
      <c r="E631" s="231"/>
      <c r="F631" s="231"/>
      <c r="G631" s="231"/>
    </row>
    <row r="632" spans="1:7" ht="15.75">
      <c r="A632" s="230"/>
      <c r="B632" s="231"/>
      <c r="D632" s="231"/>
      <c r="E632" s="231"/>
      <c r="F632" s="231"/>
      <c r="G632" s="231"/>
    </row>
    <row r="633" spans="1:7" ht="15.75">
      <c r="A633" s="230"/>
      <c r="B633" s="231"/>
      <c r="D633" s="231"/>
      <c r="E633" s="231"/>
      <c r="F633" s="231"/>
      <c r="G633" s="231"/>
    </row>
    <row r="634" spans="1:7" ht="15.75">
      <c r="A634" s="230"/>
      <c r="B634" s="231"/>
      <c r="D634" s="231"/>
      <c r="E634" s="231"/>
      <c r="F634" s="231"/>
      <c r="G634" s="231"/>
    </row>
    <row r="635" spans="1:7" ht="15.75">
      <c r="A635" s="230"/>
      <c r="B635" s="231"/>
      <c r="D635" s="231"/>
      <c r="E635" s="231"/>
      <c r="F635" s="231"/>
      <c r="G635" s="231"/>
    </row>
    <row r="636" spans="1:7" ht="15.75">
      <c r="A636" s="230"/>
      <c r="B636" s="231"/>
      <c r="D636" s="231"/>
      <c r="E636" s="231"/>
      <c r="F636" s="231"/>
      <c r="G636" s="231"/>
    </row>
    <row r="637" spans="1:7" ht="15.75">
      <c r="A637" s="230"/>
      <c r="B637" s="231"/>
      <c r="D637" s="231"/>
      <c r="E637" s="231"/>
      <c r="F637" s="231"/>
      <c r="G637" s="231"/>
    </row>
    <row r="638" spans="1:7" ht="15.75">
      <c r="A638" s="230"/>
      <c r="B638" s="231"/>
      <c r="D638" s="231"/>
      <c r="E638" s="231"/>
      <c r="F638" s="231"/>
      <c r="G638" s="231"/>
    </row>
    <row r="639" spans="1:7" ht="15.75">
      <c r="A639" s="230"/>
      <c r="B639" s="231"/>
      <c r="D639" s="231"/>
      <c r="E639" s="231"/>
      <c r="F639" s="231"/>
      <c r="G639" s="231"/>
    </row>
    <row r="640" spans="1:7" ht="15.75">
      <c r="A640" s="230"/>
      <c r="B640" s="231"/>
      <c r="D640" s="231"/>
      <c r="E640" s="231"/>
      <c r="F640" s="231"/>
      <c r="G640" s="231"/>
    </row>
    <row r="641" spans="1:7" ht="15.75">
      <c r="A641" s="230"/>
      <c r="B641" s="231"/>
      <c r="D641" s="231"/>
      <c r="E641" s="231"/>
      <c r="F641" s="231"/>
      <c r="G641" s="231"/>
    </row>
    <row r="642" spans="1:7" ht="15.75">
      <c r="A642" s="230"/>
      <c r="B642" s="231"/>
      <c r="D642" s="231"/>
      <c r="E642" s="231"/>
      <c r="F642" s="231"/>
      <c r="G642" s="231"/>
    </row>
    <row r="643" spans="1:7" ht="15.75">
      <c r="A643" s="230"/>
      <c r="B643" s="231"/>
      <c r="D643" s="231"/>
      <c r="E643" s="231"/>
      <c r="F643" s="231"/>
      <c r="G643" s="231"/>
    </row>
    <row r="644" spans="1:7" ht="15.75">
      <c r="A644" s="230"/>
      <c r="B644" s="231"/>
      <c r="D644" s="231"/>
      <c r="E644" s="231"/>
      <c r="F644" s="231"/>
      <c r="G644" s="231"/>
    </row>
    <row r="645" spans="1:7" ht="15.75">
      <c r="A645" s="230"/>
      <c r="B645" s="231"/>
      <c r="D645" s="231"/>
      <c r="E645" s="231"/>
      <c r="F645" s="231"/>
      <c r="G645" s="231"/>
    </row>
    <row r="646" spans="1:7" ht="15.75">
      <c r="A646" s="230"/>
      <c r="B646" s="231"/>
      <c r="D646" s="231"/>
      <c r="E646" s="231"/>
      <c r="F646" s="231"/>
      <c r="G646" s="231"/>
    </row>
    <row r="647" spans="1:7" ht="15.75">
      <c r="A647" s="230"/>
      <c r="B647" s="231"/>
      <c r="D647" s="231"/>
      <c r="E647" s="231"/>
      <c r="F647" s="231"/>
      <c r="G647" s="231"/>
    </row>
    <row r="648" spans="1:7" ht="15.75">
      <c r="A648" s="230"/>
      <c r="B648" s="231"/>
      <c r="D648" s="231"/>
      <c r="E648" s="231"/>
      <c r="F648" s="231"/>
      <c r="G648" s="231"/>
    </row>
    <row r="649" spans="1:7" ht="15.75">
      <c r="A649" s="230"/>
      <c r="B649" s="231"/>
      <c r="D649" s="231"/>
      <c r="E649" s="231"/>
      <c r="F649" s="231"/>
      <c r="G649" s="231"/>
    </row>
    <row r="650" spans="1:7" ht="15.75">
      <c r="A650" s="230"/>
      <c r="B650" s="231"/>
      <c r="D650" s="231"/>
      <c r="E650" s="231"/>
      <c r="F650" s="231"/>
      <c r="G650" s="231"/>
    </row>
    <row r="651" spans="1:7" ht="15.75">
      <c r="A651" s="230"/>
      <c r="B651" s="231"/>
      <c r="D651" s="231"/>
      <c r="E651" s="231"/>
      <c r="F651" s="231"/>
      <c r="G651" s="231"/>
    </row>
    <row r="652" spans="1:7" ht="15.75">
      <c r="A652" s="230"/>
      <c r="B652" s="231"/>
      <c r="D652" s="231"/>
      <c r="E652" s="231"/>
      <c r="F652" s="231"/>
      <c r="G652" s="231"/>
    </row>
    <row r="653" spans="1:7" ht="15.75">
      <c r="A653" s="230"/>
      <c r="B653" s="231"/>
      <c r="D653" s="231"/>
      <c r="E653" s="231"/>
      <c r="F653" s="231"/>
      <c r="G653" s="231"/>
    </row>
    <row r="654" spans="1:7" ht="15.75">
      <c r="A654" s="230"/>
      <c r="B654" s="231"/>
      <c r="D654" s="231"/>
      <c r="E654" s="231"/>
      <c r="F654" s="231"/>
      <c r="G654" s="231"/>
    </row>
    <row r="655" spans="1:7" ht="15.75">
      <c r="A655" s="230"/>
      <c r="B655" s="231"/>
      <c r="D655" s="231"/>
      <c r="E655" s="231"/>
      <c r="F655" s="231"/>
      <c r="G655" s="231"/>
    </row>
    <row r="656" spans="1:7" ht="15.75">
      <c r="A656" s="230"/>
      <c r="B656" s="231"/>
      <c r="D656" s="231"/>
      <c r="E656" s="231"/>
      <c r="F656" s="231"/>
      <c r="G656" s="231"/>
    </row>
    <row r="657" spans="1:7" ht="15.75">
      <c r="A657" s="230"/>
      <c r="B657" s="231"/>
      <c r="D657" s="231"/>
      <c r="E657" s="231"/>
      <c r="F657" s="231"/>
      <c r="G657" s="231"/>
    </row>
    <row r="658" spans="1:7" ht="15.75">
      <c r="A658" s="230"/>
      <c r="B658" s="231"/>
      <c r="D658" s="231"/>
      <c r="E658" s="231"/>
      <c r="F658" s="231"/>
      <c r="G658" s="231"/>
    </row>
    <row r="659" spans="1:7" ht="15.75">
      <c r="A659" s="230"/>
      <c r="B659" s="231"/>
      <c r="D659" s="231"/>
      <c r="E659" s="231"/>
      <c r="F659" s="231"/>
      <c r="G659" s="231"/>
    </row>
    <row r="660" spans="1:7" ht="15.75">
      <c r="A660" s="230"/>
      <c r="B660" s="231"/>
      <c r="D660" s="231"/>
      <c r="E660" s="231"/>
      <c r="F660" s="231"/>
      <c r="G660" s="231"/>
    </row>
    <row r="661" spans="1:7" ht="15.75">
      <c r="A661" s="230"/>
      <c r="B661" s="231"/>
      <c r="D661" s="231"/>
      <c r="E661" s="231"/>
      <c r="F661" s="231"/>
      <c r="G661" s="231"/>
    </row>
    <row r="662" spans="1:7" ht="15.75">
      <c r="A662" s="230"/>
      <c r="B662" s="231"/>
      <c r="D662" s="231"/>
      <c r="E662" s="231"/>
      <c r="F662" s="231"/>
      <c r="G662" s="231"/>
    </row>
    <row r="663" spans="1:7" ht="15.75">
      <c r="A663" s="230"/>
      <c r="B663" s="231"/>
      <c r="D663" s="231"/>
      <c r="E663" s="231"/>
      <c r="F663" s="231"/>
      <c r="G663" s="231"/>
    </row>
    <row r="664" spans="1:7" ht="15.75">
      <c r="A664" s="230"/>
      <c r="B664" s="231"/>
      <c r="D664" s="231"/>
      <c r="E664" s="231"/>
      <c r="F664" s="231"/>
      <c r="G664" s="231"/>
    </row>
    <row r="665" spans="1:7" ht="15.75">
      <c r="A665" s="230"/>
      <c r="B665" s="231"/>
      <c r="D665" s="231"/>
      <c r="E665" s="231"/>
      <c r="F665" s="231"/>
      <c r="G665" s="231"/>
    </row>
    <row r="666" spans="1:7" ht="15.75">
      <c r="A666" s="230"/>
      <c r="B666" s="231"/>
      <c r="D666" s="231"/>
      <c r="E666" s="231"/>
      <c r="F666" s="231"/>
      <c r="G666" s="231"/>
    </row>
    <row r="667" spans="1:7" ht="15.75">
      <c r="A667" s="230"/>
      <c r="B667" s="231"/>
      <c r="D667" s="231"/>
      <c r="E667" s="231"/>
      <c r="F667" s="231"/>
      <c r="G667" s="231"/>
    </row>
    <row r="668" spans="1:7" ht="15.75">
      <c r="A668" s="230"/>
      <c r="B668" s="231"/>
      <c r="D668" s="231"/>
      <c r="E668" s="231"/>
      <c r="F668" s="231"/>
      <c r="G668" s="231"/>
    </row>
    <row r="669" spans="1:7" ht="15.75">
      <c r="A669" s="230"/>
      <c r="B669" s="231"/>
      <c r="D669" s="231"/>
      <c r="E669" s="231"/>
      <c r="F669" s="231"/>
      <c r="G669" s="231"/>
    </row>
    <row r="670" spans="1:7" ht="15.75">
      <c r="A670" s="230"/>
      <c r="B670" s="231"/>
      <c r="D670" s="231"/>
      <c r="E670" s="231"/>
      <c r="F670" s="231"/>
      <c r="G670" s="231"/>
    </row>
    <row r="671" spans="1:7" ht="15.75">
      <c r="A671" s="230"/>
      <c r="B671" s="231"/>
      <c r="D671" s="231"/>
      <c r="E671" s="231"/>
      <c r="F671" s="231"/>
      <c r="G671" s="231"/>
    </row>
    <row r="672" spans="1:7" ht="15.75">
      <c r="A672" s="230"/>
      <c r="B672" s="231"/>
      <c r="D672" s="231"/>
      <c r="E672" s="231"/>
      <c r="F672" s="231"/>
      <c r="G672" s="231"/>
    </row>
    <row r="673" spans="1:7" ht="15.75">
      <c r="A673" s="230"/>
      <c r="B673" s="231"/>
      <c r="D673" s="231"/>
      <c r="E673" s="231"/>
      <c r="F673" s="231"/>
      <c r="G673" s="231"/>
    </row>
    <row r="674" spans="1:7" ht="15.75">
      <c r="A674" s="230"/>
      <c r="B674" s="231"/>
      <c r="D674" s="231"/>
      <c r="E674" s="231"/>
      <c r="F674" s="231"/>
      <c r="G674" s="231"/>
    </row>
    <row r="675" spans="1:7" ht="15.75">
      <c r="A675" s="230"/>
      <c r="B675" s="231"/>
      <c r="D675" s="231"/>
      <c r="E675" s="231"/>
      <c r="F675" s="231"/>
      <c r="G675" s="231"/>
    </row>
    <row r="676" spans="1:7" ht="15.75">
      <c r="A676" s="230"/>
      <c r="B676" s="231"/>
      <c r="D676" s="231"/>
      <c r="E676" s="231"/>
      <c r="F676" s="231"/>
      <c r="G676" s="231"/>
    </row>
    <row r="677" spans="1:7" ht="15.75">
      <c r="A677" s="230"/>
      <c r="B677" s="231"/>
      <c r="D677" s="231"/>
      <c r="E677" s="231"/>
      <c r="F677" s="231"/>
      <c r="G677" s="231"/>
    </row>
    <row r="678" spans="1:7" ht="15.75">
      <c r="A678" s="230"/>
      <c r="B678" s="231"/>
      <c r="D678" s="231"/>
      <c r="E678" s="231"/>
      <c r="F678" s="231"/>
      <c r="G678" s="231"/>
    </row>
    <row r="679" spans="1:7" ht="15.75">
      <c r="A679" s="230"/>
      <c r="B679" s="231"/>
      <c r="D679" s="231"/>
      <c r="E679" s="231"/>
      <c r="F679" s="231"/>
      <c r="G679" s="231"/>
    </row>
    <row r="680" spans="1:7" ht="15.75">
      <c r="A680" s="230"/>
      <c r="B680" s="231"/>
      <c r="D680" s="231"/>
      <c r="E680" s="231"/>
      <c r="F680" s="231"/>
      <c r="G680" s="231"/>
    </row>
    <row r="681" spans="1:7" ht="15.75">
      <c r="A681" s="230"/>
      <c r="B681" s="231"/>
      <c r="D681" s="231"/>
      <c r="E681" s="231"/>
      <c r="F681" s="231"/>
      <c r="G681" s="231"/>
    </row>
    <row r="682" spans="1:7" ht="15.75">
      <c r="A682" s="230"/>
      <c r="B682" s="231"/>
      <c r="D682" s="231"/>
      <c r="E682" s="231"/>
      <c r="F682" s="231"/>
      <c r="G682" s="231"/>
    </row>
    <row r="683" spans="1:7" ht="15.75">
      <c r="A683" s="230"/>
      <c r="B683" s="231"/>
      <c r="D683" s="231"/>
      <c r="E683" s="231"/>
      <c r="F683" s="231"/>
      <c r="G683" s="231"/>
    </row>
    <row r="684" spans="1:7" ht="15.75">
      <c r="A684" s="230"/>
      <c r="B684" s="231"/>
      <c r="D684" s="231"/>
      <c r="E684" s="231"/>
      <c r="F684" s="231"/>
      <c r="G684" s="231"/>
    </row>
    <row r="685" spans="1:7" ht="15.75">
      <c r="A685" s="230"/>
      <c r="B685" s="231"/>
      <c r="D685" s="231"/>
      <c r="E685" s="231"/>
      <c r="F685" s="231"/>
      <c r="G685" s="231"/>
    </row>
    <row r="686" spans="1:7" ht="15.75">
      <c r="A686" s="230"/>
      <c r="B686" s="231"/>
      <c r="D686" s="231"/>
      <c r="E686" s="231"/>
      <c r="F686" s="231"/>
      <c r="G686" s="231"/>
    </row>
    <row r="687" spans="1:7" ht="15.75">
      <c r="A687" s="230"/>
      <c r="B687" s="231"/>
      <c r="D687" s="231"/>
      <c r="E687" s="231"/>
      <c r="F687" s="231"/>
      <c r="G687" s="231"/>
    </row>
    <row r="688" spans="1:7" ht="15.75">
      <c r="A688" s="230"/>
      <c r="B688" s="231"/>
      <c r="D688" s="231"/>
      <c r="E688" s="231"/>
      <c r="F688" s="231"/>
      <c r="G688" s="231"/>
    </row>
    <row r="689" spans="1:7" ht="15.75">
      <c r="A689" s="230"/>
      <c r="B689" s="231"/>
      <c r="D689" s="231"/>
      <c r="E689" s="231"/>
      <c r="F689" s="231"/>
      <c r="G689" s="231"/>
    </row>
    <row r="690" spans="1:7" ht="15.75">
      <c r="A690" s="230"/>
      <c r="B690" s="231"/>
      <c r="D690" s="231"/>
      <c r="E690" s="231"/>
      <c r="F690" s="231"/>
      <c r="G690" s="231"/>
    </row>
    <row r="691" spans="1:7" ht="15.75">
      <c r="A691" s="230"/>
      <c r="B691" s="231"/>
      <c r="D691" s="231"/>
      <c r="E691" s="231"/>
      <c r="F691" s="231"/>
      <c r="G691" s="231"/>
    </row>
    <row r="692" spans="1:7" ht="15.75">
      <c r="A692" s="230"/>
      <c r="B692" s="231"/>
      <c r="D692" s="231"/>
      <c r="E692" s="231"/>
      <c r="F692" s="231"/>
      <c r="G692" s="231"/>
    </row>
    <row r="693" spans="1:7" ht="15.75">
      <c r="A693" s="230"/>
      <c r="B693" s="231"/>
      <c r="D693" s="231"/>
      <c r="E693" s="231"/>
      <c r="F693" s="231"/>
      <c r="G693" s="231"/>
    </row>
    <row r="694" spans="1:7" ht="15.75">
      <c r="A694" s="230"/>
      <c r="B694" s="231"/>
      <c r="D694" s="231"/>
      <c r="E694" s="231"/>
      <c r="F694" s="231"/>
      <c r="G694" s="231"/>
    </row>
    <row r="695" spans="1:7" ht="15.75">
      <c r="A695" s="230"/>
      <c r="B695" s="231"/>
      <c r="D695" s="231"/>
      <c r="E695" s="231"/>
      <c r="F695" s="231"/>
      <c r="G695" s="231"/>
    </row>
    <row r="696" spans="1:7" ht="15.75">
      <c r="A696" s="230"/>
      <c r="B696" s="231"/>
      <c r="D696" s="231"/>
      <c r="E696" s="231"/>
      <c r="F696" s="231"/>
      <c r="G696" s="231"/>
    </row>
    <row r="697" spans="1:7" ht="15.75">
      <c r="A697" s="230"/>
      <c r="B697" s="231"/>
      <c r="D697" s="231"/>
      <c r="E697" s="231"/>
      <c r="F697" s="231"/>
      <c r="G697" s="231"/>
    </row>
    <row r="698" spans="1:7" ht="15.75">
      <c r="A698" s="230"/>
      <c r="B698" s="231"/>
      <c r="D698" s="231"/>
      <c r="E698" s="231"/>
      <c r="F698" s="231"/>
      <c r="G698" s="231"/>
    </row>
    <row r="699" spans="1:7" ht="15.75">
      <c r="A699" s="230"/>
      <c r="B699" s="231"/>
      <c r="D699" s="231"/>
      <c r="E699" s="231"/>
      <c r="F699" s="231"/>
      <c r="G699" s="231"/>
    </row>
    <row r="700" spans="1:7" ht="15.75">
      <c r="A700" s="230"/>
      <c r="B700" s="231"/>
      <c r="D700" s="231"/>
      <c r="E700" s="231"/>
      <c r="F700" s="231"/>
      <c r="G700" s="231"/>
    </row>
    <row r="701" spans="1:7" ht="15.75">
      <c r="A701" s="230"/>
      <c r="B701" s="231"/>
      <c r="D701" s="231"/>
      <c r="E701" s="231"/>
      <c r="F701" s="231"/>
      <c r="G701" s="231"/>
    </row>
    <row r="702" spans="1:7" ht="15.75">
      <c r="A702" s="230"/>
      <c r="B702" s="231"/>
      <c r="D702" s="231"/>
      <c r="E702" s="231"/>
      <c r="F702" s="231"/>
      <c r="G702" s="231"/>
    </row>
    <row r="703" spans="1:7" ht="15.75">
      <c r="A703" s="230"/>
      <c r="B703" s="231"/>
      <c r="D703" s="231"/>
      <c r="E703" s="231"/>
      <c r="F703" s="231"/>
      <c r="G703" s="231"/>
    </row>
    <row r="704" spans="1:7" ht="15.75">
      <c r="A704" s="230"/>
      <c r="B704" s="231"/>
      <c r="D704" s="231"/>
      <c r="E704" s="231"/>
      <c r="F704" s="231"/>
      <c r="G704" s="231"/>
    </row>
    <row r="705" spans="1:7" ht="15.75">
      <c r="A705" s="230"/>
      <c r="B705" s="231"/>
      <c r="D705" s="231"/>
      <c r="E705" s="231"/>
      <c r="F705" s="231"/>
      <c r="G705" s="231"/>
    </row>
    <row r="706" spans="1:7" ht="15.75">
      <c r="A706" s="230"/>
      <c r="B706" s="231"/>
      <c r="D706" s="231"/>
      <c r="E706" s="231"/>
      <c r="F706" s="231"/>
      <c r="G706" s="231"/>
    </row>
    <row r="707" spans="1:7" ht="15.75">
      <c r="A707" s="230"/>
      <c r="B707" s="231"/>
      <c r="D707" s="231"/>
      <c r="E707" s="231"/>
      <c r="F707" s="231"/>
      <c r="G707" s="231"/>
    </row>
    <row r="708" spans="1:7" ht="15.75">
      <c r="A708" s="230"/>
      <c r="B708" s="231"/>
      <c r="D708" s="231"/>
      <c r="E708" s="231"/>
      <c r="F708" s="231"/>
      <c r="G708" s="231"/>
    </row>
    <row r="709" spans="1:7" ht="15.75">
      <c r="A709" s="230"/>
      <c r="B709" s="231"/>
      <c r="D709" s="231"/>
      <c r="E709" s="231"/>
      <c r="F709" s="231"/>
      <c r="G709" s="231"/>
    </row>
    <row r="710" spans="1:7" ht="15.75">
      <c r="A710" s="230"/>
      <c r="B710" s="231"/>
      <c r="D710" s="231"/>
      <c r="E710" s="231"/>
      <c r="F710" s="231"/>
      <c r="G710" s="231"/>
    </row>
    <row r="711" spans="1:7" ht="15.75">
      <c r="A711" s="230"/>
      <c r="B711" s="231"/>
      <c r="D711" s="231"/>
      <c r="E711" s="231"/>
      <c r="F711" s="231"/>
      <c r="G711" s="231"/>
    </row>
    <row r="712" spans="1:7" ht="15.75">
      <c r="A712" s="230"/>
      <c r="B712" s="231"/>
      <c r="D712" s="231"/>
      <c r="E712" s="231"/>
      <c r="F712" s="231"/>
      <c r="G712" s="231"/>
    </row>
    <row r="713" spans="1:7" ht="15.75">
      <c r="A713" s="230"/>
      <c r="B713" s="231"/>
      <c r="D713" s="231"/>
      <c r="E713" s="231"/>
      <c r="F713" s="231"/>
      <c r="G713" s="231"/>
    </row>
    <row r="714" spans="1:7" ht="15.75">
      <c r="A714" s="230"/>
      <c r="B714" s="231"/>
      <c r="D714" s="231"/>
      <c r="E714" s="231"/>
      <c r="F714" s="231"/>
      <c r="G714" s="231"/>
    </row>
    <row r="715" spans="1:7" ht="15.75">
      <c r="A715" s="230"/>
      <c r="B715" s="231"/>
      <c r="D715" s="231"/>
      <c r="E715" s="231"/>
      <c r="F715" s="231"/>
      <c r="G715" s="231"/>
    </row>
    <row r="716" spans="1:7" ht="15.75">
      <c r="A716" s="230"/>
      <c r="B716" s="231"/>
      <c r="D716" s="231"/>
      <c r="E716" s="231"/>
      <c r="F716" s="231"/>
      <c r="G716" s="231"/>
    </row>
    <row r="717" spans="1:7" ht="15.75">
      <c r="A717" s="230"/>
      <c r="B717" s="231"/>
      <c r="D717" s="231"/>
      <c r="E717" s="231"/>
      <c r="F717" s="231"/>
      <c r="G717" s="231"/>
    </row>
    <row r="718" spans="1:7" ht="15.75">
      <c r="A718" s="230"/>
      <c r="B718" s="231"/>
      <c r="D718" s="231"/>
      <c r="E718" s="231"/>
      <c r="F718" s="231"/>
      <c r="G718" s="231"/>
    </row>
    <row r="719" spans="1:7" ht="15.75">
      <c r="A719" s="230"/>
      <c r="B719" s="231"/>
      <c r="D719" s="231"/>
      <c r="E719" s="231"/>
      <c r="F719" s="231"/>
      <c r="G719" s="231"/>
    </row>
    <row r="720" spans="1:7" ht="15.75">
      <c r="A720" s="230"/>
      <c r="B720" s="231"/>
      <c r="D720" s="231"/>
      <c r="E720" s="231"/>
      <c r="F720" s="231"/>
      <c r="G720" s="231"/>
    </row>
    <row r="721" spans="1:7" ht="15.75">
      <c r="A721" s="230"/>
      <c r="B721" s="231"/>
      <c r="D721" s="231"/>
      <c r="E721" s="231"/>
      <c r="F721" s="231"/>
      <c r="G721" s="231"/>
    </row>
    <row r="722" spans="1:7" ht="15.75">
      <c r="A722" s="230"/>
      <c r="B722" s="231"/>
      <c r="D722" s="231"/>
      <c r="E722" s="231"/>
      <c r="F722" s="231"/>
      <c r="G722" s="231"/>
    </row>
    <row r="723" spans="1:7" ht="15.75">
      <c r="A723" s="230"/>
      <c r="B723" s="231"/>
      <c r="D723" s="231"/>
      <c r="E723" s="231"/>
      <c r="F723" s="231"/>
      <c r="G723" s="231"/>
    </row>
    <row r="724" spans="1:7" ht="15.75">
      <c r="A724" s="230"/>
      <c r="B724" s="231"/>
      <c r="D724" s="231"/>
      <c r="E724" s="231"/>
      <c r="F724" s="231"/>
      <c r="G724" s="231"/>
    </row>
    <row r="725" spans="1:7" ht="15.75">
      <c r="A725" s="230"/>
      <c r="B725" s="231"/>
      <c r="D725" s="231"/>
      <c r="E725" s="231"/>
      <c r="F725" s="231"/>
      <c r="G725" s="231"/>
    </row>
    <row r="726" spans="1:7" ht="15.75">
      <c r="A726" s="230"/>
      <c r="B726" s="231"/>
      <c r="D726" s="231"/>
      <c r="E726" s="231"/>
      <c r="F726" s="231"/>
      <c r="G726" s="231"/>
    </row>
    <row r="727" spans="1:7" ht="15.75">
      <c r="A727" s="230"/>
      <c r="B727" s="231"/>
      <c r="D727" s="231"/>
      <c r="E727" s="231"/>
      <c r="F727" s="231"/>
      <c r="G727" s="231"/>
    </row>
    <row r="728" spans="1:7" ht="15.75">
      <c r="A728" s="230"/>
      <c r="B728" s="231"/>
      <c r="D728" s="231"/>
      <c r="E728" s="231"/>
      <c r="F728" s="231"/>
      <c r="G728" s="231"/>
    </row>
    <row r="729" spans="1:7" ht="15.75">
      <c r="A729" s="230"/>
      <c r="B729" s="231"/>
      <c r="D729" s="231"/>
      <c r="E729" s="231"/>
      <c r="F729" s="231"/>
      <c r="G729" s="231"/>
    </row>
    <row r="730" spans="1:7" ht="15.75">
      <c r="A730" s="230"/>
      <c r="B730" s="231"/>
      <c r="D730" s="231"/>
      <c r="E730" s="231"/>
      <c r="F730" s="231"/>
      <c r="G730" s="231"/>
    </row>
    <row r="731" spans="1:7" ht="15.75">
      <c r="A731" s="230"/>
      <c r="B731" s="231"/>
      <c r="D731" s="231"/>
      <c r="E731" s="231"/>
      <c r="F731" s="231"/>
      <c r="G731" s="231"/>
    </row>
    <row r="732" spans="1:7" ht="15.75">
      <c r="A732" s="230"/>
      <c r="B732" s="231"/>
      <c r="D732" s="231"/>
      <c r="E732" s="231"/>
      <c r="F732" s="231"/>
      <c r="G732" s="231"/>
    </row>
    <row r="733" spans="1:7" ht="15.75">
      <c r="A733" s="230"/>
      <c r="B733" s="231"/>
      <c r="D733" s="231"/>
      <c r="E733" s="231"/>
      <c r="F733" s="231"/>
      <c r="G733" s="231"/>
    </row>
    <row r="734" spans="1:7" ht="15.75">
      <c r="A734" s="230"/>
      <c r="B734" s="231"/>
      <c r="D734" s="231"/>
      <c r="E734" s="231"/>
      <c r="F734" s="231"/>
      <c r="G734" s="231"/>
    </row>
    <row r="735" spans="1:7" ht="15.75">
      <c r="A735" s="230"/>
      <c r="B735" s="231"/>
      <c r="D735" s="231"/>
      <c r="E735" s="231"/>
      <c r="F735" s="231"/>
      <c r="G735" s="231"/>
    </row>
    <row r="736" spans="1:7" ht="15.75">
      <c r="A736" s="230"/>
      <c r="B736" s="231"/>
      <c r="D736" s="231"/>
      <c r="E736" s="231"/>
      <c r="F736" s="231"/>
      <c r="G736" s="231"/>
    </row>
    <row r="737" spans="1:7" ht="15.75">
      <c r="A737" s="230"/>
      <c r="B737" s="231"/>
      <c r="D737" s="231"/>
      <c r="E737" s="231"/>
      <c r="F737" s="231"/>
      <c r="G737" s="231"/>
    </row>
    <row r="738" spans="1:7" ht="15.75">
      <c r="A738" s="230"/>
      <c r="B738" s="231"/>
      <c r="D738" s="231"/>
      <c r="E738" s="231"/>
      <c r="F738" s="231"/>
      <c r="G738" s="231"/>
    </row>
    <row r="739" spans="1:7" ht="15.75">
      <c r="A739" s="230"/>
      <c r="B739" s="231"/>
      <c r="D739" s="231"/>
      <c r="E739" s="231"/>
      <c r="F739" s="231"/>
      <c r="G739" s="231"/>
    </row>
    <row r="740" spans="1:7" ht="15.75">
      <c r="A740" s="230"/>
      <c r="B740" s="231"/>
      <c r="D740" s="231"/>
      <c r="E740" s="231"/>
      <c r="F740" s="231"/>
      <c r="G740" s="231"/>
    </row>
    <row r="741" spans="1:7" ht="15.75">
      <c r="A741" s="230"/>
      <c r="B741" s="231"/>
      <c r="D741" s="231"/>
      <c r="E741" s="231"/>
      <c r="F741" s="231"/>
      <c r="G741" s="231"/>
    </row>
    <row r="742" spans="1:7" ht="15.75">
      <c r="A742" s="230"/>
      <c r="B742" s="231"/>
      <c r="D742" s="231"/>
      <c r="E742" s="231"/>
      <c r="F742" s="231"/>
      <c r="G742" s="231"/>
    </row>
    <row r="743" spans="1:7" ht="15.75">
      <c r="A743" s="230"/>
      <c r="B743" s="231"/>
      <c r="D743" s="231"/>
      <c r="E743" s="231"/>
      <c r="F743" s="231"/>
      <c r="G743" s="231"/>
    </row>
    <row r="744" spans="1:7" ht="15.75">
      <c r="A744" s="230"/>
      <c r="B744" s="231"/>
      <c r="D744" s="231"/>
      <c r="E744" s="231"/>
      <c r="F744" s="231"/>
      <c r="G744" s="231"/>
    </row>
    <row r="745" spans="1:7" ht="15.75">
      <c r="A745" s="230"/>
      <c r="B745" s="231"/>
      <c r="D745" s="231"/>
      <c r="E745" s="231"/>
      <c r="F745" s="231"/>
      <c r="G745" s="231"/>
    </row>
    <row r="746" spans="1:7" ht="15.75">
      <c r="A746" s="230"/>
      <c r="B746" s="231"/>
      <c r="D746" s="231"/>
      <c r="E746" s="231"/>
      <c r="F746" s="231"/>
      <c r="G746" s="231"/>
    </row>
    <row r="747" spans="1:7" ht="15.75">
      <c r="A747" s="230"/>
      <c r="B747" s="231"/>
      <c r="D747" s="231"/>
      <c r="E747" s="231"/>
      <c r="F747" s="231"/>
      <c r="G747" s="231"/>
    </row>
    <row r="748" spans="1:7" ht="15.75">
      <c r="A748" s="230"/>
      <c r="B748" s="231"/>
      <c r="D748" s="231"/>
      <c r="E748" s="231"/>
      <c r="F748" s="231"/>
      <c r="G748" s="231"/>
    </row>
    <row r="749" spans="1:7" ht="15.75">
      <c r="A749" s="230"/>
      <c r="B749" s="231"/>
      <c r="D749" s="231"/>
      <c r="E749" s="231"/>
      <c r="F749" s="231"/>
      <c r="G749" s="231"/>
    </row>
    <row r="750" spans="1:7" ht="15.75">
      <c r="A750" s="230"/>
      <c r="B750" s="231"/>
      <c r="D750" s="231"/>
      <c r="E750" s="231"/>
      <c r="F750" s="231"/>
      <c r="G750" s="231"/>
    </row>
    <row r="751" spans="1:7" ht="15.75">
      <c r="A751" s="230"/>
      <c r="B751" s="231"/>
      <c r="D751" s="231"/>
      <c r="E751" s="231"/>
      <c r="F751" s="231"/>
      <c r="G751" s="231"/>
    </row>
    <row r="752" spans="1:7" ht="15.75">
      <c r="A752" s="230"/>
      <c r="B752" s="231"/>
      <c r="D752" s="231"/>
      <c r="E752" s="231"/>
      <c r="F752" s="231"/>
      <c r="G752" s="231"/>
    </row>
    <row r="753" spans="1:7" ht="15.75">
      <c r="A753" s="230"/>
      <c r="B753" s="231"/>
      <c r="D753" s="231"/>
      <c r="E753" s="231"/>
      <c r="F753" s="231"/>
      <c r="G753" s="231"/>
    </row>
    <row r="754" spans="1:7" ht="15.75">
      <c r="A754" s="230"/>
      <c r="B754" s="231"/>
      <c r="D754" s="231"/>
      <c r="E754" s="231"/>
      <c r="F754" s="231"/>
      <c r="G754" s="231"/>
    </row>
    <row r="755" spans="1:7" ht="15.75">
      <c r="A755" s="230"/>
      <c r="B755" s="231"/>
      <c r="D755" s="231"/>
      <c r="E755" s="231"/>
      <c r="F755" s="231"/>
      <c r="G755" s="231"/>
    </row>
    <row r="756" spans="1:7" ht="15.75">
      <c r="A756" s="230"/>
      <c r="B756" s="231"/>
      <c r="D756" s="231"/>
      <c r="E756" s="231"/>
      <c r="F756" s="231"/>
      <c r="G756" s="231"/>
    </row>
    <row r="757" spans="1:7" ht="15.75">
      <c r="A757" s="230"/>
      <c r="B757" s="231"/>
      <c r="D757" s="231"/>
      <c r="E757" s="231"/>
      <c r="F757" s="231"/>
      <c r="G757" s="231"/>
    </row>
    <row r="758" spans="1:7" ht="15.75">
      <c r="A758" s="230"/>
      <c r="B758" s="231"/>
      <c r="D758" s="231"/>
      <c r="E758" s="231"/>
      <c r="F758" s="231"/>
      <c r="G758" s="231"/>
    </row>
    <row r="759" spans="1:7" ht="15.75">
      <c r="A759" s="230"/>
      <c r="B759" s="231"/>
      <c r="D759" s="231"/>
      <c r="E759" s="231"/>
      <c r="F759" s="231"/>
      <c r="G759" s="231"/>
    </row>
    <row r="760" spans="1:7" ht="15.75">
      <c r="A760" s="230"/>
      <c r="B760" s="231"/>
      <c r="D760" s="231"/>
      <c r="E760" s="231"/>
      <c r="F760" s="231"/>
      <c r="G760" s="231"/>
    </row>
    <row r="761" spans="1:7" ht="15.75">
      <c r="A761" s="230"/>
      <c r="B761" s="231"/>
      <c r="D761" s="231"/>
      <c r="E761" s="231"/>
      <c r="F761" s="231"/>
      <c r="G761" s="231"/>
    </row>
    <row r="762" spans="1:7" ht="15.75">
      <c r="A762" s="230"/>
      <c r="B762" s="231"/>
      <c r="D762" s="231"/>
      <c r="E762" s="231"/>
      <c r="F762" s="231"/>
      <c r="G762" s="231"/>
    </row>
    <row r="763" spans="1:7" ht="15.75">
      <c r="A763" s="230"/>
      <c r="B763" s="231"/>
      <c r="D763" s="231"/>
      <c r="E763" s="231"/>
      <c r="F763" s="231"/>
      <c r="G763" s="231"/>
    </row>
    <row r="764" spans="1:7" ht="15.75">
      <c r="A764" s="230"/>
      <c r="B764" s="231"/>
      <c r="D764" s="231"/>
      <c r="E764" s="231"/>
      <c r="F764" s="231"/>
      <c r="G764" s="231"/>
    </row>
    <row r="765" spans="1:7" ht="15.75">
      <c r="A765" s="230"/>
      <c r="B765" s="231"/>
      <c r="D765" s="231"/>
      <c r="E765" s="231"/>
      <c r="F765" s="231"/>
      <c r="G765" s="231"/>
    </row>
    <row r="766" spans="1:7" ht="15.75">
      <c r="A766" s="230"/>
      <c r="B766" s="231"/>
      <c r="D766" s="231"/>
      <c r="E766" s="231"/>
      <c r="F766" s="231"/>
      <c r="G766" s="231"/>
    </row>
    <row r="767" spans="1:7" ht="15.75">
      <c r="A767" s="230"/>
      <c r="B767" s="231"/>
      <c r="D767" s="231"/>
      <c r="E767" s="231"/>
      <c r="F767" s="231"/>
      <c r="G767" s="231"/>
    </row>
    <row r="768" spans="1:7" ht="15.75">
      <c r="A768" s="230"/>
      <c r="B768" s="231"/>
      <c r="D768" s="231"/>
      <c r="E768" s="231"/>
      <c r="F768" s="231"/>
      <c r="G768" s="231"/>
    </row>
    <row r="769" spans="1:7" ht="15.75">
      <c r="A769" s="230"/>
      <c r="B769" s="231"/>
      <c r="D769" s="231"/>
      <c r="E769" s="231"/>
      <c r="F769" s="231"/>
      <c r="G769" s="231"/>
    </row>
    <row r="770" spans="1:7" ht="15.75">
      <c r="A770" s="230"/>
      <c r="B770" s="231"/>
      <c r="D770" s="231"/>
      <c r="E770" s="231"/>
      <c r="F770" s="231"/>
      <c r="G770" s="231"/>
    </row>
    <row r="771" spans="1:7" ht="15.75">
      <c r="A771" s="230"/>
      <c r="B771" s="231"/>
      <c r="D771" s="231"/>
      <c r="E771" s="231"/>
      <c r="F771" s="231"/>
      <c r="G771" s="231"/>
    </row>
    <row r="772" spans="1:7" ht="15.75">
      <c r="A772" s="230"/>
      <c r="B772" s="231"/>
      <c r="D772" s="231"/>
      <c r="E772" s="231"/>
      <c r="F772" s="231"/>
      <c r="G772" s="231"/>
    </row>
    <row r="773" spans="1:7" ht="15.75">
      <c r="A773" s="230"/>
      <c r="B773" s="231"/>
      <c r="D773" s="231"/>
      <c r="E773" s="231"/>
      <c r="F773" s="231"/>
      <c r="G773" s="231"/>
    </row>
    <row r="774" spans="1:7" ht="15.75">
      <c r="A774" s="230"/>
      <c r="B774" s="231"/>
      <c r="D774" s="231"/>
      <c r="E774" s="231"/>
      <c r="F774" s="231"/>
      <c r="G774" s="231"/>
    </row>
    <row r="775" spans="1:7" ht="15.75">
      <c r="A775" s="230"/>
      <c r="B775" s="231"/>
      <c r="D775" s="231"/>
      <c r="E775" s="231"/>
      <c r="F775" s="231"/>
      <c r="G775" s="231"/>
    </row>
    <row r="776" spans="1:7" ht="15.75">
      <c r="A776" s="230"/>
      <c r="B776" s="231"/>
      <c r="D776" s="231"/>
      <c r="E776" s="231"/>
      <c r="F776" s="231"/>
      <c r="G776" s="231"/>
    </row>
    <row r="777" spans="1:7" ht="15.75">
      <c r="A777" s="230"/>
      <c r="B777" s="231"/>
      <c r="D777" s="231"/>
      <c r="E777" s="231"/>
      <c r="F777" s="231"/>
      <c r="G777" s="231"/>
    </row>
    <row r="778" spans="1:7" ht="15.75">
      <c r="A778" s="230"/>
      <c r="B778" s="231"/>
      <c r="D778" s="231"/>
      <c r="E778" s="231"/>
      <c r="F778" s="231"/>
      <c r="G778" s="231"/>
    </row>
    <row r="779" spans="1:7" ht="15.75">
      <c r="A779" s="230"/>
      <c r="B779" s="231"/>
      <c r="D779" s="231"/>
      <c r="E779" s="231"/>
      <c r="F779" s="231"/>
      <c r="G779" s="231"/>
    </row>
    <row r="780" spans="1:7" ht="15.75">
      <c r="A780" s="230"/>
      <c r="B780" s="231"/>
      <c r="D780" s="231"/>
      <c r="E780" s="231"/>
      <c r="F780" s="231"/>
      <c r="G780" s="231"/>
    </row>
    <row r="781" spans="1:7" ht="15.75">
      <c r="A781" s="230"/>
      <c r="B781" s="231"/>
      <c r="D781" s="231"/>
      <c r="E781" s="231"/>
      <c r="F781" s="231"/>
      <c r="G781" s="231"/>
    </row>
    <row r="782" spans="1:7" ht="15.75">
      <c r="A782" s="230"/>
      <c r="B782" s="231"/>
      <c r="D782" s="231"/>
      <c r="E782" s="231"/>
      <c r="F782" s="231"/>
      <c r="G782" s="231"/>
    </row>
    <row r="783" spans="1:7" ht="15.75">
      <c r="A783" s="230"/>
      <c r="B783" s="231"/>
      <c r="D783" s="231"/>
      <c r="E783" s="231"/>
      <c r="F783" s="231"/>
      <c r="G783" s="231"/>
    </row>
    <row r="784" spans="1:7" ht="15.75">
      <c r="A784" s="230"/>
      <c r="B784" s="231"/>
      <c r="D784" s="231"/>
      <c r="E784" s="231"/>
      <c r="F784" s="231"/>
      <c r="G784" s="231"/>
    </row>
    <row r="785" spans="1:7" ht="15.75">
      <c r="A785" s="230"/>
      <c r="B785" s="231"/>
      <c r="D785" s="231"/>
      <c r="E785" s="231"/>
      <c r="F785" s="231"/>
      <c r="G785" s="231"/>
    </row>
    <row r="786" spans="1:7" ht="15.75">
      <c r="A786" s="230"/>
      <c r="B786" s="231"/>
      <c r="D786" s="231"/>
      <c r="E786" s="231"/>
      <c r="F786" s="231"/>
      <c r="G786" s="231"/>
    </row>
    <row r="787" spans="1:7" ht="15.75">
      <c r="A787" s="230"/>
      <c r="B787" s="231"/>
      <c r="D787" s="231"/>
      <c r="E787" s="231"/>
      <c r="F787" s="231"/>
      <c r="G787" s="231"/>
    </row>
    <row r="788" spans="1:7" ht="15.75">
      <c r="A788" s="230"/>
      <c r="B788" s="231"/>
      <c r="D788" s="231"/>
      <c r="E788" s="231"/>
      <c r="F788" s="231"/>
      <c r="G788" s="231"/>
    </row>
    <row r="789" spans="1:7" ht="15.75">
      <c r="A789" s="230"/>
      <c r="B789" s="231"/>
      <c r="D789" s="231"/>
      <c r="E789" s="231"/>
      <c r="F789" s="231"/>
      <c r="G789" s="231"/>
    </row>
    <row r="790" spans="1:7" ht="15.75">
      <c r="A790" s="230"/>
      <c r="B790" s="231"/>
      <c r="D790" s="231"/>
      <c r="E790" s="231"/>
      <c r="F790" s="231"/>
      <c r="G790" s="231"/>
    </row>
    <row r="791" spans="1:7" ht="15.75">
      <c r="A791" s="230"/>
      <c r="B791" s="231"/>
      <c r="D791" s="231"/>
      <c r="E791" s="231"/>
      <c r="F791" s="231"/>
      <c r="G791" s="231"/>
    </row>
    <row r="792" spans="1:7" ht="15.75">
      <c r="A792" s="230"/>
      <c r="B792" s="231"/>
      <c r="D792" s="231"/>
      <c r="E792" s="231"/>
      <c r="F792" s="231"/>
      <c r="G792" s="231"/>
    </row>
    <row r="793" spans="1:7" ht="15.75">
      <c r="A793" s="230"/>
      <c r="B793" s="231"/>
      <c r="D793" s="231"/>
      <c r="E793" s="231"/>
      <c r="F793" s="231"/>
      <c r="G793" s="231"/>
    </row>
    <row r="794" spans="1:7" ht="15.75">
      <c r="A794" s="230"/>
      <c r="B794" s="231"/>
      <c r="D794" s="231"/>
      <c r="E794" s="231"/>
      <c r="F794" s="231"/>
      <c r="G794" s="231"/>
    </row>
    <row r="795" spans="1:7" ht="15.75">
      <c r="A795" s="230"/>
      <c r="B795" s="231"/>
      <c r="D795" s="231"/>
      <c r="E795" s="231"/>
      <c r="F795" s="231"/>
      <c r="G795" s="231"/>
    </row>
    <row r="796" spans="1:7" ht="15.75">
      <c r="A796" s="230"/>
      <c r="B796" s="231"/>
      <c r="D796" s="231"/>
      <c r="E796" s="231"/>
      <c r="F796" s="231"/>
      <c r="G796" s="231"/>
    </row>
    <row r="797" spans="1:7" ht="15.75">
      <c r="A797" s="230"/>
      <c r="B797" s="231"/>
      <c r="D797" s="231"/>
      <c r="E797" s="231"/>
      <c r="F797" s="231"/>
      <c r="G797" s="231"/>
    </row>
    <row r="798" spans="1:7" ht="15.75">
      <c r="A798" s="230"/>
      <c r="B798" s="231"/>
      <c r="D798" s="231"/>
      <c r="E798" s="231"/>
      <c r="F798" s="231"/>
      <c r="G798" s="231"/>
    </row>
    <row r="799" spans="1:7" ht="15.75">
      <c r="A799" s="230"/>
      <c r="B799" s="231"/>
      <c r="D799" s="231"/>
      <c r="E799" s="231"/>
      <c r="F799" s="231"/>
      <c r="G799" s="231"/>
    </row>
    <row r="800" spans="1:7" ht="15.75">
      <c r="A800" s="230"/>
      <c r="B800" s="231"/>
      <c r="D800" s="231"/>
      <c r="E800" s="231"/>
      <c r="F800" s="231"/>
      <c r="G800" s="231"/>
    </row>
    <row r="801" spans="1:7" ht="15.75">
      <c r="A801" s="230"/>
      <c r="B801" s="231"/>
      <c r="D801" s="231"/>
      <c r="E801" s="231"/>
      <c r="F801" s="231"/>
      <c r="G801" s="231"/>
    </row>
    <row r="802" spans="1:7" ht="15.75">
      <c r="A802" s="230"/>
      <c r="B802" s="231"/>
      <c r="D802" s="231"/>
      <c r="E802" s="231"/>
      <c r="F802" s="231"/>
      <c r="G802" s="231"/>
    </row>
    <row r="803" spans="1:7" ht="15.75">
      <c r="A803" s="230"/>
      <c r="B803" s="231"/>
      <c r="D803" s="231"/>
      <c r="E803" s="231"/>
      <c r="F803" s="231"/>
      <c r="G803" s="231"/>
    </row>
    <row r="804" spans="1:7" ht="15.75">
      <c r="A804" s="230"/>
      <c r="B804" s="231"/>
      <c r="D804" s="231"/>
      <c r="E804" s="231"/>
      <c r="F804" s="231"/>
      <c r="G804" s="231"/>
    </row>
    <row r="805" spans="1:7" ht="15.75">
      <c r="A805" s="230"/>
      <c r="B805" s="231"/>
      <c r="D805" s="231"/>
      <c r="E805" s="231"/>
      <c r="F805" s="231"/>
      <c r="G805" s="231"/>
    </row>
    <row r="806" spans="1:7" ht="15.75">
      <c r="A806" s="230"/>
      <c r="B806" s="231"/>
      <c r="D806" s="231"/>
      <c r="E806" s="231"/>
      <c r="F806" s="231"/>
      <c r="G806" s="231"/>
    </row>
    <row r="807" spans="1:7" ht="15.75">
      <c r="A807" s="230"/>
      <c r="B807" s="231"/>
      <c r="D807" s="231"/>
      <c r="E807" s="231"/>
      <c r="F807" s="231"/>
      <c r="G807" s="231"/>
    </row>
    <row r="808" spans="1:7" ht="15.75">
      <c r="A808" s="230"/>
      <c r="B808" s="231"/>
      <c r="D808" s="231"/>
      <c r="E808" s="231"/>
      <c r="F808" s="231"/>
      <c r="G808" s="231"/>
    </row>
    <row r="809" spans="1:7" ht="15.75">
      <c r="A809" s="230"/>
      <c r="B809" s="231"/>
      <c r="D809" s="231"/>
      <c r="E809" s="231"/>
      <c r="F809" s="231"/>
      <c r="G809" s="231"/>
    </row>
    <row r="810" spans="1:7" ht="15.75">
      <c r="A810" s="230"/>
      <c r="B810" s="231"/>
      <c r="D810" s="231"/>
      <c r="E810" s="231"/>
      <c r="F810" s="231"/>
      <c r="G810" s="231"/>
    </row>
    <row r="811" spans="1:7" ht="15.75">
      <c r="A811" s="230"/>
      <c r="B811" s="231"/>
      <c r="D811" s="231"/>
      <c r="E811" s="231"/>
      <c r="F811" s="231"/>
      <c r="G811" s="231"/>
    </row>
    <row r="812" spans="1:7" ht="15.75">
      <c r="A812" s="230"/>
      <c r="B812" s="231"/>
      <c r="D812" s="231"/>
      <c r="E812" s="231"/>
      <c r="F812" s="231"/>
      <c r="G812" s="231"/>
    </row>
    <row r="813" spans="1:7" ht="15.75">
      <c r="A813" s="230"/>
      <c r="B813" s="231"/>
      <c r="D813" s="231"/>
      <c r="E813" s="231"/>
      <c r="F813" s="231"/>
      <c r="G813" s="231"/>
    </row>
    <row r="814" spans="1:7" ht="15.75">
      <c r="A814" s="230"/>
      <c r="B814" s="231"/>
      <c r="D814" s="231"/>
      <c r="E814" s="231"/>
      <c r="F814" s="231"/>
      <c r="G814" s="231"/>
    </row>
    <row r="815" spans="1:7" ht="15.75">
      <c r="A815" s="230"/>
      <c r="B815" s="231"/>
      <c r="D815" s="231"/>
      <c r="E815" s="231"/>
      <c r="F815" s="231"/>
      <c r="G815" s="231"/>
    </row>
    <row r="816" spans="1:7" ht="15.75">
      <c r="A816" s="230"/>
      <c r="B816" s="231"/>
      <c r="D816" s="231"/>
      <c r="E816" s="231"/>
      <c r="F816" s="231"/>
      <c r="G816" s="231"/>
    </row>
    <row r="817" spans="1:7" ht="15.75">
      <c r="A817" s="230"/>
      <c r="B817" s="231"/>
      <c r="D817" s="231"/>
      <c r="E817" s="231"/>
      <c r="F817" s="231"/>
      <c r="G817" s="231"/>
    </row>
    <row r="818" spans="1:7" ht="15.75">
      <c r="A818" s="230"/>
      <c r="B818" s="231"/>
      <c r="D818" s="231"/>
      <c r="E818" s="231"/>
      <c r="F818" s="231"/>
      <c r="G818" s="231"/>
    </row>
    <row r="819" spans="1:7" ht="15.75">
      <c r="A819" s="230"/>
      <c r="B819" s="231"/>
      <c r="D819" s="231"/>
      <c r="E819" s="231"/>
      <c r="F819" s="231"/>
      <c r="G819" s="231"/>
    </row>
    <row r="820" spans="1:7" ht="15.75">
      <c r="A820" s="230"/>
      <c r="B820" s="231"/>
      <c r="D820" s="231"/>
      <c r="E820" s="231"/>
      <c r="F820" s="231"/>
      <c r="G820" s="231"/>
    </row>
    <row r="821" spans="1:7" ht="15.75">
      <c r="A821" s="230"/>
      <c r="B821" s="231"/>
      <c r="D821" s="231"/>
      <c r="E821" s="231"/>
      <c r="F821" s="231"/>
      <c r="G821" s="231"/>
    </row>
    <row r="822" spans="1:7" ht="15.75">
      <c r="A822" s="230"/>
      <c r="B822" s="231"/>
      <c r="D822" s="231"/>
      <c r="E822" s="231"/>
      <c r="F822" s="231"/>
      <c r="G822" s="231"/>
    </row>
    <row r="823" spans="1:7" ht="15.75">
      <c r="A823" s="230"/>
      <c r="B823" s="231"/>
      <c r="D823" s="231"/>
      <c r="E823" s="231"/>
      <c r="F823" s="231"/>
      <c r="G823" s="231"/>
    </row>
    <row r="824" spans="1:7" ht="15.75">
      <c r="A824" s="230"/>
      <c r="B824" s="231"/>
      <c r="D824" s="231"/>
      <c r="E824" s="231"/>
      <c r="F824" s="231"/>
      <c r="G824" s="231"/>
    </row>
    <row r="825" spans="1:7" ht="15.75">
      <c r="A825" s="230"/>
      <c r="B825" s="231"/>
      <c r="D825" s="231"/>
      <c r="E825" s="231"/>
      <c r="F825" s="231"/>
      <c r="G825" s="231"/>
    </row>
    <row r="826" spans="1:7" ht="15.75">
      <c r="A826" s="230"/>
      <c r="B826" s="231"/>
      <c r="D826" s="231"/>
      <c r="E826" s="231"/>
      <c r="F826" s="231"/>
      <c r="G826" s="231"/>
    </row>
    <row r="827" spans="1:7" ht="15.75">
      <c r="A827" s="230"/>
      <c r="B827" s="231"/>
      <c r="D827" s="231"/>
      <c r="E827" s="231"/>
      <c r="F827" s="231"/>
      <c r="G827" s="231"/>
    </row>
    <row r="828" spans="1:7" ht="15.75">
      <c r="A828" s="230"/>
      <c r="B828" s="231"/>
      <c r="D828" s="231"/>
      <c r="E828" s="231"/>
      <c r="F828" s="231"/>
      <c r="G828" s="231"/>
    </row>
    <row r="829" spans="1:7" ht="15.75">
      <c r="A829" s="230"/>
      <c r="B829" s="231"/>
      <c r="D829" s="231"/>
      <c r="E829" s="231"/>
      <c r="F829" s="231"/>
      <c r="G829" s="231"/>
    </row>
    <row r="830" spans="1:7" ht="15.75">
      <c r="A830" s="230"/>
      <c r="B830" s="231"/>
      <c r="D830" s="231"/>
      <c r="E830" s="231"/>
      <c r="F830" s="231"/>
      <c r="G830" s="231"/>
    </row>
    <row r="831" spans="1:7" ht="15.75">
      <c r="A831" s="230"/>
      <c r="B831" s="231"/>
      <c r="D831" s="231"/>
      <c r="E831" s="231"/>
      <c r="F831" s="231"/>
      <c r="G831" s="231"/>
    </row>
    <row r="832" spans="1:7" ht="15.75">
      <c r="A832" s="230"/>
      <c r="B832" s="231"/>
      <c r="D832" s="231"/>
      <c r="E832" s="231"/>
      <c r="F832" s="231"/>
      <c r="G832" s="231"/>
    </row>
    <row r="833" spans="1:7" ht="15.75">
      <c r="A833" s="230"/>
      <c r="B833" s="231"/>
      <c r="D833" s="231"/>
      <c r="E833" s="231"/>
      <c r="F833" s="231"/>
      <c r="G833" s="231"/>
    </row>
    <row r="834" spans="1:7" ht="15.75">
      <c r="A834" s="230"/>
      <c r="B834" s="231"/>
      <c r="D834" s="231"/>
      <c r="E834" s="231"/>
      <c r="F834" s="231"/>
      <c r="G834" s="231"/>
    </row>
    <row r="835" spans="1:7" ht="15.75">
      <c r="A835" s="230"/>
      <c r="B835" s="231"/>
      <c r="D835" s="231"/>
      <c r="E835" s="231"/>
      <c r="F835" s="231"/>
      <c r="G835" s="231"/>
    </row>
    <row r="836" spans="1:7" ht="15.75">
      <c r="A836" s="230"/>
      <c r="B836" s="231"/>
      <c r="D836" s="231"/>
      <c r="E836" s="231"/>
      <c r="F836" s="231"/>
      <c r="G836" s="231"/>
    </row>
    <row r="837" spans="1:7" ht="15.75">
      <c r="A837" s="230"/>
      <c r="B837" s="231"/>
      <c r="D837" s="231"/>
      <c r="E837" s="231"/>
      <c r="F837" s="231"/>
      <c r="G837" s="231"/>
    </row>
    <row r="838" spans="1:7" ht="15.75">
      <c r="A838" s="230"/>
      <c r="B838" s="231"/>
      <c r="D838" s="231"/>
      <c r="E838" s="231"/>
      <c r="F838" s="231"/>
      <c r="G838" s="231"/>
    </row>
    <row r="839" spans="1:7" ht="15.75">
      <c r="A839" s="230"/>
      <c r="B839" s="231"/>
      <c r="D839" s="231"/>
      <c r="E839" s="231"/>
      <c r="F839" s="231"/>
      <c r="G839" s="231"/>
    </row>
    <row r="840" spans="1:7" ht="15.75">
      <c r="A840" s="230"/>
      <c r="B840" s="231"/>
      <c r="D840" s="231"/>
      <c r="E840" s="231"/>
      <c r="F840" s="231"/>
      <c r="G840" s="231"/>
    </row>
    <row r="841" spans="1:7" ht="15.75">
      <c r="A841" s="230"/>
      <c r="B841" s="231"/>
      <c r="D841" s="231"/>
      <c r="E841" s="231"/>
      <c r="F841" s="231"/>
      <c r="G841" s="231"/>
    </row>
    <row r="842" spans="1:7" ht="15.75">
      <c r="A842" s="230"/>
      <c r="B842" s="231"/>
      <c r="D842" s="231"/>
      <c r="E842" s="231"/>
      <c r="F842" s="231"/>
      <c r="G842" s="231"/>
    </row>
    <row r="843" spans="1:7" ht="15.75">
      <c r="A843" s="230"/>
      <c r="B843" s="231"/>
      <c r="D843" s="231"/>
      <c r="E843" s="231"/>
      <c r="F843" s="231"/>
      <c r="G843" s="231"/>
    </row>
    <row r="844" spans="1:7" ht="15.75">
      <c r="A844" s="230"/>
      <c r="B844" s="231"/>
      <c r="D844" s="231"/>
      <c r="E844" s="231"/>
      <c r="F844" s="231"/>
      <c r="G844" s="231"/>
    </row>
    <row r="845" spans="1:7" ht="15.75">
      <c r="A845" s="230"/>
      <c r="B845" s="231"/>
      <c r="D845" s="231"/>
      <c r="E845" s="231"/>
      <c r="F845" s="231"/>
      <c r="G845" s="231"/>
    </row>
    <row r="846" spans="1:7" ht="15.75">
      <c r="A846" s="230"/>
      <c r="B846" s="231"/>
      <c r="D846" s="231"/>
      <c r="E846" s="231"/>
      <c r="F846" s="231"/>
      <c r="G846" s="231"/>
    </row>
    <row r="847" spans="1:7" ht="15.75">
      <c r="A847" s="230"/>
      <c r="B847" s="231"/>
      <c r="D847" s="231"/>
      <c r="E847" s="231"/>
      <c r="F847" s="231"/>
      <c r="G847" s="231"/>
    </row>
    <row r="848" spans="1:7" ht="15.75">
      <c r="A848" s="230"/>
      <c r="B848" s="231"/>
      <c r="D848" s="231"/>
      <c r="E848" s="231"/>
      <c r="F848" s="231"/>
      <c r="G848" s="231"/>
    </row>
    <row r="849" spans="1:7" ht="15.75">
      <c r="A849" s="230"/>
      <c r="B849" s="231"/>
      <c r="D849" s="231"/>
      <c r="E849" s="231"/>
      <c r="F849" s="231"/>
      <c r="G849" s="231"/>
    </row>
    <row r="850" spans="1:7" ht="15.75">
      <c r="A850" s="230"/>
      <c r="B850" s="231"/>
      <c r="D850" s="231"/>
      <c r="E850" s="231"/>
      <c r="F850" s="231"/>
      <c r="G850" s="231"/>
    </row>
    <row r="851" spans="1:7" ht="15.75">
      <c r="A851" s="230"/>
      <c r="B851" s="231"/>
      <c r="D851" s="231"/>
      <c r="E851" s="231"/>
      <c r="F851" s="231"/>
      <c r="G851" s="231"/>
    </row>
    <row r="852" spans="1:7" ht="15.75">
      <c r="A852" s="230"/>
      <c r="B852" s="231"/>
      <c r="D852" s="231"/>
      <c r="E852" s="231"/>
      <c r="F852" s="231"/>
      <c r="G852" s="231"/>
    </row>
    <row r="853" spans="1:7" ht="15.75">
      <c r="A853" s="230"/>
      <c r="B853" s="231"/>
      <c r="D853" s="231"/>
      <c r="E853" s="231"/>
      <c r="F853" s="231"/>
      <c r="G853" s="231"/>
    </row>
    <row r="854" spans="1:7" ht="15.75">
      <c r="A854" s="230"/>
      <c r="B854" s="231"/>
      <c r="D854" s="231"/>
      <c r="E854" s="231"/>
      <c r="F854" s="231"/>
      <c r="G854" s="231"/>
    </row>
    <row r="855" spans="1:7" ht="15.75">
      <c r="A855" s="230"/>
      <c r="B855" s="231"/>
      <c r="D855" s="231"/>
      <c r="E855" s="231"/>
      <c r="F855" s="231"/>
      <c r="G855" s="231"/>
    </row>
    <row r="856" spans="1:7" ht="15.75">
      <c r="A856" s="230"/>
      <c r="B856" s="231"/>
      <c r="D856" s="231"/>
      <c r="E856" s="231"/>
      <c r="F856" s="231"/>
      <c r="G856" s="231"/>
    </row>
    <row r="857" spans="1:7" ht="15.75">
      <c r="A857" s="230"/>
      <c r="B857" s="231"/>
      <c r="D857" s="231"/>
      <c r="E857" s="231"/>
      <c r="F857" s="231"/>
      <c r="G857" s="231"/>
    </row>
    <row r="858" spans="1:7" ht="15.75">
      <c r="A858" s="230"/>
      <c r="B858" s="231"/>
      <c r="D858" s="231"/>
      <c r="E858" s="231"/>
      <c r="F858" s="231"/>
      <c r="G858" s="231"/>
    </row>
    <row r="859" spans="1:7" ht="15.75">
      <c r="A859" s="230"/>
      <c r="B859" s="231"/>
      <c r="D859" s="231"/>
      <c r="E859" s="231"/>
      <c r="F859" s="231"/>
      <c r="G859" s="231"/>
    </row>
    <row r="860" spans="1:7" ht="15.75">
      <c r="A860" s="230"/>
      <c r="B860" s="231"/>
      <c r="D860" s="231"/>
      <c r="E860" s="231"/>
      <c r="F860" s="231"/>
      <c r="G860" s="231"/>
    </row>
    <row r="861" spans="1:7" ht="15.75">
      <c r="A861" s="230"/>
      <c r="B861" s="231"/>
      <c r="D861" s="231"/>
      <c r="E861" s="231"/>
      <c r="F861" s="231"/>
      <c r="G861" s="231"/>
    </row>
    <row r="862" spans="1:7" ht="15.75">
      <c r="A862" s="230"/>
      <c r="B862" s="231"/>
      <c r="D862" s="231"/>
      <c r="E862" s="231"/>
      <c r="F862" s="231"/>
      <c r="G862" s="231"/>
    </row>
    <row r="863" spans="1:7" ht="15.75">
      <c r="A863" s="230"/>
      <c r="B863" s="231"/>
      <c r="D863" s="231"/>
      <c r="E863" s="231"/>
      <c r="F863" s="231"/>
      <c r="G863" s="231"/>
    </row>
    <row r="864" spans="1:7" ht="15.75">
      <c r="A864" s="230"/>
      <c r="B864" s="231"/>
      <c r="D864" s="231"/>
      <c r="E864" s="231"/>
      <c r="F864" s="231"/>
      <c r="G864" s="231"/>
    </row>
    <row r="865" spans="1:7" ht="15.75">
      <c r="A865" s="230"/>
      <c r="B865" s="231"/>
      <c r="D865" s="231"/>
      <c r="E865" s="231"/>
      <c r="F865" s="231"/>
      <c r="G865" s="231"/>
    </row>
    <row r="866" spans="1:7" ht="15.75">
      <c r="A866" s="230"/>
      <c r="B866" s="231"/>
      <c r="D866" s="231"/>
      <c r="E866" s="231"/>
      <c r="F866" s="231"/>
      <c r="G866" s="231"/>
    </row>
    <row r="867" spans="1:7" ht="15.75">
      <c r="A867" s="230"/>
      <c r="B867" s="231"/>
      <c r="D867" s="231"/>
      <c r="E867" s="231"/>
      <c r="F867" s="231"/>
      <c r="G867" s="231"/>
    </row>
    <row r="868" spans="1:7" ht="15.75">
      <c r="A868" s="230"/>
      <c r="B868" s="231"/>
      <c r="D868" s="231"/>
      <c r="E868" s="231"/>
      <c r="F868" s="231"/>
      <c r="G868" s="231"/>
    </row>
    <row r="869" spans="1:7" ht="15.75">
      <c r="A869" s="230"/>
      <c r="B869" s="231"/>
      <c r="D869" s="231"/>
      <c r="E869" s="231"/>
      <c r="F869" s="231"/>
      <c r="G869" s="231"/>
    </row>
    <row r="870" spans="1:7" ht="15.75">
      <c r="A870" s="230"/>
      <c r="B870" s="231"/>
      <c r="D870" s="231"/>
      <c r="E870" s="231"/>
      <c r="F870" s="231"/>
      <c r="G870" s="231"/>
    </row>
    <row r="871" spans="1:7" ht="15.75">
      <c r="A871" s="230"/>
      <c r="B871" s="231"/>
      <c r="D871" s="231"/>
      <c r="E871" s="231"/>
      <c r="F871" s="231"/>
      <c r="G871" s="231"/>
    </row>
    <row r="872" spans="1:7" ht="15.75">
      <c r="A872" s="230"/>
      <c r="B872" s="231"/>
      <c r="D872" s="231"/>
      <c r="E872" s="231"/>
      <c r="F872" s="231"/>
      <c r="G872" s="231"/>
    </row>
    <row r="873" spans="1:7" ht="15.75">
      <c r="A873" s="230"/>
      <c r="B873" s="231"/>
      <c r="D873" s="231"/>
      <c r="E873" s="231"/>
      <c r="F873" s="231"/>
      <c r="G873" s="231"/>
    </row>
    <row r="874" spans="1:7" ht="15.75">
      <c r="A874" s="230"/>
      <c r="B874" s="231"/>
      <c r="D874" s="231"/>
      <c r="E874" s="231"/>
      <c r="F874" s="231"/>
      <c r="G874" s="231"/>
    </row>
    <row r="875" spans="1:7" ht="15.75">
      <c r="A875" s="230"/>
      <c r="B875" s="231"/>
      <c r="D875" s="231"/>
      <c r="E875" s="231"/>
      <c r="F875" s="231"/>
      <c r="G875" s="231"/>
    </row>
    <row r="876" spans="1:7" ht="15.75">
      <c r="A876" s="230"/>
      <c r="B876" s="231"/>
      <c r="D876" s="231"/>
      <c r="E876" s="231"/>
      <c r="F876" s="231"/>
      <c r="G876" s="231"/>
    </row>
    <row r="877" spans="1:7" ht="15.75">
      <c r="A877" s="230"/>
      <c r="B877" s="231"/>
      <c r="D877" s="231"/>
      <c r="E877" s="231"/>
      <c r="F877" s="231"/>
      <c r="G877" s="231"/>
    </row>
    <row r="878" spans="1:7" ht="15.75">
      <c r="A878" s="230"/>
      <c r="B878" s="231"/>
      <c r="D878" s="231"/>
      <c r="E878" s="231"/>
      <c r="F878" s="231"/>
      <c r="G878" s="231"/>
    </row>
    <row r="879" spans="1:7" ht="15.75">
      <c r="A879" s="230"/>
      <c r="B879" s="231"/>
      <c r="D879" s="231"/>
      <c r="E879" s="231"/>
      <c r="F879" s="231"/>
      <c r="G879" s="231"/>
    </row>
    <row r="880" spans="1:7" ht="15.75">
      <c r="A880" s="230"/>
      <c r="B880" s="231"/>
      <c r="D880" s="231"/>
      <c r="E880" s="231"/>
      <c r="F880" s="231"/>
      <c r="G880" s="231"/>
    </row>
    <row r="881" spans="1:7" ht="15.75">
      <c r="A881" s="230"/>
      <c r="B881" s="231"/>
      <c r="D881" s="231"/>
      <c r="E881" s="231"/>
      <c r="F881" s="231"/>
      <c r="G881" s="231"/>
    </row>
    <row r="882" spans="1:7" ht="15.75">
      <c r="A882" s="230"/>
      <c r="B882" s="231"/>
      <c r="D882" s="231"/>
      <c r="E882" s="231"/>
      <c r="F882" s="231"/>
      <c r="G882" s="231"/>
    </row>
    <row r="883" spans="1:7" ht="15.75">
      <c r="A883" s="230"/>
      <c r="B883" s="231"/>
      <c r="D883" s="231"/>
      <c r="E883" s="231"/>
      <c r="F883" s="231"/>
      <c r="G883" s="231"/>
    </row>
    <row r="884" spans="1:7" ht="15.75">
      <c r="A884" s="230"/>
      <c r="B884" s="231"/>
      <c r="D884" s="231"/>
      <c r="E884" s="231"/>
      <c r="F884" s="231"/>
      <c r="G884" s="231"/>
    </row>
    <row r="885" spans="1:7" ht="15.75">
      <c r="A885" s="230"/>
      <c r="B885" s="231"/>
      <c r="D885" s="231"/>
      <c r="E885" s="231"/>
      <c r="F885" s="231"/>
      <c r="G885" s="231"/>
    </row>
    <row r="886" spans="1:7" ht="15.75">
      <c r="A886" s="230"/>
      <c r="B886" s="231"/>
      <c r="D886" s="231"/>
      <c r="E886" s="231"/>
      <c r="F886" s="231"/>
      <c r="G886" s="231"/>
    </row>
    <row r="887" spans="1:7" ht="15.75">
      <c r="A887" s="230"/>
      <c r="B887" s="231"/>
      <c r="D887" s="231"/>
      <c r="E887" s="231"/>
      <c r="F887" s="231"/>
      <c r="G887" s="231"/>
    </row>
    <row r="888" spans="1:7" ht="15.75">
      <c r="A888" s="230"/>
      <c r="B888" s="231"/>
      <c r="D888" s="231"/>
      <c r="E888" s="231"/>
      <c r="F888" s="231"/>
      <c r="G888" s="231"/>
    </row>
    <row r="889" spans="1:7" ht="15.75">
      <c r="A889" s="230"/>
      <c r="B889" s="231"/>
      <c r="D889" s="231"/>
      <c r="E889" s="231"/>
      <c r="F889" s="231"/>
      <c r="G889" s="231"/>
    </row>
    <row r="890" spans="1:7" ht="15.75">
      <c r="A890" s="230"/>
      <c r="B890" s="231"/>
      <c r="D890" s="231"/>
      <c r="E890" s="231"/>
      <c r="F890" s="231"/>
      <c r="G890" s="231"/>
    </row>
    <row r="891" spans="1:7" ht="15.75">
      <c r="A891" s="230"/>
      <c r="B891" s="231"/>
      <c r="D891" s="231"/>
      <c r="E891" s="231"/>
      <c r="F891" s="231"/>
      <c r="G891" s="231"/>
    </row>
    <row r="892" spans="1:7" ht="15.75">
      <c r="A892" s="230"/>
      <c r="B892" s="231"/>
      <c r="D892" s="231"/>
      <c r="E892" s="231"/>
      <c r="F892" s="231"/>
      <c r="G892" s="231"/>
    </row>
    <row r="893" spans="1:7" ht="15.75">
      <c r="A893" s="230"/>
      <c r="B893" s="231"/>
      <c r="D893" s="231"/>
      <c r="E893" s="231"/>
      <c r="F893" s="231"/>
      <c r="G893" s="231"/>
    </row>
    <row r="894" spans="1:7" ht="15.75">
      <c r="A894" s="230"/>
      <c r="B894" s="231"/>
      <c r="D894" s="231"/>
      <c r="E894" s="231"/>
      <c r="F894" s="231"/>
      <c r="G894" s="231"/>
    </row>
    <row r="895" spans="1:7" ht="15.75">
      <c r="A895" s="230"/>
      <c r="B895" s="231"/>
      <c r="D895" s="231"/>
      <c r="E895" s="231"/>
      <c r="F895" s="231"/>
      <c r="G895" s="231"/>
    </row>
    <row r="896" spans="1:7" ht="15.75">
      <c r="A896" s="230"/>
      <c r="B896" s="231"/>
      <c r="D896" s="231"/>
      <c r="E896" s="231"/>
      <c r="F896" s="231"/>
      <c r="G896" s="231"/>
    </row>
    <row r="897" spans="1:7" ht="15.75">
      <c r="A897" s="230"/>
      <c r="B897" s="231"/>
      <c r="D897" s="231"/>
      <c r="E897" s="231"/>
      <c r="F897" s="231"/>
      <c r="G897" s="231"/>
    </row>
    <row r="898" spans="1:7" ht="15.75">
      <c r="A898" s="230"/>
      <c r="B898" s="231"/>
      <c r="D898" s="231"/>
      <c r="E898" s="231"/>
      <c r="F898" s="231"/>
      <c r="G898" s="231"/>
    </row>
    <row r="899" spans="1:7" ht="15.75">
      <c r="A899" s="230"/>
      <c r="B899" s="231"/>
      <c r="D899" s="231"/>
      <c r="E899" s="231"/>
      <c r="F899" s="231"/>
      <c r="G899" s="231"/>
    </row>
    <row r="900" spans="1:7" ht="15.75">
      <c r="A900" s="230"/>
      <c r="B900" s="231"/>
      <c r="D900" s="231"/>
      <c r="E900" s="231"/>
      <c r="F900" s="231"/>
      <c r="G900" s="231"/>
    </row>
    <row r="901" spans="1:7" ht="15.75">
      <c r="A901" s="230"/>
      <c r="B901" s="231"/>
      <c r="D901" s="231"/>
      <c r="E901" s="231"/>
      <c r="F901" s="231"/>
      <c r="G901" s="231"/>
    </row>
    <row r="902" spans="1:7" ht="15.75">
      <c r="A902" s="230"/>
      <c r="B902" s="231"/>
      <c r="D902" s="231"/>
      <c r="E902" s="231"/>
      <c r="F902" s="231"/>
      <c r="G902" s="231"/>
    </row>
    <row r="903" spans="1:7" ht="15.75">
      <c r="A903" s="230"/>
      <c r="B903" s="231"/>
      <c r="D903" s="231"/>
      <c r="E903" s="231"/>
      <c r="F903" s="231"/>
      <c r="G903" s="231"/>
    </row>
    <row r="904" spans="1:7" ht="15.75">
      <c r="A904" s="230"/>
      <c r="B904" s="231"/>
      <c r="D904" s="231"/>
      <c r="E904" s="231"/>
      <c r="F904" s="231"/>
      <c r="G904" s="231"/>
    </row>
    <row r="905" spans="1:7" ht="15.75">
      <c r="A905" s="230"/>
      <c r="B905" s="231"/>
      <c r="D905" s="231"/>
      <c r="E905" s="231"/>
      <c r="F905" s="231"/>
      <c r="G905" s="231"/>
    </row>
    <row r="906" spans="1:7" ht="15.75">
      <c r="A906" s="230"/>
      <c r="B906" s="231"/>
      <c r="D906" s="231"/>
      <c r="E906" s="231"/>
      <c r="F906" s="231"/>
      <c r="G906" s="231"/>
    </row>
    <row r="907" spans="1:7" ht="15.75">
      <c r="A907" s="230"/>
      <c r="B907" s="231"/>
      <c r="D907" s="231"/>
      <c r="E907" s="231"/>
      <c r="F907" s="231"/>
      <c r="G907" s="231"/>
    </row>
    <row r="908" spans="1:7" ht="15.75">
      <c r="A908" s="230"/>
      <c r="B908" s="231"/>
      <c r="D908" s="231"/>
      <c r="E908" s="231"/>
      <c r="F908" s="231"/>
      <c r="G908" s="231"/>
    </row>
    <row r="909" spans="1:7" ht="15.75">
      <c r="A909" s="230"/>
      <c r="B909" s="231"/>
      <c r="D909" s="231"/>
      <c r="E909" s="231"/>
      <c r="F909" s="231"/>
      <c r="G909" s="231"/>
    </row>
    <row r="910" spans="1:7" ht="15.75">
      <c r="A910" s="230"/>
      <c r="B910" s="231"/>
      <c r="D910" s="231"/>
      <c r="E910" s="231"/>
      <c r="F910" s="231"/>
      <c r="G910" s="231"/>
    </row>
    <row r="911" spans="1:7" ht="15.75">
      <c r="A911" s="230"/>
      <c r="B911" s="231"/>
      <c r="D911" s="231"/>
      <c r="E911" s="231"/>
      <c r="F911" s="231"/>
      <c r="G911" s="231"/>
    </row>
    <row r="912" spans="1:7" ht="15.75">
      <c r="A912" s="230"/>
      <c r="B912" s="231"/>
      <c r="D912" s="231"/>
      <c r="E912" s="231"/>
      <c r="F912" s="231"/>
      <c r="G912" s="231"/>
    </row>
    <row r="913" spans="1:7" ht="15.75">
      <c r="A913" s="230"/>
      <c r="B913" s="231"/>
      <c r="D913" s="231"/>
      <c r="E913" s="231"/>
      <c r="F913" s="231"/>
      <c r="G913" s="231"/>
    </row>
    <row r="914" spans="1:7" ht="15.75">
      <c r="A914" s="230"/>
      <c r="B914" s="231"/>
      <c r="D914" s="231"/>
      <c r="E914" s="231"/>
      <c r="F914" s="231"/>
      <c r="G914" s="231"/>
    </row>
    <row r="915" spans="1:7" ht="15.75">
      <c r="A915" s="230"/>
      <c r="B915" s="231"/>
      <c r="D915" s="231"/>
      <c r="E915" s="231"/>
      <c r="F915" s="231"/>
      <c r="G915" s="231"/>
    </row>
    <row r="916" spans="1:7" ht="15.75">
      <c r="A916" s="230"/>
      <c r="B916" s="231"/>
      <c r="D916" s="231"/>
      <c r="E916" s="231"/>
      <c r="F916" s="231"/>
      <c r="G916" s="231"/>
    </row>
    <row r="917" spans="1:7" ht="15.75">
      <c r="A917" s="230"/>
      <c r="B917" s="231"/>
      <c r="D917" s="231"/>
      <c r="E917" s="231"/>
      <c r="F917" s="231"/>
      <c r="G917" s="231"/>
    </row>
    <row r="918" spans="1:7" ht="15.75">
      <c r="A918" s="230"/>
      <c r="B918" s="231"/>
      <c r="D918" s="231"/>
      <c r="E918" s="231"/>
      <c r="F918" s="231"/>
      <c r="G918" s="231"/>
    </row>
    <row r="919" spans="1:7" ht="15.75">
      <c r="A919" s="230"/>
      <c r="B919" s="231"/>
      <c r="D919" s="231"/>
      <c r="E919" s="231"/>
      <c r="F919" s="231"/>
      <c r="G919" s="231"/>
    </row>
    <row r="920" spans="1:7" ht="15.75">
      <c r="A920" s="230"/>
      <c r="B920" s="231"/>
      <c r="D920" s="231"/>
      <c r="E920" s="231"/>
      <c r="F920" s="231"/>
      <c r="G920" s="231"/>
    </row>
    <row r="921" spans="1:7" ht="15.75">
      <c r="A921" s="230"/>
      <c r="B921" s="231"/>
      <c r="D921" s="231"/>
      <c r="E921" s="231"/>
      <c r="F921" s="231"/>
      <c r="G921" s="231"/>
    </row>
    <row r="922" spans="1:7" ht="15.75">
      <c r="A922" s="230"/>
      <c r="B922" s="231"/>
      <c r="D922" s="231"/>
      <c r="E922" s="231"/>
      <c r="F922" s="231"/>
      <c r="G922" s="231"/>
    </row>
    <row r="923" spans="1:7" ht="15.75">
      <c r="A923" s="230"/>
      <c r="B923" s="231"/>
      <c r="D923" s="231"/>
      <c r="E923" s="231"/>
      <c r="F923" s="231"/>
      <c r="G923" s="231"/>
    </row>
    <row r="924" spans="1:7" ht="15.75">
      <c r="A924" s="230"/>
      <c r="B924" s="231"/>
      <c r="D924" s="231"/>
      <c r="E924" s="231"/>
      <c r="F924" s="231"/>
      <c r="G924" s="231"/>
    </row>
    <row r="925" spans="1:7" ht="15.75">
      <c r="A925" s="230"/>
      <c r="B925" s="231"/>
      <c r="D925" s="231"/>
      <c r="E925" s="231"/>
      <c r="F925" s="231"/>
      <c r="G925" s="231"/>
    </row>
    <row r="926" spans="1:7" ht="15.75">
      <c r="A926" s="230"/>
      <c r="B926" s="231"/>
      <c r="D926" s="231"/>
      <c r="E926" s="231"/>
      <c r="F926" s="231"/>
      <c r="G926" s="231"/>
    </row>
    <row r="927" spans="1:7" ht="15.75">
      <c r="A927" s="230"/>
      <c r="B927" s="231"/>
      <c r="D927" s="231"/>
      <c r="E927" s="231"/>
      <c r="F927" s="231"/>
      <c r="G927" s="231"/>
    </row>
    <row r="928" spans="1:7" ht="15.75">
      <c r="A928" s="230"/>
      <c r="B928" s="231"/>
      <c r="D928" s="231"/>
      <c r="E928" s="231"/>
      <c r="F928" s="231"/>
      <c r="G928" s="231"/>
    </row>
    <row r="929" spans="1:7" ht="15.75">
      <c r="A929" s="230"/>
      <c r="B929" s="231"/>
      <c r="D929" s="231"/>
      <c r="E929" s="231"/>
      <c r="F929" s="231"/>
      <c r="G929" s="231"/>
    </row>
    <row r="930" spans="1:7" ht="15.75">
      <c r="A930" s="230"/>
      <c r="B930" s="231"/>
      <c r="D930" s="231"/>
      <c r="E930" s="231"/>
      <c r="F930" s="231"/>
      <c r="G930" s="231"/>
    </row>
    <row r="931" spans="1:7" ht="15.75">
      <c r="A931" s="230"/>
      <c r="B931" s="231"/>
      <c r="D931" s="231"/>
      <c r="E931" s="231"/>
      <c r="F931" s="231"/>
      <c r="G931" s="231"/>
    </row>
    <row r="932" spans="1:7" ht="15.75">
      <c r="A932" s="230"/>
      <c r="B932" s="231"/>
      <c r="D932" s="231"/>
      <c r="E932" s="231"/>
      <c r="F932" s="231"/>
      <c r="G932" s="231"/>
    </row>
    <row r="933" spans="1:7" ht="15.75">
      <c r="A933" s="230"/>
      <c r="B933" s="231"/>
      <c r="D933" s="231"/>
      <c r="E933" s="231"/>
      <c r="F933" s="231"/>
      <c r="G933" s="231"/>
    </row>
    <row r="934" spans="1:7" ht="15.75">
      <c r="A934" s="230"/>
      <c r="B934" s="231"/>
      <c r="D934" s="231"/>
      <c r="E934" s="231"/>
      <c r="F934" s="231"/>
      <c r="G934" s="231"/>
    </row>
    <row r="935" spans="1:7" ht="15.75">
      <c r="A935" s="230"/>
      <c r="B935" s="231"/>
      <c r="D935" s="231"/>
      <c r="E935" s="231"/>
      <c r="F935" s="231"/>
      <c r="G935" s="231"/>
    </row>
    <row r="936" spans="1:7" ht="15.75">
      <c r="A936" s="230"/>
      <c r="B936" s="231"/>
      <c r="D936" s="231"/>
      <c r="E936" s="231"/>
      <c r="F936" s="231"/>
      <c r="G936" s="231"/>
    </row>
    <row r="937" spans="1:7" ht="15.75">
      <c r="A937" s="230"/>
      <c r="B937" s="231"/>
      <c r="D937" s="231"/>
      <c r="E937" s="231"/>
      <c r="F937" s="231"/>
      <c r="G937" s="231"/>
    </row>
    <row r="938" spans="1:7" ht="15.75">
      <c r="A938" s="230"/>
      <c r="B938" s="231"/>
      <c r="D938" s="231"/>
      <c r="E938" s="231"/>
      <c r="F938" s="231"/>
      <c r="G938" s="231"/>
    </row>
    <row r="939" spans="1:7" ht="15.75">
      <c r="A939" s="230"/>
      <c r="B939" s="231"/>
      <c r="D939" s="231"/>
      <c r="E939" s="231"/>
      <c r="F939" s="231"/>
      <c r="G939" s="231"/>
    </row>
    <row r="940" spans="1:7" ht="15.75">
      <c r="A940" s="230"/>
      <c r="B940" s="231"/>
      <c r="D940" s="231"/>
      <c r="E940" s="231"/>
      <c r="F940" s="231"/>
      <c r="G940" s="231"/>
    </row>
    <row r="941" spans="1:7" ht="15.75">
      <c r="A941" s="230"/>
      <c r="B941" s="231"/>
      <c r="D941" s="231"/>
      <c r="E941" s="231"/>
      <c r="F941" s="231"/>
      <c r="G941" s="231"/>
    </row>
    <row r="942" spans="1:7" ht="15.75">
      <c r="A942" s="230"/>
      <c r="B942" s="231"/>
      <c r="D942" s="231"/>
      <c r="E942" s="231"/>
      <c r="F942" s="231"/>
      <c r="G942" s="231"/>
    </row>
    <row r="943" spans="1:7" ht="15.75">
      <c r="A943" s="230"/>
      <c r="B943" s="231"/>
      <c r="D943" s="231"/>
      <c r="E943" s="231"/>
      <c r="F943" s="231"/>
      <c r="G943" s="231"/>
    </row>
    <row r="944" spans="1:7" ht="15.75">
      <c r="A944" s="230"/>
      <c r="B944" s="231"/>
      <c r="D944" s="231"/>
      <c r="E944" s="231"/>
      <c r="F944" s="231"/>
      <c r="G944" s="231"/>
    </row>
    <row r="945" spans="1:7" ht="15.75">
      <c r="A945" s="230"/>
      <c r="B945" s="231"/>
      <c r="D945" s="231"/>
      <c r="E945" s="231"/>
      <c r="F945" s="231"/>
      <c r="G945" s="231"/>
    </row>
    <row r="946" spans="1:7" ht="15.75">
      <c r="A946" s="230"/>
      <c r="B946" s="231"/>
      <c r="D946" s="231"/>
      <c r="E946" s="231"/>
      <c r="F946" s="231"/>
      <c r="G946" s="231"/>
    </row>
    <row r="947" spans="1:7" ht="15.75">
      <c r="A947" s="230"/>
      <c r="B947" s="231"/>
      <c r="D947" s="231"/>
      <c r="E947" s="231"/>
      <c r="F947" s="231"/>
      <c r="G947" s="231"/>
    </row>
    <row r="948" spans="1:7" ht="15.75">
      <c r="A948" s="230"/>
      <c r="B948" s="231"/>
      <c r="D948" s="231"/>
      <c r="E948" s="231"/>
      <c r="F948" s="231"/>
      <c r="G948" s="231"/>
    </row>
    <row r="949" spans="1:7" ht="15.75">
      <c r="A949" s="230"/>
      <c r="B949" s="231"/>
      <c r="D949" s="231"/>
      <c r="E949" s="231"/>
      <c r="F949" s="231"/>
      <c r="G949" s="231"/>
    </row>
    <row r="950" spans="1:7" ht="15.75">
      <c r="A950" s="230"/>
      <c r="B950" s="231"/>
      <c r="D950" s="231"/>
      <c r="E950" s="231"/>
      <c r="F950" s="231"/>
      <c r="G950" s="231"/>
    </row>
    <row r="951" spans="1:7" ht="15.75">
      <c r="A951" s="230"/>
      <c r="B951" s="231"/>
      <c r="D951" s="231"/>
      <c r="E951" s="231"/>
      <c r="F951" s="231"/>
      <c r="G951" s="231"/>
    </row>
    <row r="952" spans="1:7" ht="15.75">
      <c r="A952" s="230"/>
      <c r="B952" s="231"/>
      <c r="D952" s="231"/>
      <c r="E952" s="231"/>
      <c r="F952" s="231"/>
      <c r="G952" s="231"/>
    </row>
    <row r="953" spans="1:7" ht="15.75">
      <c r="A953" s="230"/>
      <c r="B953" s="231"/>
      <c r="D953" s="231"/>
      <c r="E953" s="231"/>
      <c r="F953" s="231"/>
      <c r="G953" s="231"/>
    </row>
    <row r="954" spans="1:7" ht="15.75">
      <c r="A954" s="230"/>
      <c r="B954" s="231"/>
      <c r="D954" s="231"/>
      <c r="E954" s="231"/>
      <c r="F954" s="231"/>
      <c r="G954" s="231"/>
    </row>
    <row r="955" spans="1:7" ht="15.75">
      <c r="A955" s="230"/>
      <c r="B955" s="231"/>
      <c r="D955" s="231"/>
      <c r="E955" s="231"/>
      <c r="F955" s="231"/>
      <c r="G955" s="231"/>
    </row>
    <row r="956" spans="1:7" ht="15.75">
      <c r="A956" s="230"/>
      <c r="B956" s="231"/>
      <c r="D956" s="231"/>
      <c r="E956" s="231"/>
      <c r="F956" s="231"/>
      <c r="G956" s="231"/>
    </row>
    <row r="957" spans="1:7" ht="15.75">
      <c r="A957" s="230"/>
      <c r="B957" s="231"/>
      <c r="D957" s="231"/>
      <c r="E957" s="231"/>
      <c r="F957" s="231"/>
      <c r="G957" s="231"/>
    </row>
    <row r="958" spans="1:7" ht="15.75">
      <c r="A958" s="230"/>
      <c r="B958" s="231"/>
      <c r="D958" s="231"/>
      <c r="E958" s="231"/>
      <c r="F958" s="231"/>
      <c r="G958" s="231"/>
    </row>
    <row r="959" spans="1:7" ht="15.75">
      <c r="A959" s="230"/>
      <c r="B959" s="231"/>
      <c r="D959" s="231"/>
      <c r="E959" s="231"/>
      <c r="F959" s="231"/>
      <c r="G959" s="231"/>
    </row>
    <row r="960" spans="1:7" ht="15.75">
      <c r="A960" s="230"/>
      <c r="B960" s="231"/>
      <c r="D960" s="231"/>
      <c r="E960" s="231"/>
      <c r="F960" s="231"/>
      <c r="G960" s="231"/>
    </row>
    <row r="961" spans="1:7" ht="15.75">
      <c r="A961" s="230"/>
      <c r="B961" s="231"/>
      <c r="D961" s="231"/>
      <c r="E961" s="231"/>
      <c r="F961" s="231"/>
      <c r="G961" s="231"/>
    </row>
    <row r="962" spans="1:7" ht="15.75">
      <c r="A962" s="230"/>
      <c r="B962" s="231"/>
      <c r="D962" s="231"/>
      <c r="E962" s="231"/>
      <c r="F962" s="231"/>
      <c r="G962" s="231"/>
    </row>
    <row r="963" spans="1:7" ht="15.75">
      <c r="A963" s="230"/>
      <c r="B963" s="231"/>
      <c r="D963" s="231"/>
      <c r="E963" s="231"/>
      <c r="F963" s="231"/>
      <c r="G963" s="231"/>
    </row>
    <row r="964" spans="1:7" ht="15.75">
      <c r="A964" s="230"/>
      <c r="B964" s="231"/>
      <c r="D964" s="231"/>
      <c r="E964" s="231"/>
      <c r="F964" s="231"/>
      <c r="G964" s="231"/>
    </row>
    <row r="965" spans="1:7" ht="15.75">
      <c r="A965" s="230"/>
      <c r="B965" s="231"/>
      <c r="D965" s="231"/>
      <c r="E965" s="231"/>
      <c r="F965" s="231"/>
      <c r="G965" s="231"/>
    </row>
    <row r="966" spans="1:7" ht="15.75">
      <c r="A966" s="230"/>
      <c r="B966" s="231"/>
      <c r="D966" s="231"/>
      <c r="E966" s="231"/>
      <c r="F966" s="231"/>
      <c r="G966" s="231"/>
    </row>
    <row r="967" spans="1:7" ht="15.75">
      <c r="A967" s="230"/>
      <c r="B967" s="231"/>
      <c r="D967" s="231"/>
      <c r="E967" s="231"/>
      <c r="F967" s="231"/>
      <c r="G967" s="231"/>
    </row>
    <row r="968" spans="1:7" ht="15.75">
      <c r="A968" s="230"/>
      <c r="B968" s="231"/>
      <c r="D968" s="231"/>
      <c r="E968" s="231"/>
      <c r="F968" s="231"/>
      <c r="G968" s="231"/>
    </row>
    <row r="969" spans="1:7" ht="15.75">
      <c r="A969" s="230"/>
      <c r="B969" s="231"/>
      <c r="D969" s="231"/>
      <c r="E969" s="231"/>
      <c r="F969" s="231"/>
      <c r="G969" s="231"/>
    </row>
    <row r="970" spans="1:7" ht="15.75">
      <c r="A970" s="230"/>
      <c r="B970" s="231"/>
      <c r="D970" s="231"/>
      <c r="E970" s="231"/>
      <c r="F970" s="231"/>
      <c r="G970" s="231"/>
    </row>
    <row r="971" spans="1:7" ht="15.75">
      <c r="A971" s="230"/>
      <c r="B971" s="231"/>
      <c r="D971" s="231"/>
      <c r="E971" s="231"/>
      <c r="F971" s="231"/>
      <c r="G971" s="231"/>
    </row>
    <row r="972" spans="1:7" ht="15.75">
      <c r="A972" s="230"/>
      <c r="B972" s="231"/>
      <c r="D972" s="231"/>
      <c r="E972" s="231"/>
      <c r="F972" s="231"/>
      <c r="G972" s="231"/>
    </row>
    <row r="973" spans="1:7" ht="15.75">
      <c r="A973" s="230"/>
      <c r="B973" s="231"/>
      <c r="D973" s="231"/>
      <c r="E973" s="231"/>
      <c r="F973" s="231"/>
      <c r="G973" s="231"/>
    </row>
    <row r="974" spans="1:7" ht="15.75">
      <c r="A974" s="230"/>
      <c r="B974" s="231"/>
      <c r="D974" s="231"/>
      <c r="E974" s="231"/>
      <c r="F974" s="231"/>
      <c r="G974" s="231"/>
    </row>
    <row r="975" spans="1:7" ht="15.75">
      <c r="A975" s="230"/>
      <c r="B975" s="231"/>
      <c r="D975" s="231"/>
      <c r="E975" s="231"/>
      <c r="F975" s="231"/>
      <c r="G975" s="231"/>
    </row>
    <row r="976" spans="1:7" ht="15.75">
      <c r="A976" s="230"/>
      <c r="B976" s="231"/>
      <c r="D976" s="231"/>
      <c r="E976" s="231"/>
      <c r="F976" s="231"/>
      <c r="G976" s="231"/>
    </row>
    <row r="977" spans="1:7" ht="15.75">
      <c r="A977" s="230"/>
      <c r="B977" s="231"/>
      <c r="D977" s="231"/>
      <c r="E977" s="231"/>
      <c r="F977" s="231"/>
      <c r="G977" s="231"/>
    </row>
    <row r="978" spans="1:7" ht="15.75">
      <c r="A978" s="230"/>
      <c r="B978" s="231"/>
      <c r="D978" s="231"/>
      <c r="E978" s="231"/>
      <c r="F978" s="231"/>
      <c r="G978" s="231"/>
    </row>
    <row r="979" spans="1:7" ht="15.75">
      <c r="A979" s="230"/>
      <c r="B979" s="231"/>
      <c r="D979" s="231"/>
      <c r="E979" s="231"/>
      <c r="F979" s="231"/>
      <c r="G979" s="231"/>
    </row>
    <row r="980" spans="1:7" ht="15.75">
      <c r="A980" s="230"/>
      <c r="B980" s="231"/>
      <c r="D980" s="231"/>
      <c r="E980" s="231"/>
      <c r="F980" s="231"/>
      <c r="G980" s="231"/>
    </row>
    <row r="981" spans="1:7" ht="15.75">
      <c r="A981" s="230"/>
      <c r="B981" s="231"/>
      <c r="D981" s="231"/>
      <c r="E981" s="231"/>
      <c r="F981" s="231"/>
      <c r="G981" s="231"/>
    </row>
    <row r="982" spans="1:7" ht="15.75">
      <c r="A982" s="230"/>
      <c r="B982" s="231"/>
      <c r="D982" s="231"/>
      <c r="E982" s="231"/>
      <c r="F982" s="231"/>
      <c r="G982" s="231"/>
    </row>
    <row r="983" spans="1:7" ht="15.75">
      <c r="A983" s="230"/>
      <c r="B983" s="231"/>
      <c r="D983" s="231"/>
      <c r="E983" s="231"/>
      <c r="F983" s="231"/>
      <c r="G983" s="231"/>
    </row>
    <row r="984" spans="1:7" ht="15.75">
      <c r="A984" s="230"/>
      <c r="B984" s="231"/>
      <c r="D984" s="231"/>
      <c r="E984" s="231"/>
      <c r="F984" s="231"/>
      <c r="G984" s="231"/>
    </row>
    <row r="985" spans="1:7" ht="15.75">
      <c r="A985" s="230"/>
      <c r="B985" s="231"/>
      <c r="D985" s="231"/>
      <c r="E985" s="231"/>
      <c r="F985" s="231"/>
      <c r="G985" s="231"/>
    </row>
    <row r="986" spans="1:7" ht="15.75">
      <c r="A986" s="230"/>
      <c r="B986" s="231"/>
      <c r="D986" s="231"/>
      <c r="E986" s="231"/>
      <c r="F986" s="231"/>
      <c r="G986" s="231"/>
    </row>
    <row r="987" spans="1:7" ht="15.75">
      <c r="A987" s="230"/>
      <c r="B987" s="231"/>
      <c r="D987" s="231"/>
      <c r="E987" s="231"/>
      <c r="F987" s="231"/>
      <c r="G987" s="231"/>
    </row>
    <row r="988" spans="1:7" ht="15.75">
      <c r="A988" s="230"/>
      <c r="B988" s="231"/>
      <c r="D988" s="231"/>
      <c r="E988" s="231"/>
      <c r="F988" s="231"/>
      <c r="G988" s="231"/>
    </row>
    <row r="989" spans="1:7" ht="15.75">
      <c r="A989" s="230"/>
      <c r="B989" s="231"/>
      <c r="D989" s="231"/>
      <c r="E989" s="231"/>
      <c r="F989" s="231"/>
      <c r="G989" s="231"/>
    </row>
    <row r="990" spans="1:7" ht="15.75">
      <c r="A990" s="230"/>
      <c r="B990" s="231"/>
      <c r="D990" s="231"/>
      <c r="E990" s="231"/>
      <c r="F990" s="231"/>
      <c r="G990" s="231"/>
    </row>
    <row r="991" spans="1:7" ht="15.75">
      <c r="A991" s="230"/>
      <c r="B991" s="231"/>
      <c r="D991" s="231"/>
      <c r="E991" s="231"/>
      <c r="F991" s="231"/>
      <c r="G991" s="231"/>
    </row>
    <row r="992" spans="1:7" ht="15.75">
      <c r="A992" s="230"/>
      <c r="B992" s="231"/>
      <c r="D992" s="231"/>
      <c r="E992" s="231"/>
      <c r="F992" s="231"/>
      <c r="G992" s="231"/>
    </row>
    <row r="993" spans="1:7" ht="15.75">
      <c r="A993" s="230"/>
      <c r="B993" s="231"/>
      <c r="D993" s="231"/>
      <c r="E993" s="231"/>
      <c r="F993" s="231"/>
      <c r="G993" s="231"/>
    </row>
    <row r="994" spans="1:7" ht="15.75">
      <c r="A994" s="230"/>
      <c r="B994" s="231"/>
      <c r="D994" s="231"/>
      <c r="E994" s="231"/>
      <c r="F994" s="231"/>
      <c r="G994" s="231"/>
    </row>
    <row r="995" spans="1:7" ht="15.75">
      <c r="A995" s="230"/>
      <c r="B995" s="231"/>
      <c r="D995" s="231"/>
      <c r="E995" s="231"/>
      <c r="F995" s="231"/>
      <c r="G995" s="231"/>
    </row>
    <row r="996" spans="1:7" ht="15.75">
      <c r="A996" s="230"/>
      <c r="B996" s="231"/>
      <c r="D996" s="231"/>
      <c r="E996" s="231"/>
      <c r="F996" s="231"/>
      <c r="G996" s="231"/>
    </row>
    <row r="997" spans="1:7" ht="15.75">
      <c r="A997" s="230"/>
      <c r="B997" s="231"/>
      <c r="D997" s="231"/>
      <c r="E997" s="231"/>
      <c r="F997" s="231"/>
      <c r="G997" s="231"/>
    </row>
    <row r="998" spans="1:7" ht="15.75">
      <c r="A998" s="230"/>
      <c r="B998" s="231"/>
      <c r="D998" s="231"/>
      <c r="E998" s="231"/>
      <c r="F998" s="231"/>
      <c r="G998" s="231"/>
    </row>
    <row r="999" spans="1:7" ht="15.75">
      <c r="A999" s="230"/>
      <c r="B999" s="231"/>
      <c r="D999" s="231"/>
      <c r="E999" s="231"/>
      <c r="F999" s="231"/>
      <c r="G999" s="231"/>
    </row>
    <row r="1000" spans="1:7" ht="15.75">
      <c r="A1000" s="230"/>
      <c r="B1000" s="231"/>
      <c r="D1000" s="231"/>
      <c r="E1000" s="231"/>
      <c r="F1000" s="231"/>
      <c r="G1000" s="231"/>
    </row>
    <row r="1001" spans="1:7" ht="15.75">
      <c r="A1001" s="230"/>
      <c r="B1001" s="231"/>
      <c r="D1001" s="231"/>
      <c r="E1001" s="231"/>
      <c r="F1001" s="231"/>
      <c r="G1001" s="231"/>
    </row>
    <row r="1002" spans="1:7" ht="15.75">
      <c r="A1002" s="230"/>
      <c r="B1002" s="231"/>
      <c r="D1002" s="231"/>
      <c r="E1002" s="231"/>
      <c r="F1002" s="231"/>
      <c r="G1002" s="231"/>
    </row>
    <row r="1003" spans="1:7" ht="15.75">
      <c r="A1003" s="230"/>
      <c r="B1003" s="231"/>
      <c r="D1003" s="231"/>
      <c r="E1003" s="231"/>
      <c r="F1003" s="231"/>
      <c r="G1003" s="231"/>
    </row>
    <row r="1004" spans="1:7" ht="15.75">
      <c r="A1004" s="230"/>
      <c r="B1004" s="231"/>
      <c r="D1004" s="231"/>
      <c r="E1004" s="231"/>
      <c r="F1004" s="231"/>
      <c r="G1004" s="231"/>
    </row>
    <row r="1005" spans="1:7" ht="15.75">
      <c r="A1005" s="230"/>
      <c r="B1005" s="231"/>
      <c r="D1005" s="231"/>
      <c r="E1005" s="231"/>
      <c r="F1005" s="231"/>
      <c r="G1005" s="231"/>
    </row>
    <row r="1006" spans="1:7" ht="15.75">
      <c r="A1006" s="230"/>
      <c r="B1006" s="231"/>
      <c r="D1006" s="231"/>
      <c r="E1006" s="231"/>
      <c r="F1006" s="231"/>
      <c r="G1006" s="231"/>
    </row>
    <row r="1007" spans="1:7" ht="15.75">
      <c r="A1007" s="230"/>
      <c r="B1007" s="231"/>
      <c r="D1007" s="231"/>
      <c r="E1007" s="231"/>
      <c r="F1007" s="231"/>
      <c r="G1007" s="231"/>
    </row>
    <row r="1008" spans="1:7" ht="15.75">
      <c r="A1008" s="230"/>
      <c r="B1008" s="231"/>
      <c r="D1008" s="231"/>
      <c r="E1008" s="231"/>
      <c r="F1008" s="231"/>
      <c r="G1008" s="231"/>
    </row>
    <row r="1009" spans="1:7" ht="15.75">
      <c r="A1009" s="230"/>
      <c r="B1009" s="231"/>
      <c r="D1009" s="231"/>
      <c r="E1009" s="231"/>
      <c r="F1009" s="231"/>
      <c r="G1009" s="231"/>
    </row>
    <row r="1010" spans="1:7" ht="15.75">
      <c r="A1010" s="230"/>
      <c r="B1010" s="231"/>
      <c r="D1010" s="231"/>
      <c r="E1010" s="231"/>
      <c r="F1010" s="231"/>
      <c r="G1010" s="231"/>
    </row>
    <row r="1011" spans="1:7" ht="15.75">
      <c r="A1011" s="230"/>
      <c r="B1011" s="231"/>
      <c r="D1011" s="231"/>
      <c r="E1011" s="231"/>
      <c r="F1011" s="231"/>
      <c r="G1011" s="231"/>
    </row>
    <row r="1012" spans="1:7" ht="15.75">
      <c r="A1012" s="230"/>
      <c r="B1012" s="231"/>
      <c r="D1012" s="231"/>
      <c r="E1012" s="231"/>
      <c r="F1012" s="231"/>
      <c r="G1012" s="231"/>
    </row>
    <row r="1013" spans="1:7" ht="15.75">
      <c r="A1013" s="230"/>
      <c r="B1013" s="231"/>
      <c r="D1013" s="231"/>
      <c r="E1013" s="231"/>
      <c r="F1013" s="231"/>
      <c r="G1013" s="231"/>
    </row>
    <row r="1014" spans="1:7" ht="15.75">
      <c r="A1014" s="230"/>
      <c r="B1014" s="231"/>
      <c r="D1014" s="231"/>
      <c r="E1014" s="231"/>
      <c r="F1014" s="231"/>
      <c r="G1014" s="231"/>
    </row>
    <row r="1015" spans="1:7" ht="15.75">
      <c r="A1015" s="230"/>
      <c r="B1015" s="231"/>
      <c r="D1015" s="231"/>
      <c r="E1015" s="231"/>
      <c r="F1015" s="231"/>
      <c r="G1015" s="231"/>
    </row>
    <row r="1016" spans="1:7" ht="15.75">
      <c r="A1016" s="230"/>
      <c r="B1016" s="231"/>
      <c r="D1016" s="231"/>
      <c r="E1016" s="231"/>
      <c r="F1016" s="231"/>
      <c r="G1016" s="231"/>
    </row>
    <row r="1017" spans="1:7" ht="15.75">
      <c r="A1017" s="230"/>
      <c r="B1017" s="231"/>
      <c r="D1017" s="231"/>
      <c r="E1017" s="231"/>
      <c r="F1017" s="231"/>
      <c r="G1017" s="231"/>
    </row>
    <row r="1018" spans="1:7" ht="15.75">
      <c r="A1018" s="230"/>
      <c r="B1018" s="231"/>
      <c r="D1018" s="231"/>
      <c r="E1018" s="231"/>
      <c r="F1018" s="231"/>
      <c r="G1018" s="231"/>
    </row>
    <row r="1019" spans="1:7" ht="15.75">
      <c r="A1019" s="230"/>
      <c r="B1019" s="231"/>
      <c r="D1019" s="231"/>
      <c r="E1019" s="231"/>
      <c r="F1019" s="231"/>
      <c r="G1019" s="231"/>
    </row>
    <row r="1020" spans="1:7" ht="15.75">
      <c r="A1020" s="230"/>
      <c r="B1020" s="231"/>
      <c r="D1020" s="231"/>
      <c r="E1020" s="231"/>
      <c r="F1020" s="231"/>
      <c r="G1020" s="231"/>
    </row>
    <row r="1021" spans="1:7" ht="15.75">
      <c r="A1021" s="230"/>
      <c r="B1021" s="231"/>
      <c r="D1021" s="231"/>
      <c r="E1021" s="231"/>
      <c r="F1021" s="231"/>
      <c r="G1021" s="231"/>
    </row>
    <row r="1022" spans="1:7" ht="15.75">
      <c r="A1022" s="230"/>
      <c r="B1022" s="231"/>
      <c r="D1022" s="231"/>
      <c r="E1022" s="231"/>
      <c r="F1022" s="231"/>
      <c r="G1022" s="231"/>
    </row>
    <row r="1023" spans="1:7" ht="15.75">
      <c r="A1023" s="230"/>
      <c r="B1023" s="231"/>
      <c r="D1023" s="231"/>
      <c r="E1023" s="231"/>
      <c r="F1023" s="231"/>
      <c r="G1023" s="231"/>
    </row>
    <row r="1024" spans="1:7" ht="15.75">
      <c r="A1024" s="230"/>
      <c r="B1024" s="231"/>
      <c r="D1024" s="231"/>
      <c r="E1024" s="231"/>
      <c r="F1024" s="231"/>
      <c r="G1024" s="231"/>
    </row>
    <row r="1025" spans="1:7" ht="15.75">
      <c r="A1025" s="230"/>
      <c r="B1025" s="231"/>
      <c r="D1025" s="231"/>
      <c r="E1025" s="231"/>
      <c r="F1025" s="231"/>
      <c r="G1025" s="231"/>
    </row>
    <row r="1026" spans="1:7" ht="15.75">
      <c r="A1026" s="230"/>
      <c r="B1026" s="231"/>
      <c r="D1026" s="231"/>
      <c r="E1026" s="231"/>
      <c r="F1026" s="231"/>
      <c r="G1026" s="231"/>
    </row>
    <row r="1027" spans="1:7" ht="15.75">
      <c r="A1027" s="230"/>
      <c r="B1027" s="231"/>
      <c r="D1027" s="231"/>
      <c r="E1027" s="231"/>
      <c r="F1027" s="231"/>
      <c r="G1027" s="231"/>
    </row>
    <row r="1028" spans="1:7" ht="15.75">
      <c r="A1028" s="230"/>
      <c r="B1028" s="231"/>
      <c r="D1028" s="231"/>
      <c r="E1028" s="231"/>
      <c r="F1028" s="231"/>
      <c r="G1028" s="231"/>
    </row>
    <row r="1029" spans="1:7" ht="15.75">
      <c r="A1029" s="230"/>
      <c r="B1029" s="231"/>
      <c r="D1029" s="231"/>
      <c r="E1029" s="231"/>
      <c r="F1029" s="231"/>
      <c r="G1029" s="231"/>
    </row>
    <row r="1030" spans="1:7" ht="15.75">
      <c r="A1030" s="230"/>
      <c r="B1030" s="231"/>
      <c r="D1030" s="231"/>
      <c r="E1030" s="231"/>
      <c r="F1030" s="231"/>
      <c r="G1030" s="231"/>
    </row>
    <row r="1031" spans="2:7" ht="15.75">
      <c r="B1031" s="231"/>
      <c r="D1031" s="231"/>
      <c r="E1031" s="231"/>
      <c r="F1031" s="231"/>
      <c r="G1031" s="231"/>
    </row>
    <row r="1032" spans="2:7" ht="15.75">
      <c r="B1032" s="231"/>
      <c r="D1032" s="231"/>
      <c r="E1032" s="231"/>
      <c r="F1032" s="231"/>
      <c r="G1032" s="231"/>
    </row>
    <row r="1033" spans="2:7" ht="15.75">
      <c r="B1033" s="231"/>
      <c r="D1033" s="231"/>
      <c r="E1033" s="231"/>
      <c r="F1033" s="231"/>
      <c r="G1033" s="231"/>
    </row>
    <row r="1034" spans="2:7" ht="15.75">
      <c r="B1034" s="231"/>
      <c r="D1034" s="231"/>
      <c r="E1034" s="231"/>
      <c r="F1034" s="231"/>
      <c r="G1034" s="231"/>
    </row>
    <row r="1035" spans="2:7" ht="15.75">
      <c r="B1035" s="231"/>
      <c r="D1035" s="231"/>
      <c r="E1035" s="231"/>
      <c r="F1035" s="231"/>
      <c r="G1035" s="231"/>
    </row>
    <row r="1036" spans="2:7" ht="15.75">
      <c r="B1036" s="231"/>
      <c r="D1036" s="231"/>
      <c r="E1036" s="231"/>
      <c r="F1036" s="231"/>
      <c r="G1036" s="231"/>
    </row>
    <row r="1037" spans="2:7" ht="15.75">
      <c r="B1037" s="231"/>
      <c r="D1037" s="231"/>
      <c r="E1037" s="231"/>
      <c r="F1037" s="231"/>
      <c r="G1037" s="231"/>
    </row>
    <row r="1038" spans="2:7" ht="15.75">
      <c r="B1038" s="231"/>
      <c r="D1038" s="231"/>
      <c r="E1038" s="231"/>
      <c r="F1038" s="231"/>
      <c r="G1038" s="231"/>
    </row>
    <row r="1039" spans="2:7" ht="15.75">
      <c r="B1039" s="231"/>
      <c r="D1039" s="231"/>
      <c r="E1039" s="231"/>
      <c r="F1039" s="231"/>
      <c r="G1039" s="231"/>
    </row>
    <row r="1040" spans="2:7" ht="15.75">
      <c r="B1040" s="231"/>
      <c r="D1040" s="231"/>
      <c r="E1040" s="231"/>
      <c r="F1040" s="231"/>
      <c r="G1040" s="231"/>
    </row>
    <row r="1041" spans="2:7" ht="15.75">
      <c r="B1041" s="231"/>
      <c r="D1041" s="231"/>
      <c r="E1041" s="231"/>
      <c r="F1041" s="231"/>
      <c r="G1041" s="231"/>
    </row>
    <row r="1042" spans="2:7" ht="15.75">
      <c r="B1042" s="231"/>
      <c r="D1042" s="231"/>
      <c r="E1042" s="231"/>
      <c r="F1042" s="231"/>
      <c r="G1042" s="231"/>
    </row>
    <row r="1043" spans="2:7" ht="15.75">
      <c r="B1043" s="231"/>
      <c r="D1043" s="231"/>
      <c r="E1043" s="231"/>
      <c r="F1043" s="231"/>
      <c r="G1043" s="231"/>
    </row>
    <row r="1044" spans="2:7" ht="15.75">
      <c r="B1044" s="231"/>
      <c r="D1044" s="231"/>
      <c r="E1044" s="231"/>
      <c r="F1044" s="231"/>
      <c r="G1044" s="231"/>
    </row>
    <row r="1045" spans="2:7" ht="15.75">
      <c r="B1045" s="231"/>
      <c r="D1045" s="231"/>
      <c r="E1045" s="231"/>
      <c r="F1045" s="231"/>
      <c r="G1045" s="231"/>
    </row>
    <row r="1046" spans="2:7" ht="15.75">
      <c r="B1046" s="231"/>
      <c r="D1046" s="231"/>
      <c r="E1046" s="231"/>
      <c r="F1046" s="231"/>
      <c r="G1046" s="231"/>
    </row>
    <row r="1047" spans="2:7" ht="15.75">
      <c r="B1047" s="231"/>
      <c r="D1047" s="231"/>
      <c r="E1047" s="231"/>
      <c r="F1047" s="231"/>
      <c r="G1047" s="231"/>
    </row>
    <row r="1048" spans="2:7" ht="15.75">
      <c r="B1048" s="231"/>
      <c r="D1048" s="231"/>
      <c r="E1048" s="231"/>
      <c r="F1048" s="231"/>
      <c r="G1048" s="231"/>
    </row>
    <row r="1049" spans="2:7" ht="15.75">
      <c r="B1049" s="231"/>
      <c r="D1049" s="231"/>
      <c r="E1049" s="231"/>
      <c r="F1049" s="231"/>
      <c r="G1049" s="231"/>
    </row>
    <row r="1050" spans="2:7" ht="15.75">
      <c r="B1050" s="231"/>
      <c r="D1050" s="231"/>
      <c r="E1050" s="231"/>
      <c r="F1050" s="231"/>
      <c r="G1050" s="231"/>
    </row>
    <row r="1051" spans="2:7" ht="15.75">
      <c r="B1051" s="231"/>
      <c r="D1051" s="231"/>
      <c r="E1051" s="231"/>
      <c r="F1051" s="231"/>
      <c r="G1051" s="231"/>
    </row>
    <row r="1052" spans="2:7" ht="15.75">
      <c r="B1052" s="231"/>
      <c r="D1052" s="231"/>
      <c r="E1052" s="231"/>
      <c r="F1052" s="231"/>
      <c r="G1052" s="231"/>
    </row>
    <row r="1053" spans="2:7" ht="15.75">
      <c r="B1053" s="231"/>
      <c r="D1053" s="231"/>
      <c r="E1053" s="231"/>
      <c r="F1053" s="231"/>
      <c r="G1053" s="231"/>
    </row>
    <row r="1054" spans="2:7" ht="15.75">
      <c r="B1054" s="231"/>
      <c r="D1054" s="231"/>
      <c r="E1054" s="231"/>
      <c r="F1054" s="231"/>
      <c r="G1054" s="231"/>
    </row>
    <row r="1055" spans="2:7" ht="15.75">
      <c r="B1055" s="231"/>
      <c r="D1055" s="231"/>
      <c r="E1055" s="231"/>
      <c r="F1055" s="231"/>
      <c r="G1055" s="231"/>
    </row>
    <row r="1056" spans="2:7" ht="15.75">
      <c r="B1056" s="231"/>
      <c r="D1056" s="231"/>
      <c r="E1056" s="231"/>
      <c r="F1056" s="231"/>
      <c r="G1056" s="231"/>
    </row>
    <row r="1057" spans="2:7" ht="15.75">
      <c r="B1057" s="231"/>
      <c r="D1057" s="231"/>
      <c r="E1057" s="231"/>
      <c r="F1057" s="231"/>
      <c r="G1057" s="231"/>
    </row>
    <row r="1058" spans="2:7" ht="15.75">
      <c r="B1058" s="231"/>
      <c r="D1058" s="231"/>
      <c r="E1058" s="231"/>
      <c r="F1058" s="231"/>
      <c r="G1058" s="231"/>
    </row>
    <row r="1059" spans="2:7" ht="15.75">
      <c r="B1059" s="231"/>
      <c r="D1059" s="231"/>
      <c r="E1059" s="231"/>
      <c r="F1059" s="231"/>
      <c r="G1059" s="231"/>
    </row>
    <row r="1060" spans="2:7" ht="15.75">
      <c r="B1060" s="231"/>
      <c r="D1060" s="231"/>
      <c r="E1060" s="231"/>
      <c r="F1060" s="231"/>
      <c r="G1060" s="231"/>
    </row>
    <row r="1061" spans="2:7" ht="15.75">
      <c r="B1061" s="231"/>
      <c r="D1061" s="231"/>
      <c r="E1061" s="231"/>
      <c r="F1061" s="231"/>
      <c r="G1061" s="231"/>
    </row>
    <row r="1062" spans="2:7" ht="15.75">
      <c r="B1062" s="231"/>
      <c r="D1062" s="231"/>
      <c r="E1062" s="231"/>
      <c r="F1062" s="231"/>
      <c r="G1062" s="231"/>
    </row>
    <row r="1063" spans="2:7" ht="15.75">
      <c r="B1063" s="231"/>
      <c r="D1063" s="231"/>
      <c r="E1063" s="231"/>
      <c r="F1063" s="231"/>
      <c r="G1063" s="231"/>
    </row>
    <row r="1064" spans="2:7" ht="15.75">
      <c r="B1064" s="231"/>
      <c r="D1064" s="231"/>
      <c r="E1064" s="231"/>
      <c r="F1064" s="231"/>
      <c r="G1064" s="231"/>
    </row>
    <row r="1065" spans="2:7" ht="15.75">
      <c r="B1065" s="231"/>
      <c r="D1065" s="231"/>
      <c r="E1065" s="231"/>
      <c r="F1065" s="231"/>
      <c r="G1065" s="231"/>
    </row>
    <row r="1066" spans="2:7" ht="15.75">
      <c r="B1066" s="231"/>
      <c r="D1066" s="231"/>
      <c r="E1066" s="231"/>
      <c r="F1066" s="231"/>
      <c r="G1066" s="231"/>
    </row>
    <row r="1067" spans="2:7" ht="15.75">
      <c r="B1067" s="231"/>
      <c r="D1067" s="231"/>
      <c r="E1067" s="231"/>
      <c r="F1067" s="231"/>
      <c r="G1067" s="231"/>
    </row>
    <row r="1068" spans="2:7" ht="15.75">
      <c r="B1068" s="231"/>
      <c r="D1068" s="231"/>
      <c r="E1068" s="231"/>
      <c r="F1068" s="231"/>
      <c r="G1068" s="231"/>
    </row>
    <row r="1069" spans="2:7" ht="15.75">
      <c r="B1069" s="231"/>
      <c r="D1069" s="231"/>
      <c r="E1069" s="231"/>
      <c r="F1069" s="231"/>
      <c r="G1069" s="231"/>
    </row>
    <row r="1070" spans="2:7" ht="15.75">
      <c r="B1070" s="231"/>
      <c r="D1070" s="231"/>
      <c r="E1070" s="231"/>
      <c r="F1070" s="231"/>
      <c r="G1070" s="231"/>
    </row>
    <row r="1071" spans="2:7" ht="15.75">
      <c r="B1071" s="231"/>
      <c r="D1071" s="231"/>
      <c r="E1071" s="231"/>
      <c r="F1071" s="231"/>
      <c r="G1071" s="231"/>
    </row>
    <row r="1072" spans="2:7" ht="15.75">
      <c r="B1072" s="231"/>
      <c r="D1072" s="231"/>
      <c r="E1072" s="231"/>
      <c r="F1072" s="231"/>
      <c r="G1072" s="231"/>
    </row>
    <row r="1073" spans="2:7" ht="15.75">
      <c r="B1073" s="231"/>
      <c r="D1073" s="231"/>
      <c r="E1073" s="231"/>
      <c r="F1073" s="231"/>
      <c r="G1073" s="231"/>
    </row>
    <row r="1074" spans="2:7" ht="15.75">
      <c r="B1074" s="231"/>
      <c r="D1074" s="231"/>
      <c r="E1074" s="231"/>
      <c r="F1074" s="231"/>
      <c r="G1074" s="231"/>
    </row>
    <row r="1075" spans="2:7" ht="15.75">
      <c r="B1075" s="231"/>
      <c r="D1075" s="231"/>
      <c r="E1075" s="231"/>
      <c r="F1075" s="231"/>
      <c r="G1075" s="231"/>
    </row>
    <row r="1076" spans="2:7" ht="15.75">
      <c r="B1076" s="231"/>
      <c r="D1076" s="231"/>
      <c r="E1076" s="231"/>
      <c r="F1076" s="231"/>
      <c r="G1076" s="231"/>
    </row>
    <row r="1077" spans="2:7" ht="15.75">
      <c r="B1077" s="231"/>
      <c r="D1077" s="231"/>
      <c r="E1077" s="231"/>
      <c r="F1077" s="231"/>
      <c r="G1077" s="231"/>
    </row>
    <row r="1078" spans="2:7" ht="15.75">
      <c r="B1078" s="231"/>
      <c r="D1078" s="231"/>
      <c r="E1078" s="231"/>
      <c r="F1078" s="231"/>
      <c r="G1078" s="231"/>
    </row>
    <row r="1079" spans="2:7" ht="15.75">
      <c r="B1079" s="231"/>
      <c r="D1079" s="231"/>
      <c r="E1079" s="231"/>
      <c r="F1079" s="231"/>
      <c r="G1079" s="231"/>
    </row>
    <row r="1080" spans="2:7" ht="15.75">
      <c r="B1080" s="231"/>
      <c r="D1080" s="231"/>
      <c r="E1080" s="231"/>
      <c r="F1080" s="231"/>
      <c r="G1080" s="231"/>
    </row>
    <row r="1081" spans="2:7" ht="15.75">
      <c r="B1081" s="231"/>
      <c r="D1081" s="231"/>
      <c r="E1081" s="231"/>
      <c r="F1081" s="231"/>
      <c r="G1081" s="231"/>
    </row>
    <row r="1082" spans="2:7" ht="15.75">
      <c r="B1082" s="231"/>
      <c r="D1082" s="231"/>
      <c r="E1082" s="231"/>
      <c r="F1082" s="231"/>
      <c r="G1082" s="231"/>
    </row>
    <row r="1083" spans="2:7" ht="15.75">
      <c r="B1083" s="231"/>
      <c r="D1083" s="231"/>
      <c r="E1083" s="231"/>
      <c r="F1083" s="231"/>
      <c r="G1083" s="231"/>
    </row>
    <row r="1084" spans="2:7" ht="15.75">
      <c r="B1084" s="231"/>
      <c r="D1084" s="231"/>
      <c r="E1084" s="231"/>
      <c r="F1084" s="231"/>
      <c r="G1084" s="231"/>
    </row>
    <row r="1085" spans="2:7" ht="15.75">
      <c r="B1085" s="231"/>
      <c r="D1085" s="231"/>
      <c r="E1085" s="231"/>
      <c r="F1085" s="231"/>
      <c r="G1085" s="231"/>
    </row>
    <row r="1086" spans="2:7" ht="15.75">
      <c r="B1086" s="231"/>
      <c r="D1086" s="231"/>
      <c r="E1086" s="231"/>
      <c r="F1086" s="231"/>
      <c r="G1086" s="231"/>
    </row>
    <row r="1087" spans="2:7" ht="15.75">
      <c r="B1087" s="231"/>
      <c r="D1087" s="231"/>
      <c r="E1087" s="231"/>
      <c r="F1087" s="231"/>
      <c r="G1087" s="231"/>
    </row>
    <row r="1088" spans="2:7" ht="15.75">
      <c r="B1088" s="231"/>
      <c r="D1088" s="231"/>
      <c r="E1088" s="231"/>
      <c r="F1088" s="231"/>
      <c r="G1088" s="231"/>
    </row>
    <row r="1089" spans="2:7" ht="15.75">
      <c r="B1089" s="231"/>
      <c r="D1089" s="231"/>
      <c r="E1089" s="231"/>
      <c r="F1089" s="231"/>
      <c r="G1089" s="231"/>
    </row>
    <row r="1090" spans="2:7" ht="15.75">
      <c r="B1090" s="231"/>
      <c r="D1090" s="231"/>
      <c r="E1090" s="231"/>
      <c r="F1090" s="231"/>
      <c r="G1090" s="231"/>
    </row>
    <row r="1091" spans="2:7" ht="15.75">
      <c r="B1091" s="231"/>
      <c r="D1091" s="231"/>
      <c r="E1091" s="231"/>
      <c r="F1091" s="231"/>
      <c r="G1091" s="231"/>
    </row>
    <row r="1092" spans="2:7" ht="15.75">
      <c r="B1092" s="231"/>
      <c r="D1092" s="231"/>
      <c r="E1092" s="231"/>
      <c r="F1092" s="231"/>
      <c r="G1092" s="231"/>
    </row>
    <row r="1093" spans="2:7" ht="15.75">
      <c r="B1093" s="231"/>
      <c r="D1093" s="231"/>
      <c r="E1093" s="231"/>
      <c r="F1093" s="231"/>
      <c r="G1093" s="231"/>
    </row>
    <row r="1094" spans="2:7" ht="15.75">
      <c r="B1094" s="231"/>
      <c r="D1094" s="231"/>
      <c r="E1094" s="231"/>
      <c r="F1094" s="231"/>
      <c r="G1094" s="231"/>
    </row>
    <row r="1095" spans="2:7" ht="15.75">
      <c r="B1095" s="231"/>
      <c r="D1095" s="231"/>
      <c r="E1095" s="231"/>
      <c r="F1095" s="231"/>
      <c r="G1095" s="231"/>
    </row>
    <row r="1096" spans="2:7" ht="15.75">
      <c r="B1096" s="231"/>
      <c r="D1096" s="231"/>
      <c r="E1096" s="231"/>
      <c r="F1096" s="231"/>
      <c r="G1096" s="231"/>
    </row>
    <row r="1097" spans="2:7" ht="15.75">
      <c r="B1097" s="231"/>
      <c r="D1097" s="231"/>
      <c r="E1097" s="231"/>
      <c r="F1097" s="231"/>
      <c r="G1097" s="231"/>
    </row>
    <row r="1098" spans="2:7" ht="15.75">
      <c r="B1098" s="231"/>
      <c r="D1098" s="231"/>
      <c r="E1098" s="231"/>
      <c r="F1098" s="231"/>
      <c r="G1098" s="231"/>
    </row>
    <row r="1099" spans="2:7" ht="15.75">
      <c r="B1099" s="231"/>
      <c r="D1099" s="231"/>
      <c r="E1099" s="231"/>
      <c r="F1099" s="231"/>
      <c r="G1099" s="231"/>
    </row>
    <row r="1100" spans="2:7" ht="15.75">
      <c r="B1100" s="231"/>
      <c r="D1100" s="231"/>
      <c r="E1100" s="231"/>
      <c r="F1100" s="231"/>
      <c r="G1100" s="231"/>
    </row>
    <row r="1101" spans="2:7" ht="15.75">
      <c r="B1101" s="231"/>
      <c r="D1101" s="231"/>
      <c r="E1101" s="231"/>
      <c r="F1101" s="231"/>
      <c r="G1101" s="231"/>
    </row>
    <row r="1102" spans="2:7" ht="15.75">
      <c r="B1102" s="231"/>
      <c r="D1102" s="231"/>
      <c r="E1102" s="231"/>
      <c r="F1102" s="231"/>
      <c r="G1102" s="231"/>
    </row>
    <row r="1103" spans="2:7" ht="15.75">
      <c r="B1103" s="231"/>
      <c r="D1103" s="231"/>
      <c r="E1103" s="231"/>
      <c r="F1103" s="231"/>
      <c r="G1103" s="231"/>
    </row>
    <row r="1104" spans="2:7" ht="15.75">
      <c r="B1104" s="231"/>
      <c r="D1104" s="231"/>
      <c r="E1104" s="231"/>
      <c r="F1104" s="231"/>
      <c r="G1104" s="231"/>
    </row>
    <row r="1105" spans="2:7" ht="15.75">
      <c r="B1105" s="231"/>
      <c r="D1105" s="231"/>
      <c r="E1105" s="231"/>
      <c r="F1105" s="231"/>
      <c r="G1105" s="231"/>
    </row>
    <row r="1106" spans="2:7" ht="15.75">
      <c r="B1106" s="231"/>
      <c r="D1106" s="231"/>
      <c r="E1106" s="231"/>
      <c r="F1106" s="231"/>
      <c r="G1106" s="231"/>
    </row>
    <row r="1107" spans="2:7" ht="15.75">
      <c r="B1107" s="231"/>
      <c r="D1107" s="231"/>
      <c r="E1107" s="231"/>
      <c r="F1107" s="231"/>
      <c r="G1107" s="231"/>
    </row>
    <row r="1108" spans="2:7" ht="15.75">
      <c r="B1108" s="231"/>
      <c r="D1108" s="231"/>
      <c r="E1108" s="231"/>
      <c r="F1108" s="231"/>
      <c r="G1108" s="231"/>
    </row>
    <row r="1109" spans="2:7" ht="15.75">
      <c r="B1109" s="231"/>
      <c r="D1109" s="231"/>
      <c r="E1109" s="231"/>
      <c r="F1109" s="231"/>
      <c r="G1109" s="231"/>
    </row>
    <row r="1110" spans="2:7" ht="15.75">
      <c r="B1110" s="231"/>
      <c r="D1110" s="231"/>
      <c r="E1110" s="231"/>
      <c r="F1110" s="231"/>
      <c r="G1110" s="231"/>
    </row>
    <row r="1111" spans="2:7" ht="15.75">
      <c r="B1111" s="231"/>
      <c r="D1111" s="231"/>
      <c r="E1111" s="231"/>
      <c r="F1111" s="231"/>
      <c r="G1111" s="231"/>
    </row>
    <row r="1112" spans="2:7" ht="15.75">
      <c r="B1112" s="231"/>
      <c r="D1112" s="231"/>
      <c r="E1112" s="231"/>
      <c r="F1112" s="231"/>
      <c r="G1112" s="231"/>
    </row>
    <row r="1113" spans="2:7" ht="15.75">
      <c r="B1113" s="231"/>
      <c r="D1113" s="231"/>
      <c r="E1113" s="231"/>
      <c r="F1113" s="231"/>
      <c r="G1113" s="231"/>
    </row>
    <row r="1114" spans="2:7" ht="15.75">
      <c r="B1114" s="231"/>
      <c r="D1114" s="231"/>
      <c r="E1114" s="231"/>
      <c r="F1114" s="231"/>
      <c r="G1114" s="231"/>
    </row>
    <row r="1115" spans="2:7" ht="15.75">
      <c r="B1115" s="231"/>
      <c r="D1115" s="231"/>
      <c r="E1115" s="231"/>
      <c r="F1115" s="231"/>
      <c r="G1115" s="231"/>
    </row>
    <row r="1116" spans="2:7" ht="15.75">
      <c r="B1116" s="231"/>
      <c r="D1116" s="231"/>
      <c r="E1116" s="231"/>
      <c r="F1116" s="231"/>
      <c r="G1116" s="231"/>
    </row>
    <row r="1117" spans="2:7" ht="15.75">
      <c r="B1117" s="231"/>
      <c r="D1117" s="231"/>
      <c r="E1117" s="231"/>
      <c r="F1117" s="231"/>
      <c r="G1117" s="231"/>
    </row>
    <row r="1118" spans="2:7" ht="15.75">
      <c r="B1118" s="231"/>
      <c r="D1118" s="231"/>
      <c r="E1118" s="231"/>
      <c r="F1118" s="231"/>
      <c r="G1118" s="231"/>
    </row>
    <row r="1119" spans="2:7" ht="15.75">
      <c r="B1119" s="231"/>
      <c r="D1119" s="231"/>
      <c r="E1119" s="231"/>
      <c r="F1119" s="231"/>
      <c r="G1119" s="231"/>
    </row>
    <row r="1120" spans="2:7" ht="15.75">
      <c r="B1120" s="231"/>
      <c r="D1120" s="231"/>
      <c r="E1120" s="231"/>
      <c r="F1120" s="231"/>
      <c r="G1120" s="231"/>
    </row>
    <row r="1121" spans="2:7" ht="15.75">
      <c r="B1121" s="231"/>
      <c r="D1121" s="231"/>
      <c r="E1121" s="231"/>
      <c r="F1121" s="231"/>
      <c r="G1121" s="231"/>
    </row>
    <row r="1122" spans="2:7" ht="15.75">
      <c r="B1122" s="231"/>
      <c r="D1122" s="231"/>
      <c r="E1122" s="231"/>
      <c r="F1122" s="231"/>
      <c r="G1122" s="231"/>
    </row>
    <row r="1123" spans="2:7" ht="15.75">
      <c r="B1123" s="231"/>
      <c r="D1123" s="231"/>
      <c r="E1123" s="231"/>
      <c r="F1123" s="231"/>
      <c r="G1123" s="231"/>
    </row>
    <row r="1124" spans="2:7" ht="15.75">
      <c r="B1124" s="231"/>
      <c r="D1124" s="231"/>
      <c r="E1124" s="231"/>
      <c r="F1124" s="231"/>
      <c r="G1124" s="231"/>
    </row>
    <row r="1125" spans="2:7" ht="15.75">
      <c r="B1125" s="231"/>
      <c r="D1125" s="231"/>
      <c r="E1125" s="231"/>
      <c r="F1125" s="231"/>
      <c r="G1125" s="231"/>
    </row>
    <row r="1126" spans="2:7" ht="15.75">
      <c r="B1126" s="231"/>
      <c r="D1126" s="231"/>
      <c r="E1126" s="231"/>
      <c r="F1126" s="231"/>
      <c r="G1126" s="231"/>
    </row>
    <row r="1127" spans="2:7" ht="15.75">
      <c r="B1127" s="231"/>
      <c r="D1127" s="231"/>
      <c r="E1127" s="231"/>
      <c r="F1127" s="231"/>
      <c r="G1127" s="231"/>
    </row>
    <row r="1128" spans="2:7" ht="15.75">
      <c r="B1128" s="231"/>
      <c r="D1128" s="231"/>
      <c r="E1128" s="231"/>
      <c r="F1128" s="231"/>
      <c r="G1128" s="231"/>
    </row>
    <row r="1129" spans="2:7" ht="15.75">
      <c r="B1129" s="231"/>
      <c r="D1129" s="231"/>
      <c r="E1129" s="231"/>
      <c r="F1129" s="231"/>
      <c r="G1129" s="231"/>
    </row>
    <row r="1130" spans="2:7" ht="15.75">
      <c r="B1130" s="231"/>
      <c r="D1130" s="231"/>
      <c r="E1130" s="231"/>
      <c r="F1130" s="231"/>
      <c r="G1130" s="231"/>
    </row>
    <row r="1131" spans="2:7" ht="15.75">
      <c r="B1131" s="231"/>
      <c r="D1131" s="231"/>
      <c r="E1131" s="231"/>
      <c r="F1131" s="231"/>
      <c r="G1131" s="231"/>
    </row>
    <row r="1132" spans="2:7" ht="15.75">
      <c r="B1132" s="231"/>
      <c r="D1132" s="231"/>
      <c r="E1132" s="231"/>
      <c r="F1132" s="231"/>
      <c r="G1132" s="231"/>
    </row>
    <row r="1133" spans="2:7" ht="15.75">
      <c r="B1133" s="231"/>
      <c r="D1133" s="231"/>
      <c r="E1133" s="231"/>
      <c r="F1133" s="231"/>
      <c r="G1133" s="231"/>
    </row>
    <row r="1134" spans="2:7" ht="15.75">
      <c r="B1134" s="231"/>
      <c r="D1134" s="231"/>
      <c r="E1134" s="231"/>
      <c r="F1134" s="231"/>
      <c r="G1134" s="231"/>
    </row>
    <row r="1135" spans="2:7" ht="15.75">
      <c r="B1135" s="231"/>
      <c r="D1135" s="231"/>
      <c r="E1135" s="231"/>
      <c r="F1135" s="231"/>
      <c r="G1135" s="231"/>
    </row>
    <row r="1136" spans="2:7" ht="15.75">
      <c r="B1136" s="231"/>
      <c r="D1136" s="231"/>
      <c r="E1136" s="231"/>
      <c r="F1136" s="231"/>
      <c r="G1136" s="231"/>
    </row>
    <row r="1137" spans="2:7" ht="15.75">
      <c r="B1137" s="231"/>
      <c r="D1137" s="231"/>
      <c r="E1137" s="231"/>
      <c r="F1137" s="231"/>
      <c r="G1137" s="231"/>
    </row>
    <row r="1138" spans="2:7" ht="15.75">
      <c r="B1138" s="231"/>
      <c r="D1138" s="231"/>
      <c r="E1138" s="231"/>
      <c r="F1138" s="231"/>
      <c r="G1138" s="231"/>
    </row>
    <row r="1139" spans="2:7" ht="15.75">
      <c r="B1139" s="231"/>
      <c r="D1139" s="231"/>
      <c r="E1139" s="231"/>
      <c r="F1139" s="231"/>
      <c r="G1139" s="231"/>
    </row>
    <row r="1140" spans="2:7" ht="15.75">
      <c r="B1140" s="231"/>
      <c r="D1140" s="231"/>
      <c r="E1140" s="231"/>
      <c r="F1140" s="231"/>
      <c r="G1140" s="231"/>
    </row>
    <row r="1141" spans="2:7" ht="15.75">
      <c r="B1141" s="231"/>
      <c r="D1141" s="231"/>
      <c r="E1141" s="231"/>
      <c r="F1141" s="231"/>
      <c r="G1141" s="231"/>
    </row>
    <row r="1142" spans="2:7" ht="15.75">
      <c r="B1142" s="231"/>
      <c r="D1142" s="231"/>
      <c r="E1142" s="231"/>
      <c r="F1142" s="231"/>
      <c r="G1142" s="231"/>
    </row>
    <row r="1143" spans="2:7" ht="15.75">
      <c r="B1143" s="231"/>
      <c r="D1143" s="231"/>
      <c r="E1143" s="231"/>
      <c r="F1143" s="231"/>
      <c r="G1143" s="231"/>
    </row>
    <row r="1144" spans="2:7" ht="15.75">
      <c r="B1144" s="231"/>
      <c r="D1144" s="231"/>
      <c r="E1144" s="231"/>
      <c r="F1144" s="231"/>
      <c r="G1144" s="231"/>
    </row>
    <row r="1145" spans="2:7" ht="15.75">
      <c r="B1145" s="231"/>
      <c r="D1145" s="231"/>
      <c r="E1145" s="231"/>
      <c r="F1145" s="231"/>
      <c r="G1145" s="231"/>
    </row>
    <row r="1146" spans="2:7" ht="15.75">
      <c r="B1146" s="231"/>
      <c r="D1146" s="231"/>
      <c r="E1146" s="231"/>
      <c r="F1146" s="231"/>
      <c r="G1146" s="231"/>
    </row>
    <row r="1147" spans="2:7" ht="15.75">
      <c r="B1147" s="231"/>
      <c r="D1147" s="231"/>
      <c r="E1147" s="231"/>
      <c r="F1147" s="231"/>
      <c r="G1147" s="231"/>
    </row>
    <row r="1148" spans="2:7" ht="15.75">
      <c r="B1148" s="231"/>
      <c r="D1148" s="231"/>
      <c r="E1148" s="231"/>
      <c r="F1148" s="231"/>
      <c r="G1148" s="231"/>
    </row>
    <row r="1149" spans="2:7" ht="15.75">
      <c r="B1149" s="231"/>
      <c r="D1149" s="231"/>
      <c r="E1149" s="231"/>
      <c r="F1149" s="231"/>
      <c r="G1149" s="231"/>
    </row>
    <row r="1150" spans="2:7" ht="15.75">
      <c r="B1150" s="231"/>
      <c r="D1150" s="231"/>
      <c r="E1150" s="231"/>
      <c r="F1150" s="231"/>
      <c r="G1150" s="231"/>
    </row>
    <row r="1151" spans="2:7" ht="15.75">
      <c r="B1151" s="231"/>
      <c r="D1151" s="231"/>
      <c r="E1151" s="231"/>
      <c r="F1151" s="231"/>
      <c r="G1151" s="231"/>
    </row>
    <row r="1152" spans="2:7" ht="15.75">
      <c r="B1152" s="231"/>
      <c r="D1152" s="231"/>
      <c r="E1152" s="231"/>
      <c r="F1152" s="231"/>
      <c r="G1152" s="231"/>
    </row>
    <row r="1153" spans="2:7" ht="15.75">
      <c r="B1153" s="231"/>
      <c r="D1153" s="231"/>
      <c r="E1153" s="231"/>
      <c r="F1153" s="231"/>
      <c r="G1153" s="231"/>
    </row>
    <row r="1154" spans="2:7" ht="15.75">
      <c r="B1154" s="231"/>
      <c r="D1154" s="231"/>
      <c r="E1154" s="231"/>
      <c r="F1154" s="231"/>
      <c r="G1154" s="231"/>
    </row>
    <row r="1155" spans="2:7" ht="15.75">
      <c r="B1155" s="231"/>
      <c r="D1155" s="231"/>
      <c r="E1155" s="231"/>
      <c r="F1155" s="231"/>
      <c r="G1155" s="231"/>
    </row>
    <row r="1156" spans="2:7" ht="15.75">
      <c r="B1156" s="231"/>
      <c r="D1156" s="231"/>
      <c r="E1156" s="231"/>
      <c r="F1156" s="231"/>
      <c r="G1156" s="231"/>
    </row>
    <row r="1157" spans="2:7" ht="15.75">
      <c r="B1157" s="231"/>
      <c r="D1157" s="231"/>
      <c r="E1157" s="231"/>
      <c r="F1157" s="231"/>
      <c r="G1157" s="231"/>
    </row>
    <row r="1158" spans="2:7" ht="15.75">
      <c r="B1158" s="231"/>
      <c r="D1158" s="231"/>
      <c r="E1158" s="231"/>
      <c r="F1158" s="231"/>
      <c r="G1158" s="231"/>
    </row>
    <row r="1159" spans="2:7" ht="15.75">
      <c r="B1159" s="231"/>
      <c r="D1159" s="231"/>
      <c r="E1159" s="231"/>
      <c r="F1159" s="231"/>
      <c r="G1159" s="231"/>
    </row>
    <row r="1160" spans="2:7" ht="15.75">
      <c r="B1160" s="231"/>
      <c r="D1160" s="231"/>
      <c r="E1160" s="231"/>
      <c r="F1160" s="231"/>
      <c r="G1160" s="231"/>
    </row>
    <row r="1161" spans="2:7" ht="15.75">
      <c r="B1161" s="231"/>
      <c r="D1161" s="231"/>
      <c r="E1161" s="231"/>
      <c r="F1161" s="231"/>
      <c r="G1161" s="231"/>
    </row>
    <row r="1162" spans="2:7" ht="15.75">
      <c r="B1162" s="231"/>
      <c r="D1162" s="231"/>
      <c r="E1162" s="231"/>
      <c r="F1162" s="231"/>
      <c r="G1162" s="231"/>
    </row>
    <row r="1163" spans="2:7" ht="15.75">
      <c r="B1163" s="231"/>
      <c r="D1163" s="231"/>
      <c r="E1163" s="231"/>
      <c r="F1163" s="231"/>
      <c r="G1163" s="231"/>
    </row>
    <row r="1164" spans="2:7" ht="15.75">
      <c r="B1164" s="231"/>
      <c r="D1164" s="231"/>
      <c r="E1164" s="231"/>
      <c r="F1164" s="231"/>
      <c r="G1164" s="231"/>
    </row>
    <row r="1165" spans="2:7" ht="15.75">
      <c r="B1165" s="231"/>
      <c r="D1165" s="231"/>
      <c r="E1165" s="231"/>
      <c r="F1165" s="231"/>
      <c r="G1165" s="231"/>
    </row>
    <row r="1166" spans="2:7" ht="15.75">
      <c r="B1166" s="231"/>
      <c r="D1166" s="231"/>
      <c r="E1166" s="231"/>
      <c r="F1166" s="231"/>
      <c r="G1166" s="231"/>
    </row>
    <row r="1167" spans="2:7" ht="15.75">
      <c r="B1167" s="231"/>
      <c r="D1167" s="231"/>
      <c r="E1167" s="231"/>
      <c r="F1167" s="231"/>
      <c r="G1167" s="231"/>
    </row>
    <row r="1168" spans="2:7" ht="15.75">
      <c r="B1168" s="231"/>
      <c r="D1168" s="231"/>
      <c r="E1168" s="231"/>
      <c r="F1168" s="231"/>
      <c r="G1168" s="231"/>
    </row>
    <row r="1169" spans="2:7" ht="15.75">
      <c r="B1169" s="231"/>
      <c r="D1169" s="231"/>
      <c r="E1169" s="231"/>
      <c r="F1169" s="231"/>
      <c r="G1169" s="231"/>
    </row>
    <row r="1170" spans="2:7" ht="15.75">
      <c r="B1170" s="231"/>
      <c r="D1170" s="231"/>
      <c r="E1170" s="231"/>
      <c r="F1170" s="231"/>
      <c r="G1170" s="231"/>
    </row>
    <row r="1171" spans="2:7" ht="15.75">
      <c r="B1171" s="231"/>
      <c r="D1171" s="231"/>
      <c r="E1171" s="231"/>
      <c r="F1171" s="231"/>
      <c r="G1171" s="231"/>
    </row>
    <row r="1172" spans="2:7" ht="15.75">
      <c r="B1172" s="231"/>
      <c r="D1172" s="231"/>
      <c r="E1172" s="231"/>
      <c r="F1172" s="231"/>
      <c r="G1172" s="231"/>
    </row>
    <row r="1173" spans="2:7" ht="15.75">
      <c r="B1173" s="231"/>
      <c r="D1173" s="231"/>
      <c r="E1173" s="231"/>
      <c r="F1173" s="231"/>
      <c r="G1173" s="231"/>
    </row>
    <row r="1174" spans="2:7" ht="15.75">
      <c r="B1174" s="231"/>
      <c r="D1174" s="231"/>
      <c r="E1174" s="231"/>
      <c r="F1174" s="231"/>
      <c r="G1174" s="231"/>
    </row>
    <row r="1175" spans="2:7" ht="15.75">
      <c r="B1175" s="231"/>
      <c r="D1175" s="231"/>
      <c r="E1175" s="231"/>
      <c r="F1175" s="231"/>
      <c r="G1175" s="231"/>
    </row>
    <row r="1176" spans="2:7" ht="15.75">
      <c r="B1176" s="231"/>
      <c r="D1176" s="231"/>
      <c r="E1176" s="231"/>
      <c r="F1176" s="231"/>
      <c r="G1176" s="231"/>
    </row>
    <row r="1177" spans="2:7" ht="15.75">
      <c r="B1177" s="231"/>
      <c r="D1177" s="231"/>
      <c r="E1177" s="231"/>
      <c r="F1177" s="231"/>
      <c r="G1177" s="231"/>
    </row>
    <row r="1178" spans="2:7" ht="15.75">
      <c r="B1178" s="231"/>
      <c r="D1178" s="231"/>
      <c r="E1178" s="231"/>
      <c r="F1178" s="231"/>
      <c r="G1178" s="231"/>
    </row>
    <row r="1179" spans="2:7" ht="15.75">
      <c r="B1179" s="231"/>
      <c r="D1179" s="231"/>
      <c r="E1179" s="231"/>
      <c r="F1179" s="231"/>
      <c r="G1179" s="231"/>
    </row>
    <row r="1180" spans="2:7" ht="15.75">
      <c r="B1180" s="231"/>
      <c r="D1180" s="231"/>
      <c r="E1180" s="231"/>
      <c r="F1180" s="231"/>
      <c r="G1180" s="231"/>
    </row>
    <row r="1181" spans="2:7" ht="15.75">
      <c r="B1181" s="231"/>
      <c r="D1181" s="231"/>
      <c r="E1181" s="231"/>
      <c r="F1181" s="231"/>
      <c r="G1181" s="231"/>
    </row>
    <row r="1182" spans="2:7" ht="15.75">
      <c r="B1182" s="231"/>
      <c r="D1182" s="231"/>
      <c r="E1182" s="231"/>
      <c r="F1182" s="231"/>
      <c r="G1182" s="231"/>
    </row>
    <row r="1183" spans="2:7" ht="15.75">
      <c r="B1183" s="231"/>
      <c r="D1183" s="231"/>
      <c r="E1183" s="231"/>
      <c r="F1183" s="231"/>
      <c r="G1183" s="231"/>
    </row>
    <row r="1184" spans="2:7" ht="15.75">
      <c r="B1184" s="231"/>
      <c r="D1184" s="231"/>
      <c r="E1184" s="231"/>
      <c r="F1184" s="231"/>
      <c r="G1184" s="231"/>
    </row>
    <row r="1185" spans="2:7" ht="15.75">
      <c r="B1185" s="231"/>
      <c r="D1185" s="231"/>
      <c r="E1185" s="231"/>
      <c r="F1185" s="231"/>
      <c r="G1185" s="231"/>
    </row>
    <row r="1186" spans="2:7" ht="15.75">
      <c r="B1186" s="231"/>
      <c r="D1186" s="231"/>
      <c r="E1186" s="231"/>
      <c r="F1186" s="231"/>
      <c r="G1186" s="231"/>
    </row>
    <row r="1187" spans="2:7" ht="15.75">
      <c r="B1187" s="231"/>
      <c r="D1187" s="231"/>
      <c r="E1187" s="231"/>
      <c r="F1187" s="231"/>
      <c r="G1187" s="231"/>
    </row>
    <row r="1188" spans="2:7" ht="15.75">
      <c r="B1188" s="231"/>
      <c r="D1188" s="231"/>
      <c r="E1188" s="231"/>
      <c r="F1188" s="231"/>
      <c r="G1188" s="231"/>
    </row>
    <row r="1189" spans="2:7" ht="15.75">
      <c r="B1189" s="231"/>
      <c r="D1189" s="231"/>
      <c r="E1189" s="231"/>
      <c r="F1189" s="231"/>
      <c r="G1189" s="231"/>
    </row>
    <row r="1190" spans="2:7" ht="15.75">
      <c r="B1190" s="231"/>
      <c r="D1190" s="231"/>
      <c r="E1190" s="231"/>
      <c r="F1190" s="231"/>
      <c r="G1190" s="231"/>
    </row>
    <row r="1191" spans="2:7" ht="15.75">
      <c r="B1191" s="231"/>
      <c r="D1191" s="231"/>
      <c r="E1191" s="231"/>
      <c r="F1191" s="231"/>
      <c r="G1191" s="231"/>
    </row>
    <row r="1192" spans="2:7" ht="15.75">
      <c r="B1192" s="231"/>
      <c r="D1192" s="231"/>
      <c r="E1192" s="231"/>
      <c r="F1192" s="231"/>
      <c r="G1192" s="231"/>
    </row>
    <row r="1193" spans="2:7" ht="15.75">
      <c r="B1193" s="231"/>
      <c r="D1193" s="231"/>
      <c r="E1193" s="231"/>
      <c r="F1193" s="231"/>
      <c r="G1193" s="231"/>
    </row>
    <row r="1194" spans="2:7" ht="15.75">
      <c r="B1194" s="231"/>
      <c r="D1194" s="231"/>
      <c r="E1194" s="231"/>
      <c r="F1194" s="231"/>
      <c r="G1194" s="231"/>
    </row>
    <row r="1195" spans="2:7" ht="15.75">
      <c r="B1195" s="231"/>
      <c r="D1195" s="231"/>
      <c r="E1195" s="231"/>
      <c r="F1195" s="231"/>
      <c r="G1195" s="231"/>
    </row>
    <row r="1196" spans="2:7" ht="15.75">
      <c r="B1196" s="231"/>
      <c r="D1196" s="231"/>
      <c r="E1196" s="231"/>
      <c r="F1196" s="231"/>
      <c r="G1196" s="231"/>
    </row>
    <row r="1197" spans="2:7" ht="15.75">
      <c r="B1197" s="231"/>
      <c r="D1197" s="231"/>
      <c r="E1197" s="231"/>
      <c r="F1197" s="231"/>
      <c r="G1197" s="231"/>
    </row>
    <row r="1198" spans="2:7" ht="15.75">
      <c r="B1198" s="231"/>
      <c r="D1198" s="231"/>
      <c r="E1198" s="231"/>
      <c r="F1198" s="231"/>
      <c r="G1198" s="231"/>
    </row>
    <row r="1199" spans="2:7" ht="15.75">
      <c r="B1199" s="231"/>
      <c r="D1199" s="231"/>
      <c r="E1199" s="231"/>
      <c r="F1199" s="231"/>
      <c r="G1199" s="231"/>
    </row>
    <row r="1200" spans="2:7" ht="15.75">
      <c r="B1200" s="231"/>
      <c r="D1200" s="231"/>
      <c r="E1200" s="231"/>
      <c r="F1200" s="231"/>
      <c r="G1200" s="231"/>
    </row>
    <row r="1201" spans="2:7" ht="15.75">
      <c r="B1201" s="231"/>
      <c r="D1201" s="231"/>
      <c r="E1201" s="231"/>
      <c r="F1201" s="231"/>
      <c r="G1201" s="231"/>
    </row>
    <row r="1202" spans="2:7" ht="15.75">
      <c r="B1202" s="231"/>
      <c r="D1202" s="231"/>
      <c r="E1202" s="231"/>
      <c r="F1202" s="231"/>
      <c r="G1202" s="231"/>
    </row>
    <row r="1203" spans="2:7" ht="15.75">
      <c r="B1203" s="231"/>
      <c r="D1203" s="231"/>
      <c r="E1203" s="231"/>
      <c r="F1203" s="231"/>
      <c r="G1203" s="231"/>
    </row>
    <row r="1204" spans="2:7" ht="15.75">
      <c r="B1204" s="231"/>
      <c r="D1204" s="231"/>
      <c r="E1204" s="231"/>
      <c r="F1204" s="231"/>
      <c r="G1204" s="231"/>
    </row>
    <row r="1205" spans="2:7" ht="15.75">
      <c r="B1205" s="231"/>
      <c r="D1205" s="231"/>
      <c r="E1205" s="231"/>
      <c r="F1205" s="231"/>
      <c r="G1205" s="231"/>
    </row>
    <row r="1206" spans="2:7" ht="15.75">
      <c r="B1206" s="231"/>
      <c r="D1206" s="231"/>
      <c r="E1206" s="231"/>
      <c r="F1206" s="231"/>
      <c r="G1206" s="231"/>
    </row>
    <row r="1207" spans="2:7" ht="15.75">
      <c r="B1207" s="231"/>
      <c r="D1207" s="231"/>
      <c r="E1207" s="231"/>
      <c r="F1207" s="231"/>
      <c r="G1207" s="231"/>
    </row>
    <row r="1208" spans="2:7" ht="15.75">
      <c r="B1208" s="231"/>
      <c r="D1208" s="231"/>
      <c r="E1208" s="231"/>
      <c r="F1208" s="231"/>
      <c r="G1208" s="231"/>
    </row>
    <row r="1209" spans="2:7" ht="15.75">
      <c r="B1209" s="231"/>
      <c r="D1209" s="231"/>
      <c r="E1209" s="231"/>
      <c r="F1209" s="231"/>
      <c r="G1209" s="231"/>
    </row>
    <row r="1210" spans="2:7" ht="15.75">
      <c r="B1210" s="231"/>
      <c r="D1210" s="231"/>
      <c r="E1210" s="231"/>
      <c r="F1210" s="231"/>
      <c r="G1210" s="231"/>
    </row>
    <row r="1211" spans="2:7" ht="15.75">
      <c r="B1211" s="231"/>
      <c r="D1211" s="231"/>
      <c r="E1211" s="231"/>
      <c r="F1211" s="231"/>
      <c r="G1211" s="231"/>
    </row>
    <row r="1212" spans="2:7" ht="15.75">
      <c r="B1212" s="231"/>
      <c r="D1212" s="231"/>
      <c r="E1212" s="231"/>
      <c r="F1212" s="231"/>
      <c r="G1212" s="231"/>
    </row>
    <row r="1213" spans="2:7" ht="15.75">
      <c r="B1213" s="231"/>
      <c r="D1213" s="231"/>
      <c r="E1213" s="231"/>
      <c r="F1213" s="231"/>
      <c r="G1213" s="231"/>
    </row>
    <row r="1214" spans="2:7" ht="15.75">
      <c r="B1214" s="231"/>
      <c r="D1214" s="231"/>
      <c r="E1214" s="231"/>
      <c r="F1214" s="231"/>
      <c r="G1214" s="231"/>
    </row>
    <row r="1215" spans="2:7" ht="15.75">
      <c r="B1215" s="231"/>
      <c r="D1215" s="231"/>
      <c r="E1215" s="231"/>
      <c r="F1215" s="231"/>
      <c r="G1215" s="231"/>
    </row>
    <row r="1216" spans="2:7" ht="15.75">
      <c r="B1216" s="231"/>
      <c r="D1216" s="231"/>
      <c r="E1216" s="231"/>
      <c r="F1216" s="231"/>
      <c r="G1216" s="231"/>
    </row>
    <row r="1217" spans="2:7" ht="15.75">
      <c r="B1217" s="231"/>
      <c r="D1217" s="231"/>
      <c r="E1217" s="231"/>
      <c r="F1217" s="231"/>
      <c r="G1217" s="231"/>
    </row>
    <row r="1218" spans="2:7" ht="15.75">
      <c r="B1218" s="231"/>
      <c r="D1218" s="231"/>
      <c r="E1218" s="231"/>
      <c r="F1218" s="231"/>
      <c r="G1218" s="231"/>
    </row>
    <row r="1219" spans="2:7" ht="15.75">
      <c r="B1219" s="231"/>
      <c r="D1219" s="231"/>
      <c r="E1219" s="231"/>
      <c r="F1219" s="231"/>
      <c r="G1219" s="231"/>
    </row>
    <row r="1220" spans="2:7" ht="15.75">
      <c r="B1220" s="231"/>
      <c r="D1220" s="231"/>
      <c r="E1220" s="231"/>
      <c r="F1220" s="231"/>
      <c r="G1220" s="231"/>
    </row>
    <row r="1221" spans="2:7" ht="15.75">
      <c r="B1221" s="231"/>
      <c r="D1221" s="231"/>
      <c r="E1221" s="231"/>
      <c r="F1221" s="231"/>
      <c r="G1221" s="231"/>
    </row>
    <row r="1222" spans="2:7" ht="15.75">
      <c r="B1222" s="231"/>
      <c r="D1222" s="231"/>
      <c r="E1222" s="231"/>
      <c r="F1222" s="231"/>
      <c r="G1222" s="231"/>
    </row>
    <row r="1223" spans="2:7" ht="15.75">
      <c r="B1223" s="231"/>
      <c r="D1223" s="231"/>
      <c r="E1223" s="231"/>
      <c r="F1223" s="231"/>
      <c r="G1223" s="231"/>
    </row>
    <row r="1224" spans="2:7" ht="15.75">
      <c r="B1224" s="231"/>
      <c r="D1224" s="231"/>
      <c r="E1224" s="231"/>
      <c r="F1224" s="231"/>
      <c r="G1224" s="231"/>
    </row>
    <row r="1225" spans="2:7" ht="15.75">
      <c r="B1225" s="231"/>
      <c r="D1225" s="231"/>
      <c r="E1225" s="231"/>
      <c r="F1225" s="231"/>
      <c r="G1225" s="231"/>
    </row>
    <row r="1226" spans="2:7" ht="15.75">
      <c r="B1226" s="231"/>
      <c r="D1226" s="231"/>
      <c r="E1226" s="231"/>
      <c r="F1226" s="231"/>
      <c r="G1226" s="231"/>
    </row>
    <row r="1227" spans="2:7" ht="15.75">
      <c r="B1227" s="231"/>
      <c r="D1227" s="231"/>
      <c r="E1227" s="231"/>
      <c r="F1227" s="231"/>
      <c r="G1227" s="231"/>
    </row>
    <row r="1228" spans="2:7" ht="15.75">
      <c r="B1228" s="231"/>
      <c r="D1228" s="231"/>
      <c r="E1228" s="231"/>
      <c r="F1228" s="231"/>
      <c r="G1228" s="231"/>
    </row>
    <row r="1229" spans="2:7" ht="15.75">
      <c r="B1229" s="231"/>
      <c r="D1229" s="231"/>
      <c r="E1229" s="231"/>
      <c r="F1229" s="231"/>
      <c r="G1229" s="231"/>
    </row>
    <row r="1230" spans="2:7" ht="15.75">
      <c r="B1230" s="231"/>
      <c r="D1230" s="231"/>
      <c r="E1230" s="231"/>
      <c r="F1230" s="231"/>
      <c r="G1230" s="231"/>
    </row>
    <row r="1231" spans="2:7" ht="15.75">
      <c r="B1231" s="231"/>
      <c r="D1231" s="231"/>
      <c r="E1231" s="231"/>
      <c r="F1231" s="231"/>
      <c r="G1231" s="231"/>
    </row>
    <row r="1232" spans="2:7" ht="15.75">
      <c r="B1232" s="231"/>
      <c r="D1232" s="231"/>
      <c r="E1232" s="231"/>
      <c r="F1232" s="231"/>
      <c r="G1232" s="231"/>
    </row>
    <row r="1233" spans="2:7" ht="15.75">
      <c r="B1233" s="231"/>
      <c r="D1233" s="231"/>
      <c r="E1233" s="231"/>
      <c r="F1233" s="231"/>
      <c r="G1233" s="231"/>
    </row>
    <row r="1234" spans="2:7" ht="15.75">
      <c r="B1234" s="231"/>
      <c r="D1234" s="231"/>
      <c r="E1234" s="231"/>
      <c r="F1234" s="231"/>
      <c r="G1234" s="231"/>
    </row>
    <row r="1235" spans="2:7" ht="15.75">
      <c r="B1235" s="231"/>
      <c r="D1235" s="231"/>
      <c r="E1235" s="231"/>
      <c r="F1235" s="231"/>
      <c r="G1235" s="231"/>
    </row>
    <row r="1236" spans="2:7" ht="15.75">
      <c r="B1236" s="231"/>
      <c r="D1236" s="231"/>
      <c r="E1236" s="231"/>
      <c r="F1236" s="231"/>
      <c r="G1236" s="231"/>
    </row>
    <row r="1237" spans="2:7" ht="15.75">
      <c r="B1237" s="231"/>
      <c r="D1237" s="231"/>
      <c r="E1237" s="231"/>
      <c r="F1237" s="231"/>
      <c r="G1237" s="231"/>
    </row>
    <row r="1238" spans="2:7" ht="15.75">
      <c r="B1238" s="231"/>
      <c r="D1238" s="231"/>
      <c r="E1238" s="231"/>
      <c r="F1238" s="231"/>
      <c r="G1238" s="231"/>
    </row>
    <row r="1239" spans="2:7" ht="15.75">
      <c r="B1239" s="231"/>
      <c r="D1239" s="231"/>
      <c r="E1239" s="231"/>
      <c r="F1239" s="231"/>
      <c r="G1239" s="231"/>
    </row>
    <row r="1240" spans="2:7" ht="15.75">
      <c r="B1240" s="231"/>
      <c r="D1240" s="231"/>
      <c r="E1240" s="231"/>
      <c r="F1240" s="231"/>
      <c r="G1240" s="231"/>
    </row>
    <row r="1241" spans="2:7" ht="15.75">
      <c r="B1241" s="231"/>
      <c r="D1241" s="231"/>
      <c r="E1241" s="231"/>
      <c r="F1241" s="231"/>
      <c r="G1241" s="231"/>
    </row>
    <row r="1242" spans="2:7" ht="15.75">
      <c r="B1242" s="231"/>
      <c r="D1242" s="231"/>
      <c r="E1242" s="231"/>
      <c r="F1242" s="231"/>
      <c r="G1242" s="231"/>
    </row>
    <row r="1243" spans="2:7" ht="15.75">
      <c r="B1243" s="231"/>
      <c r="D1243" s="231"/>
      <c r="E1243" s="231"/>
      <c r="F1243" s="231"/>
      <c r="G1243" s="231"/>
    </row>
    <row r="1244" spans="2:7" ht="15.75">
      <c r="B1244" s="231"/>
      <c r="D1244" s="231"/>
      <c r="E1244" s="231"/>
      <c r="F1244" s="231"/>
      <c r="G1244" s="231"/>
    </row>
    <row r="1245" spans="2:7" ht="15.75">
      <c r="B1245" s="231"/>
      <c r="D1245" s="231"/>
      <c r="E1245" s="231"/>
      <c r="F1245" s="231"/>
      <c r="G1245" s="231"/>
    </row>
    <row r="1246" spans="2:7" ht="15.75">
      <c r="B1246" s="231"/>
      <c r="D1246" s="231"/>
      <c r="E1246" s="231"/>
      <c r="F1246" s="231"/>
      <c r="G1246" s="231"/>
    </row>
    <row r="1247" spans="2:7" ht="15.75">
      <c r="B1247" s="231"/>
      <c r="D1247" s="231"/>
      <c r="E1247" s="231"/>
      <c r="F1247" s="231"/>
      <c r="G1247" s="231"/>
    </row>
    <row r="1248" spans="2:7" ht="15.75">
      <c r="B1248" s="231"/>
      <c r="D1248" s="231"/>
      <c r="E1248" s="231"/>
      <c r="F1248" s="231"/>
      <c r="G1248" s="231"/>
    </row>
    <row r="1249" spans="2:7" ht="15.75">
      <c r="B1249" s="231"/>
      <c r="D1249" s="231"/>
      <c r="E1249" s="231"/>
      <c r="F1249" s="231"/>
      <c r="G1249" s="231"/>
    </row>
    <row r="1250" spans="2:7" ht="15.75">
      <c r="B1250" s="231"/>
      <c r="D1250" s="231"/>
      <c r="E1250" s="231"/>
      <c r="F1250" s="231"/>
      <c r="G1250" s="231"/>
    </row>
    <row r="1251" spans="2:7" ht="15.75">
      <c r="B1251" s="231"/>
      <c r="D1251" s="231"/>
      <c r="E1251" s="231"/>
      <c r="F1251" s="231"/>
      <c r="G1251" s="231"/>
    </row>
    <row r="1252" spans="2:7" ht="15.75">
      <c r="B1252" s="231"/>
      <c r="D1252" s="231"/>
      <c r="E1252" s="231"/>
      <c r="F1252" s="231"/>
      <c r="G1252" s="231"/>
    </row>
    <row r="1253" spans="2:7" ht="15.75">
      <c r="B1253" s="231"/>
      <c r="D1253" s="231"/>
      <c r="E1253" s="231"/>
      <c r="F1253" s="231"/>
      <c r="G1253" s="231"/>
    </row>
    <row r="1254" spans="2:7" ht="15.75">
      <c r="B1254" s="231"/>
      <c r="D1254" s="231"/>
      <c r="E1254" s="231"/>
      <c r="F1254" s="231"/>
      <c r="G1254" s="231"/>
    </row>
    <row r="1255" spans="2:7" ht="15.75">
      <c r="B1255" s="231"/>
      <c r="D1255" s="231"/>
      <c r="E1255" s="231"/>
      <c r="F1255" s="231"/>
      <c r="G1255" s="231"/>
    </row>
    <row r="1256" spans="2:7" ht="15.75">
      <c r="B1256" s="231"/>
      <c r="D1256" s="231"/>
      <c r="E1256" s="231"/>
      <c r="F1256" s="231"/>
      <c r="G1256" s="231"/>
    </row>
    <row r="1257" spans="2:7" ht="15.75">
      <c r="B1257" s="231"/>
      <c r="D1257" s="231"/>
      <c r="E1257" s="231"/>
      <c r="F1257" s="231"/>
      <c r="G1257" s="231"/>
    </row>
    <row r="1258" spans="2:7" ht="15.75">
      <c r="B1258" s="231"/>
      <c r="D1258" s="231"/>
      <c r="E1258" s="231"/>
      <c r="F1258" s="231"/>
      <c r="G1258" s="231"/>
    </row>
    <row r="1259" spans="2:7" ht="15.75">
      <c r="B1259" s="231"/>
      <c r="D1259" s="231"/>
      <c r="E1259" s="231"/>
      <c r="F1259" s="231"/>
      <c r="G1259" s="231"/>
    </row>
    <row r="1260" spans="2:7" ht="15.75">
      <c r="B1260" s="231"/>
      <c r="D1260" s="231"/>
      <c r="E1260" s="231"/>
      <c r="F1260" s="231"/>
      <c r="G1260" s="231"/>
    </row>
    <row r="1261" spans="2:7" ht="15.75">
      <c r="B1261" s="231"/>
      <c r="D1261" s="231"/>
      <c r="E1261" s="231"/>
      <c r="F1261" s="231"/>
      <c r="G1261" s="231"/>
    </row>
    <row r="1262" spans="2:7" ht="15.75">
      <c r="B1262" s="231"/>
      <c r="D1262" s="231"/>
      <c r="E1262" s="231"/>
      <c r="F1262" s="231"/>
      <c r="G1262" s="231"/>
    </row>
    <row r="1263" spans="2:7" ht="15.75">
      <c r="B1263" s="231"/>
      <c r="D1263" s="231"/>
      <c r="E1263" s="231"/>
      <c r="F1263" s="231"/>
      <c r="G1263" s="231"/>
    </row>
    <row r="1264" spans="2:7" ht="15.75">
      <c r="B1264" s="231"/>
      <c r="D1264" s="231"/>
      <c r="E1264" s="231"/>
      <c r="F1264" s="231"/>
      <c r="G1264" s="231"/>
    </row>
    <row r="1265" spans="2:7" ht="15.75">
      <c r="B1265" s="231"/>
      <c r="D1265" s="231"/>
      <c r="E1265" s="231"/>
      <c r="F1265" s="231"/>
      <c r="G1265" s="231"/>
    </row>
    <row r="1266" spans="2:7" ht="15.75">
      <c r="B1266" s="231"/>
      <c r="D1266" s="231"/>
      <c r="E1266" s="231"/>
      <c r="F1266" s="231"/>
      <c r="G1266" s="231"/>
    </row>
    <row r="1267" spans="2:7" ht="15.75">
      <c r="B1267" s="231"/>
      <c r="D1267" s="231"/>
      <c r="E1267" s="231"/>
      <c r="F1267" s="231"/>
      <c r="G1267" s="231"/>
    </row>
    <row r="1268" spans="2:7" ht="15.75">
      <c r="B1268" s="231"/>
      <c r="D1268" s="231"/>
      <c r="E1268" s="231"/>
      <c r="F1268" s="231"/>
      <c r="G1268" s="231"/>
    </row>
    <row r="1269" spans="2:7" ht="15.75">
      <c r="B1269" s="231"/>
      <c r="D1269" s="231"/>
      <c r="E1269" s="231"/>
      <c r="F1269" s="231"/>
      <c r="G1269" s="231"/>
    </row>
    <row r="1270" spans="2:7" ht="15.75">
      <c r="B1270" s="231"/>
      <c r="D1270" s="231"/>
      <c r="E1270" s="231"/>
      <c r="F1270" s="231"/>
      <c r="G1270" s="231"/>
    </row>
    <row r="1271" spans="2:7" ht="15.75">
      <c r="B1271" s="231"/>
      <c r="D1271" s="231"/>
      <c r="E1271" s="231"/>
      <c r="F1271" s="231"/>
      <c r="G1271" s="231"/>
    </row>
    <row r="1272" spans="2:7" ht="15.75">
      <c r="B1272" s="231"/>
      <c r="D1272" s="231"/>
      <c r="E1272" s="231"/>
      <c r="F1272" s="231"/>
      <c r="G1272" s="231"/>
    </row>
    <row r="1273" spans="2:7" ht="15.75">
      <c r="B1273" s="231"/>
      <c r="D1273" s="231"/>
      <c r="E1273" s="231"/>
      <c r="F1273" s="231"/>
      <c r="G1273" s="231"/>
    </row>
    <row r="1274" spans="2:7" ht="15.75">
      <c r="B1274" s="231"/>
      <c r="D1274" s="231"/>
      <c r="E1274" s="231"/>
      <c r="F1274" s="231"/>
      <c r="G1274" s="231"/>
    </row>
    <row r="1275" spans="2:7" ht="15.75">
      <c r="B1275" s="231"/>
      <c r="D1275" s="231"/>
      <c r="E1275" s="231"/>
      <c r="F1275" s="231"/>
      <c r="G1275" s="231"/>
    </row>
    <row r="1276" spans="2:7" ht="15.75">
      <c r="B1276" s="231"/>
      <c r="D1276" s="231"/>
      <c r="E1276" s="231"/>
      <c r="F1276" s="231"/>
      <c r="G1276" s="231"/>
    </row>
    <row r="1277" spans="2:7" ht="15.75">
      <c r="B1277" s="231"/>
      <c r="D1277" s="231"/>
      <c r="E1277" s="231"/>
      <c r="F1277" s="231"/>
      <c r="G1277" s="231"/>
    </row>
    <row r="1278" spans="2:7" ht="15.75">
      <c r="B1278" s="231"/>
      <c r="D1278" s="231"/>
      <c r="E1278" s="231"/>
      <c r="F1278" s="231"/>
      <c r="G1278" s="231"/>
    </row>
    <row r="1279" spans="2:7" ht="15.75">
      <c r="B1279" s="231"/>
      <c r="D1279" s="231"/>
      <c r="E1279" s="231"/>
      <c r="F1279" s="231"/>
      <c r="G1279" s="231"/>
    </row>
    <row r="1280" spans="2:7" ht="15.75">
      <c r="B1280" s="231"/>
      <c r="D1280" s="231"/>
      <c r="E1280" s="231"/>
      <c r="F1280" s="231"/>
      <c r="G1280" s="231"/>
    </row>
    <row r="1281" spans="2:7" ht="15.75">
      <c r="B1281" s="231"/>
      <c r="D1281" s="231"/>
      <c r="E1281" s="231"/>
      <c r="F1281" s="231"/>
      <c r="G1281" s="231"/>
    </row>
    <row r="1282" spans="2:7" ht="15.75">
      <c r="B1282" s="231"/>
      <c r="D1282" s="231"/>
      <c r="E1282" s="231"/>
      <c r="F1282" s="231"/>
      <c r="G1282" s="231"/>
    </row>
    <row r="1283" spans="2:7" ht="15.75">
      <c r="B1283" s="231"/>
      <c r="D1283" s="231"/>
      <c r="E1283" s="231"/>
      <c r="F1283" s="231"/>
      <c r="G1283" s="231"/>
    </row>
    <row r="1284" spans="2:7" ht="15.75">
      <c r="B1284" s="231"/>
      <c r="D1284" s="231"/>
      <c r="E1284" s="231"/>
      <c r="F1284" s="231"/>
      <c r="G1284" s="231"/>
    </row>
    <row r="1285" spans="2:7" ht="15.75">
      <c r="B1285" s="231"/>
      <c r="D1285" s="231"/>
      <c r="E1285" s="231"/>
      <c r="F1285" s="231"/>
      <c r="G1285" s="231"/>
    </row>
    <row r="1286" spans="2:7" ht="15.75">
      <c r="B1286" s="231"/>
      <c r="D1286" s="231"/>
      <c r="E1286" s="231"/>
      <c r="F1286" s="231"/>
      <c r="G1286" s="231"/>
    </row>
    <row r="1287" spans="2:7" ht="15.75">
      <c r="B1287" s="231"/>
      <c r="D1287" s="231"/>
      <c r="E1287" s="231"/>
      <c r="F1287" s="231"/>
      <c r="G1287" s="231"/>
    </row>
    <row r="1288" spans="2:7" ht="15.75">
      <c r="B1288" s="231"/>
      <c r="D1288" s="231"/>
      <c r="E1288" s="231"/>
      <c r="F1288" s="231"/>
      <c r="G1288" s="231"/>
    </row>
    <row r="1289" spans="2:7" ht="15.75">
      <c r="B1289" s="231"/>
      <c r="D1289" s="231"/>
      <c r="E1289" s="231"/>
      <c r="F1289" s="231"/>
      <c r="G1289" s="231"/>
    </row>
    <row r="1290" spans="2:7" ht="15.75">
      <c r="B1290" s="231"/>
      <c r="D1290" s="231"/>
      <c r="E1290" s="231"/>
      <c r="F1290" s="231"/>
      <c r="G1290" s="231"/>
    </row>
    <row r="1291" spans="2:7" ht="15.75">
      <c r="B1291" s="231"/>
      <c r="D1291" s="231"/>
      <c r="E1291" s="231"/>
      <c r="F1291" s="231"/>
      <c r="G1291" s="231"/>
    </row>
    <row r="1292" spans="2:7" ht="15.75">
      <c r="B1292" s="231"/>
      <c r="D1292" s="231"/>
      <c r="E1292" s="231"/>
      <c r="F1292" s="231"/>
      <c r="G1292" s="231"/>
    </row>
    <row r="1293" spans="2:7" ht="15.75">
      <c r="B1293" s="231"/>
      <c r="D1293" s="231"/>
      <c r="E1293" s="231"/>
      <c r="F1293" s="231"/>
      <c r="G1293" s="231"/>
    </row>
    <row r="1294" spans="2:7" ht="15.75">
      <c r="B1294" s="231"/>
      <c r="D1294" s="231"/>
      <c r="E1294" s="231"/>
      <c r="F1294" s="231"/>
      <c r="G1294" s="231"/>
    </row>
    <row r="1295" spans="2:7" ht="15.75">
      <c r="B1295" s="231"/>
      <c r="D1295" s="231"/>
      <c r="E1295" s="231"/>
      <c r="F1295" s="231"/>
      <c r="G1295" s="231"/>
    </row>
    <row r="1296" spans="2:7" ht="15.75">
      <c r="B1296" s="231"/>
      <c r="D1296" s="231"/>
      <c r="E1296" s="231"/>
      <c r="F1296" s="231"/>
      <c r="G1296" s="231"/>
    </row>
    <row r="1297" spans="2:7" ht="15.75">
      <c r="B1297" s="231"/>
      <c r="D1297" s="231"/>
      <c r="E1297" s="231"/>
      <c r="F1297" s="231"/>
      <c r="G1297" s="231"/>
    </row>
    <row r="1298" spans="2:7" ht="15.75">
      <c r="B1298" s="231"/>
      <c r="D1298" s="231"/>
      <c r="E1298" s="231"/>
      <c r="F1298" s="231"/>
      <c r="G1298" s="231"/>
    </row>
    <row r="1299" spans="2:7" ht="15.75">
      <c r="B1299" s="231"/>
      <c r="D1299" s="231"/>
      <c r="E1299" s="231"/>
      <c r="F1299" s="231"/>
      <c r="G1299" s="231"/>
    </row>
    <row r="1300" spans="2:7" ht="15.75">
      <c r="B1300" s="231"/>
      <c r="D1300" s="231"/>
      <c r="E1300" s="231"/>
      <c r="F1300" s="231"/>
      <c r="G1300" s="231"/>
    </row>
    <row r="1301" spans="2:7" ht="15.75">
      <c r="B1301" s="231"/>
      <c r="D1301" s="231"/>
      <c r="E1301" s="231"/>
      <c r="F1301" s="231"/>
      <c r="G1301" s="231"/>
    </row>
    <row r="1302" spans="2:7" ht="15.75">
      <c r="B1302" s="231"/>
      <c r="D1302" s="231"/>
      <c r="E1302" s="231"/>
      <c r="F1302" s="231"/>
      <c r="G1302" s="231"/>
    </row>
    <row r="1303" spans="2:7" ht="15.75">
      <c r="B1303" s="231"/>
      <c r="D1303" s="231"/>
      <c r="E1303" s="231"/>
      <c r="F1303" s="231"/>
      <c r="G1303" s="231"/>
    </row>
    <row r="1304" spans="2:7" ht="15.75">
      <c r="B1304" s="231"/>
      <c r="D1304" s="231"/>
      <c r="E1304" s="231"/>
      <c r="F1304" s="231"/>
      <c r="G1304" s="231"/>
    </row>
    <row r="1305" spans="2:7" ht="15.75">
      <c r="B1305" s="231"/>
      <c r="D1305" s="231"/>
      <c r="E1305" s="231"/>
      <c r="F1305" s="231"/>
      <c r="G1305" s="231"/>
    </row>
    <row r="1306" spans="2:7" ht="15.75">
      <c r="B1306" s="231"/>
      <c r="D1306" s="231"/>
      <c r="E1306" s="231"/>
      <c r="F1306" s="231"/>
      <c r="G1306" s="231"/>
    </row>
    <row r="1307" spans="2:7" ht="15.75">
      <c r="B1307" s="231"/>
      <c r="D1307" s="231"/>
      <c r="E1307" s="231"/>
      <c r="F1307" s="231"/>
      <c r="G1307" s="231"/>
    </row>
    <row r="1308" spans="2:7" ht="15.75">
      <c r="B1308" s="231"/>
      <c r="D1308" s="231"/>
      <c r="E1308" s="231"/>
      <c r="F1308" s="231"/>
      <c r="G1308" s="231"/>
    </row>
    <row r="1309" spans="2:7" ht="15.75">
      <c r="B1309" s="231"/>
      <c r="D1309" s="231"/>
      <c r="E1309" s="231"/>
      <c r="F1309" s="231"/>
      <c r="G1309" s="231"/>
    </row>
    <row r="1310" spans="2:7" ht="15.75">
      <c r="B1310" s="231"/>
      <c r="D1310" s="231"/>
      <c r="E1310" s="231"/>
      <c r="F1310" s="231"/>
      <c r="G1310" s="231"/>
    </row>
    <row r="1311" spans="2:7" ht="15.75">
      <c r="B1311" s="231"/>
      <c r="D1311" s="231"/>
      <c r="E1311" s="231"/>
      <c r="F1311" s="231"/>
      <c r="G1311" s="231"/>
    </row>
    <row r="1312" spans="2:7" ht="15.75">
      <c r="B1312" s="231"/>
      <c r="D1312" s="231"/>
      <c r="E1312" s="231"/>
      <c r="F1312" s="231"/>
      <c r="G1312" s="231"/>
    </row>
    <row r="1313" spans="2:7" ht="15.75">
      <c r="B1313" s="231"/>
      <c r="D1313" s="231"/>
      <c r="E1313" s="231"/>
      <c r="F1313" s="231"/>
      <c r="G1313" s="231"/>
    </row>
    <row r="1314" spans="2:7" ht="15.75">
      <c r="B1314" s="231"/>
      <c r="D1314" s="231"/>
      <c r="E1314" s="231"/>
      <c r="F1314" s="231"/>
      <c r="G1314" s="231"/>
    </row>
    <row r="1315" spans="2:7" ht="15.75">
      <c r="B1315" s="231"/>
      <c r="D1315" s="231"/>
      <c r="E1315" s="231"/>
      <c r="F1315" s="231"/>
      <c r="G1315" s="231"/>
    </row>
    <row r="1316" spans="2:7" ht="15.75">
      <c r="B1316" s="231"/>
      <c r="D1316" s="231"/>
      <c r="E1316" s="231"/>
      <c r="F1316" s="231"/>
      <c r="G1316" s="231"/>
    </row>
    <row r="1317" spans="2:7" ht="15.75">
      <c r="B1317" s="231"/>
      <c r="D1317" s="231"/>
      <c r="E1317" s="231"/>
      <c r="F1317" s="231"/>
      <c r="G1317" s="231"/>
    </row>
    <row r="1318" spans="2:7" ht="15.75">
      <c r="B1318" s="231"/>
      <c r="D1318" s="231"/>
      <c r="E1318" s="231"/>
      <c r="F1318" s="231"/>
      <c r="G1318" s="231"/>
    </row>
    <row r="1319" spans="2:7" ht="15.75">
      <c r="B1319" s="231"/>
      <c r="D1319" s="231"/>
      <c r="E1319" s="231"/>
      <c r="F1319" s="231"/>
      <c r="G1319" s="231"/>
    </row>
    <row r="1320" spans="2:7" ht="15.75">
      <c r="B1320" s="231"/>
      <c r="D1320" s="231"/>
      <c r="E1320" s="231"/>
      <c r="F1320" s="231"/>
      <c r="G1320" s="231"/>
    </row>
    <row r="1321" spans="2:7" ht="15.75">
      <c r="B1321" s="231"/>
      <c r="D1321" s="231"/>
      <c r="E1321" s="231"/>
      <c r="F1321" s="231"/>
      <c r="G1321" s="231"/>
    </row>
    <row r="1322" spans="2:7" ht="15.75">
      <c r="B1322" s="231"/>
      <c r="D1322" s="231"/>
      <c r="E1322" s="231"/>
      <c r="F1322" s="231"/>
      <c r="G1322" s="231"/>
    </row>
    <row r="1323" spans="2:7" ht="15.75">
      <c r="B1323" s="231"/>
      <c r="D1323" s="231"/>
      <c r="E1323" s="231"/>
      <c r="F1323" s="231"/>
      <c r="G1323" s="231"/>
    </row>
    <row r="1324" spans="2:7" ht="15.75">
      <c r="B1324" s="231"/>
      <c r="D1324" s="231"/>
      <c r="E1324" s="231"/>
      <c r="F1324" s="231"/>
      <c r="G1324" s="231"/>
    </row>
    <row r="1325" spans="2:7" ht="15.75">
      <c r="B1325" s="231"/>
      <c r="D1325" s="231"/>
      <c r="E1325" s="231"/>
      <c r="F1325" s="231"/>
      <c r="G1325" s="231"/>
    </row>
    <row r="1326" spans="2:7" ht="15.75">
      <c r="B1326" s="231"/>
      <c r="D1326" s="231"/>
      <c r="E1326" s="231"/>
      <c r="F1326" s="231"/>
      <c r="G1326" s="231"/>
    </row>
    <row r="1327" spans="2:7" ht="15.75">
      <c r="B1327" s="231"/>
      <c r="D1327" s="231"/>
      <c r="E1327" s="231"/>
      <c r="F1327" s="231"/>
      <c r="G1327" s="231"/>
    </row>
    <row r="1328" spans="2:7" ht="15.75">
      <c r="B1328" s="231"/>
      <c r="D1328" s="231"/>
      <c r="E1328" s="231"/>
      <c r="F1328" s="231"/>
      <c r="G1328" s="231"/>
    </row>
    <row r="1329" spans="2:7" ht="15.75">
      <c r="B1329" s="231"/>
      <c r="D1329" s="231"/>
      <c r="E1329" s="231"/>
      <c r="F1329" s="231"/>
      <c r="G1329" s="231"/>
    </row>
    <row r="1330" spans="2:7" ht="15.75">
      <c r="B1330" s="231"/>
      <c r="D1330" s="231"/>
      <c r="E1330" s="231"/>
      <c r="F1330" s="231"/>
      <c r="G1330" s="231"/>
    </row>
    <row r="1331" spans="2:7" ht="15.75">
      <c r="B1331" s="231"/>
      <c r="D1331" s="231"/>
      <c r="E1331" s="231"/>
      <c r="F1331" s="231"/>
      <c r="G1331" s="231"/>
    </row>
    <row r="1332" spans="2:7" ht="15.75">
      <c r="B1332" s="231"/>
      <c r="D1332" s="231"/>
      <c r="E1332" s="231"/>
      <c r="F1332" s="231"/>
      <c r="G1332" s="231"/>
    </row>
    <row r="1333" spans="2:7" ht="15.75">
      <c r="B1333" s="231"/>
      <c r="D1333" s="231"/>
      <c r="E1333" s="231"/>
      <c r="F1333" s="231"/>
      <c r="G1333" s="231"/>
    </row>
    <row r="1334" spans="2:7" ht="15.75">
      <c r="B1334" s="231"/>
      <c r="D1334" s="231"/>
      <c r="E1334" s="231"/>
      <c r="F1334" s="231"/>
      <c r="G1334" s="231"/>
    </row>
    <row r="1335" spans="2:7" ht="15.75">
      <c r="B1335" s="231"/>
      <c r="D1335" s="231"/>
      <c r="E1335" s="231"/>
      <c r="F1335" s="231"/>
      <c r="G1335" s="231"/>
    </row>
    <row r="1336" spans="2:7" ht="15.75">
      <c r="B1336" s="231"/>
      <c r="D1336" s="231"/>
      <c r="E1336" s="231"/>
      <c r="F1336" s="231"/>
      <c r="G1336" s="231"/>
    </row>
    <row r="1337" spans="2:7" ht="15.75">
      <c r="B1337" s="231"/>
      <c r="D1337" s="231"/>
      <c r="E1337" s="231"/>
      <c r="F1337" s="231"/>
      <c r="G1337" s="231"/>
    </row>
    <row r="1338" spans="2:7" ht="15.75">
      <c r="B1338" s="231"/>
      <c r="D1338" s="231"/>
      <c r="E1338" s="231"/>
      <c r="F1338" s="231"/>
      <c r="G1338" s="231"/>
    </row>
    <row r="1339" spans="2:7" ht="15.75">
      <c r="B1339" s="231"/>
      <c r="D1339" s="231"/>
      <c r="E1339" s="231"/>
      <c r="F1339" s="231"/>
      <c r="G1339" s="231"/>
    </row>
    <row r="1340" spans="2:7" ht="15.75">
      <c r="B1340" s="231"/>
      <c r="D1340" s="231"/>
      <c r="E1340" s="231"/>
      <c r="F1340" s="231"/>
      <c r="G1340" s="231"/>
    </row>
    <row r="1341" spans="2:7" ht="15.75">
      <c r="B1341" s="231"/>
      <c r="D1341" s="231"/>
      <c r="E1341" s="231"/>
      <c r="F1341" s="231"/>
      <c r="G1341" s="231"/>
    </row>
    <row r="1342" spans="2:7" ht="15.75">
      <c r="B1342" s="231"/>
      <c r="D1342" s="231"/>
      <c r="E1342" s="231"/>
      <c r="F1342" s="231"/>
      <c r="G1342" s="231"/>
    </row>
    <row r="1343" spans="2:7" ht="15.75">
      <c r="B1343" s="231"/>
      <c r="D1343" s="231"/>
      <c r="E1343" s="231"/>
      <c r="F1343" s="231"/>
      <c r="G1343" s="231"/>
    </row>
    <row r="1344" spans="2:7" ht="15.75">
      <c r="B1344" s="231"/>
      <c r="D1344" s="231"/>
      <c r="E1344" s="231"/>
      <c r="F1344" s="231"/>
      <c r="G1344" s="231"/>
    </row>
    <row r="1345" spans="2:7" ht="15.75">
      <c r="B1345" s="231"/>
      <c r="D1345" s="231"/>
      <c r="E1345" s="231"/>
      <c r="F1345" s="231"/>
      <c r="G1345" s="231"/>
    </row>
    <row r="1346" spans="2:7" ht="15.75">
      <c r="B1346" s="231"/>
      <c r="D1346" s="231"/>
      <c r="E1346" s="231"/>
      <c r="F1346" s="231"/>
      <c r="G1346" s="231"/>
    </row>
    <row r="1347" spans="2:7" ht="15.75">
      <c r="B1347" s="231"/>
      <c r="D1347" s="231"/>
      <c r="E1347" s="231"/>
      <c r="F1347" s="231"/>
      <c r="G1347" s="231"/>
    </row>
    <row r="1348" spans="2:7" ht="15.75">
      <c r="B1348" s="231"/>
      <c r="D1348" s="231"/>
      <c r="E1348" s="231"/>
      <c r="F1348" s="231"/>
      <c r="G1348" s="231"/>
    </row>
    <row r="1349" spans="2:7" ht="15.75">
      <c r="B1349" s="231"/>
      <c r="D1349" s="231"/>
      <c r="E1349" s="231"/>
      <c r="F1349" s="231"/>
      <c r="G1349" s="231"/>
    </row>
    <row r="1350" spans="2:7" ht="15.75">
      <c r="B1350" s="231"/>
      <c r="D1350" s="231"/>
      <c r="E1350" s="231"/>
      <c r="F1350" s="231"/>
      <c r="G1350" s="231"/>
    </row>
    <row r="1351" spans="2:7" ht="15.75">
      <c r="B1351" s="231"/>
      <c r="D1351" s="231"/>
      <c r="E1351" s="231"/>
      <c r="F1351" s="231"/>
      <c r="G1351" s="231"/>
    </row>
    <row r="1352" spans="2:7" ht="15.75">
      <c r="B1352" s="231"/>
      <c r="D1352" s="231"/>
      <c r="E1352" s="231"/>
      <c r="F1352" s="231"/>
      <c r="G1352" s="231"/>
    </row>
    <row r="1353" spans="2:7" ht="15.75">
      <c r="B1353" s="231"/>
      <c r="D1353" s="231"/>
      <c r="E1353" s="231"/>
      <c r="F1353" s="231"/>
      <c r="G1353" s="231"/>
    </row>
    <row r="1354" spans="2:7" ht="15.75">
      <c r="B1354" s="231"/>
      <c r="D1354" s="231"/>
      <c r="E1354" s="231"/>
      <c r="F1354" s="231"/>
      <c r="G1354" s="231"/>
    </row>
    <row r="1355" spans="2:7" ht="15.75">
      <c r="B1355" s="231"/>
      <c r="D1355" s="231"/>
      <c r="E1355" s="231"/>
      <c r="F1355" s="231"/>
      <c r="G1355" s="231"/>
    </row>
    <row r="1356" spans="2:7" ht="15.75">
      <c r="B1356" s="231"/>
      <c r="D1356" s="231"/>
      <c r="E1356" s="231"/>
      <c r="F1356" s="231"/>
      <c r="G1356" s="231"/>
    </row>
    <row r="1357" spans="2:7" ht="15.75">
      <c r="B1357" s="231"/>
      <c r="D1357" s="231"/>
      <c r="E1357" s="231"/>
      <c r="F1357" s="231"/>
      <c r="G1357" s="231"/>
    </row>
    <row r="1358" spans="2:7" ht="15.75">
      <c r="B1358" s="231"/>
      <c r="D1358" s="231"/>
      <c r="E1358" s="231"/>
      <c r="F1358" s="231"/>
      <c r="G1358" s="231"/>
    </row>
    <row r="1359" spans="2:7" ht="15.75">
      <c r="B1359" s="231"/>
      <c r="D1359" s="231"/>
      <c r="E1359" s="231"/>
      <c r="F1359" s="231"/>
      <c r="G1359" s="231"/>
    </row>
    <row r="1360" spans="2:7" ht="15.75">
      <c r="B1360" s="231"/>
      <c r="D1360" s="231"/>
      <c r="E1360" s="231"/>
      <c r="F1360" s="231"/>
      <c r="G1360" s="231"/>
    </row>
    <row r="1361" spans="2:7" ht="15.75">
      <c r="B1361" s="231"/>
      <c r="D1361" s="231"/>
      <c r="E1361" s="231"/>
      <c r="F1361" s="231"/>
      <c r="G1361" s="231"/>
    </row>
    <row r="1362" spans="2:7" ht="15.75">
      <c r="B1362" s="231"/>
      <c r="D1362" s="231"/>
      <c r="E1362" s="231"/>
      <c r="F1362" s="231"/>
      <c r="G1362" s="231"/>
    </row>
    <row r="1363" spans="2:7" ht="15.75">
      <c r="B1363" s="231"/>
      <c r="D1363" s="231"/>
      <c r="E1363" s="231"/>
      <c r="F1363" s="231"/>
      <c r="G1363" s="231"/>
    </row>
    <row r="1364" spans="2:7" ht="15.75">
      <c r="B1364" s="231"/>
      <c r="D1364" s="231"/>
      <c r="E1364" s="231"/>
      <c r="F1364" s="231"/>
      <c r="G1364" s="231"/>
    </row>
    <row r="1365" spans="2:7" ht="15.75">
      <c r="B1365" s="231"/>
      <c r="D1365" s="231"/>
      <c r="E1365" s="231"/>
      <c r="F1365" s="231"/>
      <c r="G1365" s="231"/>
    </row>
    <row r="1366" spans="2:7" ht="15.75">
      <c r="B1366" s="231"/>
      <c r="D1366" s="231"/>
      <c r="E1366" s="231"/>
      <c r="F1366" s="231"/>
      <c r="G1366" s="231"/>
    </row>
    <row r="1367" spans="2:7" ht="15.75">
      <c r="B1367" s="231"/>
      <c r="D1367" s="231"/>
      <c r="E1367" s="231"/>
      <c r="F1367" s="231"/>
      <c r="G1367" s="231"/>
    </row>
    <row r="1368" spans="2:7" ht="15.75">
      <c r="B1368" s="231"/>
      <c r="D1368" s="231"/>
      <c r="E1368" s="231"/>
      <c r="F1368" s="231"/>
      <c r="G1368" s="231"/>
    </row>
    <row r="1369" spans="2:7" ht="15.75">
      <c r="B1369" s="231"/>
      <c r="D1369" s="231"/>
      <c r="E1369" s="231"/>
      <c r="F1369" s="231"/>
      <c r="G1369" s="231"/>
    </row>
    <row r="1370" spans="2:7" ht="15.75">
      <c r="B1370" s="231"/>
      <c r="D1370" s="231"/>
      <c r="E1370" s="231"/>
      <c r="F1370" s="231"/>
      <c r="G1370" s="231"/>
    </row>
    <row r="1371" spans="2:7" ht="15.75">
      <c r="B1371" s="231"/>
      <c r="D1371" s="231"/>
      <c r="E1371" s="231"/>
      <c r="F1371" s="231"/>
      <c r="G1371" s="231"/>
    </row>
    <row r="1372" spans="2:7" ht="15.75">
      <c r="B1372" s="231"/>
      <c r="D1372" s="231"/>
      <c r="E1372" s="231"/>
      <c r="F1372" s="231"/>
      <c r="G1372" s="231"/>
    </row>
    <row r="1373" spans="2:7" ht="15.75">
      <c r="B1373" s="231"/>
      <c r="D1373" s="231"/>
      <c r="E1373" s="231"/>
      <c r="F1373" s="231"/>
      <c r="G1373" s="231"/>
    </row>
    <row r="1374" spans="2:7" ht="15.75">
      <c r="B1374" s="231"/>
      <c r="D1374" s="231"/>
      <c r="E1374" s="231"/>
      <c r="F1374" s="231"/>
      <c r="G1374" s="231"/>
    </row>
    <row r="1375" spans="2:7" ht="15.75">
      <c r="B1375" s="231"/>
      <c r="D1375" s="231"/>
      <c r="E1375" s="231"/>
      <c r="F1375" s="231"/>
      <c r="G1375" s="231"/>
    </row>
    <row r="1376" spans="2:7" ht="15.75">
      <c r="B1376" s="231"/>
      <c r="D1376" s="231"/>
      <c r="E1376" s="231"/>
      <c r="F1376" s="231"/>
      <c r="G1376" s="231"/>
    </row>
    <row r="1377" spans="2:7" ht="15.75">
      <c r="B1377" s="231"/>
      <c r="D1377" s="231"/>
      <c r="E1377" s="231"/>
      <c r="F1377" s="231"/>
      <c r="G1377" s="231"/>
    </row>
    <row r="1378" spans="2:7" ht="15.75">
      <c r="B1378" s="231"/>
      <c r="D1378" s="231"/>
      <c r="E1378" s="231"/>
      <c r="F1378" s="231"/>
      <c r="G1378" s="231"/>
    </row>
    <row r="1379" spans="2:7" ht="15.75">
      <c r="B1379" s="231"/>
      <c r="D1379" s="231"/>
      <c r="E1379" s="231"/>
      <c r="F1379" s="231"/>
      <c r="G1379" s="231"/>
    </row>
    <row r="1380" spans="2:7" ht="15.75">
      <c r="B1380" s="231"/>
      <c r="D1380" s="231"/>
      <c r="E1380" s="231"/>
      <c r="F1380" s="231"/>
      <c r="G1380" s="231"/>
    </row>
    <row r="1381" spans="2:7" ht="15.75">
      <c r="B1381" s="231"/>
      <c r="D1381" s="231"/>
      <c r="E1381" s="231"/>
      <c r="F1381" s="231"/>
      <c r="G1381" s="231"/>
    </row>
    <row r="1382" spans="2:7" ht="15.75">
      <c r="B1382" s="231"/>
      <c r="D1382" s="231"/>
      <c r="E1382" s="231"/>
      <c r="F1382" s="231"/>
      <c r="G1382" s="231"/>
    </row>
    <row r="1383" spans="2:7" ht="15.75">
      <c r="B1383" s="231"/>
      <c r="D1383" s="231"/>
      <c r="E1383" s="231"/>
      <c r="F1383" s="231"/>
      <c r="G1383" s="231"/>
    </row>
    <row r="1384" spans="2:7" ht="15.75">
      <c r="B1384" s="231"/>
      <c r="D1384" s="231"/>
      <c r="E1384" s="231"/>
      <c r="F1384" s="231"/>
      <c r="G1384" s="231"/>
    </row>
    <row r="1385" spans="2:7" ht="15.75">
      <c r="B1385" s="231"/>
      <c r="D1385" s="231"/>
      <c r="E1385" s="231"/>
      <c r="F1385" s="231"/>
      <c r="G1385" s="231"/>
    </row>
    <row r="1386" spans="2:7" ht="15.75">
      <c r="B1386" s="231"/>
      <c r="D1386" s="231"/>
      <c r="E1386" s="231"/>
      <c r="F1386" s="231"/>
      <c r="G1386" s="231"/>
    </row>
    <row r="1387" spans="2:7" ht="15.75">
      <c r="B1387" s="231"/>
      <c r="D1387" s="231"/>
      <c r="E1387" s="231"/>
      <c r="F1387" s="231"/>
      <c r="G1387" s="231"/>
    </row>
    <row r="1388" spans="2:7" ht="15.75">
      <c r="B1388" s="231"/>
      <c r="D1388" s="231"/>
      <c r="E1388" s="231"/>
      <c r="F1388" s="231"/>
      <c r="G1388" s="231"/>
    </row>
    <row r="1389" spans="2:7" ht="15.75">
      <c r="B1389" s="231"/>
      <c r="D1389" s="231"/>
      <c r="E1389" s="231"/>
      <c r="F1389" s="231"/>
      <c r="G1389" s="231"/>
    </row>
    <row r="1390" spans="2:7" ht="15.75">
      <c r="B1390" s="231"/>
      <c r="D1390" s="231"/>
      <c r="E1390" s="231"/>
      <c r="F1390" s="231"/>
      <c r="G1390" s="231"/>
    </row>
    <row r="1391" spans="2:7" ht="15.75">
      <c r="B1391" s="231"/>
      <c r="D1391" s="231"/>
      <c r="E1391" s="231"/>
      <c r="F1391" s="231"/>
      <c r="G1391" s="231"/>
    </row>
    <row r="1392" spans="2:7" ht="15.75">
      <c r="B1392" s="231"/>
      <c r="D1392" s="231"/>
      <c r="E1392" s="231"/>
      <c r="F1392" s="231"/>
      <c r="G1392" s="231"/>
    </row>
    <row r="1393" spans="2:7" ht="15.75">
      <c r="B1393" s="231"/>
      <c r="D1393" s="231"/>
      <c r="E1393" s="231"/>
      <c r="F1393" s="231"/>
      <c r="G1393" s="231"/>
    </row>
    <row r="1394" spans="2:7" ht="15.75">
      <c r="B1394" s="231"/>
      <c r="D1394" s="231"/>
      <c r="E1394" s="231"/>
      <c r="F1394" s="231"/>
      <c r="G1394" s="231"/>
    </row>
    <row r="1395" spans="2:7" ht="15.75">
      <c r="B1395" s="231"/>
      <c r="D1395" s="231"/>
      <c r="E1395" s="231"/>
      <c r="F1395" s="231"/>
      <c r="G1395" s="231"/>
    </row>
    <row r="1396" spans="2:7" ht="15.75">
      <c r="B1396" s="231"/>
      <c r="D1396" s="231"/>
      <c r="E1396" s="231"/>
      <c r="F1396" s="231"/>
      <c r="G1396" s="231"/>
    </row>
    <row r="1397" spans="2:7" ht="15.75">
      <c r="B1397" s="231"/>
      <c r="D1397" s="231"/>
      <c r="E1397" s="231"/>
      <c r="F1397" s="231"/>
      <c r="G1397" s="231"/>
    </row>
    <row r="1398" spans="2:7" ht="15.75">
      <c r="B1398" s="231"/>
      <c r="D1398" s="231"/>
      <c r="E1398" s="231"/>
      <c r="F1398" s="231"/>
      <c r="G1398" s="231"/>
    </row>
    <row r="1399" spans="2:7" ht="15.75">
      <c r="B1399" s="231"/>
      <c r="D1399" s="231"/>
      <c r="E1399" s="231"/>
      <c r="F1399" s="231"/>
      <c r="G1399" s="231"/>
    </row>
    <row r="1400" spans="2:7" ht="15.75">
      <c r="B1400" s="231"/>
      <c r="D1400" s="231"/>
      <c r="E1400" s="231"/>
      <c r="F1400" s="231"/>
      <c r="G1400" s="231"/>
    </row>
    <row r="1401" spans="2:7" ht="15.75">
      <c r="B1401" s="231"/>
      <c r="D1401" s="231"/>
      <c r="E1401" s="231"/>
      <c r="F1401" s="231"/>
      <c r="G1401" s="231"/>
    </row>
    <row r="1402" spans="2:7" ht="15.75">
      <c r="B1402" s="231"/>
      <c r="D1402" s="231"/>
      <c r="E1402" s="231"/>
      <c r="F1402" s="231"/>
      <c r="G1402" s="231"/>
    </row>
    <row r="1403" spans="2:7" ht="15.75">
      <c r="B1403" s="231"/>
      <c r="D1403" s="231"/>
      <c r="E1403" s="231"/>
      <c r="F1403" s="231"/>
      <c r="G1403" s="231"/>
    </row>
    <row r="1404" spans="2:7" ht="15.75">
      <c r="B1404" s="231"/>
      <c r="D1404" s="231"/>
      <c r="E1404" s="231"/>
      <c r="F1404" s="231"/>
      <c r="G1404" s="231"/>
    </row>
    <row r="1405" spans="2:7" ht="15.75">
      <c r="B1405" s="231"/>
      <c r="D1405" s="231"/>
      <c r="E1405" s="231"/>
      <c r="F1405" s="231"/>
      <c r="G1405" s="231"/>
    </row>
    <row r="1406" spans="2:7" ht="15.75">
      <c r="B1406" s="231"/>
      <c r="D1406" s="231"/>
      <c r="E1406" s="231"/>
      <c r="F1406" s="231"/>
      <c r="G1406" s="231"/>
    </row>
    <row r="1407" spans="2:7" ht="15.75">
      <c r="B1407" s="231"/>
      <c r="D1407" s="231"/>
      <c r="E1407" s="231"/>
      <c r="F1407" s="231"/>
      <c r="G1407" s="231"/>
    </row>
    <row r="1408" spans="2:7" ht="15.75">
      <c r="B1408" s="231"/>
      <c r="D1408" s="231"/>
      <c r="E1408" s="231"/>
      <c r="F1408" s="231"/>
      <c r="G1408" s="231"/>
    </row>
    <row r="1409" spans="2:7" ht="15.75">
      <c r="B1409" s="231"/>
      <c r="D1409" s="231"/>
      <c r="E1409" s="231"/>
      <c r="F1409" s="231"/>
      <c r="G1409" s="231"/>
    </row>
    <row r="1410" spans="2:7" ht="15.75">
      <c r="B1410" s="231"/>
      <c r="D1410" s="231"/>
      <c r="E1410" s="231"/>
      <c r="F1410" s="231"/>
      <c r="G1410" s="231"/>
    </row>
    <row r="1411" spans="2:7" ht="15.75">
      <c r="B1411" s="231"/>
      <c r="D1411" s="231"/>
      <c r="E1411" s="231"/>
      <c r="F1411" s="231"/>
      <c r="G1411" s="231"/>
    </row>
    <row r="1412" spans="2:7" ht="15.75">
      <c r="B1412" s="231"/>
      <c r="D1412" s="231"/>
      <c r="E1412" s="231"/>
      <c r="F1412" s="231"/>
      <c r="G1412" s="231"/>
    </row>
    <row r="1413" spans="2:7" ht="15.75">
      <c r="B1413" s="231"/>
      <c r="D1413" s="231"/>
      <c r="E1413" s="231"/>
      <c r="F1413" s="231"/>
      <c r="G1413" s="231"/>
    </row>
    <row r="1414" spans="2:7" ht="15.75">
      <c r="B1414" s="231"/>
      <c r="D1414" s="231"/>
      <c r="E1414" s="231"/>
      <c r="F1414" s="231"/>
      <c r="G1414" s="231"/>
    </row>
    <row r="1415" spans="2:7" ht="15.75">
      <c r="B1415" s="231"/>
      <c r="D1415" s="231"/>
      <c r="E1415" s="231"/>
      <c r="F1415" s="231"/>
      <c r="G1415" s="231"/>
    </row>
    <row r="1416" spans="2:7" ht="15.75">
      <c r="B1416" s="231"/>
      <c r="D1416" s="231"/>
      <c r="E1416" s="231"/>
      <c r="F1416" s="231"/>
      <c r="G1416" s="231"/>
    </row>
    <row r="1417" spans="2:7" ht="15.75">
      <c r="B1417" s="231"/>
      <c r="D1417" s="231"/>
      <c r="E1417" s="231"/>
      <c r="F1417" s="231"/>
      <c r="G1417" s="231"/>
    </row>
    <row r="1418" spans="2:7" ht="15.75">
      <c r="B1418" s="231"/>
      <c r="D1418" s="231"/>
      <c r="E1418" s="231"/>
      <c r="F1418" s="231"/>
      <c r="G1418" s="231"/>
    </row>
    <row r="1419" spans="2:7" ht="15.75">
      <c r="B1419" s="231"/>
      <c r="D1419" s="231"/>
      <c r="E1419" s="231"/>
      <c r="F1419" s="231"/>
      <c r="G1419" s="231"/>
    </row>
    <row r="1420" spans="2:7" ht="15.75">
      <c r="B1420" s="231"/>
      <c r="D1420" s="231"/>
      <c r="E1420" s="231"/>
      <c r="F1420" s="231"/>
      <c r="G1420" s="231"/>
    </row>
    <row r="1421" spans="2:7" ht="15.75">
      <c r="B1421" s="231"/>
      <c r="D1421" s="231"/>
      <c r="E1421" s="231"/>
      <c r="F1421" s="231"/>
      <c r="G1421" s="231"/>
    </row>
    <row r="1422" spans="2:7" ht="15.75">
      <c r="B1422" s="231"/>
      <c r="D1422" s="231"/>
      <c r="E1422" s="231"/>
      <c r="F1422" s="231"/>
      <c r="G1422" s="231"/>
    </row>
    <row r="1423" spans="2:7" ht="15.75">
      <c r="B1423" s="231"/>
      <c r="D1423" s="231"/>
      <c r="E1423" s="231"/>
      <c r="F1423" s="231"/>
      <c r="G1423" s="231"/>
    </row>
    <row r="1424" spans="2:7" ht="15.75">
      <c r="B1424" s="231"/>
      <c r="D1424" s="231"/>
      <c r="E1424" s="231"/>
      <c r="F1424" s="231"/>
      <c r="G1424" s="231"/>
    </row>
    <row r="1425" spans="2:7" ht="15.75">
      <c r="B1425" s="231"/>
      <c r="D1425" s="231"/>
      <c r="E1425" s="231"/>
      <c r="F1425" s="231"/>
      <c r="G1425" s="231"/>
    </row>
    <row r="1426" spans="2:7" ht="15.75">
      <c r="B1426" s="231"/>
      <c r="D1426" s="231"/>
      <c r="E1426" s="231"/>
      <c r="F1426" s="231"/>
      <c r="G1426" s="231"/>
    </row>
    <row r="1427" spans="2:7" ht="15.75">
      <c r="B1427" s="231"/>
      <c r="D1427" s="231"/>
      <c r="E1427" s="231"/>
      <c r="F1427" s="231"/>
      <c r="G1427" s="231"/>
    </row>
    <row r="1428" spans="2:7" ht="15.75">
      <c r="B1428" s="231"/>
      <c r="D1428" s="231"/>
      <c r="E1428" s="231"/>
      <c r="F1428" s="231"/>
      <c r="G1428" s="231"/>
    </row>
    <row r="1429" spans="2:7" ht="15.75">
      <c r="B1429" s="231"/>
      <c r="D1429" s="231"/>
      <c r="E1429" s="231"/>
      <c r="F1429" s="231"/>
      <c r="G1429" s="231"/>
    </row>
    <row r="1430" spans="2:7" ht="15.75">
      <c r="B1430" s="231"/>
      <c r="D1430" s="231"/>
      <c r="E1430" s="231"/>
      <c r="F1430" s="231"/>
      <c r="G1430" s="231"/>
    </row>
    <row r="1431" spans="2:7" ht="15.75">
      <c r="B1431" s="231"/>
      <c r="D1431" s="231"/>
      <c r="E1431" s="231"/>
      <c r="F1431" s="231"/>
      <c r="G1431" s="231"/>
    </row>
    <row r="1432" spans="2:7" ht="15.75">
      <c r="B1432" s="231"/>
      <c r="D1432" s="231"/>
      <c r="E1432" s="231"/>
      <c r="F1432" s="231"/>
      <c r="G1432" s="231"/>
    </row>
    <row r="1433" spans="2:7" ht="15.75">
      <c r="B1433" s="231"/>
      <c r="D1433" s="231"/>
      <c r="E1433" s="231"/>
      <c r="F1433" s="231"/>
      <c r="G1433" s="231"/>
    </row>
    <row r="1434" spans="2:7" ht="15.75">
      <c r="B1434" s="231"/>
      <c r="D1434" s="231"/>
      <c r="E1434" s="231"/>
      <c r="F1434" s="231"/>
      <c r="G1434" s="231"/>
    </row>
    <row r="1435" spans="2:7" ht="15.75">
      <c r="B1435" s="231"/>
      <c r="D1435" s="231"/>
      <c r="E1435" s="231"/>
      <c r="F1435" s="231"/>
      <c r="G1435" s="231"/>
    </row>
    <row r="1436" spans="2:7" ht="15.75">
      <c r="B1436" s="231"/>
      <c r="D1436" s="231"/>
      <c r="E1436" s="231"/>
      <c r="F1436" s="231"/>
      <c r="G1436" s="231"/>
    </row>
    <row r="1437" spans="2:7" ht="15.75">
      <c r="B1437" s="231"/>
      <c r="D1437" s="231"/>
      <c r="E1437" s="231"/>
      <c r="F1437" s="231"/>
      <c r="G1437" s="231"/>
    </row>
    <row r="1438" spans="2:7" ht="15.75">
      <c r="B1438" s="231"/>
      <c r="D1438" s="231"/>
      <c r="E1438" s="231"/>
      <c r="F1438" s="231"/>
      <c r="G1438" s="231"/>
    </row>
    <row r="1439" spans="2:7" ht="15.75">
      <c r="B1439" s="231"/>
      <c r="D1439" s="231"/>
      <c r="E1439" s="231"/>
      <c r="F1439" s="231"/>
      <c r="G1439" s="231"/>
    </row>
    <row r="1440" spans="2:7" ht="15.75">
      <c r="B1440" s="231"/>
      <c r="D1440" s="231"/>
      <c r="E1440" s="231"/>
      <c r="F1440" s="231"/>
      <c r="G1440" s="231"/>
    </row>
    <row r="1441" spans="2:7" ht="15.75">
      <c r="B1441" s="231"/>
      <c r="D1441" s="231"/>
      <c r="E1441" s="231"/>
      <c r="F1441" s="231"/>
      <c r="G1441" s="231"/>
    </row>
    <row r="1442" spans="2:7" ht="15.75">
      <c r="B1442" s="231"/>
      <c r="D1442" s="231"/>
      <c r="E1442" s="231"/>
      <c r="F1442" s="231"/>
      <c r="G1442" s="231"/>
    </row>
    <row r="1443" spans="2:7" ht="15.75">
      <c r="B1443" s="231"/>
      <c r="D1443" s="231"/>
      <c r="E1443" s="231"/>
      <c r="F1443" s="231"/>
      <c r="G1443" s="231"/>
    </row>
    <row r="1444" spans="2:7" ht="15.75">
      <c r="B1444" s="231"/>
      <c r="D1444" s="231"/>
      <c r="E1444" s="231"/>
      <c r="F1444" s="231"/>
      <c r="G1444" s="231"/>
    </row>
    <row r="1445" spans="2:7" ht="15.75">
      <c r="B1445" s="231"/>
      <c r="D1445" s="231"/>
      <c r="E1445" s="231"/>
      <c r="F1445" s="231"/>
      <c r="G1445" s="231"/>
    </row>
    <row r="1446" spans="2:7" ht="15.75">
      <c r="B1446" s="231"/>
      <c r="D1446" s="231"/>
      <c r="E1446" s="231"/>
      <c r="F1446" s="231"/>
      <c r="G1446" s="231"/>
    </row>
    <row r="1447" spans="2:7" ht="15.75">
      <c r="B1447" s="231"/>
      <c r="D1447" s="231"/>
      <c r="E1447" s="231"/>
      <c r="F1447" s="231"/>
      <c r="G1447" s="231"/>
    </row>
    <row r="1448" spans="2:7" ht="15.75">
      <c r="B1448" s="231"/>
      <c r="D1448" s="231"/>
      <c r="E1448" s="231"/>
      <c r="F1448" s="231"/>
      <c r="G1448" s="231"/>
    </row>
    <row r="1449" spans="2:7" ht="15.75">
      <c r="B1449" s="231"/>
      <c r="D1449" s="231"/>
      <c r="E1449" s="231"/>
      <c r="F1449" s="231"/>
      <c r="G1449" s="231"/>
    </row>
    <row r="1450" spans="2:7" ht="15.75">
      <c r="B1450" s="231"/>
      <c r="D1450" s="231"/>
      <c r="E1450" s="231"/>
      <c r="F1450" s="231"/>
      <c r="G1450" s="231"/>
    </row>
    <row r="1451" spans="2:7" ht="15.75">
      <c r="B1451" s="231"/>
      <c r="D1451" s="231"/>
      <c r="E1451" s="231"/>
      <c r="F1451" s="231"/>
      <c r="G1451" s="231"/>
    </row>
    <row r="1452" spans="2:7" ht="15.75">
      <c r="B1452" s="231"/>
      <c r="D1452" s="231"/>
      <c r="E1452" s="231"/>
      <c r="F1452" s="231"/>
      <c r="G1452" s="231"/>
    </row>
    <row r="1453" spans="2:7" ht="15.75">
      <c r="B1453" s="231"/>
      <c r="D1453" s="231"/>
      <c r="E1453" s="231"/>
      <c r="F1453" s="231"/>
      <c r="G1453" s="231"/>
    </row>
    <row r="1454" spans="2:7" ht="15.75">
      <c r="B1454" s="231"/>
      <c r="D1454" s="231"/>
      <c r="E1454" s="231"/>
      <c r="F1454" s="231"/>
      <c r="G1454" s="231"/>
    </row>
    <row r="1455" spans="2:7" ht="15.75">
      <c r="B1455" s="231"/>
      <c r="D1455" s="231"/>
      <c r="E1455" s="231"/>
      <c r="F1455" s="231"/>
      <c r="G1455" s="231"/>
    </row>
    <row r="1456" spans="2:7" ht="15.75">
      <c r="B1456" s="231"/>
      <c r="D1456" s="231"/>
      <c r="E1456" s="231"/>
      <c r="F1456" s="231"/>
      <c r="G1456" s="231"/>
    </row>
    <row r="1457" spans="2:7" ht="15.75">
      <c r="B1457" s="231"/>
      <c r="D1457" s="231"/>
      <c r="E1457" s="231"/>
      <c r="F1457" s="231"/>
      <c r="G1457" s="231"/>
    </row>
    <row r="1458" spans="2:7" ht="15.75">
      <c r="B1458" s="231"/>
      <c r="D1458" s="231"/>
      <c r="E1458" s="231"/>
      <c r="F1458" s="231"/>
      <c r="G1458" s="231"/>
    </row>
    <row r="1459" spans="2:7" ht="15.75">
      <c r="B1459" s="231"/>
      <c r="D1459" s="231"/>
      <c r="E1459" s="231"/>
      <c r="F1459" s="231"/>
      <c r="G1459" s="231"/>
    </row>
    <row r="1460" spans="2:7" ht="15.75">
      <c r="B1460" s="231"/>
      <c r="D1460" s="231"/>
      <c r="E1460" s="231"/>
      <c r="F1460" s="231"/>
      <c r="G1460" s="231"/>
    </row>
    <row r="1461" spans="2:7" ht="15.75">
      <c r="B1461" s="231"/>
      <c r="D1461" s="231"/>
      <c r="E1461" s="231"/>
      <c r="F1461" s="231"/>
      <c r="G1461" s="231"/>
    </row>
    <row r="1462" spans="2:7" ht="15.75">
      <c r="B1462" s="231"/>
      <c r="D1462" s="231"/>
      <c r="E1462" s="231"/>
      <c r="F1462" s="231"/>
      <c r="G1462" s="231"/>
    </row>
    <row r="1463" spans="2:7" ht="15.75">
      <c r="B1463" s="231"/>
      <c r="D1463" s="231"/>
      <c r="E1463" s="231"/>
      <c r="F1463" s="231"/>
      <c r="G1463" s="231"/>
    </row>
    <row r="1464" spans="2:7" ht="15.75">
      <c r="B1464" s="231"/>
      <c r="D1464" s="231"/>
      <c r="E1464" s="231"/>
      <c r="F1464" s="231"/>
      <c r="G1464" s="231"/>
    </row>
    <row r="1465" spans="2:7" ht="15.75">
      <c r="B1465" s="231"/>
      <c r="D1465" s="231"/>
      <c r="E1465" s="231"/>
      <c r="F1465" s="231"/>
      <c r="G1465" s="231"/>
    </row>
    <row r="1466" spans="2:7" ht="15.75">
      <c r="B1466" s="231"/>
      <c r="D1466" s="231"/>
      <c r="E1466" s="231"/>
      <c r="F1466" s="231"/>
      <c r="G1466" s="231"/>
    </row>
    <row r="1467" spans="2:7" ht="15.75">
      <c r="B1467" s="231"/>
      <c r="D1467" s="231"/>
      <c r="E1467" s="231"/>
      <c r="F1467" s="231"/>
      <c r="G1467" s="231"/>
    </row>
    <row r="1468" spans="2:7" ht="15.75">
      <c r="B1468" s="231"/>
      <c r="D1468" s="231"/>
      <c r="E1468" s="231"/>
      <c r="F1468" s="231"/>
      <c r="G1468" s="231"/>
    </row>
    <row r="1469" spans="2:7" ht="15.75">
      <c r="B1469" s="231"/>
      <c r="D1469" s="231"/>
      <c r="E1469" s="231"/>
      <c r="F1469" s="231"/>
      <c r="G1469" s="231"/>
    </row>
    <row r="1470" spans="2:7" ht="15.75">
      <c r="B1470" s="231"/>
      <c r="D1470" s="231"/>
      <c r="E1470" s="231"/>
      <c r="F1470" s="231"/>
      <c r="G1470" s="231"/>
    </row>
    <row r="1471" spans="2:7" ht="15.75">
      <c r="B1471" s="231"/>
      <c r="D1471" s="231"/>
      <c r="E1471" s="231"/>
      <c r="F1471" s="231"/>
      <c r="G1471" s="231"/>
    </row>
    <row r="1472" spans="2:7" ht="15.75">
      <c r="B1472" s="231"/>
      <c r="D1472" s="231"/>
      <c r="E1472" s="231"/>
      <c r="F1472" s="231"/>
      <c r="G1472" s="231"/>
    </row>
    <row r="1473" spans="2:7" ht="15.75">
      <c r="B1473" s="231"/>
      <c r="D1473" s="231"/>
      <c r="E1473" s="231"/>
      <c r="F1473" s="231"/>
      <c r="G1473" s="231"/>
    </row>
    <row r="1474" spans="2:7" ht="15.75">
      <c r="B1474" s="231"/>
      <c r="D1474" s="231"/>
      <c r="E1474" s="231"/>
      <c r="F1474" s="231"/>
      <c r="G1474" s="231"/>
    </row>
    <row r="1475" spans="2:7" ht="15.75">
      <c r="B1475" s="231"/>
      <c r="D1475" s="231"/>
      <c r="E1475" s="231"/>
      <c r="F1475" s="231"/>
      <c r="G1475" s="231"/>
    </row>
    <row r="1476" spans="2:7" ht="15.75">
      <c r="B1476" s="231"/>
      <c r="D1476" s="231"/>
      <c r="E1476" s="231"/>
      <c r="F1476" s="231"/>
      <c r="G1476" s="231"/>
    </row>
    <row r="1477" spans="2:7" ht="15.75">
      <c r="B1477" s="231"/>
      <c r="D1477" s="231"/>
      <c r="E1477" s="231"/>
      <c r="F1477" s="231"/>
      <c r="G1477" s="231"/>
    </row>
    <row r="1478" spans="2:7" ht="15.75">
      <c r="B1478" s="231"/>
      <c r="D1478" s="231"/>
      <c r="E1478" s="231"/>
      <c r="F1478" s="231"/>
      <c r="G1478" s="231"/>
    </row>
    <row r="1479" spans="2:7" ht="15.75">
      <c r="B1479" s="231"/>
      <c r="D1479" s="231"/>
      <c r="E1479" s="231"/>
      <c r="F1479" s="231"/>
      <c r="G1479" s="231"/>
    </row>
    <row r="1480" spans="2:7" ht="15.75">
      <c r="B1480" s="231"/>
      <c r="D1480" s="231"/>
      <c r="E1480" s="231"/>
      <c r="F1480" s="231"/>
      <c r="G1480" s="231"/>
    </row>
    <row r="1481" spans="2:7" ht="15.75">
      <c r="B1481" s="231"/>
      <c r="D1481" s="231"/>
      <c r="E1481" s="231"/>
      <c r="F1481" s="231"/>
      <c r="G1481" s="231"/>
    </row>
    <row r="1482" spans="2:7" ht="15.75">
      <c r="B1482" s="231"/>
      <c r="D1482" s="231"/>
      <c r="E1482" s="231"/>
      <c r="F1482" s="231"/>
      <c r="G1482" s="231"/>
    </row>
    <row r="1483" spans="2:7" ht="15.75">
      <c r="B1483" s="231"/>
      <c r="D1483" s="231"/>
      <c r="E1483" s="231"/>
      <c r="F1483" s="231"/>
      <c r="G1483" s="231"/>
    </row>
    <row r="1484" spans="2:7" ht="15.75">
      <c r="B1484" s="231"/>
      <c r="D1484" s="231"/>
      <c r="E1484" s="231"/>
      <c r="F1484" s="231"/>
      <c r="G1484" s="231"/>
    </row>
    <row r="1485" spans="2:7" ht="15.75">
      <c r="B1485" s="231"/>
      <c r="D1485" s="231"/>
      <c r="E1485" s="231"/>
      <c r="F1485" s="231"/>
      <c r="G1485" s="231"/>
    </row>
    <row r="1486" spans="2:7" ht="15.75">
      <c r="B1486" s="231"/>
      <c r="D1486" s="231"/>
      <c r="E1486" s="231"/>
      <c r="F1486" s="231"/>
      <c r="G1486" s="231"/>
    </row>
    <row r="1487" spans="2:7" ht="15.75">
      <c r="B1487" s="231"/>
      <c r="D1487" s="231"/>
      <c r="E1487" s="231"/>
      <c r="F1487" s="231"/>
      <c r="G1487" s="231"/>
    </row>
    <row r="1488" spans="2:7" ht="15.75">
      <c r="B1488" s="231"/>
      <c r="D1488" s="231"/>
      <c r="E1488" s="231"/>
      <c r="F1488" s="231"/>
      <c r="G1488" s="231"/>
    </row>
    <row r="1489" spans="2:7" ht="15.75">
      <c r="B1489" s="231"/>
      <c r="D1489" s="231"/>
      <c r="E1489" s="231"/>
      <c r="F1489" s="231"/>
      <c r="G1489" s="231"/>
    </row>
    <row r="1490" spans="2:7" ht="15.75">
      <c r="B1490" s="231"/>
      <c r="D1490" s="231"/>
      <c r="E1490" s="231"/>
      <c r="F1490" s="231"/>
      <c r="G1490" s="231"/>
    </row>
    <row r="1491" spans="2:7" ht="15.75">
      <c r="B1491" s="231"/>
      <c r="D1491" s="231"/>
      <c r="E1491" s="231"/>
      <c r="F1491" s="231"/>
      <c r="G1491" s="231"/>
    </row>
    <row r="1492" spans="2:7" ht="15.75">
      <c r="B1492" s="231"/>
      <c r="D1492" s="231"/>
      <c r="E1492" s="231"/>
      <c r="F1492" s="231"/>
      <c r="G1492" s="231"/>
    </row>
    <row r="1493" spans="2:7" ht="15.75">
      <c r="B1493" s="231"/>
      <c r="D1493" s="231"/>
      <c r="E1493" s="231"/>
      <c r="F1493" s="231"/>
      <c r="G1493" s="231"/>
    </row>
    <row r="1494" spans="2:7" ht="15.75">
      <c r="B1494" s="231"/>
      <c r="D1494" s="231"/>
      <c r="E1494" s="231"/>
      <c r="F1494" s="231"/>
      <c r="G1494" s="231"/>
    </row>
    <row r="1495" spans="2:7" ht="15.75">
      <c r="B1495" s="231"/>
      <c r="D1495" s="231"/>
      <c r="E1495" s="231"/>
      <c r="F1495" s="231"/>
      <c r="G1495" s="231"/>
    </row>
    <row r="1496" spans="2:7" ht="15.75">
      <c r="B1496" s="231"/>
      <c r="D1496" s="231"/>
      <c r="E1496" s="231"/>
      <c r="F1496" s="231"/>
      <c r="G1496" s="231"/>
    </row>
    <row r="1497" spans="2:7" ht="15.75">
      <c r="B1497" s="231"/>
      <c r="D1497" s="231"/>
      <c r="E1497" s="231"/>
      <c r="F1497" s="231"/>
      <c r="G1497" s="231"/>
    </row>
    <row r="1498" spans="2:7" ht="15.75">
      <c r="B1498" s="231"/>
      <c r="D1498" s="231"/>
      <c r="E1498" s="231"/>
      <c r="F1498" s="231"/>
      <c r="G1498" s="231"/>
    </row>
    <row r="1499" spans="2:7" ht="15.75">
      <c r="B1499" s="231"/>
      <c r="D1499" s="231"/>
      <c r="E1499" s="231"/>
      <c r="F1499" s="231"/>
      <c r="G1499" s="231"/>
    </row>
    <row r="1500" spans="2:7" ht="15.75">
      <c r="B1500" s="231"/>
      <c r="D1500" s="231"/>
      <c r="E1500" s="231"/>
      <c r="F1500" s="231"/>
      <c r="G1500" s="231"/>
    </row>
    <row r="1501" spans="2:7" ht="15.75">
      <c r="B1501" s="231"/>
      <c r="D1501" s="231"/>
      <c r="E1501" s="231"/>
      <c r="F1501" s="231"/>
      <c r="G1501" s="231"/>
    </row>
    <row r="1502" spans="2:7" ht="15.75">
      <c r="B1502" s="231"/>
      <c r="D1502" s="231"/>
      <c r="E1502" s="231"/>
      <c r="F1502" s="231"/>
      <c r="G1502" s="231"/>
    </row>
    <row r="1503" spans="2:7" ht="15.75">
      <c r="B1503" s="231"/>
      <c r="D1503" s="231"/>
      <c r="E1503" s="231"/>
      <c r="F1503" s="231"/>
      <c r="G1503" s="231"/>
    </row>
    <row r="1504" spans="2:7" ht="15.75">
      <c r="B1504" s="231"/>
      <c r="D1504" s="231"/>
      <c r="E1504" s="231"/>
      <c r="F1504" s="231"/>
      <c r="G1504" s="231"/>
    </row>
    <row r="1505" spans="2:7" ht="15.75">
      <c r="B1505" s="231"/>
      <c r="D1505" s="231"/>
      <c r="E1505" s="231"/>
      <c r="F1505" s="231"/>
      <c r="G1505" s="231"/>
    </row>
    <row r="1506" spans="2:7" ht="15.75">
      <c r="B1506" s="231"/>
      <c r="D1506" s="231"/>
      <c r="E1506" s="231"/>
      <c r="F1506" s="231"/>
      <c r="G1506" s="231"/>
    </row>
    <row r="1507" spans="2:7" ht="15.75">
      <c r="B1507" s="231"/>
      <c r="D1507" s="231"/>
      <c r="E1507" s="231"/>
      <c r="F1507" s="231"/>
      <c r="G1507" s="231"/>
    </row>
    <row r="1508" spans="2:7" ht="15.75">
      <c r="B1508" s="231"/>
      <c r="D1508" s="231"/>
      <c r="E1508" s="231"/>
      <c r="F1508" s="231"/>
      <c r="G1508" s="231"/>
    </row>
    <row r="1509" spans="2:7" ht="15.75">
      <c r="B1509" s="231"/>
      <c r="D1509" s="231"/>
      <c r="E1509" s="231"/>
      <c r="F1509" s="231"/>
      <c r="G1509" s="231"/>
    </row>
    <row r="1510" spans="2:7" ht="15.75">
      <c r="B1510" s="231"/>
      <c r="D1510" s="231"/>
      <c r="E1510" s="231"/>
      <c r="F1510" s="231"/>
      <c r="G1510" s="231"/>
    </row>
    <row r="1511" spans="2:7" ht="15.75">
      <c r="B1511" s="231"/>
      <c r="D1511" s="231"/>
      <c r="E1511" s="231"/>
      <c r="F1511" s="231"/>
      <c r="G1511" s="231"/>
    </row>
    <row r="1512" spans="2:7" ht="15.75">
      <c r="B1512" s="231"/>
      <c r="D1512" s="231"/>
      <c r="E1512" s="231"/>
      <c r="F1512" s="231"/>
      <c r="G1512" s="231"/>
    </row>
    <row r="1513" spans="2:7" ht="15.75">
      <c r="B1513" s="231"/>
      <c r="D1513" s="231"/>
      <c r="E1513" s="231"/>
      <c r="F1513" s="231"/>
      <c r="G1513" s="231"/>
    </row>
    <row r="1514" spans="2:7" ht="15.75">
      <c r="B1514" s="231"/>
      <c r="D1514" s="231"/>
      <c r="E1514" s="231"/>
      <c r="F1514" s="231"/>
      <c r="G1514" s="231"/>
    </row>
    <row r="1515" spans="2:7" ht="15.75">
      <c r="B1515" s="231"/>
      <c r="D1515" s="231"/>
      <c r="E1515" s="231"/>
      <c r="F1515" s="231"/>
      <c r="G1515" s="231"/>
    </row>
    <row r="1516" spans="2:7" ht="15.75">
      <c r="B1516" s="231"/>
      <c r="D1516" s="231"/>
      <c r="E1516" s="231"/>
      <c r="F1516" s="231"/>
      <c r="G1516" s="231"/>
    </row>
    <row r="1517" spans="2:7" ht="15.75">
      <c r="B1517" s="231"/>
      <c r="D1517" s="231"/>
      <c r="E1517" s="231"/>
      <c r="F1517" s="231"/>
      <c r="G1517" s="231"/>
    </row>
    <row r="1518" spans="2:7" ht="15.75">
      <c r="B1518" s="231"/>
      <c r="D1518" s="231"/>
      <c r="E1518" s="231"/>
      <c r="F1518" s="231"/>
      <c r="G1518" s="231"/>
    </row>
    <row r="1519" spans="2:7" ht="15.75">
      <c r="B1519" s="231"/>
      <c r="D1519" s="231"/>
      <c r="E1519" s="231"/>
      <c r="F1519" s="231"/>
      <c r="G1519" s="231"/>
    </row>
    <row r="1520" spans="2:7" ht="15.75">
      <c r="B1520" s="231"/>
      <c r="D1520" s="231"/>
      <c r="E1520" s="231"/>
      <c r="F1520" s="231"/>
      <c r="G1520" s="231"/>
    </row>
    <row r="1521" spans="2:7" ht="15.75">
      <c r="B1521" s="231"/>
      <c r="D1521" s="231"/>
      <c r="E1521" s="231"/>
      <c r="F1521" s="231"/>
      <c r="G1521" s="231"/>
    </row>
    <row r="1522" spans="2:7" ht="15.75">
      <c r="B1522" s="231"/>
      <c r="D1522" s="231"/>
      <c r="E1522" s="231"/>
      <c r="F1522" s="231"/>
      <c r="G1522" s="231"/>
    </row>
    <row r="1523" spans="2:7" ht="15.75">
      <c r="B1523" s="231"/>
      <c r="D1523" s="231"/>
      <c r="E1523" s="231"/>
      <c r="F1523" s="231"/>
      <c r="G1523" s="231"/>
    </row>
    <row r="1524" spans="2:7" ht="15.75">
      <c r="B1524" s="231"/>
      <c r="D1524" s="231"/>
      <c r="E1524" s="231"/>
      <c r="F1524" s="231"/>
      <c r="G1524" s="231"/>
    </row>
    <row r="1525" spans="2:7" ht="15.75">
      <c r="B1525" s="231"/>
      <c r="D1525" s="231"/>
      <c r="E1525" s="231"/>
      <c r="F1525" s="231"/>
      <c r="G1525" s="231"/>
    </row>
    <row r="1526" spans="2:7" ht="15.75">
      <c r="B1526" s="231"/>
      <c r="D1526" s="231"/>
      <c r="E1526" s="231"/>
      <c r="F1526" s="231"/>
      <c r="G1526" s="231"/>
    </row>
    <row r="1527" spans="2:7" ht="15.75">
      <c r="B1527" s="231"/>
      <c r="D1527" s="231"/>
      <c r="E1527" s="231"/>
      <c r="F1527" s="231"/>
      <c r="G1527" s="231"/>
    </row>
    <row r="1528" spans="2:7" ht="15.75">
      <c r="B1528" s="231"/>
      <c r="D1528" s="231"/>
      <c r="E1528" s="231"/>
      <c r="F1528" s="231"/>
      <c r="G1528" s="231"/>
    </row>
    <row r="1529" spans="2:7" ht="15.75">
      <c r="B1529" s="231"/>
      <c r="D1529" s="231"/>
      <c r="E1529" s="231"/>
      <c r="F1529" s="231"/>
      <c r="G1529" s="231"/>
    </row>
    <row r="1530" spans="2:7" ht="15.75">
      <c r="B1530" s="231"/>
      <c r="D1530" s="231"/>
      <c r="E1530" s="231"/>
      <c r="F1530" s="231"/>
      <c r="G1530" s="231"/>
    </row>
    <row r="1531" spans="2:7" ht="15.75">
      <c r="B1531" s="231"/>
      <c r="D1531" s="231"/>
      <c r="E1531" s="231"/>
      <c r="F1531" s="231"/>
      <c r="G1531" s="231"/>
    </row>
    <row r="1532" spans="2:7" ht="15.75">
      <c r="B1532" s="231"/>
      <c r="D1532" s="231"/>
      <c r="E1532" s="231"/>
      <c r="F1532" s="231"/>
      <c r="G1532" s="231"/>
    </row>
    <row r="1533" spans="2:7" ht="15.75">
      <c r="B1533" s="231"/>
      <c r="D1533" s="231"/>
      <c r="E1533" s="231"/>
      <c r="F1533" s="231"/>
      <c r="G1533" s="231"/>
    </row>
    <row r="1534" spans="2:7" ht="15.75">
      <c r="B1534" s="231"/>
      <c r="D1534" s="231"/>
      <c r="E1534" s="231"/>
      <c r="F1534" s="231"/>
      <c r="G1534" s="231"/>
    </row>
    <row r="1535" spans="2:7" ht="15.75">
      <c r="B1535" s="231"/>
      <c r="D1535" s="231"/>
      <c r="E1535" s="231"/>
      <c r="F1535" s="231"/>
      <c r="G1535" s="231"/>
    </row>
    <row r="1536" spans="2:7" ht="15.75">
      <c r="B1536" s="231"/>
      <c r="D1536" s="231"/>
      <c r="E1536" s="231"/>
      <c r="F1536" s="231"/>
      <c r="G1536" s="231"/>
    </row>
    <row r="1537" spans="2:7" ht="15.75">
      <c r="B1537" s="231"/>
      <c r="D1537" s="231"/>
      <c r="E1537" s="231"/>
      <c r="F1537" s="231"/>
      <c r="G1537" s="231"/>
    </row>
    <row r="1538" spans="2:7" ht="15.75">
      <c r="B1538" s="231"/>
      <c r="D1538" s="231"/>
      <c r="E1538" s="231"/>
      <c r="F1538" s="231"/>
      <c r="G1538" s="231"/>
    </row>
    <row r="1539" spans="2:7" ht="15.75">
      <c r="B1539" s="231"/>
      <c r="D1539" s="231"/>
      <c r="E1539" s="231"/>
      <c r="F1539" s="231"/>
      <c r="G1539" s="231"/>
    </row>
    <row r="1540" spans="2:7" ht="15.75">
      <c r="B1540" s="231"/>
      <c r="D1540" s="231"/>
      <c r="E1540" s="231"/>
      <c r="F1540" s="231"/>
      <c r="G1540" s="231"/>
    </row>
    <row r="1541" spans="2:7" ht="15.75">
      <c r="B1541" s="231"/>
      <c r="D1541" s="231"/>
      <c r="E1541" s="231"/>
      <c r="F1541" s="231"/>
      <c r="G1541" s="231"/>
    </row>
    <row r="1542" spans="2:7" ht="15.75">
      <c r="B1542" s="231"/>
      <c r="D1542" s="231"/>
      <c r="E1542" s="231"/>
      <c r="F1542" s="231"/>
      <c r="G1542" s="231"/>
    </row>
    <row r="1543" spans="2:7" ht="15.75">
      <c r="B1543" s="231"/>
      <c r="D1543" s="231"/>
      <c r="E1543" s="231"/>
      <c r="F1543" s="231"/>
      <c r="G1543" s="231"/>
    </row>
    <row r="1544" spans="2:7" ht="15.75">
      <c r="B1544" s="231"/>
      <c r="D1544" s="231"/>
      <c r="E1544" s="231"/>
      <c r="F1544" s="231"/>
      <c r="G1544" s="231"/>
    </row>
    <row r="1545" spans="2:7" ht="15.75">
      <c r="B1545" s="231"/>
      <c r="D1545" s="231"/>
      <c r="E1545" s="231"/>
      <c r="F1545" s="231"/>
      <c r="G1545" s="231"/>
    </row>
    <row r="1546" spans="2:7" ht="15.75">
      <c r="B1546" s="231"/>
      <c r="D1546" s="231"/>
      <c r="E1546" s="231"/>
      <c r="F1546" s="231"/>
      <c r="G1546" s="231"/>
    </row>
    <row r="1547" spans="2:7" ht="15.75">
      <c r="B1547" s="231"/>
      <c r="D1547" s="231"/>
      <c r="E1547" s="231"/>
      <c r="F1547" s="231"/>
      <c r="G1547" s="231"/>
    </row>
    <row r="1548" spans="2:7" ht="15.75">
      <c r="B1548" s="231"/>
      <c r="D1548" s="231"/>
      <c r="E1548" s="231"/>
      <c r="F1548" s="231"/>
      <c r="G1548" s="231"/>
    </row>
    <row r="1549" spans="2:7" ht="15.75">
      <c r="B1549" s="231"/>
      <c r="D1549" s="231"/>
      <c r="E1549" s="231"/>
      <c r="F1549" s="231"/>
      <c r="G1549" s="231"/>
    </row>
    <row r="1550" spans="2:7" ht="15.75">
      <c r="B1550" s="231"/>
      <c r="D1550" s="231"/>
      <c r="E1550" s="231"/>
      <c r="F1550" s="231"/>
      <c r="G1550" s="231"/>
    </row>
    <row r="1551" spans="2:7" ht="15.75">
      <c r="B1551" s="231"/>
      <c r="D1551" s="231"/>
      <c r="E1551" s="231"/>
      <c r="F1551" s="231"/>
      <c r="G1551" s="231"/>
    </row>
    <row r="1552" spans="2:7" ht="15.75">
      <c r="B1552" s="231"/>
      <c r="D1552" s="231"/>
      <c r="E1552" s="231"/>
      <c r="F1552" s="231"/>
      <c r="G1552" s="231"/>
    </row>
    <row r="1553" spans="2:7" ht="15.75">
      <c r="B1553" s="231"/>
      <c r="D1553" s="231"/>
      <c r="E1553" s="231"/>
      <c r="F1553" s="231"/>
      <c r="G1553" s="231"/>
    </row>
    <row r="1554" spans="2:7" ht="15.75">
      <c r="B1554" s="231"/>
      <c r="D1554" s="231"/>
      <c r="E1554" s="231"/>
      <c r="F1554" s="231"/>
      <c r="G1554" s="231"/>
    </row>
    <row r="1555" spans="2:7" ht="15.75">
      <c r="B1555" s="231"/>
      <c r="D1555" s="231"/>
      <c r="E1555" s="231"/>
      <c r="F1555" s="231"/>
      <c r="G1555" s="231"/>
    </row>
    <row r="1556" spans="2:7" ht="15.75">
      <c r="B1556" s="231"/>
      <c r="D1556" s="231"/>
      <c r="E1556" s="231"/>
      <c r="F1556" s="231"/>
      <c r="G1556" s="231"/>
    </row>
    <row r="1557" spans="2:7" ht="15.75">
      <c r="B1557" s="231"/>
      <c r="D1557" s="231"/>
      <c r="E1557" s="231"/>
      <c r="F1557" s="231"/>
      <c r="G1557" s="231"/>
    </row>
    <row r="1558" spans="2:7" ht="15.75">
      <c r="B1558" s="231"/>
      <c r="D1558" s="231"/>
      <c r="E1558" s="231"/>
      <c r="F1558" s="231"/>
      <c r="G1558" s="231"/>
    </row>
    <row r="1559" spans="2:7" ht="15.75">
      <c r="B1559" s="231"/>
      <c r="D1559" s="231"/>
      <c r="E1559" s="231"/>
      <c r="F1559" s="231"/>
      <c r="G1559" s="231"/>
    </row>
    <row r="1560" spans="2:7" ht="15.75">
      <c r="B1560" s="231"/>
      <c r="D1560" s="231"/>
      <c r="E1560" s="231"/>
      <c r="F1560" s="231"/>
      <c r="G1560" s="231"/>
    </row>
    <row r="1561" spans="2:7" ht="15.75">
      <c r="B1561" s="231"/>
      <c r="D1561" s="231"/>
      <c r="E1561" s="231"/>
      <c r="F1561" s="231"/>
      <c r="G1561" s="231"/>
    </row>
    <row r="1562" spans="2:7" ht="15.75">
      <c r="B1562" s="231"/>
      <c r="D1562" s="231"/>
      <c r="E1562" s="231"/>
      <c r="F1562" s="231"/>
      <c r="G1562" s="231"/>
    </row>
    <row r="1563" spans="2:7" ht="15.75">
      <c r="B1563" s="231"/>
      <c r="D1563" s="231"/>
      <c r="E1563" s="231"/>
      <c r="F1563" s="231"/>
      <c r="G1563" s="231"/>
    </row>
    <row r="1564" spans="2:7" ht="15.75">
      <c r="B1564" s="231"/>
      <c r="D1564" s="231"/>
      <c r="E1564" s="231"/>
      <c r="F1564" s="231"/>
      <c r="G1564" s="231"/>
    </row>
    <row r="1565" spans="2:7" ht="15.75">
      <c r="B1565" s="231"/>
      <c r="D1565" s="231"/>
      <c r="E1565" s="231"/>
      <c r="F1565" s="231"/>
      <c r="G1565" s="231"/>
    </row>
    <row r="1566" spans="2:7" ht="15.75">
      <c r="B1566" s="231"/>
      <c r="D1566" s="231"/>
      <c r="E1566" s="231"/>
      <c r="F1566" s="231"/>
      <c r="G1566" s="231"/>
    </row>
    <row r="1567" spans="2:7" ht="15.75">
      <c r="B1567" s="231"/>
      <c r="D1567" s="231"/>
      <c r="E1567" s="231"/>
      <c r="F1567" s="231"/>
      <c r="G1567" s="231"/>
    </row>
    <row r="1568" spans="2:7" ht="15.75">
      <c r="B1568" s="231"/>
      <c r="D1568" s="231"/>
      <c r="E1568" s="231"/>
      <c r="F1568" s="231"/>
      <c r="G1568" s="231"/>
    </row>
    <row r="1569" spans="2:7" ht="15.75">
      <c r="B1569" s="231"/>
      <c r="D1569" s="231"/>
      <c r="E1569" s="231"/>
      <c r="F1569" s="231"/>
      <c r="G1569" s="231"/>
    </row>
    <row r="1570" spans="2:7" ht="15.75">
      <c r="B1570" s="231"/>
      <c r="D1570" s="231"/>
      <c r="E1570" s="231"/>
      <c r="F1570" s="231"/>
      <c r="G1570" s="231"/>
    </row>
    <row r="1571" spans="2:7" ht="15.75">
      <c r="B1571" s="231"/>
      <c r="D1571" s="231"/>
      <c r="E1571" s="231"/>
      <c r="F1571" s="231"/>
      <c r="G1571" s="231"/>
    </row>
    <row r="1572" spans="2:7" ht="15.75">
      <c r="B1572" s="231"/>
      <c r="D1572" s="231"/>
      <c r="E1572" s="231"/>
      <c r="F1572" s="231"/>
      <c r="G1572" s="231"/>
    </row>
    <row r="1573" spans="2:7" ht="15.75">
      <c r="B1573" s="231"/>
      <c r="D1573" s="231"/>
      <c r="E1573" s="231"/>
      <c r="F1573" s="231"/>
      <c r="G1573" s="231"/>
    </row>
    <row r="1574" spans="2:7" ht="15.75">
      <c r="B1574" s="231"/>
      <c r="D1574" s="231"/>
      <c r="E1574" s="231"/>
      <c r="F1574" s="231"/>
      <c r="G1574" s="231"/>
    </row>
    <row r="1575" spans="2:7" ht="15.75">
      <c r="B1575" s="231"/>
      <c r="D1575" s="231"/>
      <c r="E1575" s="231"/>
      <c r="F1575" s="231"/>
      <c r="G1575" s="231"/>
    </row>
    <row r="1576" spans="2:7" ht="15.75">
      <c r="B1576" s="231"/>
      <c r="D1576" s="231"/>
      <c r="E1576" s="231"/>
      <c r="F1576" s="231"/>
      <c r="G1576" s="231"/>
    </row>
    <row r="1577" spans="2:7" ht="15.75">
      <c r="B1577" s="231"/>
      <c r="D1577" s="231"/>
      <c r="E1577" s="231"/>
      <c r="F1577" s="231"/>
      <c r="G1577" s="231"/>
    </row>
    <row r="1578" spans="2:7" ht="15.75">
      <c r="B1578" s="231"/>
      <c r="D1578" s="231"/>
      <c r="E1578" s="231"/>
      <c r="F1578" s="231"/>
      <c r="G1578" s="231"/>
    </row>
    <row r="1579" spans="2:7" ht="15.75">
      <c r="B1579" s="231"/>
      <c r="D1579" s="231"/>
      <c r="E1579" s="231"/>
      <c r="F1579" s="231"/>
      <c r="G1579" s="231"/>
    </row>
    <row r="1580" spans="2:7" ht="15.75">
      <c r="B1580" s="231"/>
      <c r="D1580" s="231"/>
      <c r="E1580" s="231"/>
      <c r="F1580" s="231"/>
      <c r="G1580" s="231"/>
    </row>
    <row r="1581" spans="2:7" ht="15.75">
      <c r="B1581" s="231"/>
      <c r="D1581" s="231"/>
      <c r="E1581" s="231"/>
      <c r="F1581" s="231"/>
      <c r="G1581" s="231"/>
    </row>
    <row r="1582" spans="2:7" ht="15.75">
      <c r="B1582" s="231"/>
      <c r="D1582" s="231"/>
      <c r="E1582" s="231"/>
      <c r="F1582" s="231"/>
      <c r="G1582" s="231"/>
    </row>
    <row r="1583" spans="2:7" ht="15.75">
      <c r="B1583" s="231"/>
      <c r="D1583" s="231"/>
      <c r="E1583" s="231"/>
      <c r="F1583" s="231"/>
      <c r="G1583" s="231"/>
    </row>
    <row r="1584" spans="2:7" ht="15.75">
      <c r="B1584" s="231"/>
      <c r="D1584" s="231"/>
      <c r="E1584" s="231"/>
      <c r="F1584" s="231"/>
      <c r="G1584" s="231"/>
    </row>
    <row r="1585" spans="2:7" ht="15.75">
      <c r="B1585" s="231"/>
      <c r="D1585" s="231"/>
      <c r="E1585" s="231"/>
      <c r="F1585" s="231"/>
      <c r="G1585" s="231"/>
    </row>
    <row r="1586" spans="2:7" ht="15.75">
      <c r="B1586" s="231"/>
      <c r="D1586" s="231"/>
      <c r="E1586" s="231"/>
      <c r="F1586" s="231"/>
      <c r="G1586" s="231"/>
    </row>
    <row r="1587" spans="2:7" ht="15.75">
      <c r="B1587" s="231"/>
      <c r="D1587" s="231"/>
      <c r="E1587" s="231"/>
      <c r="F1587" s="231"/>
      <c r="G1587" s="231"/>
    </row>
    <row r="1588" spans="2:7" ht="15.75">
      <c r="B1588" s="231"/>
      <c r="D1588" s="231"/>
      <c r="E1588" s="231"/>
      <c r="F1588" s="231"/>
      <c r="G1588" s="231"/>
    </row>
    <row r="1589" spans="2:7" ht="15.75">
      <c r="B1589" s="231"/>
      <c r="D1589" s="231"/>
      <c r="E1589" s="231"/>
      <c r="F1589" s="231"/>
      <c r="G1589" s="231"/>
    </row>
    <row r="1590" spans="2:7" ht="15.75">
      <c r="B1590" s="231"/>
      <c r="D1590" s="231"/>
      <c r="E1590" s="231"/>
      <c r="F1590" s="231"/>
      <c r="G1590" s="231"/>
    </row>
    <row r="1591" spans="2:7" ht="15.75">
      <c r="B1591" s="231"/>
      <c r="D1591" s="231"/>
      <c r="E1591" s="231"/>
      <c r="F1591" s="231"/>
      <c r="G1591" s="231"/>
    </row>
    <row r="1592" spans="2:7" ht="15.75">
      <c r="B1592" s="231"/>
      <c r="D1592" s="231"/>
      <c r="E1592" s="231"/>
      <c r="F1592" s="231"/>
      <c r="G1592" s="231"/>
    </row>
    <row r="1593" spans="2:7" ht="15.75">
      <c r="B1593" s="231"/>
      <c r="D1593" s="231"/>
      <c r="E1593" s="231"/>
      <c r="F1593" s="231"/>
      <c r="G1593" s="231"/>
    </row>
    <row r="1594" spans="2:7" ht="15.75">
      <c r="B1594" s="231"/>
      <c r="D1594" s="231"/>
      <c r="E1594" s="231"/>
      <c r="F1594" s="231"/>
      <c r="G1594" s="231"/>
    </row>
    <row r="1595" spans="2:7" ht="15.75">
      <c r="B1595" s="231"/>
      <c r="D1595" s="231"/>
      <c r="E1595" s="231"/>
      <c r="F1595" s="231"/>
      <c r="G1595" s="231"/>
    </row>
    <row r="1596" spans="2:7" ht="15.75">
      <c r="B1596" s="231"/>
      <c r="D1596" s="231"/>
      <c r="E1596" s="231"/>
      <c r="F1596" s="231"/>
      <c r="G1596" s="231"/>
    </row>
    <row r="1597" spans="2:7" ht="15.75">
      <c r="B1597" s="231"/>
      <c r="D1597" s="231"/>
      <c r="E1597" s="231"/>
      <c r="F1597" s="231"/>
      <c r="G1597" s="231"/>
    </row>
    <row r="1598" spans="2:7" ht="15.75">
      <c r="B1598" s="231"/>
      <c r="D1598" s="231"/>
      <c r="E1598" s="231"/>
      <c r="F1598" s="231"/>
      <c r="G1598" s="231"/>
    </row>
    <row r="1599" spans="2:7" ht="15.75">
      <c r="B1599" s="231"/>
      <c r="D1599" s="231"/>
      <c r="E1599" s="231"/>
      <c r="F1599" s="231"/>
      <c r="G1599" s="231"/>
    </row>
    <row r="1600" spans="2:7" ht="15.75">
      <c r="B1600" s="231"/>
      <c r="D1600" s="231"/>
      <c r="E1600" s="231"/>
      <c r="F1600" s="231"/>
      <c r="G1600" s="231"/>
    </row>
    <row r="1601" spans="2:7" ht="15.75">
      <c r="B1601" s="231"/>
      <c r="D1601" s="231"/>
      <c r="E1601" s="231"/>
      <c r="F1601" s="231"/>
      <c r="G1601" s="231"/>
    </row>
    <row r="1602" spans="2:7" ht="15.75">
      <c r="B1602" s="231"/>
      <c r="D1602" s="231"/>
      <c r="E1602" s="231"/>
      <c r="F1602" s="231"/>
      <c r="G1602" s="231"/>
    </row>
    <row r="1603" spans="2:7" ht="15.75">
      <c r="B1603" s="231"/>
      <c r="D1603" s="231"/>
      <c r="E1603" s="231"/>
      <c r="F1603" s="231"/>
      <c r="G1603" s="231"/>
    </row>
    <row r="1604" spans="2:7" ht="15.75">
      <c r="B1604" s="231"/>
      <c r="D1604" s="231"/>
      <c r="E1604" s="231"/>
      <c r="F1604" s="231"/>
      <c r="G1604" s="231"/>
    </row>
    <row r="1605" spans="2:7" ht="15.75">
      <c r="B1605" s="231"/>
      <c r="D1605" s="231"/>
      <c r="E1605" s="231"/>
      <c r="F1605" s="231"/>
      <c r="G1605" s="231"/>
    </row>
    <row r="1606" spans="2:7" ht="15.75">
      <c r="B1606" s="231"/>
      <c r="D1606" s="231"/>
      <c r="E1606" s="231"/>
      <c r="F1606" s="231"/>
      <c r="G1606" s="231"/>
    </row>
    <row r="1607" spans="2:7" ht="15.75">
      <c r="B1607" s="231"/>
      <c r="D1607" s="231"/>
      <c r="E1607" s="231"/>
      <c r="F1607" s="231"/>
      <c r="G1607" s="231"/>
    </row>
    <row r="1608" spans="2:7" ht="15.75">
      <c r="B1608" s="231"/>
      <c r="D1608" s="231"/>
      <c r="E1608" s="231"/>
      <c r="F1608" s="231"/>
      <c r="G1608" s="231"/>
    </row>
    <row r="1609" spans="2:7" ht="15.75">
      <c r="B1609" s="231"/>
      <c r="D1609" s="231"/>
      <c r="E1609" s="231"/>
      <c r="F1609" s="231"/>
      <c r="G1609" s="231"/>
    </row>
    <row r="1610" spans="2:7" ht="15.75">
      <c r="B1610" s="231"/>
      <c r="D1610" s="231"/>
      <c r="E1610" s="231"/>
      <c r="F1610" s="231"/>
      <c r="G1610" s="231"/>
    </row>
    <row r="1611" spans="2:7" ht="15.75">
      <c r="B1611" s="231"/>
      <c r="D1611" s="231"/>
      <c r="E1611" s="231"/>
      <c r="F1611" s="231"/>
      <c r="G1611" s="231"/>
    </row>
    <row r="1612" spans="2:7" ht="15.75">
      <c r="B1612" s="231"/>
      <c r="D1612" s="231"/>
      <c r="E1612" s="231"/>
      <c r="F1612" s="231"/>
      <c r="G1612" s="231"/>
    </row>
    <row r="1613" spans="2:7" ht="15.75">
      <c r="B1613" s="231"/>
      <c r="D1613" s="231"/>
      <c r="E1613" s="231"/>
      <c r="F1613" s="231"/>
      <c r="G1613" s="231"/>
    </row>
    <row r="1614" spans="2:7" ht="15.75">
      <c r="B1614" s="231"/>
      <c r="D1614" s="231"/>
      <c r="E1614" s="231"/>
      <c r="F1614" s="231"/>
      <c r="G1614" s="231"/>
    </row>
    <row r="1615" spans="2:7" ht="15.75">
      <c r="B1615" s="231"/>
      <c r="D1615" s="231"/>
      <c r="E1615" s="231"/>
      <c r="F1615" s="231"/>
      <c r="G1615" s="231"/>
    </row>
    <row r="1616" spans="2:7" ht="15.75">
      <c r="B1616" s="231"/>
      <c r="D1616" s="231"/>
      <c r="E1616" s="231"/>
      <c r="F1616" s="231"/>
      <c r="G1616" s="231"/>
    </row>
    <row r="1617" spans="2:7" ht="15.75">
      <c r="B1617" s="231"/>
      <c r="D1617" s="231"/>
      <c r="E1617" s="231"/>
      <c r="F1617" s="231"/>
      <c r="G1617" s="231"/>
    </row>
    <row r="1618" spans="2:7" ht="15.75">
      <c r="B1618" s="231"/>
      <c r="D1618" s="231"/>
      <c r="E1618" s="231"/>
      <c r="F1618" s="231"/>
      <c r="G1618" s="231"/>
    </row>
    <row r="1619" spans="2:7" ht="15.75">
      <c r="B1619" s="231"/>
      <c r="D1619" s="231"/>
      <c r="E1619" s="231"/>
      <c r="F1619" s="231"/>
      <c r="G1619" s="231"/>
    </row>
    <row r="1620" spans="2:7" ht="15.75">
      <c r="B1620" s="231"/>
      <c r="D1620" s="231"/>
      <c r="E1620" s="231"/>
      <c r="F1620" s="231"/>
      <c r="G1620" s="231"/>
    </row>
    <row r="1621" spans="2:7" ht="15.75">
      <c r="B1621" s="231"/>
      <c r="D1621" s="231"/>
      <c r="E1621" s="231"/>
      <c r="F1621" s="231"/>
      <c r="G1621" s="231"/>
    </row>
    <row r="1622" spans="2:7" ht="15.75">
      <c r="B1622" s="231"/>
      <c r="D1622" s="231"/>
      <c r="E1622" s="231"/>
      <c r="F1622" s="231"/>
      <c r="G1622" s="231"/>
    </row>
    <row r="1623" spans="2:7" ht="15.75">
      <c r="B1623" s="231"/>
      <c r="D1623" s="231"/>
      <c r="E1623" s="231"/>
      <c r="F1623" s="231"/>
      <c r="G1623" s="231"/>
    </row>
    <row r="1624" spans="2:7" ht="15.75">
      <c r="B1624" s="231"/>
      <c r="D1624" s="231"/>
      <c r="E1624" s="231"/>
      <c r="F1624" s="231"/>
      <c r="G1624" s="231"/>
    </row>
    <row r="1625" spans="2:7" ht="15.75">
      <c r="B1625" s="231"/>
      <c r="D1625" s="231"/>
      <c r="E1625" s="231"/>
      <c r="F1625" s="231"/>
      <c r="G1625" s="231"/>
    </row>
    <row r="1626" spans="2:7" ht="15.75">
      <c r="B1626" s="231"/>
      <c r="D1626" s="231"/>
      <c r="E1626" s="231"/>
      <c r="F1626" s="231"/>
      <c r="G1626" s="231"/>
    </row>
    <row r="1627" spans="2:7" ht="15.75">
      <c r="B1627" s="231"/>
      <c r="D1627" s="231"/>
      <c r="E1627" s="231"/>
      <c r="F1627" s="231"/>
      <c r="G1627" s="231"/>
    </row>
    <row r="1628" spans="2:7" ht="15.75">
      <c r="B1628" s="231"/>
      <c r="D1628" s="231"/>
      <c r="E1628" s="231"/>
      <c r="F1628" s="231"/>
      <c r="G1628" s="231"/>
    </row>
    <row r="1629" spans="2:7" ht="15.75">
      <c r="B1629" s="231"/>
      <c r="D1629" s="231"/>
      <c r="E1629" s="231"/>
      <c r="F1629" s="231"/>
      <c r="G1629" s="231"/>
    </row>
    <row r="1630" spans="2:7" ht="15.75">
      <c r="B1630" s="231"/>
      <c r="D1630" s="231"/>
      <c r="E1630" s="231"/>
      <c r="F1630" s="231"/>
      <c r="G1630" s="231"/>
    </row>
    <row r="1631" spans="2:7" ht="15.75">
      <c r="B1631" s="231"/>
      <c r="D1631" s="231"/>
      <c r="E1631" s="231"/>
      <c r="F1631" s="231"/>
      <c r="G1631" s="231"/>
    </row>
    <row r="1632" spans="2:7" ht="15.75">
      <c r="B1632" s="231"/>
      <c r="D1632" s="231"/>
      <c r="E1632" s="231"/>
      <c r="F1632" s="231"/>
      <c r="G1632" s="231"/>
    </row>
    <row r="1633" spans="2:7" ht="15.75">
      <c r="B1633" s="231"/>
      <c r="D1633" s="231"/>
      <c r="E1633" s="231"/>
      <c r="F1633" s="231"/>
      <c r="G1633" s="231"/>
    </row>
    <row r="1634" spans="2:7" ht="15.75">
      <c r="B1634" s="231"/>
      <c r="D1634" s="231"/>
      <c r="E1634" s="231"/>
      <c r="F1634" s="231"/>
      <c r="G1634" s="231"/>
    </row>
    <row r="1635" spans="2:7" ht="15.75">
      <c r="B1635" s="231"/>
      <c r="D1635" s="231"/>
      <c r="E1635" s="231"/>
      <c r="F1635" s="231"/>
      <c r="G1635" s="231"/>
    </row>
    <row r="1636" spans="2:7" ht="15.75">
      <c r="B1636" s="231"/>
      <c r="D1636" s="231"/>
      <c r="E1636" s="231"/>
      <c r="F1636" s="231"/>
      <c r="G1636" s="231"/>
    </row>
    <row r="1637" spans="2:7" ht="15.75">
      <c r="B1637" s="231"/>
      <c r="D1637" s="231"/>
      <c r="E1637" s="231"/>
      <c r="F1637" s="231"/>
      <c r="G1637" s="231"/>
    </row>
    <row r="1638" spans="2:7" ht="15.75">
      <c r="B1638" s="231"/>
      <c r="D1638" s="231"/>
      <c r="E1638" s="231"/>
      <c r="F1638" s="231"/>
      <c r="G1638" s="231"/>
    </row>
    <row r="1639" spans="2:7" ht="15.75">
      <c r="B1639" s="231"/>
      <c r="D1639" s="231"/>
      <c r="E1639" s="231"/>
      <c r="F1639" s="231"/>
      <c r="G1639" s="231"/>
    </row>
    <row r="1640" spans="2:7" ht="15.75">
      <c r="B1640" s="231"/>
      <c r="D1640" s="231"/>
      <c r="E1640" s="231"/>
      <c r="F1640" s="231"/>
      <c r="G1640" s="231"/>
    </row>
    <row r="1641" spans="2:7" ht="15.75">
      <c r="B1641" s="231"/>
      <c r="D1641" s="231"/>
      <c r="E1641" s="231"/>
      <c r="F1641" s="231"/>
      <c r="G1641" s="231"/>
    </row>
    <row r="1642" spans="2:7" ht="15.75">
      <c r="B1642" s="231"/>
      <c r="D1642" s="231"/>
      <c r="E1642" s="231"/>
      <c r="F1642" s="231"/>
      <c r="G1642" s="231"/>
    </row>
    <row r="1643" spans="2:7" ht="15.75">
      <c r="B1643" s="231"/>
      <c r="D1643" s="231"/>
      <c r="E1643" s="231"/>
      <c r="F1643" s="231"/>
      <c r="G1643" s="231"/>
    </row>
    <row r="1644" spans="2:7" ht="15.75">
      <c r="B1644" s="231"/>
      <c r="D1644" s="231"/>
      <c r="E1644" s="231"/>
      <c r="F1644" s="231"/>
      <c r="G1644" s="231"/>
    </row>
    <row r="1645" spans="2:7" ht="15.75">
      <c r="B1645" s="231"/>
      <c r="D1645" s="231"/>
      <c r="E1645" s="231"/>
      <c r="F1645" s="231"/>
      <c r="G1645" s="231"/>
    </row>
    <row r="1646" spans="2:7" ht="15.75">
      <c r="B1646" s="231"/>
      <c r="D1646" s="231"/>
      <c r="E1646" s="231"/>
      <c r="F1646" s="231"/>
      <c r="G1646" s="231"/>
    </row>
    <row r="1647" spans="2:7" ht="15.75">
      <c r="B1647" s="231"/>
      <c r="D1647" s="231"/>
      <c r="E1647" s="231"/>
      <c r="F1647" s="231"/>
      <c r="G1647" s="231"/>
    </row>
    <row r="1648" spans="2:7" ht="15.75">
      <c r="B1648" s="231"/>
      <c r="D1648" s="231"/>
      <c r="E1648" s="231"/>
      <c r="F1648" s="231"/>
      <c r="G1648" s="231"/>
    </row>
    <row r="1649" spans="2:7" ht="15.75">
      <c r="B1649" s="231"/>
      <c r="D1649" s="231"/>
      <c r="E1649" s="231"/>
      <c r="F1649" s="231"/>
      <c r="G1649" s="231"/>
    </row>
    <row r="1650" spans="2:7" ht="15.75">
      <c r="B1650" s="231"/>
      <c r="D1650" s="231"/>
      <c r="E1650" s="231"/>
      <c r="F1650" s="231"/>
      <c r="G1650" s="231"/>
    </row>
    <row r="1651" spans="2:7" ht="15.75">
      <c r="B1651" s="231"/>
      <c r="D1651" s="231"/>
      <c r="E1651" s="231"/>
      <c r="F1651" s="231"/>
      <c r="G1651" s="231"/>
    </row>
    <row r="1652" spans="2:7" ht="15.75">
      <c r="B1652" s="231"/>
      <c r="D1652" s="231"/>
      <c r="E1652" s="231"/>
      <c r="F1652" s="231"/>
      <c r="G1652" s="231"/>
    </row>
    <row r="1653" spans="2:7" ht="15.75">
      <c r="B1653" s="231"/>
      <c r="D1653" s="231"/>
      <c r="E1653" s="231"/>
      <c r="F1653" s="231"/>
      <c r="G1653" s="231"/>
    </row>
    <row r="1654" spans="2:7" ht="15.75">
      <c r="B1654" s="231"/>
      <c r="D1654" s="231"/>
      <c r="E1654" s="231"/>
      <c r="F1654" s="231"/>
      <c r="G1654" s="231"/>
    </row>
    <row r="1655" spans="2:7" ht="15.75">
      <c r="B1655" s="231"/>
      <c r="D1655" s="231"/>
      <c r="E1655" s="231"/>
      <c r="F1655" s="231"/>
      <c r="G1655" s="231"/>
    </row>
    <row r="1656" spans="2:7" ht="15.75">
      <c r="B1656" s="231"/>
      <c r="D1656" s="231"/>
      <c r="E1656" s="231"/>
      <c r="F1656" s="231"/>
      <c r="G1656" s="231"/>
    </row>
    <row r="1657" spans="2:7" ht="15.75">
      <c r="B1657" s="231"/>
      <c r="D1657" s="231"/>
      <c r="E1657" s="231"/>
      <c r="F1657" s="231"/>
      <c r="G1657" s="231"/>
    </row>
    <row r="1658" spans="2:7" ht="15.75">
      <c r="B1658" s="231"/>
      <c r="D1658" s="231"/>
      <c r="E1658" s="231"/>
      <c r="F1658" s="231"/>
      <c r="G1658" s="231"/>
    </row>
    <row r="1659" spans="2:7" ht="15.75">
      <c r="B1659" s="231"/>
      <c r="D1659" s="231"/>
      <c r="E1659" s="231"/>
      <c r="F1659" s="231"/>
      <c r="G1659" s="231"/>
    </row>
    <row r="1660" spans="2:7" ht="15.75">
      <c r="B1660" s="231"/>
      <c r="D1660" s="231"/>
      <c r="E1660" s="231"/>
      <c r="F1660" s="231"/>
      <c r="G1660" s="231"/>
    </row>
    <row r="1661" spans="2:7" ht="15.75">
      <c r="B1661" s="231"/>
      <c r="D1661" s="231"/>
      <c r="E1661" s="231"/>
      <c r="F1661" s="231"/>
      <c r="G1661" s="231"/>
    </row>
    <row r="1662" spans="2:7" ht="15.75">
      <c r="B1662" s="231"/>
      <c r="D1662" s="231"/>
      <c r="E1662" s="231"/>
      <c r="F1662" s="231"/>
      <c r="G1662" s="231"/>
    </row>
    <row r="1663" spans="2:7" ht="15.75">
      <c r="B1663" s="231"/>
      <c r="D1663" s="231"/>
      <c r="E1663" s="231"/>
      <c r="F1663" s="231"/>
      <c r="G1663" s="231"/>
    </row>
    <row r="1664" spans="2:7" ht="15.75">
      <c r="B1664" s="231"/>
      <c r="D1664" s="231"/>
      <c r="E1664" s="231"/>
      <c r="F1664" s="231"/>
      <c r="G1664" s="231"/>
    </row>
    <row r="1665" spans="2:7" ht="15.75">
      <c r="B1665" s="231"/>
      <c r="D1665" s="231"/>
      <c r="E1665" s="231"/>
      <c r="F1665" s="231"/>
      <c r="G1665" s="231"/>
    </row>
    <row r="1666" spans="2:7" ht="15.75">
      <c r="B1666" s="231"/>
      <c r="D1666" s="231"/>
      <c r="E1666" s="231"/>
      <c r="F1666" s="231"/>
      <c r="G1666" s="231"/>
    </row>
    <row r="1667" spans="2:7" ht="15.75">
      <c r="B1667" s="231"/>
      <c r="D1667" s="231"/>
      <c r="E1667" s="231"/>
      <c r="F1667" s="231"/>
      <c r="G1667" s="231"/>
    </row>
    <row r="1668" spans="2:7" ht="15.75">
      <c r="B1668" s="231"/>
      <c r="D1668" s="231"/>
      <c r="E1668" s="231"/>
      <c r="F1668" s="231"/>
      <c r="G1668" s="231"/>
    </row>
    <row r="1669" spans="2:7" ht="15.75">
      <c r="B1669" s="231"/>
      <c r="D1669" s="231"/>
      <c r="E1669" s="231"/>
      <c r="F1669" s="231"/>
      <c r="G1669" s="231"/>
    </row>
    <row r="1670" spans="2:7" ht="15.75">
      <c r="B1670" s="231"/>
      <c r="D1670" s="231"/>
      <c r="E1670" s="231"/>
      <c r="F1670" s="231"/>
      <c r="G1670" s="231"/>
    </row>
    <row r="1671" spans="2:7" ht="15.75">
      <c r="B1671" s="231"/>
      <c r="D1671" s="231"/>
      <c r="E1671" s="231"/>
      <c r="F1671" s="231"/>
      <c r="G1671" s="231"/>
    </row>
    <row r="1672" spans="2:7" ht="15.75">
      <c r="B1672" s="231"/>
      <c r="D1672" s="231"/>
      <c r="E1672" s="231"/>
      <c r="F1672" s="231"/>
      <c r="G1672" s="231"/>
    </row>
    <row r="1673" spans="2:7" ht="15.75">
      <c r="B1673" s="231"/>
      <c r="D1673" s="231"/>
      <c r="E1673" s="231"/>
      <c r="F1673" s="231"/>
      <c r="G1673" s="231"/>
    </row>
    <row r="1674" spans="2:7" ht="15.75">
      <c r="B1674" s="231"/>
      <c r="D1674" s="231"/>
      <c r="E1674" s="231"/>
      <c r="F1674" s="231"/>
      <c r="G1674" s="231"/>
    </row>
    <row r="1675" spans="2:7" ht="15.75">
      <c r="B1675" s="231"/>
      <c r="D1675" s="231"/>
      <c r="E1675" s="231"/>
      <c r="F1675" s="231"/>
      <c r="G1675" s="231"/>
    </row>
    <row r="1676" spans="2:7" ht="15.75">
      <c r="B1676" s="231"/>
      <c r="D1676" s="231"/>
      <c r="E1676" s="231"/>
      <c r="F1676" s="231"/>
      <c r="G1676" s="231"/>
    </row>
    <row r="1677" spans="2:7" ht="15.75">
      <c r="B1677" s="231"/>
      <c r="D1677" s="231"/>
      <c r="E1677" s="231"/>
      <c r="F1677" s="231"/>
      <c r="G1677" s="231"/>
    </row>
    <row r="1678" spans="2:7" ht="15.75">
      <c r="B1678" s="231"/>
      <c r="D1678" s="231"/>
      <c r="E1678" s="231"/>
      <c r="F1678" s="231"/>
      <c r="G1678" s="231"/>
    </row>
    <row r="1679" spans="2:7" ht="15.75">
      <c r="B1679" s="231"/>
      <c r="D1679" s="231"/>
      <c r="E1679" s="231"/>
      <c r="F1679" s="231"/>
      <c r="G1679" s="231"/>
    </row>
    <row r="1680" spans="2:7" ht="15.75">
      <c r="B1680" s="231"/>
      <c r="D1680" s="231"/>
      <c r="E1680" s="231"/>
      <c r="F1680" s="231"/>
      <c r="G1680" s="231"/>
    </row>
    <row r="1681" spans="2:7" ht="15.75">
      <c r="B1681" s="231"/>
      <c r="D1681" s="231"/>
      <c r="E1681" s="231"/>
      <c r="F1681" s="231"/>
      <c r="G1681" s="231"/>
    </row>
    <row r="1682" spans="2:7" ht="15.75">
      <c r="B1682" s="231"/>
      <c r="D1682" s="231"/>
      <c r="E1682" s="231"/>
      <c r="F1682" s="231"/>
      <c r="G1682" s="231"/>
    </row>
    <row r="1683" spans="2:7" ht="15.75">
      <c r="B1683" s="231"/>
      <c r="D1683" s="231"/>
      <c r="E1683" s="231"/>
      <c r="F1683" s="231"/>
      <c r="G1683" s="231"/>
    </row>
    <row r="1684" spans="2:7" ht="15.75">
      <c r="B1684" s="231"/>
      <c r="D1684" s="231"/>
      <c r="E1684" s="231"/>
      <c r="F1684" s="231"/>
      <c r="G1684" s="231"/>
    </row>
    <row r="1685" spans="2:7" ht="15.75">
      <c r="B1685" s="231"/>
      <c r="D1685" s="231"/>
      <c r="E1685" s="231"/>
      <c r="F1685" s="231"/>
      <c r="G1685" s="231"/>
    </row>
    <row r="1686" spans="2:7" ht="15.75">
      <c r="B1686" s="231"/>
      <c r="D1686" s="231"/>
      <c r="E1686" s="231"/>
      <c r="F1686" s="231"/>
      <c r="G1686" s="231"/>
    </row>
    <row r="1687" spans="2:7" ht="15.75">
      <c r="B1687" s="231"/>
      <c r="D1687" s="231"/>
      <c r="E1687" s="231"/>
      <c r="F1687" s="231"/>
      <c r="G1687" s="231"/>
    </row>
    <row r="1688" spans="2:7" ht="15.75">
      <c r="B1688" s="231"/>
      <c r="D1688" s="231"/>
      <c r="E1688" s="231"/>
      <c r="F1688" s="231"/>
      <c r="G1688" s="231"/>
    </row>
    <row r="1689" spans="2:7" ht="15.75">
      <c r="B1689" s="231"/>
      <c r="D1689" s="231"/>
      <c r="E1689" s="231"/>
      <c r="F1689" s="231"/>
      <c r="G1689" s="231"/>
    </row>
    <row r="1690" spans="2:7" ht="15.75">
      <c r="B1690" s="231"/>
      <c r="D1690" s="231"/>
      <c r="E1690" s="231"/>
      <c r="F1690" s="231"/>
      <c r="G1690" s="231"/>
    </row>
    <row r="1691" spans="2:7" ht="15.75">
      <c r="B1691" s="231"/>
      <c r="D1691" s="231"/>
      <c r="E1691" s="231"/>
      <c r="F1691" s="231"/>
      <c r="G1691" s="231"/>
    </row>
    <row r="1692" spans="2:7" ht="15.75">
      <c r="B1692" s="231"/>
      <c r="D1692" s="231"/>
      <c r="E1692" s="231"/>
      <c r="F1692" s="231"/>
      <c r="G1692" s="231"/>
    </row>
    <row r="1693" spans="2:7" ht="15.75">
      <c r="B1693" s="231"/>
      <c r="D1693" s="231"/>
      <c r="E1693" s="231"/>
      <c r="F1693" s="231"/>
      <c r="G1693" s="231"/>
    </row>
    <row r="1694" spans="2:7" ht="15.75">
      <c r="B1694" s="231"/>
      <c r="D1694" s="231"/>
      <c r="E1694" s="231"/>
      <c r="F1694" s="231"/>
      <c r="G1694" s="231"/>
    </row>
    <row r="1695" spans="2:7" ht="15.75">
      <c r="B1695" s="231"/>
      <c r="D1695" s="231"/>
      <c r="E1695" s="231"/>
      <c r="F1695" s="231"/>
      <c r="G1695" s="231"/>
    </row>
    <row r="1696" spans="2:7" ht="15.75">
      <c r="B1696" s="231"/>
      <c r="D1696" s="231"/>
      <c r="E1696" s="231"/>
      <c r="F1696" s="231"/>
      <c r="G1696" s="231"/>
    </row>
    <row r="1697" spans="2:7" ht="15.75">
      <c r="B1697" s="231"/>
      <c r="D1697" s="231"/>
      <c r="E1697" s="231"/>
      <c r="F1697" s="231"/>
      <c r="G1697" s="231"/>
    </row>
    <row r="1698" spans="2:7" ht="15.75">
      <c r="B1698" s="231"/>
      <c r="D1698" s="231"/>
      <c r="E1698" s="231"/>
      <c r="F1698" s="231"/>
      <c r="G1698" s="231"/>
    </row>
    <row r="1699" spans="2:7" ht="15.75">
      <c r="B1699" s="231"/>
      <c r="D1699" s="231"/>
      <c r="E1699" s="231"/>
      <c r="F1699" s="231"/>
      <c r="G1699" s="231"/>
    </row>
    <row r="1700" spans="2:7" ht="15.75">
      <c r="B1700" s="231"/>
      <c r="D1700" s="231"/>
      <c r="E1700" s="231"/>
      <c r="F1700" s="231"/>
      <c r="G1700" s="231"/>
    </row>
    <row r="1701" spans="2:7" ht="15.75">
      <c r="B1701" s="231"/>
      <c r="D1701" s="231"/>
      <c r="E1701" s="231"/>
      <c r="F1701" s="231"/>
      <c r="G1701" s="231"/>
    </row>
    <row r="1702" spans="2:7" ht="15.75">
      <c r="B1702" s="231"/>
      <c r="D1702" s="231"/>
      <c r="E1702" s="231"/>
      <c r="F1702" s="231"/>
      <c r="G1702" s="231"/>
    </row>
    <row r="1703" spans="2:7" ht="15.75">
      <c r="B1703" s="231"/>
      <c r="D1703" s="231"/>
      <c r="E1703" s="231"/>
      <c r="F1703" s="231"/>
      <c r="G1703" s="231"/>
    </row>
    <row r="1704" spans="2:7" ht="15.75">
      <c r="B1704" s="231"/>
      <c r="D1704" s="231"/>
      <c r="E1704" s="231"/>
      <c r="F1704" s="231"/>
      <c r="G1704" s="231"/>
    </row>
    <row r="1705" spans="2:7" ht="15.75">
      <c r="B1705" s="231"/>
      <c r="D1705" s="231"/>
      <c r="E1705" s="231"/>
      <c r="F1705" s="231"/>
      <c r="G1705" s="231"/>
    </row>
    <row r="1706" spans="2:7" ht="15.75">
      <c r="B1706" s="231"/>
      <c r="D1706" s="231"/>
      <c r="E1706" s="231"/>
      <c r="F1706" s="231"/>
      <c r="G1706" s="231"/>
    </row>
    <row r="1707" spans="2:7" ht="15.75">
      <c r="B1707" s="231"/>
      <c r="D1707" s="231"/>
      <c r="E1707" s="231"/>
      <c r="F1707" s="231"/>
      <c r="G1707" s="231"/>
    </row>
    <row r="1708" spans="2:7" ht="15.75">
      <c r="B1708" s="231"/>
      <c r="D1708" s="231"/>
      <c r="E1708" s="231"/>
      <c r="F1708" s="231"/>
      <c r="G1708" s="231"/>
    </row>
    <row r="1709" spans="2:7" ht="15.75">
      <c r="B1709" s="231"/>
      <c r="D1709" s="231"/>
      <c r="E1709" s="231"/>
      <c r="F1709" s="231"/>
      <c r="G1709" s="231"/>
    </row>
    <row r="1710" spans="2:7" ht="15.75">
      <c r="B1710" s="231"/>
      <c r="D1710" s="231"/>
      <c r="E1710" s="231"/>
      <c r="F1710" s="231"/>
      <c r="G1710" s="231"/>
    </row>
    <row r="1711" spans="2:7" ht="15.75">
      <c r="B1711" s="231"/>
      <c r="D1711" s="231"/>
      <c r="E1711" s="231"/>
      <c r="F1711" s="231"/>
      <c r="G1711" s="231"/>
    </row>
    <row r="1712" spans="2:7" ht="15.75">
      <c r="B1712" s="231"/>
      <c r="D1712" s="231"/>
      <c r="E1712" s="231"/>
      <c r="F1712" s="231"/>
      <c r="G1712" s="231"/>
    </row>
    <row r="1713" spans="2:7" ht="15.75">
      <c r="B1713" s="231"/>
      <c r="D1713" s="231"/>
      <c r="E1713" s="231"/>
      <c r="F1713" s="231"/>
      <c r="G1713" s="231"/>
    </row>
    <row r="1714" spans="2:7" ht="15.75">
      <c r="B1714" s="231"/>
      <c r="D1714" s="231"/>
      <c r="E1714" s="231"/>
      <c r="F1714" s="231"/>
      <c r="G1714" s="231"/>
    </row>
    <row r="1715" spans="2:7" ht="15.75">
      <c r="B1715" s="231"/>
      <c r="D1715" s="231"/>
      <c r="E1715" s="231"/>
      <c r="F1715" s="231"/>
      <c r="G1715" s="231"/>
    </row>
    <row r="1716" spans="2:7" ht="15.75">
      <c r="B1716" s="231"/>
      <c r="D1716" s="231"/>
      <c r="E1716" s="231"/>
      <c r="F1716" s="231"/>
      <c r="G1716" s="231"/>
    </row>
    <row r="1717" spans="2:7" ht="15.75">
      <c r="B1717" s="231"/>
      <c r="D1717" s="231"/>
      <c r="E1717" s="231"/>
      <c r="F1717" s="231"/>
      <c r="G1717" s="231"/>
    </row>
    <row r="1718" spans="2:7" ht="15.75">
      <c r="B1718" s="231"/>
      <c r="D1718" s="231"/>
      <c r="E1718" s="231"/>
      <c r="F1718" s="231"/>
      <c r="G1718" s="231"/>
    </row>
    <row r="1719" spans="2:7" ht="15.75">
      <c r="B1719" s="231"/>
      <c r="D1719" s="231"/>
      <c r="E1719" s="231"/>
      <c r="F1719" s="231"/>
      <c r="G1719" s="231"/>
    </row>
    <row r="1720" spans="2:7" ht="15.75">
      <c r="B1720" s="231"/>
      <c r="D1720" s="231"/>
      <c r="E1720" s="231"/>
      <c r="F1720" s="231"/>
      <c r="G1720" s="231"/>
    </row>
    <row r="1721" spans="2:7" ht="15.75">
      <c r="B1721" s="231"/>
      <c r="D1721" s="231"/>
      <c r="E1721" s="231"/>
      <c r="F1721" s="231"/>
      <c r="G1721" s="231"/>
    </row>
    <row r="1722" spans="2:7" ht="15.75">
      <c r="B1722" s="231"/>
      <c r="D1722" s="231"/>
      <c r="E1722" s="231"/>
      <c r="F1722" s="231"/>
      <c r="G1722" s="231"/>
    </row>
    <row r="1723" spans="2:7" ht="15.75">
      <c r="B1723" s="231"/>
      <c r="D1723" s="231"/>
      <c r="E1723" s="231"/>
      <c r="F1723" s="231"/>
      <c r="G1723" s="231"/>
    </row>
    <row r="1724" spans="2:7" ht="15.75">
      <c r="B1724" s="231"/>
      <c r="D1724" s="231"/>
      <c r="E1724" s="231"/>
      <c r="F1724" s="231"/>
      <c r="G1724" s="231"/>
    </row>
    <row r="1725" spans="2:7" ht="15.75">
      <c r="B1725" s="231"/>
      <c r="D1725" s="231"/>
      <c r="E1725" s="231"/>
      <c r="F1725" s="231"/>
      <c r="G1725" s="231"/>
    </row>
    <row r="1726" spans="2:7" ht="15.75">
      <c r="B1726" s="231"/>
      <c r="D1726" s="231"/>
      <c r="E1726" s="231"/>
      <c r="F1726" s="231"/>
      <c r="G1726" s="231"/>
    </row>
    <row r="1727" spans="2:7" ht="15.75">
      <c r="B1727" s="231"/>
      <c r="D1727" s="231"/>
      <c r="E1727" s="231"/>
      <c r="F1727" s="231"/>
      <c r="G1727" s="231"/>
    </row>
    <row r="1728" spans="2:7" ht="15.75">
      <c r="B1728" s="231"/>
      <c r="D1728" s="231"/>
      <c r="E1728" s="231"/>
      <c r="F1728" s="231"/>
      <c r="G1728" s="231"/>
    </row>
    <row r="1729" spans="2:7" ht="15.75">
      <c r="B1729" s="231"/>
      <c r="D1729" s="231"/>
      <c r="E1729" s="231"/>
      <c r="F1729" s="231"/>
      <c r="G1729" s="231"/>
    </row>
    <row r="1730" spans="2:7" ht="15.75">
      <c r="B1730" s="231"/>
      <c r="D1730" s="231"/>
      <c r="E1730" s="231"/>
      <c r="F1730" s="231"/>
      <c r="G1730" s="231"/>
    </row>
    <row r="1731" spans="2:7" ht="15.75">
      <c r="B1731" s="231"/>
      <c r="D1731" s="231"/>
      <c r="E1731" s="231"/>
      <c r="F1731" s="231"/>
      <c r="G1731" s="231"/>
    </row>
    <row r="1732" spans="2:7" ht="15.75">
      <c r="B1732" s="231"/>
      <c r="D1732" s="231"/>
      <c r="E1732" s="231"/>
      <c r="F1732" s="231"/>
      <c r="G1732" s="231"/>
    </row>
    <row r="1733" spans="2:7" ht="15.75">
      <c r="B1733" s="231"/>
      <c r="D1733" s="231"/>
      <c r="E1733" s="231"/>
      <c r="F1733" s="231"/>
      <c r="G1733" s="231"/>
    </row>
    <row r="1734" spans="2:7" ht="15.75">
      <c r="B1734" s="231"/>
      <c r="D1734" s="231"/>
      <c r="E1734" s="231"/>
      <c r="F1734" s="231"/>
      <c r="G1734" s="231"/>
    </row>
    <row r="1735" spans="2:7" ht="15.75">
      <c r="B1735" s="231"/>
      <c r="D1735" s="231"/>
      <c r="E1735" s="231"/>
      <c r="F1735" s="231"/>
      <c r="G1735" s="231"/>
    </row>
    <row r="1736" spans="2:7" ht="15.75">
      <c r="B1736" s="231"/>
      <c r="D1736" s="231"/>
      <c r="E1736" s="231"/>
      <c r="F1736" s="231"/>
      <c r="G1736" s="231"/>
    </row>
    <row r="1737" spans="2:7" ht="15.75">
      <c r="B1737" s="231"/>
      <c r="D1737" s="231"/>
      <c r="E1737" s="231"/>
      <c r="F1737" s="231"/>
      <c r="G1737" s="231"/>
    </row>
    <row r="1738" spans="2:7" ht="15.75">
      <c r="B1738" s="231"/>
      <c r="D1738" s="231"/>
      <c r="E1738" s="231"/>
      <c r="F1738" s="231"/>
      <c r="G1738" s="231"/>
    </row>
    <row r="1739" spans="2:7" ht="15.75">
      <c r="B1739" s="231"/>
      <c r="D1739" s="231"/>
      <c r="E1739" s="231"/>
      <c r="F1739" s="231"/>
      <c r="G1739" s="231"/>
    </row>
    <row r="1740" spans="2:7" ht="15.75">
      <c r="B1740" s="231"/>
      <c r="D1740" s="231"/>
      <c r="E1740" s="231"/>
      <c r="F1740" s="231"/>
      <c r="G1740" s="231"/>
    </row>
    <row r="1741" spans="2:7" ht="15.75">
      <c r="B1741" s="231"/>
      <c r="D1741" s="231"/>
      <c r="E1741" s="231"/>
      <c r="F1741" s="231"/>
      <c r="G1741" s="231"/>
    </row>
    <row r="1742" spans="2:7" ht="15.75">
      <c r="B1742" s="231"/>
      <c r="D1742" s="231"/>
      <c r="E1742" s="231"/>
      <c r="F1742" s="231"/>
      <c r="G1742" s="231"/>
    </row>
    <row r="1743" spans="2:7" ht="15.75">
      <c r="B1743" s="231"/>
      <c r="D1743" s="231"/>
      <c r="E1743" s="231"/>
      <c r="F1743" s="231"/>
      <c r="G1743" s="231"/>
    </row>
    <row r="1744" spans="2:7" ht="15.75">
      <c r="B1744" s="231"/>
      <c r="D1744" s="231"/>
      <c r="E1744" s="231"/>
      <c r="F1744" s="231"/>
      <c r="G1744" s="231"/>
    </row>
    <row r="1745" spans="2:7" ht="15.75">
      <c r="B1745" s="231"/>
      <c r="D1745" s="231"/>
      <c r="E1745" s="231"/>
      <c r="F1745" s="231"/>
      <c r="G1745" s="231"/>
    </row>
    <row r="1746" spans="2:7" ht="15.75">
      <c r="B1746" s="231"/>
      <c r="D1746" s="231"/>
      <c r="E1746" s="231"/>
      <c r="F1746" s="231"/>
      <c r="G1746" s="231"/>
    </row>
    <row r="1747" spans="2:7" ht="15.75">
      <c r="B1747" s="231"/>
      <c r="D1747" s="231"/>
      <c r="E1747" s="231"/>
      <c r="F1747" s="231"/>
      <c r="G1747" s="231"/>
    </row>
    <row r="1748" spans="2:7" ht="15.75">
      <c r="B1748" s="231"/>
      <c r="D1748" s="231"/>
      <c r="E1748" s="231"/>
      <c r="F1748" s="231"/>
      <c r="G1748" s="231"/>
    </row>
    <row r="1749" spans="2:7" ht="15.75">
      <c r="B1749" s="231"/>
      <c r="D1749" s="231"/>
      <c r="E1749" s="231"/>
      <c r="F1749" s="231"/>
      <c r="G1749" s="231"/>
    </row>
    <row r="1750" spans="2:7" ht="15.75">
      <c r="B1750" s="231"/>
      <c r="D1750" s="231"/>
      <c r="E1750" s="231"/>
      <c r="F1750" s="231"/>
      <c r="G1750" s="231"/>
    </row>
    <row r="1751" spans="2:7" ht="15.75">
      <c r="B1751" s="231"/>
      <c r="D1751" s="231"/>
      <c r="E1751" s="231"/>
      <c r="F1751" s="231"/>
      <c r="G1751" s="231"/>
    </row>
    <row r="1752" spans="2:7" ht="15.75">
      <c r="B1752" s="231"/>
      <c r="D1752" s="231"/>
      <c r="E1752" s="231"/>
      <c r="F1752" s="231"/>
      <c r="G1752" s="231"/>
    </row>
    <row r="1753" spans="2:7" ht="15.75">
      <c r="B1753" s="231"/>
      <c r="D1753" s="231"/>
      <c r="E1753" s="231"/>
      <c r="F1753" s="231"/>
      <c r="G1753" s="231"/>
    </row>
    <row r="1754" spans="2:7" ht="15.75">
      <c r="B1754" s="231"/>
      <c r="D1754" s="231"/>
      <c r="E1754" s="231"/>
      <c r="F1754" s="231"/>
      <c r="G1754" s="231"/>
    </row>
    <row r="1755" spans="2:7" ht="15.75">
      <c r="B1755" s="231"/>
      <c r="D1755" s="231"/>
      <c r="E1755" s="231"/>
      <c r="F1755" s="231"/>
      <c r="G1755" s="231"/>
    </row>
    <row r="1756" spans="2:7" ht="15.75">
      <c r="B1756" s="231"/>
      <c r="D1756" s="231"/>
      <c r="E1756" s="231"/>
      <c r="F1756" s="231"/>
      <c r="G1756" s="231"/>
    </row>
    <row r="1757" spans="2:7" ht="15.75">
      <c r="B1757" s="231"/>
      <c r="D1757" s="231"/>
      <c r="E1757" s="231"/>
      <c r="F1757" s="231"/>
      <c r="G1757" s="231"/>
    </row>
    <row r="1758" spans="2:7" ht="15.75">
      <c r="B1758" s="231"/>
      <c r="D1758" s="231"/>
      <c r="E1758" s="231"/>
      <c r="F1758" s="231"/>
      <c r="G1758" s="231"/>
    </row>
    <row r="1759" spans="2:7" ht="15.75">
      <c r="B1759" s="231"/>
      <c r="D1759" s="231"/>
      <c r="E1759" s="231"/>
      <c r="F1759" s="231"/>
      <c r="G1759" s="231"/>
    </row>
    <row r="1760" spans="2:7" ht="15.75">
      <c r="B1760" s="231"/>
      <c r="D1760" s="231"/>
      <c r="E1760" s="231"/>
      <c r="F1760" s="231"/>
      <c r="G1760" s="231"/>
    </row>
    <row r="1761" spans="2:7" ht="15.75">
      <c r="B1761" s="231"/>
      <c r="D1761" s="231"/>
      <c r="E1761" s="231"/>
      <c r="F1761" s="231"/>
      <c r="G1761" s="231"/>
    </row>
    <row r="1762" spans="2:7" ht="15.75">
      <c r="B1762" s="231"/>
      <c r="D1762" s="231"/>
      <c r="E1762" s="231"/>
      <c r="F1762" s="231"/>
      <c r="G1762" s="231"/>
    </row>
    <row r="1763" spans="2:7" ht="15.75">
      <c r="B1763" s="231"/>
      <c r="D1763" s="231"/>
      <c r="E1763" s="231"/>
      <c r="F1763" s="231"/>
      <c r="G1763" s="231"/>
    </row>
    <row r="1764" spans="2:7" ht="15.75">
      <c r="B1764" s="231"/>
      <c r="D1764" s="231"/>
      <c r="E1764" s="231"/>
      <c r="F1764" s="231"/>
      <c r="G1764" s="231"/>
    </row>
    <row r="1765" spans="2:7" ht="15.75">
      <c r="B1765" s="231"/>
      <c r="D1765" s="231"/>
      <c r="E1765" s="231"/>
      <c r="F1765" s="231"/>
      <c r="G1765" s="231"/>
    </row>
    <row r="1766" spans="2:7" ht="15.75">
      <c r="B1766" s="231"/>
      <c r="D1766" s="231"/>
      <c r="E1766" s="231"/>
      <c r="F1766" s="231"/>
      <c r="G1766" s="231"/>
    </row>
    <row r="1767" spans="2:7" ht="15.75">
      <c r="B1767" s="231"/>
      <c r="D1767" s="231"/>
      <c r="E1767" s="231"/>
      <c r="F1767" s="231"/>
      <c r="G1767" s="231"/>
    </row>
    <row r="1768" spans="2:7" ht="15.75">
      <c r="B1768" s="231"/>
      <c r="D1768" s="231"/>
      <c r="E1768" s="231"/>
      <c r="F1768" s="231"/>
      <c r="G1768" s="231"/>
    </row>
    <row r="1769" spans="2:7" ht="15.75">
      <c r="B1769" s="231"/>
      <c r="D1769" s="231"/>
      <c r="E1769" s="231"/>
      <c r="F1769" s="231"/>
      <c r="G1769" s="231"/>
    </row>
    <row r="1770" spans="2:7" ht="15.75">
      <c r="B1770" s="231"/>
      <c r="D1770" s="231"/>
      <c r="E1770" s="231"/>
      <c r="F1770" s="231"/>
      <c r="G1770" s="231"/>
    </row>
    <row r="1771" spans="2:7" ht="15.75">
      <c r="B1771" s="231"/>
      <c r="D1771" s="231"/>
      <c r="E1771" s="231"/>
      <c r="F1771" s="231"/>
      <c r="G1771" s="231"/>
    </row>
    <row r="1772" spans="2:7" ht="15.75">
      <c r="B1772" s="231"/>
      <c r="D1772" s="231"/>
      <c r="E1772" s="231"/>
      <c r="F1772" s="231"/>
      <c r="G1772" s="231"/>
    </row>
    <row r="1773" spans="2:7" ht="15.75">
      <c r="B1773" s="231"/>
      <c r="D1773" s="231"/>
      <c r="E1773" s="231"/>
      <c r="F1773" s="231"/>
      <c r="G1773" s="231"/>
    </row>
    <row r="1774" spans="2:7" ht="15.75">
      <c r="B1774" s="231"/>
      <c r="D1774" s="231"/>
      <c r="E1774" s="231"/>
      <c r="F1774" s="231"/>
      <c r="G1774" s="231"/>
    </row>
    <row r="1775" spans="2:7" ht="15.75">
      <c r="B1775" s="231"/>
      <c r="D1775" s="231"/>
      <c r="E1775" s="231"/>
      <c r="F1775" s="231"/>
      <c r="G1775" s="231"/>
    </row>
    <row r="1776" spans="2:7" ht="15.75">
      <c r="B1776" s="231"/>
      <c r="D1776" s="231"/>
      <c r="E1776" s="231"/>
      <c r="F1776" s="231"/>
      <c r="G1776" s="231"/>
    </row>
    <row r="1777" spans="2:7" ht="15.75">
      <c r="B1777" s="231"/>
      <c r="D1777" s="231"/>
      <c r="E1777" s="231"/>
      <c r="F1777" s="231"/>
      <c r="G1777" s="231"/>
    </row>
    <row r="1778" spans="2:7" ht="15.75">
      <c r="B1778" s="231"/>
      <c r="D1778" s="231"/>
      <c r="E1778" s="231"/>
      <c r="F1778" s="231"/>
      <c r="G1778" s="231"/>
    </row>
    <row r="1779" spans="2:7" ht="15.75">
      <c r="B1779" s="231"/>
      <c r="D1779" s="231"/>
      <c r="E1779" s="231"/>
      <c r="F1779" s="231"/>
      <c r="G1779" s="231"/>
    </row>
    <row r="1780" spans="2:7" ht="15.75">
      <c r="B1780" s="231"/>
      <c r="D1780" s="231"/>
      <c r="E1780" s="231"/>
      <c r="F1780" s="231"/>
      <c r="G1780" s="231"/>
    </row>
    <row r="1781" spans="2:7" ht="15.75">
      <c r="B1781" s="231"/>
      <c r="D1781" s="231"/>
      <c r="E1781" s="231"/>
      <c r="F1781" s="231"/>
      <c r="G1781" s="231"/>
    </row>
    <row r="1782" spans="2:7" ht="15.75">
      <c r="B1782" s="231"/>
      <c r="D1782" s="231"/>
      <c r="E1782" s="231"/>
      <c r="F1782" s="231"/>
      <c r="G1782" s="231"/>
    </row>
    <row r="1783" spans="2:7" ht="15.75">
      <c r="B1783" s="231"/>
      <c r="D1783" s="231"/>
      <c r="E1783" s="231"/>
      <c r="F1783" s="231"/>
      <c r="G1783" s="231"/>
    </row>
    <row r="1784" spans="2:7" ht="15.75">
      <c r="B1784" s="231"/>
      <c r="D1784" s="231"/>
      <c r="E1784" s="231"/>
      <c r="F1784" s="231"/>
      <c r="G1784" s="231"/>
    </row>
    <row r="1785" spans="2:7" ht="15.75">
      <c r="B1785" s="231"/>
      <c r="D1785" s="231"/>
      <c r="E1785" s="231"/>
      <c r="F1785" s="231"/>
      <c r="G1785" s="231"/>
    </row>
    <row r="1786" spans="2:7" ht="15.75">
      <c r="B1786" s="231"/>
      <c r="D1786" s="231"/>
      <c r="E1786" s="231"/>
      <c r="F1786" s="231"/>
      <c r="G1786" s="231"/>
    </row>
    <row r="1787" spans="2:7" ht="15.75">
      <c r="B1787" s="231"/>
      <c r="D1787" s="231"/>
      <c r="E1787" s="231"/>
      <c r="F1787" s="231"/>
      <c r="G1787" s="231"/>
    </row>
    <row r="1788" spans="2:7" ht="15.75">
      <c r="B1788" s="231"/>
      <c r="D1788" s="231"/>
      <c r="E1788" s="231"/>
      <c r="F1788" s="231"/>
      <c r="G1788" s="231"/>
    </row>
    <row r="1789" spans="2:7" ht="15.75">
      <c r="B1789" s="231"/>
      <c r="D1789" s="231"/>
      <c r="E1789" s="231"/>
      <c r="F1789" s="231"/>
      <c r="G1789" s="231"/>
    </row>
    <row r="1790" spans="2:7" ht="15.75">
      <c r="B1790" s="231"/>
      <c r="D1790" s="231"/>
      <c r="E1790" s="231"/>
      <c r="F1790" s="231"/>
      <c r="G1790" s="231"/>
    </row>
    <row r="1791" spans="2:7" ht="15.75">
      <c r="B1791" s="231"/>
      <c r="D1791" s="231"/>
      <c r="E1791" s="231"/>
      <c r="F1791" s="231"/>
      <c r="G1791" s="231"/>
    </row>
    <row r="1792" spans="2:7" ht="15.75">
      <c r="B1792" s="231"/>
      <c r="D1792" s="231"/>
      <c r="E1792" s="231"/>
      <c r="F1792" s="231"/>
      <c r="G1792" s="231"/>
    </row>
    <row r="1793" spans="2:7" ht="15.75">
      <c r="B1793" s="231"/>
      <c r="D1793" s="231"/>
      <c r="E1793" s="231"/>
      <c r="F1793" s="231"/>
      <c r="G1793" s="231"/>
    </row>
    <row r="1794" spans="2:7" ht="15.75">
      <c r="B1794" s="231"/>
      <c r="D1794" s="231"/>
      <c r="E1794" s="231"/>
      <c r="F1794" s="231"/>
      <c r="G1794" s="231"/>
    </row>
    <row r="1795" spans="2:7" ht="15.75">
      <c r="B1795" s="231"/>
      <c r="D1795" s="231"/>
      <c r="E1795" s="231"/>
      <c r="F1795" s="231"/>
      <c r="G1795" s="231"/>
    </row>
    <row r="1796" spans="2:7" ht="15.75">
      <c r="B1796" s="231"/>
      <c r="D1796" s="231"/>
      <c r="E1796" s="231"/>
      <c r="F1796" s="231"/>
      <c r="G1796" s="231"/>
    </row>
    <row r="1797" spans="2:7" ht="15.75">
      <c r="B1797" s="231"/>
      <c r="D1797" s="231"/>
      <c r="E1797" s="231"/>
      <c r="F1797" s="231"/>
      <c r="G1797" s="231"/>
    </row>
    <row r="1798" spans="2:7" ht="15.75">
      <c r="B1798" s="231"/>
      <c r="D1798" s="231"/>
      <c r="E1798" s="231"/>
      <c r="F1798" s="231"/>
      <c r="G1798" s="231"/>
    </row>
    <row r="1799" spans="2:7" ht="15.75">
      <c r="B1799" s="231"/>
      <c r="D1799" s="231"/>
      <c r="E1799" s="231"/>
      <c r="F1799" s="231"/>
      <c r="G1799" s="231"/>
    </row>
    <row r="1800" spans="2:7" ht="15.75">
      <c r="B1800" s="231"/>
      <c r="D1800" s="231"/>
      <c r="E1800" s="231"/>
      <c r="F1800" s="231"/>
      <c r="G1800" s="231"/>
    </row>
    <row r="1801" spans="2:7" ht="15.75">
      <c r="B1801" s="231"/>
      <c r="D1801" s="231"/>
      <c r="E1801" s="231"/>
      <c r="F1801" s="231"/>
      <c r="G1801" s="231"/>
    </row>
    <row r="1802" spans="2:7" ht="15.75">
      <c r="B1802" s="231"/>
      <c r="D1802" s="231"/>
      <c r="E1802" s="231"/>
      <c r="F1802" s="231"/>
      <c r="G1802" s="231"/>
    </row>
    <row r="1803" spans="2:7" ht="15.75">
      <c r="B1803" s="231"/>
      <c r="D1803" s="231"/>
      <c r="E1803" s="231"/>
      <c r="F1803" s="231"/>
      <c r="G1803" s="231"/>
    </row>
    <row r="1804" spans="2:7" ht="15.75">
      <c r="B1804" s="231"/>
      <c r="D1804" s="231"/>
      <c r="E1804" s="231"/>
      <c r="F1804" s="231"/>
      <c r="G1804" s="231"/>
    </row>
    <row r="1805" spans="2:7" ht="15.75">
      <c r="B1805" s="231"/>
      <c r="D1805" s="231"/>
      <c r="E1805" s="231"/>
      <c r="F1805" s="231"/>
      <c r="G1805" s="231"/>
    </row>
    <row r="1806" spans="2:7" ht="15.75">
      <c r="B1806" s="231"/>
      <c r="D1806" s="231"/>
      <c r="E1806" s="231"/>
      <c r="F1806" s="231"/>
      <c r="G1806" s="231"/>
    </row>
    <row r="1807" spans="2:7" ht="15.75">
      <c r="B1807" s="231"/>
      <c r="D1807" s="231"/>
      <c r="E1807" s="231"/>
      <c r="F1807" s="231"/>
      <c r="G1807" s="231"/>
    </row>
    <row r="1808" spans="2:7" ht="15.75">
      <c r="B1808" s="231"/>
      <c r="D1808" s="231"/>
      <c r="E1808" s="231"/>
      <c r="F1808" s="231"/>
      <c r="G1808" s="231"/>
    </row>
    <row r="1809" spans="2:7" ht="15.75">
      <c r="B1809" s="231"/>
      <c r="D1809" s="231"/>
      <c r="E1809" s="231"/>
      <c r="F1809" s="231"/>
      <c r="G1809" s="231"/>
    </row>
    <row r="1810" spans="2:7" ht="15.75">
      <c r="B1810" s="231"/>
      <c r="D1810" s="231"/>
      <c r="E1810" s="231"/>
      <c r="F1810" s="231"/>
      <c r="G1810" s="231"/>
    </row>
    <row r="1811" spans="2:7" ht="15.75">
      <c r="B1811" s="231"/>
      <c r="D1811" s="231"/>
      <c r="E1811" s="231"/>
      <c r="F1811" s="231"/>
      <c r="G1811" s="231"/>
    </row>
    <row r="1812" spans="2:7" ht="15.75">
      <c r="B1812" s="231"/>
      <c r="D1812" s="231"/>
      <c r="E1812" s="231"/>
      <c r="F1812" s="231"/>
      <c r="G1812" s="231"/>
    </row>
    <row r="1813" spans="2:7" ht="15.75">
      <c r="B1813" s="231"/>
      <c r="D1813" s="231"/>
      <c r="E1813" s="231"/>
      <c r="F1813" s="231"/>
      <c r="G1813" s="231"/>
    </row>
    <row r="1814" spans="2:7" ht="15.75">
      <c r="B1814" s="231"/>
      <c r="D1814" s="231"/>
      <c r="E1814" s="231"/>
      <c r="F1814" s="231"/>
      <c r="G1814" s="231"/>
    </row>
    <row r="1815" spans="2:7" ht="15.75">
      <c r="B1815" s="231"/>
      <c r="D1815" s="231"/>
      <c r="E1815" s="231"/>
      <c r="F1815" s="231"/>
      <c r="G1815" s="231"/>
    </row>
    <row r="1816" spans="2:7" ht="15.75">
      <c r="B1816" s="231"/>
      <c r="D1816" s="231"/>
      <c r="E1816" s="231"/>
      <c r="F1816" s="231"/>
      <c r="G1816" s="231"/>
    </row>
    <row r="1817" spans="2:7" ht="15.75">
      <c r="B1817" s="231"/>
      <c r="D1817" s="231"/>
      <c r="E1817" s="231"/>
      <c r="F1817" s="231"/>
      <c r="G1817" s="231"/>
    </row>
    <row r="1818" spans="2:7" ht="15.75">
      <c r="B1818" s="231"/>
      <c r="D1818" s="231"/>
      <c r="E1818" s="231"/>
      <c r="F1818" s="231"/>
      <c r="G1818" s="231"/>
    </row>
    <row r="1819" spans="2:7" ht="15.75">
      <c r="B1819" s="231"/>
      <c r="D1819" s="231"/>
      <c r="E1819" s="231"/>
      <c r="F1819" s="231"/>
      <c r="G1819" s="231"/>
    </row>
    <row r="1820" spans="2:7" ht="15.75">
      <c r="B1820" s="231"/>
      <c r="D1820" s="231"/>
      <c r="E1820" s="231"/>
      <c r="F1820" s="231"/>
      <c r="G1820" s="231"/>
    </row>
    <row r="1821" spans="2:7" ht="15.75">
      <c r="B1821" s="231"/>
      <c r="D1821" s="231"/>
      <c r="E1821" s="231"/>
      <c r="F1821" s="231"/>
      <c r="G1821" s="231"/>
    </row>
    <row r="1822" spans="2:7" ht="15.75">
      <c r="B1822" s="231"/>
      <c r="D1822" s="231"/>
      <c r="E1822" s="231"/>
      <c r="F1822" s="231"/>
      <c r="G1822" s="231"/>
    </row>
    <row r="1823" spans="2:7" ht="15.75">
      <c r="B1823" s="231"/>
      <c r="D1823" s="231"/>
      <c r="E1823" s="231"/>
      <c r="F1823" s="231"/>
      <c r="G1823" s="231"/>
    </row>
    <row r="1824" spans="2:7" ht="15.75">
      <c r="B1824" s="231"/>
      <c r="D1824" s="231"/>
      <c r="E1824" s="231"/>
      <c r="F1824" s="231"/>
      <c r="G1824" s="231"/>
    </row>
    <row r="1825" spans="2:7" ht="15.75">
      <c r="B1825" s="231"/>
      <c r="D1825" s="231"/>
      <c r="E1825" s="231"/>
      <c r="F1825" s="231"/>
      <c r="G1825" s="231"/>
    </row>
    <row r="1826" spans="2:7" ht="15.75">
      <c r="B1826" s="231"/>
      <c r="D1826" s="231"/>
      <c r="E1826" s="231"/>
      <c r="F1826" s="231"/>
      <c r="G1826" s="231"/>
    </row>
    <row r="1827" spans="2:7" ht="15.75">
      <c r="B1827" s="231"/>
      <c r="D1827" s="231"/>
      <c r="E1827" s="231"/>
      <c r="F1827" s="231"/>
      <c r="G1827" s="231"/>
    </row>
    <row r="1828" spans="2:7" ht="15.75">
      <c r="B1828" s="231"/>
      <c r="D1828" s="231"/>
      <c r="E1828" s="231"/>
      <c r="F1828" s="231"/>
      <c r="G1828" s="231"/>
    </row>
    <row r="1829" spans="2:7" ht="15.75">
      <c r="B1829" s="231"/>
      <c r="D1829" s="231"/>
      <c r="E1829" s="231"/>
      <c r="F1829" s="231"/>
      <c r="G1829" s="231"/>
    </row>
    <row r="1830" spans="2:7" ht="15.75">
      <c r="B1830" s="231"/>
      <c r="D1830" s="231"/>
      <c r="E1830" s="231"/>
      <c r="F1830" s="231"/>
      <c r="G1830" s="231"/>
    </row>
    <row r="1831" spans="2:7" ht="15.75">
      <c r="B1831" s="231"/>
      <c r="D1831" s="231"/>
      <c r="E1831" s="231"/>
      <c r="F1831" s="231"/>
      <c r="G1831" s="231"/>
    </row>
    <row r="1832" spans="2:7" ht="15.75">
      <c r="B1832" s="231"/>
      <c r="D1832" s="231"/>
      <c r="E1832" s="231"/>
      <c r="F1832" s="231"/>
      <c r="G1832" s="231"/>
    </row>
    <row r="1833" spans="2:7" ht="15.75">
      <c r="B1833" s="231"/>
      <c r="D1833" s="231"/>
      <c r="E1833" s="231"/>
      <c r="F1833" s="231"/>
      <c r="G1833" s="231"/>
    </row>
    <row r="1834" spans="2:7" ht="15.75">
      <c r="B1834" s="231"/>
      <c r="D1834" s="231"/>
      <c r="E1834" s="231"/>
      <c r="F1834" s="231"/>
      <c r="G1834" s="231"/>
    </row>
    <row r="1835" spans="2:7" ht="15.75">
      <c r="B1835" s="231"/>
      <c r="D1835" s="231"/>
      <c r="E1835" s="231"/>
      <c r="F1835" s="231"/>
      <c r="G1835" s="231"/>
    </row>
    <row r="1836" spans="2:7" ht="15.75">
      <c r="B1836" s="231"/>
      <c r="D1836" s="231"/>
      <c r="E1836" s="231"/>
      <c r="F1836" s="231"/>
      <c r="G1836" s="231"/>
    </row>
    <row r="1837" spans="2:7" ht="15.75">
      <c r="B1837" s="231"/>
      <c r="D1837" s="231"/>
      <c r="E1837" s="231"/>
      <c r="F1837" s="231"/>
      <c r="G1837" s="231"/>
    </row>
    <row r="1838" spans="2:7" ht="15.75">
      <c r="B1838" s="231"/>
      <c r="D1838" s="231"/>
      <c r="E1838" s="231"/>
      <c r="F1838" s="231"/>
      <c r="G1838" s="231"/>
    </row>
    <row r="1839" spans="2:7" ht="15.75">
      <c r="B1839" s="231"/>
      <c r="D1839" s="231"/>
      <c r="E1839" s="231"/>
      <c r="F1839" s="231"/>
      <c r="G1839" s="231"/>
    </row>
    <row r="1840" spans="2:7" ht="15.75">
      <c r="B1840" s="231"/>
      <c r="D1840" s="231"/>
      <c r="E1840" s="231"/>
      <c r="F1840" s="231"/>
      <c r="G1840" s="231"/>
    </row>
    <row r="1841" spans="2:7" ht="15.75">
      <c r="B1841" s="231"/>
      <c r="D1841" s="231"/>
      <c r="E1841" s="231"/>
      <c r="F1841" s="231"/>
      <c r="G1841" s="231"/>
    </row>
    <row r="1842" spans="2:7" ht="15.75">
      <c r="B1842" s="231"/>
      <c r="D1842" s="231"/>
      <c r="E1842" s="231"/>
      <c r="F1842" s="231"/>
      <c r="G1842" s="231"/>
    </row>
    <row r="1843" spans="2:7" ht="15.75">
      <c r="B1843" s="231"/>
      <c r="D1843" s="231"/>
      <c r="E1843" s="231"/>
      <c r="F1843" s="231"/>
      <c r="G1843" s="231"/>
    </row>
    <row r="1844" spans="2:7" ht="15.75">
      <c r="B1844" s="231"/>
      <c r="D1844" s="231"/>
      <c r="E1844" s="231"/>
      <c r="F1844" s="231"/>
      <c r="G1844" s="231"/>
    </row>
    <row r="1845" spans="2:7" ht="15.75">
      <c r="B1845" s="231"/>
      <c r="D1845" s="231"/>
      <c r="E1845" s="231"/>
      <c r="F1845" s="231"/>
      <c r="G1845" s="231"/>
    </row>
    <row r="1846" spans="2:7" ht="15.75">
      <c r="B1846" s="231"/>
      <c r="D1846" s="231"/>
      <c r="E1846" s="231"/>
      <c r="F1846" s="231"/>
      <c r="G1846" s="231"/>
    </row>
    <row r="1847" spans="2:7" ht="15.75">
      <c r="B1847" s="231"/>
      <c r="D1847" s="231"/>
      <c r="E1847" s="231"/>
      <c r="F1847" s="231"/>
      <c r="G1847" s="231"/>
    </row>
    <row r="1848" spans="2:7" ht="15.75">
      <c r="B1848" s="231"/>
      <c r="D1848" s="231"/>
      <c r="E1848" s="231"/>
      <c r="F1848" s="231"/>
      <c r="G1848" s="231"/>
    </row>
    <row r="1849" spans="2:7" ht="15.75">
      <c r="B1849" s="231"/>
      <c r="D1849" s="231"/>
      <c r="E1849" s="231"/>
      <c r="F1849" s="231"/>
      <c r="G1849" s="231"/>
    </row>
    <row r="1850" spans="2:7" ht="15.75">
      <c r="B1850" s="231"/>
      <c r="D1850" s="231"/>
      <c r="E1850" s="231"/>
      <c r="F1850" s="231"/>
      <c r="G1850" s="231"/>
    </row>
    <row r="1851" spans="2:7" ht="15.75">
      <c r="B1851" s="231"/>
      <c r="D1851" s="231"/>
      <c r="E1851" s="231"/>
      <c r="F1851" s="231"/>
      <c r="G1851" s="231"/>
    </row>
    <row r="1852" spans="2:7" ht="15.75">
      <c r="B1852" s="231"/>
      <c r="D1852" s="231"/>
      <c r="E1852" s="231"/>
      <c r="F1852" s="231"/>
      <c r="G1852" s="231"/>
    </row>
    <row r="1853" spans="2:7" ht="15.75">
      <c r="B1853" s="231"/>
      <c r="D1853" s="231"/>
      <c r="E1853" s="231"/>
      <c r="F1853" s="231"/>
      <c r="G1853" s="231"/>
    </row>
    <row r="1854" spans="2:7" ht="15.75">
      <c r="B1854" s="231"/>
      <c r="D1854" s="231"/>
      <c r="E1854" s="231"/>
      <c r="F1854" s="231"/>
      <c r="G1854" s="231"/>
    </row>
    <row r="1855" spans="2:7" ht="15.75">
      <c r="B1855" s="231"/>
      <c r="D1855" s="231"/>
      <c r="E1855" s="231"/>
      <c r="F1855" s="231"/>
      <c r="G1855" s="231"/>
    </row>
    <row r="1856" spans="2:7" ht="15.75">
      <c r="B1856" s="231"/>
      <c r="D1856" s="231"/>
      <c r="E1856" s="231"/>
      <c r="F1856" s="231"/>
      <c r="G1856" s="231"/>
    </row>
    <row r="1857" spans="2:7" ht="15.75">
      <c r="B1857" s="231"/>
      <c r="D1857" s="231"/>
      <c r="E1857" s="231"/>
      <c r="F1857" s="231"/>
      <c r="G1857" s="231"/>
    </row>
    <row r="1858" spans="2:7" ht="15.75">
      <c r="B1858" s="231"/>
      <c r="D1858" s="231"/>
      <c r="E1858" s="231"/>
      <c r="F1858" s="231"/>
      <c r="G1858" s="231"/>
    </row>
    <row r="1859" spans="2:7" ht="15.75">
      <c r="B1859" s="231"/>
      <c r="D1859" s="231"/>
      <c r="E1859" s="231"/>
      <c r="F1859" s="231"/>
      <c r="G1859" s="231"/>
    </row>
    <row r="1860" spans="2:7" ht="15.75">
      <c r="B1860" s="231"/>
      <c r="D1860" s="231"/>
      <c r="E1860" s="231"/>
      <c r="F1860" s="231"/>
      <c r="G1860" s="231"/>
    </row>
    <row r="1861" spans="2:7" ht="15.75">
      <c r="B1861" s="231"/>
      <c r="D1861" s="231"/>
      <c r="E1861" s="231"/>
      <c r="F1861" s="231"/>
      <c r="G1861" s="231"/>
    </row>
    <row r="1862" spans="2:7" ht="15.75">
      <c r="B1862" s="231"/>
      <c r="D1862" s="231"/>
      <c r="E1862" s="231"/>
      <c r="F1862" s="231"/>
      <c r="G1862" s="231"/>
    </row>
    <row r="1863" spans="2:7" ht="15.75">
      <c r="B1863" s="231"/>
      <c r="D1863" s="231"/>
      <c r="E1863" s="231"/>
      <c r="F1863" s="231"/>
      <c r="G1863" s="231"/>
    </row>
    <row r="1864" spans="2:7" ht="15.75">
      <c r="B1864" s="231"/>
      <c r="D1864" s="231"/>
      <c r="E1864" s="231"/>
      <c r="F1864" s="231"/>
      <c r="G1864" s="231"/>
    </row>
    <row r="1865" spans="2:7" ht="15.75">
      <c r="B1865" s="231"/>
      <c r="D1865" s="231"/>
      <c r="E1865" s="231"/>
      <c r="F1865" s="231"/>
      <c r="G1865" s="231"/>
    </row>
    <row r="1866" spans="2:7" ht="15.75">
      <c r="B1866" s="231"/>
      <c r="D1866" s="231"/>
      <c r="E1866" s="231"/>
      <c r="F1866" s="231"/>
      <c r="G1866" s="231"/>
    </row>
    <row r="1867" spans="2:7" ht="15.75">
      <c r="B1867" s="231"/>
      <c r="D1867" s="231"/>
      <c r="E1867" s="231"/>
      <c r="F1867" s="231"/>
      <c r="G1867" s="231"/>
    </row>
    <row r="1868" spans="2:7" ht="15.75">
      <c r="B1868" s="231"/>
      <c r="D1868" s="231"/>
      <c r="E1868" s="231"/>
      <c r="F1868" s="231"/>
      <c r="G1868" s="231"/>
    </row>
    <row r="1869" spans="2:7" ht="15.75">
      <c r="B1869" s="231"/>
      <c r="D1869" s="231"/>
      <c r="E1869" s="231"/>
      <c r="F1869" s="231"/>
      <c r="G1869" s="231"/>
    </row>
    <row r="1870" spans="2:7" ht="15.75">
      <c r="B1870" s="231"/>
      <c r="D1870" s="231"/>
      <c r="E1870" s="231"/>
      <c r="F1870" s="231"/>
      <c r="G1870" s="231"/>
    </row>
    <row r="1871" spans="2:7" ht="15.75">
      <c r="B1871" s="231"/>
      <c r="D1871" s="231"/>
      <c r="E1871" s="231"/>
      <c r="F1871" s="231"/>
      <c r="G1871" s="231"/>
    </row>
    <row r="1872" spans="2:7" ht="15.75">
      <c r="B1872" s="231"/>
      <c r="D1872" s="231"/>
      <c r="E1872" s="231"/>
      <c r="F1872" s="231"/>
      <c r="G1872" s="231"/>
    </row>
    <row r="1873" spans="2:7" ht="15.75">
      <c r="B1873" s="231"/>
      <c r="D1873" s="231"/>
      <c r="E1873" s="231"/>
      <c r="F1873" s="231"/>
      <c r="G1873" s="231"/>
    </row>
    <row r="1874" spans="2:7" ht="15.75">
      <c r="B1874" s="231"/>
      <c r="D1874" s="231"/>
      <c r="E1874" s="231"/>
      <c r="F1874" s="231"/>
      <c r="G1874" s="231"/>
    </row>
    <row r="1875" spans="2:7" ht="15.75">
      <c r="B1875" s="231"/>
      <c r="D1875" s="231"/>
      <c r="E1875" s="231"/>
      <c r="F1875" s="231"/>
      <c r="G1875" s="231"/>
    </row>
    <row r="1876" spans="2:7" ht="15.75">
      <c r="B1876" s="231"/>
      <c r="D1876" s="231"/>
      <c r="E1876" s="231"/>
      <c r="F1876" s="231"/>
      <c r="G1876" s="231"/>
    </row>
    <row r="1877" spans="2:7" ht="15.75">
      <c r="B1877" s="231"/>
      <c r="D1877" s="231"/>
      <c r="E1877" s="231"/>
      <c r="F1877" s="231"/>
      <c r="G1877" s="231"/>
    </row>
    <row r="1878" spans="2:7" ht="15.75">
      <c r="B1878" s="231"/>
      <c r="D1878" s="231"/>
      <c r="E1878" s="231"/>
      <c r="F1878" s="231"/>
      <c r="G1878" s="231"/>
    </row>
    <row r="1879" spans="2:7" ht="15.75">
      <c r="B1879" s="231"/>
      <c r="D1879" s="231"/>
      <c r="E1879" s="231"/>
      <c r="F1879" s="231"/>
      <c r="G1879" s="231"/>
    </row>
    <row r="1880" spans="2:7" ht="15.75">
      <c r="B1880" s="231"/>
      <c r="D1880" s="231"/>
      <c r="E1880" s="231"/>
      <c r="F1880" s="231"/>
      <c r="G1880" s="231"/>
    </row>
    <row r="1881" spans="2:7" ht="15.75">
      <c r="B1881" s="231"/>
      <c r="D1881" s="231"/>
      <c r="E1881" s="231"/>
      <c r="F1881" s="231"/>
      <c r="G1881" s="231"/>
    </row>
    <row r="1882" spans="2:7" ht="15.75">
      <c r="B1882" s="231"/>
      <c r="D1882" s="231"/>
      <c r="E1882" s="231"/>
      <c r="F1882" s="231"/>
      <c r="G1882" s="231"/>
    </row>
    <row r="1883" spans="2:7" ht="15.75">
      <c r="B1883" s="231"/>
      <c r="D1883" s="231"/>
      <c r="E1883" s="231"/>
      <c r="F1883" s="231"/>
      <c r="G1883" s="231"/>
    </row>
    <row r="1884" spans="2:7" ht="15.75">
      <c r="B1884" s="231"/>
      <c r="D1884" s="231"/>
      <c r="E1884" s="231"/>
      <c r="F1884" s="231"/>
      <c r="G1884" s="231"/>
    </row>
    <row r="1885" spans="2:7" ht="15.75">
      <c r="B1885" s="231"/>
      <c r="D1885" s="231"/>
      <c r="E1885" s="231"/>
      <c r="F1885" s="231"/>
      <c r="G1885" s="231"/>
    </row>
    <row r="1886" spans="2:7" ht="15.75">
      <c r="B1886" s="231"/>
      <c r="D1886" s="231"/>
      <c r="E1886" s="231"/>
      <c r="F1886" s="231"/>
      <c r="G1886" s="231"/>
    </row>
    <row r="1887" spans="2:7" ht="15.75">
      <c r="B1887" s="231"/>
      <c r="D1887" s="231"/>
      <c r="E1887" s="231"/>
      <c r="F1887" s="231"/>
      <c r="G1887" s="231"/>
    </row>
    <row r="1888" spans="2:7" ht="15.75">
      <c r="B1888" s="231"/>
      <c r="D1888" s="231"/>
      <c r="E1888" s="231"/>
      <c r="F1888" s="231"/>
      <c r="G1888" s="231"/>
    </row>
    <row r="1889" spans="2:7" ht="15.75">
      <c r="B1889" s="231"/>
      <c r="D1889" s="231"/>
      <c r="E1889" s="231"/>
      <c r="F1889" s="231"/>
      <c r="G1889" s="231"/>
    </row>
    <row r="1890" spans="2:7" ht="15.75">
      <c r="B1890" s="231"/>
      <c r="D1890" s="231"/>
      <c r="E1890" s="231"/>
      <c r="F1890" s="231"/>
      <c r="G1890" s="231"/>
    </row>
    <row r="1891" spans="2:7" ht="15.75">
      <c r="B1891" s="231"/>
      <c r="D1891" s="231"/>
      <c r="E1891" s="231"/>
      <c r="F1891" s="231"/>
      <c r="G1891" s="231"/>
    </row>
    <row r="1892" spans="2:7" ht="15.75">
      <c r="B1892" s="231"/>
      <c r="D1892" s="231"/>
      <c r="E1892" s="231"/>
      <c r="F1892" s="231"/>
      <c r="G1892" s="231"/>
    </row>
    <row r="1893" spans="2:7" ht="15.75">
      <c r="B1893" s="231"/>
      <c r="D1893" s="231"/>
      <c r="E1893" s="231"/>
      <c r="F1893" s="231"/>
      <c r="G1893" s="231"/>
    </row>
    <row r="1894" spans="2:7" ht="15.75">
      <c r="B1894" s="231"/>
      <c r="D1894" s="231"/>
      <c r="E1894" s="231"/>
      <c r="F1894" s="231"/>
      <c r="G1894" s="231"/>
    </row>
    <row r="1895" spans="2:7" ht="15.75">
      <c r="B1895" s="231"/>
      <c r="D1895" s="231"/>
      <c r="E1895" s="231"/>
      <c r="F1895" s="231"/>
      <c r="G1895" s="231"/>
    </row>
    <row r="1896" spans="2:7" ht="15.75">
      <c r="B1896" s="231"/>
      <c r="D1896" s="231"/>
      <c r="E1896" s="231"/>
      <c r="F1896" s="231"/>
      <c r="G1896" s="231"/>
    </row>
    <row r="1897" spans="2:7" ht="15.75">
      <c r="B1897" s="231"/>
      <c r="D1897" s="231"/>
      <c r="E1897" s="231"/>
      <c r="F1897" s="231"/>
      <c r="G1897" s="231"/>
    </row>
    <row r="1898" spans="2:7" ht="15.75">
      <c r="B1898" s="231"/>
      <c r="D1898" s="231"/>
      <c r="E1898" s="231"/>
      <c r="F1898" s="231"/>
      <c r="G1898" s="231"/>
    </row>
    <row r="1899" spans="2:7" ht="15.75">
      <c r="B1899" s="231"/>
      <c r="D1899" s="231"/>
      <c r="E1899" s="231"/>
      <c r="F1899" s="231"/>
      <c r="G1899" s="231"/>
    </row>
    <row r="1900" spans="2:7" ht="15.75">
      <c r="B1900" s="231"/>
      <c r="D1900" s="231"/>
      <c r="E1900" s="231"/>
      <c r="F1900" s="231"/>
      <c r="G1900" s="231"/>
    </row>
    <row r="1901" spans="2:7" ht="15.75">
      <c r="B1901" s="231"/>
      <c r="D1901" s="231"/>
      <c r="E1901" s="231"/>
      <c r="F1901" s="231"/>
      <c r="G1901" s="231"/>
    </row>
    <row r="1902" spans="2:7" ht="15.75">
      <c r="B1902" s="231"/>
      <c r="D1902" s="231"/>
      <c r="E1902" s="231"/>
      <c r="F1902" s="231"/>
      <c r="G1902" s="231"/>
    </row>
    <row r="1903" spans="2:7" ht="15.75">
      <c r="B1903" s="231"/>
      <c r="D1903" s="231"/>
      <c r="E1903" s="231"/>
      <c r="F1903" s="231"/>
      <c r="G1903" s="231"/>
    </row>
    <row r="1904" spans="2:7" ht="15.75">
      <c r="B1904" s="231"/>
      <c r="D1904" s="231"/>
      <c r="E1904" s="231"/>
      <c r="F1904" s="231"/>
      <c r="G1904" s="231"/>
    </row>
    <row r="1905" spans="2:7" ht="15.75">
      <c r="B1905" s="231"/>
      <c r="D1905" s="231"/>
      <c r="E1905" s="231"/>
      <c r="F1905" s="231"/>
      <c r="G1905" s="231"/>
    </row>
    <row r="1906" spans="2:7" ht="15.75">
      <c r="B1906" s="231"/>
      <c r="D1906" s="231"/>
      <c r="E1906" s="231"/>
      <c r="F1906" s="231"/>
      <c r="G1906" s="231"/>
    </row>
    <row r="1907" spans="2:7" ht="15.75">
      <c r="B1907" s="231"/>
      <c r="D1907" s="231"/>
      <c r="E1907" s="231"/>
      <c r="F1907" s="231"/>
      <c r="G1907" s="231"/>
    </row>
    <row r="1908" spans="2:7" ht="15.75">
      <c r="B1908" s="231"/>
      <c r="D1908" s="231"/>
      <c r="E1908" s="231"/>
      <c r="F1908" s="231"/>
      <c r="G1908" s="231"/>
    </row>
    <row r="1909" spans="2:7" ht="15.75">
      <c r="B1909" s="231"/>
      <c r="D1909" s="231"/>
      <c r="E1909" s="231"/>
      <c r="F1909" s="231"/>
      <c r="G1909" s="231"/>
    </row>
    <row r="1910" spans="2:7" ht="15.75">
      <c r="B1910" s="231"/>
      <c r="D1910" s="231"/>
      <c r="E1910" s="231"/>
      <c r="F1910" s="231"/>
      <c r="G1910" s="231"/>
    </row>
    <row r="1911" spans="2:7" ht="15.75">
      <c r="B1911" s="231"/>
      <c r="D1911" s="231"/>
      <c r="E1911" s="231"/>
      <c r="F1911" s="231"/>
      <c r="G1911" s="231"/>
    </row>
    <row r="1912" spans="2:7" ht="15.75">
      <c r="B1912" s="231"/>
      <c r="D1912" s="231"/>
      <c r="E1912" s="231"/>
      <c r="F1912" s="231"/>
      <c r="G1912" s="231"/>
    </row>
    <row r="1913" spans="2:7" ht="15.75">
      <c r="B1913" s="231"/>
      <c r="D1913" s="231"/>
      <c r="E1913" s="231"/>
      <c r="F1913" s="231"/>
      <c r="G1913" s="231"/>
    </row>
    <row r="1914" spans="2:7" ht="15.75">
      <c r="B1914" s="231"/>
      <c r="D1914" s="231"/>
      <c r="E1914" s="231"/>
      <c r="F1914" s="231"/>
      <c r="G1914" s="231"/>
    </row>
    <row r="1915" spans="2:7" ht="15.75">
      <c r="B1915" s="231"/>
      <c r="D1915" s="231"/>
      <c r="E1915" s="231"/>
      <c r="F1915" s="231"/>
      <c r="G1915" s="231"/>
    </row>
    <row r="1916" spans="2:7" ht="15.75">
      <c r="B1916" s="231"/>
      <c r="D1916" s="231"/>
      <c r="E1916" s="231"/>
      <c r="F1916" s="231"/>
      <c r="G1916" s="231"/>
    </row>
    <row r="1917" spans="2:7" ht="15.75">
      <c r="B1917" s="231"/>
      <c r="D1917" s="231"/>
      <c r="E1917" s="231"/>
      <c r="F1917" s="231"/>
      <c r="G1917" s="231"/>
    </row>
    <row r="1918" spans="2:7" ht="15.75">
      <c r="B1918" s="231"/>
      <c r="D1918" s="231"/>
      <c r="E1918" s="231"/>
      <c r="F1918" s="231"/>
      <c r="G1918" s="231"/>
    </row>
    <row r="1919" spans="2:7" ht="15.75">
      <c r="B1919" s="231"/>
      <c r="D1919" s="231"/>
      <c r="E1919" s="231"/>
      <c r="F1919" s="231"/>
      <c r="G1919" s="231"/>
    </row>
    <row r="1920" spans="2:7" ht="15.75">
      <c r="B1920" s="231"/>
      <c r="D1920" s="231"/>
      <c r="E1920" s="231"/>
      <c r="F1920" s="231"/>
      <c r="G1920" s="231"/>
    </row>
    <row r="1921" spans="2:7" ht="15.75">
      <c r="B1921" s="231"/>
      <c r="D1921" s="231"/>
      <c r="E1921" s="231"/>
      <c r="F1921" s="231"/>
      <c r="G1921" s="231"/>
    </row>
    <row r="1922" spans="2:7" ht="15.75">
      <c r="B1922" s="231"/>
      <c r="D1922" s="231"/>
      <c r="E1922" s="231"/>
      <c r="F1922" s="231"/>
      <c r="G1922" s="231"/>
    </row>
    <row r="1923" spans="2:7" ht="15.75">
      <c r="B1923" s="231"/>
      <c r="D1923" s="231"/>
      <c r="E1923" s="231"/>
      <c r="F1923" s="231"/>
      <c r="G1923" s="231"/>
    </row>
    <row r="1924" spans="2:7" ht="15.75">
      <c r="B1924" s="231"/>
      <c r="D1924" s="231"/>
      <c r="E1924" s="231"/>
      <c r="F1924" s="231"/>
      <c r="G1924" s="231"/>
    </row>
    <row r="1925" spans="2:7" ht="15.75">
      <c r="B1925" s="231"/>
      <c r="D1925" s="231"/>
      <c r="E1925" s="231"/>
      <c r="F1925" s="231"/>
      <c r="G1925" s="231"/>
    </row>
    <row r="1926" spans="2:7" ht="15.75">
      <c r="B1926" s="231"/>
      <c r="D1926" s="231"/>
      <c r="E1926" s="231"/>
      <c r="F1926" s="231"/>
      <c r="G1926" s="231"/>
    </row>
    <row r="1927" spans="2:7" ht="15.75">
      <c r="B1927" s="231"/>
      <c r="D1927" s="231"/>
      <c r="E1927" s="231"/>
      <c r="F1927" s="231"/>
      <c r="G1927" s="231"/>
    </row>
    <row r="1928" spans="2:7" ht="15.75">
      <c r="B1928" s="231"/>
      <c r="D1928" s="231"/>
      <c r="E1928" s="231"/>
      <c r="F1928" s="231"/>
      <c r="G1928" s="231"/>
    </row>
    <row r="1929" spans="2:7" ht="15.75">
      <c r="B1929" s="231"/>
      <c r="D1929" s="231"/>
      <c r="E1929" s="231"/>
      <c r="F1929" s="231"/>
      <c r="G1929" s="231"/>
    </row>
    <row r="1930" spans="2:7" ht="15.75">
      <c r="B1930" s="231"/>
      <c r="D1930" s="231"/>
      <c r="E1930" s="231"/>
      <c r="F1930" s="231"/>
      <c r="G1930" s="231"/>
    </row>
    <row r="1931" spans="2:7" ht="15.75">
      <c r="B1931" s="231"/>
      <c r="D1931" s="231"/>
      <c r="E1931" s="231"/>
      <c r="F1931" s="231"/>
      <c r="G1931" s="231"/>
    </row>
    <row r="1932" spans="2:7" ht="15.75">
      <c r="B1932" s="231"/>
      <c r="D1932" s="231"/>
      <c r="E1932" s="231"/>
      <c r="F1932" s="231"/>
      <c r="G1932" s="231"/>
    </row>
    <row r="1933" spans="2:7" ht="15.75">
      <c r="B1933" s="231"/>
      <c r="D1933" s="231"/>
      <c r="E1933" s="231"/>
      <c r="F1933" s="231"/>
      <c r="G1933" s="231"/>
    </row>
    <row r="1934" spans="2:7" ht="15.75">
      <c r="B1934" s="231"/>
      <c r="D1934" s="231"/>
      <c r="E1934" s="231"/>
      <c r="F1934" s="231"/>
      <c r="G1934" s="231"/>
    </row>
    <row r="1935" spans="2:7" ht="15.75">
      <c r="B1935" s="231"/>
      <c r="D1935" s="231"/>
      <c r="E1935" s="231"/>
      <c r="F1935" s="231"/>
      <c r="G1935" s="231"/>
    </row>
    <row r="1936" spans="2:7" ht="15.75">
      <c r="B1936" s="231"/>
      <c r="D1936" s="231"/>
      <c r="E1936" s="231"/>
      <c r="F1936" s="231"/>
      <c r="G1936" s="231"/>
    </row>
    <row r="1937" spans="2:7" ht="15.75">
      <c r="B1937" s="231"/>
      <c r="D1937" s="231"/>
      <c r="E1937" s="231"/>
      <c r="F1937" s="231"/>
      <c r="G1937" s="231"/>
    </row>
    <row r="1938" spans="2:7" ht="15.75">
      <c r="B1938" s="231"/>
      <c r="D1938" s="231"/>
      <c r="E1938" s="231"/>
      <c r="F1938" s="231"/>
      <c r="G1938" s="231"/>
    </row>
    <row r="1939" spans="2:7" ht="15.75">
      <c r="B1939" s="231"/>
      <c r="D1939" s="231"/>
      <c r="E1939" s="231"/>
      <c r="F1939" s="231"/>
      <c r="G1939" s="231"/>
    </row>
    <row r="1940" spans="2:7" ht="15.75">
      <c r="B1940" s="231"/>
      <c r="D1940" s="231"/>
      <c r="E1940" s="231"/>
      <c r="F1940" s="231"/>
      <c r="G1940" s="231"/>
    </row>
    <row r="1941" spans="2:7" ht="15.75">
      <c r="B1941" s="231"/>
      <c r="D1941" s="231"/>
      <c r="E1941" s="231"/>
      <c r="F1941" s="231"/>
      <c r="G1941" s="231"/>
    </row>
    <row r="1942" spans="2:7" ht="15.75">
      <c r="B1942" s="231"/>
      <c r="D1942" s="231"/>
      <c r="E1942" s="231"/>
      <c r="F1942" s="231"/>
      <c r="G1942" s="231"/>
    </row>
    <row r="1943" spans="2:7" ht="15.75">
      <c r="B1943" s="231"/>
      <c r="D1943" s="231"/>
      <c r="E1943" s="231"/>
      <c r="F1943" s="231"/>
      <c r="G1943" s="231"/>
    </row>
    <row r="1944" spans="2:7" ht="15.75">
      <c r="B1944" s="231"/>
      <c r="D1944" s="231"/>
      <c r="E1944" s="231"/>
      <c r="F1944" s="231"/>
      <c r="G1944" s="231"/>
    </row>
    <row r="1945" spans="2:7" ht="15.75">
      <c r="B1945" s="231"/>
      <c r="D1945" s="231"/>
      <c r="E1945" s="231"/>
      <c r="F1945" s="231"/>
      <c r="G1945" s="231"/>
    </row>
    <row r="1946" spans="2:7" ht="15.75">
      <c r="B1946" s="231"/>
      <c r="D1946" s="231"/>
      <c r="E1946" s="231"/>
      <c r="F1946" s="231"/>
      <c r="G1946" s="231"/>
    </row>
    <row r="1947" spans="2:7" ht="15.75">
      <c r="B1947" s="231"/>
      <c r="D1947" s="231"/>
      <c r="E1947" s="231"/>
      <c r="F1947" s="231"/>
      <c r="G1947" s="231"/>
    </row>
    <row r="1948" spans="2:7" ht="15.75">
      <c r="B1948" s="231"/>
      <c r="D1948" s="231"/>
      <c r="E1948" s="231"/>
      <c r="F1948" s="231"/>
      <c r="G1948" s="231"/>
    </row>
    <row r="1949" spans="2:7" ht="15.75">
      <c r="B1949" s="231"/>
      <c r="D1949" s="231"/>
      <c r="E1949" s="231"/>
      <c r="F1949" s="231"/>
      <c r="G1949" s="231"/>
    </row>
    <row r="1950" spans="2:7" ht="15.75">
      <c r="B1950" s="231"/>
      <c r="D1950" s="231"/>
      <c r="E1950" s="231"/>
      <c r="F1950" s="231"/>
      <c r="G1950" s="231"/>
    </row>
    <row r="1951" spans="2:7" ht="15.75">
      <c r="B1951" s="231"/>
      <c r="D1951" s="231"/>
      <c r="E1951" s="231"/>
      <c r="F1951" s="231"/>
      <c r="G1951" s="231"/>
    </row>
    <row r="1952" spans="2:7" ht="15.75">
      <c r="B1952" s="231"/>
      <c r="D1952" s="231"/>
      <c r="E1952" s="231"/>
      <c r="F1952" s="231"/>
      <c r="G1952" s="231"/>
    </row>
    <row r="1953" spans="2:7" ht="15.75">
      <c r="B1953" s="231"/>
      <c r="D1953" s="231"/>
      <c r="E1953" s="231"/>
      <c r="F1953" s="231"/>
      <c r="G1953" s="231"/>
    </row>
    <row r="1954" spans="2:7" ht="15.75">
      <c r="B1954" s="231"/>
      <c r="D1954" s="231"/>
      <c r="E1954" s="231"/>
      <c r="F1954" s="231"/>
      <c r="G1954" s="231"/>
    </row>
    <row r="1955" spans="2:7" ht="15.75">
      <c r="B1955" s="231"/>
      <c r="D1955" s="231"/>
      <c r="E1955" s="231"/>
      <c r="F1955" s="231"/>
      <c r="G1955" s="231"/>
    </row>
    <row r="1956" spans="2:7" ht="15.75">
      <c r="B1956" s="231"/>
      <c r="D1956" s="231"/>
      <c r="E1956" s="231"/>
      <c r="F1956" s="231"/>
      <c r="G1956" s="231"/>
    </row>
    <row r="1957" spans="2:7" ht="15.75">
      <c r="B1957" s="231"/>
      <c r="D1957" s="231"/>
      <c r="E1957" s="231"/>
      <c r="F1957" s="231"/>
      <c r="G1957" s="231"/>
    </row>
    <row r="1958" spans="2:7" ht="15.75">
      <c r="B1958" s="231"/>
      <c r="D1958" s="231"/>
      <c r="E1958" s="231"/>
      <c r="F1958" s="231"/>
      <c r="G1958" s="231"/>
    </row>
    <row r="1959" spans="2:7" ht="15.75">
      <c r="B1959" s="231"/>
      <c r="D1959" s="231"/>
      <c r="E1959" s="231"/>
      <c r="F1959" s="231"/>
      <c r="G1959" s="231"/>
    </row>
    <row r="1960" spans="2:7" ht="15.75">
      <c r="B1960" s="231"/>
      <c r="D1960" s="231"/>
      <c r="E1960" s="231"/>
      <c r="F1960" s="231"/>
      <c r="G1960" s="231"/>
    </row>
    <row r="1961" spans="2:7" ht="15.75">
      <c r="B1961" s="231"/>
      <c r="D1961" s="231"/>
      <c r="E1961" s="231"/>
      <c r="F1961" s="231"/>
      <c r="G1961" s="231"/>
    </row>
    <row r="1962" spans="2:7" ht="15.75">
      <c r="B1962" s="231"/>
      <c r="D1962" s="231"/>
      <c r="E1962" s="231"/>
      <c r="F1962" s="231"/>
      <c r="G1962" s="231"/>
    </row>
    <row r="1963" spans="2:7" ht="15.75">
      <c r="B1963" s="231"/>
      <c r="D1963" s="231"/>
      <c r="E1963" s="231"/>
      <c r="F1963" s="231"/>
      <c r="G1963" s="231"/>
    </row>
    <row r="1964" spans="2:7" ht="15.75">
      <c r="B1964" s="231"/>
      <c r="D1964" s="231"/>
      <c r="E1964" s="231"/>
      <c r="F1964" s="231"/>
      <c r="G1964" s="231"/>
    </row>
    <row r="1965" spans="2:7" ht="15.75">
      <c r="B1965" s="231"/>
      <c r="D1965" s="231"/>
      <c r="E1965" s="231"/>
      <c r="F1965" s="231"/>
      <c r="G1965" s="231"/>
    </row>
    <row r="1966" spans="2:7" ht="15.75">
      <c r="B1966" s="231"/>
      <c r="D1966" s="231"/>
      <c r="E1966" s="231"/>
      <c r="F1966" s="231"/>
      <c r="G1966" s="231"/>
    </row>
    <row r="1967" spans="2:7" ht="15.75">
      <c r="B1967" s="231"/>
      <c r="D1967" s="231"/>
      <c r="E1967" s="231"/>
      <c r="F1967" s="231"/>
      <c r="G1967" s="231"/>
    </row>
    <row r="1968" spans="2:7" ht="15.75">
      <c r="B1968" s="231"/>
      <c r="D1968" s="231"/>
      <c r="E1968" s="231"/>
      <c r="F1968" s="231"/>
      <c r="G1968" s="231"/>
    </row>
    <row r="1969" spans="2:7" ht="15.75">
      <c r="B1969" s="231"/>
      <c r="D1969" s="231"/>
      <c r="E1969" s="231"/>
      <c r="F1969" s="231"/>
      <c r="G1969" s="231"/>
    </row>
    <row r="1970" spans="2:7" ht="15.75">
      <c r="B1970" s="231"/>
      <c r="D1970" s="231"/>
      <c r="E1970" s="231"/>
      <c r="F1970" s="231"/>
      <c r="G1970" s="231"/>
    </row>
    <row r="1971" spans="2:7" ht="15.75">
      <c r="B1971" s="231"/>
      <c r="D1971" s="231"/>
      <c r="E1971" s="231"/>
      <c r="F1971" s="231"/>
      <c r="G1971" s="231"/>
    </row>
    <row r="1972" spans="2:7" ht="15.75">
      <c r="B1972" s="231"/>
      <c r="D1972" s="231"/>
      <c r="E1972" s="231"/>
      <c r="F1972" s="231"/>
      <c r="G1972" s="231"/>
    </row>
    <row r="1973" spans="2:7" ht="15.75">
      <c r="B1973" s="231"/>
      <c r="D1973" s="231"/>
      <c r="E1973" s="231"/>
      <c r="F1973" s="231"/>
      <c r="G1973" s="231"/>
    </row>
    <row r="1974" spans="2:7" ht="15.75">
      <c r="B1974" s="231"/>
      <c r="D1974" s="231"/>
      <c r="E1974" s="231"/>
      <c r="F1974" s="231"/>
      <c r="G1974" s="231"/>
    </row>
    <row r="1975" spans="2:7" ht="15.75">
      <c r="B1975" s="231"/>
      <c r="D1975" s="231"/>
      <c r="E1975" s="231"/>
      <c r="F1975" s="231"/>
      <c r="G1975" s="231"/>
    </row>
    <row r="1976" spans="2:7" ht="15.75">
      <c r="B1976" s="231"/>
      <c r="D1976" s="231"/>
      <c r="E1976" s="231"/>
      <c r="F1976" s="231"/>
      <c r="G1976" s="231"/>
    </row>
    <row r="1977" spans="2:7" ht="15.75">
      <c r="B1977" s="231"/>
      <c r="D1977" s="231"/>
      <c r="E1977" s="231"/>
      <c r="F1977" s="231"/>
      <c r="G1977" s="231"/>
    </row>
    <row r="1978" spans="2:7" ht="15.75">
      <c r="B1978" s="231"/>
      <c r="D1978" s="231"/>
      <c r="E1978" s="231"/>
      <c r="F1978" s="231"/>
      <c r="G1978" s="231"/>
    </row>
    <row r="1979" spans="2:7" ht="15.75">
      <c r="B1979" s="231"/>
      <c r="D1979" s="231"/>
      <c r="E1979" s="231"/>
      <c r="F1979" s="231"/>
      <c r="G1979" s="231"/>
    </row>
    <row r="1980" spans="2:7" ht="15.75">
      <c r="B1980" s="231"/>
      <c r="D1980" s="231"/>
      <c r="E1980" s="231"/>
      <c r="F1980" s="231"/>
      <c r="G1980" s="231"/>
    </row>
    <row r="1981" spans="2:7" ht="15.75">
      <c r="B1981" s="231"/>
      <c r="D1981" s="231"/>
      <c r="E1981" s="231"/>
      <c r="F1981" s="231"/>
      <c r="G1981" s="231"/>
    </row>
    <row r="1982" spans="2:7" ht="15.75">
      <c r="B1982" s="231"/>
      <c r="D1982" s="231"/>
      <c r="E1982" s="231"/>
      <c r="F1982" s="231"/>
      <c r="G1982" s="231"/>
    </row>
    <row r="1983" spans="2:7" ht="15.75">
      <c r="B1983" s="231"/>
      <c r="D1983" s="231"/>
      <c r="E1983" s="231"/>
      <c r="F1983" s="231"/>
      <c r="G1983" s="231"/>
    </row>
    <row r="1984" spans="2:7" ht="15.75">
      <c r="B1984" s="231"/>
      <c r="D1984" s="231"/>
      <c r="E1984" s="231"/>
      <c r="F1984" s="231"/>
      <c r="G1984" s="231"/>
    </row>
    <row r="1985" spans="2:7" ht="15.75">
      <c r="B1985" s="231"/>
      <c r="D1985" s="231"/>
      <c r="E1985" s="231"/>
      <c r="F1985" s="231"/>
      <c r="G1985" s="231"/>
    </row>
    <row r="1986" spans="2:7" ht="15.75">
      <c r="B1986" s="231"/>
      <c r="D1986" s="231"/>
      <c r="E1986" s="231"/>
      <c r="F1986" s="231"/>
      <c r="G1986" s="231"/>
    </row>
    <row r="1987" spans="2:7" ht="15.75">
      <c r="B1987" s="231"/>
      <c r="D1987" s="231"/>
      <c r="E1987" s="231"/>
      <c r="F1987" s="231"/>
      <c r="G1987" s="231"/>
    </row>
    <row r="1988" spans="2:7" ht="15.75">
      <c r="B1988" s="231"/>
      <c r="D1988" s="231"/>
      <c r="E1988" s="231"/>
      <c r="F1988" s="231"/>
      <c r="G1988" s="231"/>
    </row>
    <row r="1989" spans="2:7" ht="15.75">
      <c r="B1989" s="231"/>
      <c r="D1989" s="231"/>
      <c r="E1989" s="231"/>
      <c r="F1989" s="231"/>
      <c r="G1989" s="231"/>
    </row>
    <row r="1990" spans="2:7" ht="15.75">
      <c r="B1990" s="231"/>
      <c r="D1990" s="231"/>
      <c r="E1990" s="231"/>
      <c r="F1990" s="231"/>
      <c r="G1990" s="231"/>
    </row>
    <row r="1991" spans="2:7" ht="15.75">
      <c r="B1991" s="231"/>
      <c r="D1991" s="231"/>
      <c r="E1991" s="231"/>
      <c r="F1991" s="231"/>
      <c r="G1991" s="231"/>
    </row>
    <row r="1992" spans="2:7" ht="15.75">
      <c r="B1992" s="231"/>
      <c r="D1992" s="231"/>
      <c r="E1992" s="231"/>
      <c r="F1992" s="231"/>
      <c r="G1992" s="231"/>
    </row>
    <row r="1993" spans="2:7" ht="15.75">
      <c r="B1993" s="231"/>
      <c r="D1993" s="231"/>
      <c r="E1993" s="231"/>
      <c r="F1993" s="231"/>
      <c r="G1993" s="231"/>
    </row>
    <row r="1994" spans="2:7" ht="15.75">
      <c r="B1994" s="231"/>
      <c r="D1994" s="231"/>
      <c r="E1994" s="231"/>
      <c r="F1994" s="231"/>
      <c r="G1994" s="231"/>
    </row>
    <row r="1995" spans="2:7" ht="15.75">
      <c r="B1995" s="231"/>
      <c r="D1995" s="231"/>
      <c r="E1995" s="231"/>
      <c r="F1995" s="231"/>
      <c r="G1995" s="231"/>
    </row>
    <row r="1996" spans="2:7" ht="15.75">
      <c r="B1996" s="231"/>
      <c r="D1996" s="231"/>
      <c r="E1996" s="231"/>
      <c r="F1996" s="231"/>
      <c r="G1996" s="231"/>
    </row>
    <row r="1997" spans="2:7" ht="15.75">
      <c r="B1997" s="231"/>
      <c r="D1997" s="231"/>
      <c r="E1997" s="231"/>
      <c r="F1997" s="231"/>
      <c r="G1997" s="231"/>
    </row>
    <row r="1998" spans="2:7" ht="15.75">
      <c r="B1998" s="231"/>
      <c r="D1998" s="231"/>
      <c r="E1998" s="231"/>
      <c r="F1998" s="231"/>
      <c r="G1998" s="231"/>
    </row>
    <row r="1999" spans="2:7" ht="15.75">
      <c r="B1999" s="231"/>
      <c r="D1999" s="231"/>
      <c r="E1999" s="231"/>
      <c r="F1999" s="231"/>
      <c r="G1999" s="231"/>
    </row>
    <row r="2000" spans="2:7" ht="15.75">
      <c r="B2000" s="231"/>
      <c r="D2000" s="231"/>
      <c r="E2000" s="231"/>
      <c r="F2000" s="231"/>
      <c r="G2000" s="231"/>
    </row>
    <row r="2001" spans="2:7" ht="15.75">
      <c r="B2001" s="231"/>
      <c r="D2001" s="231"/>
      <c r="E2001" s="231"/>
      <c r="F2001" s="231"/>
      <c r="G2001" s="231"/>
    </row>
    <row r="2002" spans="2:7" ht="15.75">
      <c r="B2002" s="231"/>
      <c r="D2002" s="231"/>
      <c r="E2002" s="231"/>
      <c r="F2002" s="231"/>
      <c r="G2002" s="231"/>
    </row>
    <row r="2003" spans="2:7" ht="15.75">
      <c r="B2003" s="231"/>
      <c r="D2003" s="231"/>
      <c r="E2003" s="231"/>
      <c r="F2003" s="231"/>
      <c r="G2003" s="231"/>
    </row>
    <row r="2004" spans="2:7" ht="15.75">
      <c r="B2004" s="231"/>
      <c r="D2004" s="231"/>
      <c r="E2004" s="231"/>
      <c r="F2004" s="231"/>
      <c r="G2004" s="231"/>
    </row>
    <row r="2005" spans="2:7" ht="15.75">
      <c r="B2005" s="231"/>
      <c r="D2005" s="231"/>
      <c r="E2005" s="231"/>
      <c r="F2005" s="231"/>
      <c r="G2005" s="231"/>
    </row>
    <row r="2006" spans="2:7" ht="15.75">
      <c r="B2006" s="231"/>
      <c r="D2006" s="231"/>
      <c r="E2006" s="231"/>
      <c r="F2006" s="231"/>
      <c r="G2006" s="231"/>
    </row>
    <row r="2007" spans="2:7" ht="15.75">
      <c r="B2007" s="231"/>
      <c r="D2007" s="231"/>
      <c r="E2007" s="231"/>
      <c r="F2007" s="231"/>
      <c r="G2007" s="231"/>
    </row>
    <row r="2008" spans="2:7" ht="15.75">
      <c r="B2008" s="231"/>
      <c r="D2008" s="231"/>
      <c r="E2008" s="231"/>
      <c r="F2008" s="231"/>
      <c r="G2008" s="231"/>
    </row>
    <row r="2009" spans="2:7" ht="15.75">
      <c r="B2009" s="231"/>
      <c r="D2009" s="231"/>
      <c r="E2009" s="231"/>
      <c r="F2009" s="231"/>
      <c r="G2009" s="231"/>
    </row>
    <row r="2010" spans="2:7" ht="15.75">
      <c r="B2010" s="231"/>
      <c r="D2010" s="231"/>
      <c r="E2010" s="231"/>
      <c r="F2010" s="231"/>
      <c r="G2010" s="231"/>
    </row>
    <row r="2011" spans="2:7" ht="15.75">
      <c r="B2011" s="231"/>
      <c r="D2011" s="231"/>
      <c r="E2011" s="231"/>
      <c r="F2011" s="231"/>
      <c r="G2011" s="231"/>
    </row>
    <row r="2012" spans="2:7" ht="15.75">
      <c r="B2012" s="231"/>
      <c r="D2012" s="231"/>
      <c r="E2012" s="231"/>
      <c r="F2012" s="231"/>
      <c r="G2012" s="231"/>
    </row>
    <row r="2013" spans="2:7" ht="15.75">
      <c r="B2013" s="231"/>
      <c r="D2013" s="231"/>
      <c r="E2013" s="231"/>
      <c r="F2013" s="231"/>
      <c r="G2013" s="231"/>
    </row>
    <row r="2014" spans="2:7" ht="15.75">
      <c r="B2014" s="231"/>
      <c r="D2014" s="231"/>
      <c r="E2014" s="231"/>
      <c r="F2014" s="231"/>
      <c r="G2014" s="231"/>
    </row>
    <row r="2015" spans="2:7" ht="15.75">
      <c r="B2015" s="231"/>
      <c r="D2015" s="231"/>
      <c r="E2015" s="231"/>
      <c r="F2015" s="231"/>
      <c r="G2015" s="231"/>
    </row>
    <row r="2016" spans="2:7" ht="15.75">
      <c r="B2016" s="231"/>
      <c r="D2016" s="231"/>
      <c r="E2016" s="231"/>
      <c r="F2016" s="231"/>
      <c r="G2016" s="231"/>
    </row>
    <row r="2017" spans="2:7" ht="15.75">
      <c r="B2017" s="231"/>
      <c r="D2017" s="231"/>
      <c r="E2017" s="231"/>
      <c r="F2017" s="231"/>
      <c r="G2017" s="231"/>
    </row>
    <row r="2018" spans="2:7" ht="15.75">
      <c r="B2018" s="231"/>
      <c r="D2018" s="231"/>
      <c r="E2018" s="231"/>
      <c r="F2018" s="231"/>
      <c r="G2018" s="231"/>
    </row>
    <row r="2019" spans="2:7" ht="15.75">
      <c r="B2019" s="231"/>
      <c r="D2019" s="231"/>
      <c r="E2019" s="231"/>
      <c r="F2019" s="231"/>
      <c r="G2019" s="231"/>
    </row>
    <row r="2020" spans="2:7" ht="15.75">
      <c r="B2020" s="231"/>
      <c r="D2020" s="231"/>
      <c r="E2020" s="231"/>
      <c r="F2020" s="231"/>
      <c r="G2020" s="231"/>
    </row>
    <row r="2021" spans="2:7" ht="15.75">
      <c r="B2021" s="231"/>
      <c r="D2021" s="231"/>
      <c r="E2021" s="231"/>
      <c r="F2021" s="231"/>
      <c r="G2021" s="231"/>
    </row>
    <row r="2022" spans="2:7" ht="15.75">
      <c r="B2022" s="231"/>
      <c r="D2022" s="231"/>
      <c r="E2022" s="231"/>
      <c r="F2022" s="231"/>
      <c r="G2022" s="231"/>
    </row>
    <row r="2023" spans="2:7" ht="15.75">
      <c r="B2023" s="231"/>
      <c r="D2023" s="231"/>
      <c r="E2023" s="231"/>
      <c r="F2023" s="231"/>
      <c r="G2023" s="231"/>
    </row>
    <row r="2024" spans="2:7" ht="15.75">
      <c r="B2024" s="231"/>
      <c r="D2024" s="231"/>
      <c r="E2024" s="231"/>
      <c r="F2024" s="231"/>
      <c r="G2024" s="231"/>
    </row>
    <row r="2025" spans="2:7" ht="15.75">
      <c r="B2025" s="231"/>
      <c r="D2025" s="231"/>
      <c r="E2025" s="231"/>
      <c r="F2025" s="231"/>
      <c r="G2025" s="231"/>
    </row>
    <row r="2026" spans="2:7" ht="15.75">
      <c r="B2026" s="231"/>
      <c r="D2026" s="231"/>
      <c r="E2026" s="231"/>
      <c r="F2026" s="231"/>
      <c r="G2026" s="231"/>
    </row>
    <row r="2027" spans="2:7" ht="15.75">
      <c r="B2027" s="231"/>
      <c r="D2027" s="231"/>
      <c r="E2027" s="231"/>
      <c r="F2027" s="231"/>
      <c r="G2027" s="231"/>
    </row>
    <row r="2028" spans="2:7" ht="15.75">
      <c r="B2028" s="231"/>
      <c r="D2028" s="231"/>
      <c r="E2028" s="231"/>
      <c r="F2028" s="231"/>
      <c r="G2028" s="231"/>
    </row>
    <row r="2029" spans="2:7" ht="15.75">
      <c r="B2029" s="231"/>
      <c r="D2029" s="231"/>
      <c r="E2029" s="231"/>
      <c r="F2029" s="231"/>
      <c r="G2029" s="231"/>
    </row>
    <row r="2030" spans="2:7" ht="15.75">
      <c r="B2030" s="231"/>
      <c r="D2030" s="231"/>
      <c r="E2030" s="231"/>
      <c r="F2030" s="231"/>
      <c r="G2030" s="231"/>
    </row>
    <row r="2031" spans="2:7" ht="15.75">
      <c r="B2031" s="231"/>
      <c r="D2031" s="231"/>
      <c r="E2031" s="231"/>
      <c r="F2031" s="231"/>
      <c r="G2031" s="231"/>
    </row>
    <row r="2032" spans="2:7" ht="15.75">
      <c r="B2032" s="231"/>
      <c r="D2032" s="231"/>
      <c r="E2032" s="231"/>
      <c r="F2032" s="231"/>
      <c r="G2032" s="231"/>
    </row>
    <row r="2033" spans="2:7" ht="15.75">
      <c r="B2033" s="231"/>
      <c r="D2033" s="231"/>
      <c r="E2033" s="231"/>
      <c r="F2033" s="231"/>
      <c r="G2033" s="231"/>
    </row>
    <row r="2034" spans="2:7" ht="15.75">
      <c r="B2034" s="231"/>
      <c r="D2034" s="231"/>
      <c r="E2034" s="231"/>
      <c r="F2034" s="231"/>
      <c r="G2034" s="231"/>
    </row>
    <row r="2035" spans="2:7" ht="15.75">
      <c r="B2035" s="231"/>
      <c r="D2035" s="231"/>
      <c r="E2035" s="231"/>
      <c r="F2035" s="231"/>
      <c r="G2035" s="231"/>
    </row>
    <row r="2036" spans="2:7" ht="15.75">
      <c r="B2036" s="231"/>
      <c r="D2036" s="231"/>
      <c r="E2036" s="231"/>
      <c r="F2036" s="231"/>
      <c r="G2036" s="231"/>
    </row>
    <row r="2037" spans="2:7" ht="15.75">
      <c r="B2037" s="231"/>
      <c r="D2037" s="231"/>
      <c r="E2037" s="231"/>
      <c r="F2037" s="231"/>
      <c r="G2037" s="231"/>
    </row>
    <row r="2038" spans="2:7" ht="15.75">
      <c r="B2038" s="231"/>
      <c r="D2038" s="231"/>
      <c r="E2038" s="231"/>
      <c r="F2038" s="231"/>
      <c r="G2038" s="231"/>
    </row>
    <row r="2039" spans="2:7" ht="15.75">
      <c r="B2039" s="231"/>
      <c r="D2039" s="231"/>
      <c r="E2039" s="231"/>
      <c r="F2039" s="231"/>
      <c r="G2039" s="231"/>
    </row>
    <row r="2040" spans="2:7" ht="15.75">
      <c r="B2040" s="231"/>
      <c r="D2040" s="231"/>
      <c r="E2040" s="231"/>
      <c r="F2040" s="231"/>
      <c r="G2040" s="231"/>
    </row>
    <row r="2041" spans="2:7" ht="15.75">
      <c r="B2041" s="231"/>
      <c r="D2041" s="231"/>
      <c r="E2041" s="231"/>
      <c r="F2041" s="231"/>
      <c r="G2041" s="231"/>
    </row>
    <row r="2042" spans="2:7" ht="15.75">
      <c r="B2042" s="231"/>
      <c r="D2042" s="231"/>
      <c r="E2042" s="231"/>
      <c r="F2042" s="231"/>
      <c r="G2042" s="231"/>
    </row>
    <row r="2043" spans="2:7" ht="15.75">
      <c r="B2043" s="231"/>
      <c r="D2043" s="231"/>
      <c r="E2043" s="231"/>
      <c r="F2043" s="231"/>
      <c r="G2043" s="231"/>
    </row>
    <row r="2044" spans="2:7" ht="15.75">
      <c r="B2044" s="231"/>
      <c r="D2044" s="231"/>
      <c r="E2044" s="231"/>
      <c r="F2044" s="231"/>
      <c r="G2044" s="231"/>
    </row>
    <row r="2045" spans="2:7" ht="15.75">
      <c r="B2045" s="231"/>
      <c r="D2045" s="231"/>
      <c r="E2045" s="231"/>
      <c r="F2045" s="231"/>
      <c r="G2045" s="231"/>
    </row>
    <row r="2046" spans="2:7" ht="15.75">
      <c r="B2046" s="231"/>
      <c r="D2046" s="231"/>
      <c r="E2046" s="231"/>
      <c r="F2046" s="231"/>
      <c r="G2046" s="231"/>
    </row>
    <row r="2047" spans="2:7" ht="15.75">
      <c r="B2047" s="231"/>
      <c r="D2047" s="231"/>
      <c r="E2047" s="231"/>
      <c r="F2047" s="231"/>
      <c r="G2047" s="231"/>
    </row>
    <row r="2048" spans="2:7" ht="15.75">
      <c r="B2048" s="231"/>
      <c r="D2048" s="231"/>
      <c r="E2048" s="231"/>
      <c r="F2048" s="231"/>
      <c r="G2048" s="231"/>
    </row>
    <row r="2049" spans="2:7" ht="15.75">
      <c r="B2049" s="231"/>
      <c r="D2049" s="231"/>
      <c r="E2049" s="231"/>
      <c r="F2049" s="231"/>
      <c r="G2049" s="231"/>
    </row>
    <row r="2050" spans="2:7" ht="15.75">
      <c r="B2050" s="231"/>
      <c r="D2050" s="231"/>
      <c r="E2050" s="231"/>
      <c r="F2050" s="231"/>
      <c r="G2050" s="231"/>
    </row>
    <row r="2051" spans="2:7" ht="15.75">
      <c r="B2051" s="231"/>
      <c r="D2051" s="231"/>
      <c r="E2051" s="231"/>
      <c r="F2051" s="231"/>
      <c r="G2051" s="231"/>
    </row>
    <row r="2052" spans="2:7" ht="15.75">
      <c r="B2052" s="231"/>
      <c r="D2052" s="231"/>
      <c r="E2052" s="231"/>
      <c r="F2052" s="231"/>
      <c r="G2052" s="231"/>
    </row>
    <row r="2053" spans="2:7" ht="15.75">
      <c r="B2053" s="231"/>
      <c r="D2053" s="231"/>
      <c r="E2053" s="231"/>
      <c r="F2053" s="231"/>
      <c r="G2053" s="231"/>
    </row>
    <row r="2054" spans="2:7" ht="15.75">
      <c r="B2054" s="231"/>
      <c r="D2054" s="231"/>
      <c r="E2054" s="231"/>
      <c r="F2054" s="231"/>
      <c r="G2054" s="231"/>
    </row>
    <row r="2055" spans="2:7" ht="15.75">
      <c r="B2055" s="231"/>
      <c r="D2055" s="231"/>
      <c r="E2055" s="231"/>
      <c r="F2055" s="231"/>
      <c r="G2055" s="231"/>
    </row>
    <row r="2056" spans="2:7" ht="15.75">
      <c r="B2056" s="231"/>
      <c r="D2056" s="231"/>
      <c r="E2056" s="231"/>
      <c r="F2056" s="231"/>
      <c r="G2056" s="231"/>
    </row>
    <row r="2057" spans="2:7" ht="15.75">
      <c r="B2057" s="231"/>
      <c r="D2057" s="231"/>
      <c r="E2057" s="231"/>
      <c r="F2057" s="231"/>
      <c r="G2057" s="231"/>
    </row>
    <row r="2058" spans="2:7" ht="15.75">
      <c r="B2058" s="231"/>
      <c r="D2058" s="231"/>
      <c r="E2058" s="231"/>
      <c r="F2058" s="231"/>
      <c r="G2058" s="231"/>
    </row>
    <row r="2059" spans="2:7" ht="15.75">
      <c r="B2059" s="231"/>
      <c r="D2059" s="231"/>
      <c r="E2059" s="231"/>
      <c r="F2059" s="231"/>
      <c r="G2059" s="231"/>
    </row>
    <row r="2060" spans="2:7" ht="15.75">
      <c r="B2060" s="231"/>
      <c r="D2060" s="231"/>
      <c r="E2060" s="231"/>
      <c r="F2060" s="231"/>
      <c r="G2060" s="231"/>
    </row>
    <row r="2061" spans="2:7" ht="15.75">
      <c r="B2061" s="231"/>
      <c r="D2061" s="231"/>
      <c r="E2061" s="231"/>
      <c r="F2061" s="231"/>
      <c r="G2061" s="231"/>
    </row>
    <row r="2062" spans="2:7" ht="15.75">
      <c r="B2062" s="231"/>
      <c r="D2062" s="231"/>
      <c r="E2062" s="231"/>
      <c r="F2062" s="231"/>
      <c r="G2062" s="231"/>
    </row>
    <row r="2063" spans="2:7" ht="15.75">
      <c r="B2063" s="231"/>
      <c r="D2063" s="231"/>
      <c r="E2063" s="231"/>
      <c r="F2063" s="231"/>
      <c r="G2063" s="231"/>
    </row>
    <row r="2064" spans="2:7" ht="15.75">
      <c r="B2064" s="231"/>
      <c r="D2064" s="231"/>
      <c r="E2064" s="231"/>
      <c r="F2064" s="231"/>
      <c r="G2064" s="231"/>
    </row>
    <row r="2065" spans="2:7" ht="15.75">
      <c r="B2065" s="231"/>
      <c r="D2065" s="231"/>
      <c r="E2065" s="231"/>
      <c r="F2065" s="231"/>
      <c r="G2065" s="231"/>
    </row>
    <row r="2066" spans="2:7" ht="15.75">
      <c r="B2066" s="231"/>
      <c r="D2066" s="231"/>
      <c r="E2066" s="231"/>
      <c r="F2066" s="231"/>
      <c r="G2066" s="231"/>
    </row>
    <row r="2067" spans="2:7" ht="15.75">
      <c r="B2067" s="231"/>
      <c r="D2067" s="231"/>
      <c r="E2067" s="231"/>
      <c r="F2067" s="231"/>
      <c r="G2067" s="231"/>
    </row>
    <row r="2068" spans="2:7" ht="15.75">
      <c r="B2068" s="231"/>
      <c r="D2068" s="231"/>
      <c r="E2068" s="231"/>
      <c r="F2068" s="231"/>
      <c r="G2068" s="231"/>
    </row>
    <row r="2069" spans="2:7" ht="15.75">
      <c r="B2069" s="231"/>
      <c r="D2069" s="231"/>
      <c r="E2069" s="231"/>
      <c r="F2069" s="231"/>
      <c r="G2069" s="231"/>
    </row>
    <row r="2070" spans="2:7" ht="15.75">
      <c r="B2070" s="231"/>
      <c r="D2070" s="231"/>
      <c r="E2070" s="231"/>
      <c r="F2070" s="231"/>
      <c r="G2070" s="231"/>
    </row>
    <row r="2071" spans="2:7" ht="15.75">
      <c r="B2071" s="231"/>
      <c r="D2071" s="231"/>
      <c r="E2071" s="231"/>
      <c r="F2071" s="231"/>
      <c r="G2071" s="231"/>
    </row>
    <row r="2072" spans="2:7" ht="15.75">
      <c r="B2072" s="231"/>
      <c r="D2072" s="231"/>
      <c r="E2072" s="231"/>
      <c r="F2072" s="231"/>
      <c r="G2072" s="231"/>
    </row>
    <row r="2073" spans="2:7" ht="15.75">
      <c r="B2073" s="231"/>
      <c r="D2073" s="231"/>
      <c r="E2073" s="231"/>
      <c r="F2073" s="231"/>
      <c r="G2073" s="231"/>
    </row>
    <row r="2074" spans="2:7" ht="15.75">
      <c r="B2074" s="231"/>
      <c r="D2074" s="231"/>
      <c r="E2074" s="231"/>
      <c r="F2074" s="231"/>
      <c r="G2074" s="231"/>
    </row>
    <row r="2075" spans="2:7" ht="15.75">
      <c r="B2075" s="231"/>
      <c r="D2075" s="231"/>
      <c r="E2075" s="231"/>
      <c r="F2075" s="231"/>
      <c r="G2075" s="231"/>
    </row>
    <row r="2076" spans="2:7" ht="15.75">
      <c r="B2076" s="231"/>
      <c r="D2076" s="231"/>
      <c r="E2076" s="231"/>
      <c r="F2076" s="231"/>
      <c r="G2076" s="231"/>
    </row>
    <row r="2077" spans="2:7" ht="15.75">
      <c r="B2077" s="231"/>
      <c r="D2077" s="231"/>
      <c r="E2077" s="231"/>
      <c r="F2077" s="231"/>
      <c r="G2077" s="231"/>
    </row>
    <row r="2078" spans="2:7" ht="15.75">
      <c r="B2078" s="231"/>
      <c r="D2078" s="231"/>
      <c r="E2078" s="231"/>
      <c r="F2078" s="231"/>
      <c r="G2078" s="231"/>
    </row>
    <row r="2079" spans="2:7" ht="15.75">
      <c r="B2079" s="231"/>
      <c r="D2079" s="231"/>
      <c r="E2079" s="231"/>
      <c r="F2079" s="231"/>
      <c r="G2079" s="231"/>
    </row>
    <row r="2080" spans="2:7" ht="15.75">
      <c r="B2080" s="231"/>
      <c r="D2080" s="231"/>
      <c r="E2080" s="231"/>
      <c r="F2080" s="231"/>
      <c r="G2080" s="231"/>
    </row>
    <row r="2081" spans="2:7" ht="15.75">
      <c r="B2081" s="231"/>
      <c r="D2081" s="231"/>
      <c r="E2081" s="231"/>
      <c r="F2081" s="231"/>
      <c r="G2081" s="231"/>
    </row>
    <row r="2082" spans="2:7" ht="15.75">
      <c r="B2082" s="231"/>
      <c r="D2082" s="231"/>
      <c r="E2082" s="231"/>
      <c r="F2082" s="231"/>
      <c r="G2082" s="231"/>
    </row>
    <row r="2083" spans="2:7" ht="15.75">
      <c r="B2083" s="231"/>
      <c r="D2083" s="231"/>
      <c r="E2083" s="231"/>
      <c r="F2083" s="231"/>
      <c r="G2083" s="231"/>
    </row>
    <row r="2084" spans="2:7" ht="15.75">
      <c r="B2084" s="231"/>
      <c r="D2084" s="231"/>
      <c r="E2084" s="231"/>
      <c r="F2084" s="231"/>
      <c r="G2084" s="231"/>
    </row>
    <row r="2085" spans="2:7" ht="15.75">
      <c r="B2085" s="231"/>
      <c r="D2085" s="231"/>
      <c r="E2085" s="231"/>
      <c r="F2085" s="231"/>
      <c r="G2085" s="231"/>
    </row>
    <row r="2086" spans="2:7" ht="15.75">
      <c r="B2086" s="231"/>
      <c r="D2086" s="231"/>
      <c r="E2086" s="231"/>
      <c r="F2086" s="231"/>
      <c r="G2086" s="231"/>
    </row>
    <row r="2087" spans="2:7" ht="15.75">
      <c r="B2087" s="231"/>
      <c r="D2087" s="231"/>
      <c r="E2087" s="231"/>
      <c r="F2087" s="231"/>
      <c r="G2087" s="231"/>
    </row>
    <row r="2088" spans="2:7" ht="15.75">
      <c r="B2088" s="231"/>
      <c r="D2088" s="231"/>
      <c r="E2088" s="231"/>
      <c r="F2088" s="231"/>
      <c r="G2088" s="231"/>
    </row>
    <row r="2089" spans="2:7" ht="15.75">
      <c r="B2089" s="231"/>
      <c r="D2089" s="231"/>
      <c r="E2089" s="231"/>
      <c r="F2089" s="231"/>
      <c r="G2089" s="231"/>
    </row>
    <row r="2090" spans="2:7" ht="15.75">
      <c r="B2090" s="231"/>
      <c r="D2090" s="231"/>
      <c r="E2090" s="231"/>
      <c r="F2090" s="231"/>
      <c r="G2090" s="231"/>
    </row>
    <row r="2091" spans="2:7" ht="15.75">
      <c r="B2091" s="231"/>
      <c r="D2091" s="231"/>
      <c r="E2091" s="231"/>
      <c r="F2091" s="231"/>
      <c r="G2091" s="231"/>
    </row>
    <row r="2092" spans="2:7" ht="15.75">
      <c r="B2092" s="231"/>
      <c r="D2092" s="231"/>
      <c r="E2092" s="231"/>
      <c r="F2092" s="231"/>
      <c r="G2092" s="231"/>
    </row>
    <row r="2093" spans="2:7" ht="15.75">
      <c r="B2093" s="231"/>
      <c r="D2093" s="231"/>
      <c r="E2093" s="231"/>
      <c r="F2093" s="231"/>
      <c r="G2093" s="231"/>
    </row>
    <row r="2094" spans="2:7" ht="15.75">
      <c r="B2094" s="231"/>
      <c r="D2094" s="231"/>
      <c r="E2094" s="231"/>
      <c r="F2094" s="231"/>
      <c r="G2094" s="231"/>
    </row>
    <row r="2095" spans="2:7" ht="15.75">
      <c r="B2095" s="231"/>
      <c r="D2095" s="231"/>
      <c r="E2095" s="231"/>
      <c r="F2095" s="231"/>
      <c r="G2095" s="231"/>
    </row>
    <row r="2096" spans="2:7" ht="15.75">
      <c r="B2096" s="231"/>
      <c r="D2096" s="231"/>
      <c r="E2096" s="231"/>
      <c r="F2096" s="231"/>
      <c r="G2096" s="231"/>
    </row>
    <row r="2097" spans="2:7" ht="15.75">
      <c r="B2097" s="231"/>
      <c r="D2097" s="231"/>
      <c r="E2097" s="231"/>
      <c r="F2097" s="231"/>
      <c r="G2097" s="231"/>
    </row>
    <row r="2098" spans="2:7" ht="15.75">
      <c r="B2098" s="231"/>
      <c r="D2098" s="231"/>
      <c r="E2098" s="231"/>
      <c r="F2098" s="231"/>
      <c r="G2098" s="231"/>
    </row>
    <row r="2099" spans="2:7" ht="15.75">
      <c r="B2099" s="231"/>
      <c r="D2099" s="231"/>
      <c r="E2099" s="231"/>
      <c r="F2099" s="231"/>
      <c r="G2099" s="231"/>
    </row>
    <row r="2100" spans="2:7" ht="15.75">
      <c r="B2100" s="231"/>
      <c r="D2100" s="231"/>
      <c r="E2100" s="231"/>
      <c r="F2100" s="231"/>
      <c r="G2100" s="231"/>
    </row>
    <row r="2101" spans="2:7" ht="15.75">
      <c r="B2101" s="231"/>
      <c r="D2101" s="231"/>
      <c r="E2101" s="231"/>
      <c r="F2101" s="231"/>
      <c r="G2101" s="231"/>
    </row>
    <row r="2102" spans="2:7" ht="15.75">
      <c r="B2102" s="231"/>
      <c r="D2102" s="231"/>
      <c r="E2102" s="231"/>
      <c r="F2102" s="231"/>
      <c r="G2102" s="231"/>
    </row>
    <row r="2103" spans="2:7" ht="15.75">
      <c r="B2103" s="231"/>
      <c r="D2103" s="231"/>
      <c r="E2103" s="231"/>
      <c r="F2103" s="231"/>
      <c r="G2103" s="231"/>
    </row>
    <row r="2104" spans="2:7" ht="15.75">
      <c r="B2104" s="231"/>
      <c r="D2104" s="231"/>
      <c r="E2104" s="231"/>
      <c r="F2104" s="231"/>
      <c r="G2104" s="231"/>
    </row>
    <row r="2105" spans="2:7" ht="15.75">
      <c r="B2105" s="231"/>
      <c r="D2105" s="231"/>
      <c r="E2105" s="231"/>
      <c r="F2105" s="231"/>
      <c r="G2105" s="231"/>
    </row>
    <row r="2106" spans="2:7" ht="15.75">
      <c r="B2106" s="231"/>
      <c r="D2106" s="231"/>
      <c r="E2106" s="231"/>
      <c r="F2106" s="231"/>
      <c r="G2106" s="231"/>
    </row>
    <row r="2107" spans="2:7" ht="15.75">
      <c r="B2107" s="231"/>
      <c r="D2107" s="231"/>
      <c r="E2107" s="231"/>
      <c r="F2107" s="231"/>
      <c r="G2107" s="231"/>
    </row>
    <row r="2108" spans="2:7" ht="15.75">
      <c r="B2108" s="231"/>
      <c r="D2108" s="231"/>
      <c r="E2108" s="231"/>
      <c r="F2108" s="231"/>
      <c r="G2108" s="231"/>
    </row>
    <row r="2109" spans="2:7" ht="15.75">
      <c r="B2109" s="231"/>
      <c r="D2109" s="231"/>
      <c r="E2109" s="231"/>
      <c r="F2109" s="231"/>
      <c r="G2109" s="231"/>
    </row>
    <row r="2110" spans="2:7" ht="15.75">
      <c r="B2110" s="231"/>
      <c r="D2110" s="231"/>
      <c r="E2110" s="231"/>
      <c r="F2110" s="231"/>
      <c r="G2110" s="231"/>
    </row>
    <row r="2111" spans="2:7" ht="15.75">
      <c r="B2111" s="231"/>
      <c r="D2111" s="231"/>
      <c r="E2111" s="231"/>
      <c r="F2111" s="231"/>
      <c r="G2111" s="231"/>
    </row>
    <row r="2112" spans="2:7" ht="15.75">
      <c r="B2112" s="231"/>
      <c r="D2112" s="231"/>
      <c r="E2112" s="231"/>
      <c r="F2112" s="231"/>
      <c r="G2112" s="231"/>
    </row>
    <row r="2113" spans="2:7" ht="15.75">
      <c r="B2113" s="231"/>
      <c r="D2113" s="231"/>
      <c r="E2113" s="231"/>
      <c r="F2113" s="231"/>
      <c r="G2113" s="231"/>
    </row>
    <row r="2114" spans="2:7" ht="15.75">
      <c r="B2114" s="231"/>
      <c r="D2114" s="231"/>
      <c r="E2114" s="231"/>
      <c r="F2114" s="231"/>
      <c r="G2114" s="231"/>
    </row>
    <row r="2115" spans="2:7" ht="15.75">
      <c r="B2115" s="231"/>
      <c r="D2115" s="231"/>
      <c r="E2115" s="231"/>
      <c r="F2115" s="231"/>
      <c r="G2115" s="231"/>
    </row>
    <row r="2116" spans="2:7" ht="15.75">
      <c r="B2116" s="231"/>
      <c r="D2116" s="231"/>
      <c r="E2116" s="231"/>
      <c r="F2116" s="231"/>
      <c r="G2116" s="231"/>
    </row>
    <row r="2117" spans="2:7" ht="15.75">
      <c r="B2117" s="231"/>
      <c r="D2117" s="231"/>
      <c r="E2117" s="231"/>
      <c r="F2117" s="231"/>
      <c r="G2117" s="231"/>
    </row>
    <row r="2118" spans="2:7" ht="15.75">
      <c r="B2118" s="231"/>
      <c r="D2118" s="231"/>
      <c r="E2118" s="231"/>
      <c r="F2118" s="231"/>
      <c r="G2118" s="231"/>
    </row>
    <row r="2119" spans="2:7" ht="15.75">
      <c r="B2119" s="231"/>
      <c r="D2119" s="231"/>
      <c r="E2119" s="231"/>
      <c r="F2119" s="231"/>
      <c r="G2119" s="231"/>
    </row>
    <row r="2120" spans="2:7" ht="15.75">
      <c r="B2120" s="231"/>
      <c r="D2120" s="231"/>
      <c r="E2120" s="231"/>
      <c r="F2120" s="231"/>
      <c r="G2120" s="231"/>
    </row>
    <row r="2121" spans="2:7" ht="15.75">
      <c r="B2121" s="231"/>
      <c r="D2121" s="231"/>
      <c r="E2121" s="231"/>
      <c r="F2121" s="231"/>
      <c r="G2121" s="231"/>
    </row>
    <row r="2122" spans="2:7" ht="15.75">
      <c r="B2122" s="231"/>
      <c r="D2122" s="231"/>
      <c r="E2122" s="231"/>
      <c r="F2122" s="231"/>
      <c r="G2122" s="231"/>
    </row>
    <row r="2123" spans="2:7" ht="15.75">
      <c r="B2123" s="231"/>
      <c r="D2123" s="231"/>
      <c r="E2123" s="231"/>
      <c r="F2123" s="231"/>
      <c r="G2123" s="231"/>
    </row>
    <row r="2124" spans="2:7" ht="15.75">
      <c r="B2124" s="231"/>
      <c r="D2124" s="231"/>
      <c r="E2124" s="231"/>
      <c r="F2124" s="231"/>
      <c r="G2124" s="231"/>
    </row>
    <row r="2125" spans="2:7" ht="15.75">
      <c r="B2125" s="231"/>
      <c r="D2125" s="231"/>
      <c r="E2125" s="231"/>
      <c r="F2125" s="231"/>
      <c r="G2125" s="231"/>
    </row>
    <row r="2126" spans="2:7" ht="15.75">
      <c r="B2126" s="231"/>
      <c r="D2126" s="231"/>
      <c r="E2126" s="231"/>
      <c r="F2126" s="231"/>
      <c r="G2126" s="231"/>
    </row>
    <row r="2127" spans="2:7" ht="15.75">
      <c r="B2127" s="231"/>
      <c r="D2127" s="231"/>
      <c r="E2127" s="231"/>
      <c r="F2127" s="231"/>
      <c r="G2127" s="231"/>
    </row>
    <row r="2128" spans="2:7" ht="15.75">
      <c r="B2128" s="231"/>
      <c r="D2128" s="231"/>
      <c r="E2128" s="231"/>
      <c r="F2128" s="231"/>
      <c r="G2128" s="231"/>
    </row>
    <row r="2129" spans="2:7" ht="15.75">
      <c r="B2129" s="231"/>
      <c r="D2129" s="231"/>
      <c r="E2129" s="231"/>
      <c r="F2129" s="231"/>
      <c r="G2129" s="231"/>
    </row>
    <row r="2130" spans="2:7" ht="15.75">
      <c r="B2130" s="231"/>
      <c r="D2130" s="231"/>
      <c r="E2130" s="231"/>
      <c r="F2130" s="231"/>
      <c r="G2130" s="231"/>
    </row>
    <row r="2131" spans="2:7" ht="15.75">
      <c r="B2131" s="231"/>
      <c r="D2131" s="231"/>
      <c r="E2131" s="231"/>
      <c r="F2131" s="231"/>
      <c r="G2131" s="231"/>
    </row>
    <row r="2132" spans="2:7" ht="15.75">
      <c r="B2132" s="231"/>
      <c r="D2132" s="231"/>
      <c r="E2132" s="231"/>
      <c r="F2132" s="231"/>
      <c r="G2132" s="231"/>
    </row>
    <row r="2133" spans="2:7" ht="15.75">
      <c r="B2133" s="231"/>
      <c r="D2133" s="231"/>
      <c r="E2133" s="231"/>
      <c r="F2133" s="231"/>
      <c r="G2133" s="231"/>
    </row>
    <row r="2134" spans="2:7" ht="15.75">
      <c r="B2134" s="231"/>
      <c r="D2134" s="231"/>
      <c r="E2134" s="231"/>
      <c r="F2134" s="231"/>
      <c r="G2134" s="231"/>
    </row>
    <row r="2135" spans="2:7" ht="15.75">
      <c r="B2135" s="231"/>
      <c r="D2135" s="231"/>
      <c r="E2135" s="231"/>
      <c r="F2135" s="231"/>
      <c r="G2135" s="231"/>
    </row>
    <row r="2136" spans="2:7" ht="15.75">
      <c r="B2136" s="231"/>
      <c r="D2136" s="231"/>
      <c r="E2136" s="231"/>
      <c r="F2136" s="231"/>
      <c r="G2136" s="231"/>
    </row>
    <row r="2137" spans="2:7" ht="15.75">
      <c r="B2137" s="231"/>
      <c r="D2137" s="231"/>
      <c r="E2137" s="231"/>
      <c r="F2137" s="231"/>
      <c r="G2137" s="231"/>
    </row>
    <row r="2138" spans="2:7" ht="15.75">
      <c r="B2138" s="231"/>
      <c r="D2138" s="231"/>
      <c r="E2138" s="231"/>
      <c r="F2138" s="231"/>
      <c r="G2138" s="231"/>
    </row>
    <row r="2139" spans="2:7" ht="15.75">
      <c r="B2139" s="231"/>
      <c r="D2139" s="231"/>
      <c r="E2139" s="231"/>
      <c r="F2139" s="231"/>
      <c r="G2139" s="231"/>
    </row>
    <row r="2140" spans="2:7" ht="15.75">
      <c r="B2140" s="231"/>
      <c r="D2140" s="231"/>
      <c r="E2140" s="231"/>
      <c r="F2140" s="231"/>
      <c r="G2140" s="231"/>
    </row>
    <row r="2141" spans="2:7" ht="15.75">
      <c r="B2141" s="231"/>
      <c r="D2141" s="231"/>
      <c r="E2141" s="231"/>
      <c r="F2141" s="231"/>
      <c r="G2141" s="231"/>
    </row>
    <row r="2142" spans="2:7" ht="15.75">
      <c r="B2142" s="231"/>
      <c r="D2142" s="231"/>
      <c r="E2142" s="231"/>
      <c r="F2142" s="231"/>
      <c r="G2142" s="231"/>
    </row>
    <row r="2143" spans="2:7" ht="15.75">
      <c r="B2143" s="231"/>
      <c r="D2143" s="231"/>
      <c r="E2143" s="231"/>
      <c r="F2143" s="231"/>
      <c r="G2143" s="231"/>
    </row>
    <row r="2144" spans="2:7" ht="15.75">
      <c r="B2144" s="231"/>
      <c r="D2144" s="231"/>
      <c r="E2144" s="231"/>
      <c r="F2144" s="231"/>
      <c r="G2144" s="231"/>
    </row>
    <row r="2145" spans="2:7" ht="15.75">
      <c r="B2145" s="231"/>
      <c r="D2145" s="231"/>
      <c r="E2145" s="231"/>
      <c r="F2145" s="231"/>
      <c r="G2145" s="231"/>
    </row>
    <row r="2146" spans="2:7" ht="15.75">
      <c r="B2146" s="231"/>
      <c r="D2146" s="231"/>
      <c r="E2146" s="231"/>
      <c r="F2146" s="231"/>
      <c r="G2146" s="231"/>
    </row>
    <row r="2147" spans="2:7" ht="15.75">
      <c r="B2147" s="231"/>
      <c r="D2147" s="231"/>
      <c r="E2147" s="231"/>
      <c r="F2147" s="231"/>
      <c r="G2147" s="231"/>
    </row>
    <row r="2148" spans="2:7" ht="15.75">
      <c r="B2148" s="231"/>
      <c r="D2148" s="231"/>
      <c r="E2148" s="231"/>
      <c r="F2148" s="231"/>
      <c r="G2148" s="231"/>
    </row>
    <row r="2149" spans="2:7" ht="15.75">
      <c r="B2149" s="231"/>
      <c r="D2149" s="231"/>
      <c r="E2149" s="231"/>
      <c r="F2149" s="231"/>
      <c r="G2149" s="231"/>
    </row>
    <row r="2150" spans="2:7" ht="15.75">
      <c r="B2150" s="231"/>
      <c r="D2150" s="231"/>
      <c r="E2150" s="231"/>
      <c r="F2150" s="231"/>
      <c r="G2150" s="231"/>
    </row>
    <row r="2151" spans="2:7" ht="15.75">
      <c r="B2151" s="231"/>
      <c r="D2151" s="231"/>
      <c r="E2151" s="231"/>
      <c r="F2151" s="231"/>
      <c r="G2151" s="231"/>
    </row>
    <row r="2152" spans="2:7" ht="15.75">
      <c r="B2152" s="231"/>
      <c r="D2152" s="231"/>
      <c r="E2152" s="231"/>
      <c r="F2152" s="231"/>
      <c r="G2152" s="231"/>
    </row>
    <row r="2153" spans="2:7" ht="15.75">
      <c r="B2153" s="231"/>
      <c r="D2153" s="231"/>
      <c r="E2153" s="231"/>
      <c r="F2153" s="231"/>
      <c r="G2153" s="231"/>
    </row>
    <row r="2154" spans="2:7" ht="15.75">
      <c r="B2154" s="231"/>
      <c r="D2154" s="231"/>
      <c r="E2154" s="231"/>
      <c r="F2154" s="231"/>
      <c r="G2154" s="231"/>
    </row>
    <row r="2155" spans="2:7" ht="15.75">
      <c r="B2155" s="231"/>
      <c r="D2155" s="231"/>
      <c r="E2155" s="231"/>
      <c r="F2155" s="231"/>
      <c r="G2155" s="231"/>
    </row>
    <row r="2156" spans="2:7" ht="15.75">
      <c r="B2156" s="231"/>
      <c r="D2156" s="231"/>
      <c r="E2156" s="231"/>
      <c r="F2156" s="231"/>
      <c r="G2156" s="231"/>
    </row>
    <row r="2157" spans="2:7" ht="15.75">
      <c r="B2157" s="231"/>
      <c r="D2157" s="231"/>
      <c r="E2157" s="231"/>
      <c r="F2157" s="231"/>
      <c r="G2157" s="231"/>
    </row>
    <row r="2158" spans="2:7" ht="15.75">
      <c r="B2158" s="231"/>
      <c r="D2158" s="231"/>
      <c r="E2158" s="231"/>
      <c r="F2158" s="231"/>
      <c r="G2158" s="231"/>
    </row>
    <row r="2159" spans="2:7" ht="15.75">
      <c r="B2159" s="231"/>
      <c r="D2159" s="231"/>
      <c r="E2159" s="231"/>
      <c r="F2159" s="231"/>
      <c r="G2159" s="231"/>
    </row>
    <row r="2160" spans="2:7" ht="15.75">
      <c r="B2160" s="231"/>
      <c r="D2160" s="231"/>
      <c r="E2160" s="231"/>
      <c r="F2160" s="231"/>
      <c r="G2160" s="231"/>
    </row>
    <row r="2161" spans="2:7" ht="15.75">
      <c r="B2161" s="231"/>
      <c r="D2161" s="231"/>
      <c r="E2161" s="231"/>
      <c r="F2161" s="231"/>
      <c r="G2161" s="231"/>
    </row>
    <row r="2162" spans="2:7" ht="15.75">
      <c r="B2162" s="231"/>
      <c r="D2162" s="231"/>
      <c r="E2162" s="231"/>
      <c r="F2162" s="231"/>
      <c r="G2162" s="231"/>
    </row>
    <row r="2163" spans="2:7" ht="15.75">
      <c r="B2163" s="231"/>
      <c r="D2163" s="231"/>
      <c r="E2163" s="231"/>
      <c r="F2163" s="231"/>
      <c r="G2163" s="231"/>
    </row>
    <row r="2164" spans="2:7" ht="15.75">
      <c r="B2164" s="231"/>
      <c r="D2164" s="231"/>
      <c r="E2164" s="231"/>
      <c r="F2164" s="231"/>
      <c r="G2164" s="231"/>
    </row>
    <row r="2165" spans="2:7" ht="15.75">
      <c r="B2165" s="231"/>
      <c r="D2165" s="231"/>
      <c r="E2165" s="231"/>
      <c r="F2165" s="231"/>
      <c r="G2165" s="231"/>
    </row>
    <row r="2166" spans="2:7" ht="15.75">
      <c r="B2166" s="231"/>
      <c r="D2166" s="231"/>
      <c r="E2166" s="231"/>
      <c r="F2166" s="231"/>
      <c r="G2166" s="231"/>
    </row>
    <row r="2167" spans="2:7" ht="15.75">
      <c r="B2167" s="231"/>
      <c r="D2167" s="231"/>
      <c r="E2167" s="231"/>
      <c r="F2167" s="231"/>
      <c r="G2167" s="231"/>
    </row>
    <row r="2168" spans="2:7" ht="15.75">
      <c r="B2168" s="231"/>
      <c r="D2168" s="231"/>
      <c r="E2168" s="231"/>
      <c r="F2168" s="231"/>
      <c r="G2168" s="231"/>
    </row>
    <row r="2169" spans="2:7" ht="15.75">
      <c r="B2169" s="231"/>
      <c r="D2169" s="231"/>
      <c r="E2169" s="231"/>
      <c r="F2169" s="231"/>
      <c r="G2169" s="231"/>
    </row>
    <row r="2170" spans="2:7" ht="15.75">
      <c r="B2170" s="231"/>
      <c r="D2170" s="231"/>
      <c r="E2170" s="231"/>
      <c r="F2170" s="231"/>
      <c r="G2170" s="231"/>
    </row>
    <row r="2171" spans="2:7" ht="15.75">
      <c r="B2171" s="231"/>
      <c r="D2171" s="231"/>
      <c r="E2171" s="231"/>
      <c r="F2171" s="231"/>
      <c r="G2171" s="231"/>
    </row>
    <row r="2172" spans="2:7" ht="15.75">
      <c r="B2172" s="231"/>
      <c r="D2172" s="231"/>
      <c r="E2172" s="231"/>
      <c r="F2172" s="231"/>
      <c r="G2172" s="231"/>
    </row>
    <row r="2173" spans="2:7" ht="15.75">
      <c r="B2173" s="231"/>
      <c r="D2173" s="231"/>
      <c r="E2173" s="231"/>
      <c r="F2173" s="231"/>
      <c r="G2173" s="231"/>
    </row>
    <row r="2174" spans="2:7" ht="15.75">
      <c r="B2174" s="231"/>
      <c r="D2174" s="231"/>
      <c r="E2174" s="231"/>
      <c r="F2174" s="231"/>
      <c r="G2174" s="231"/>
    </row>
    <row r="2175" spans="2:7" ht="15.75">
      <c r="B2175" s="231"/>
      <c r="D2175" s="231"/>
      <c r="E2175" s="231"/>
      <c r="F2175" s="231"/>
      <c r="G2175" s="231"/>
    </row>
    <row r="2176" spans="2:7" ht="15.75">
      <c r="B2176" s="231"/>
      <c r="D2176" s="231"/>
      <c r="E2176" s="231"/>
      <c r="F2176" s="231"/>
      <c r="G2176" s="231"/>
    </row>
    <row r="2177" spans="2:7" ht="15.75">
      <c r="B2177" s="231"/>
      <c r="D2177" s="231"/>
      <c r="E2177" s="231"/>
      <c r="F2177" s="231"/>
      <c r="G2177" s="231"/>
    </row>
    <row r="2178" spans="2:7" ht="15.75">
      <c r="B2178" s="231"/>
      <c r="D2178" s="231"/>
      <c r="E2178" s="231"/>
      <c r="F2178" s="231"/>
      <c r="G2178" s="231"/>
    </row>
    <row r="2179" spans="2:7" ht="15.75">
      <c r="B2179" s="231"/>
      <c r="D2179" s="231"/>
      <c r="E2179" s="231"/>
      <c r="F2179" s="231"/>
      <c r="G2179" s="231"/>
    </row>
    <row r="2180" spans="2:7" ht="15.75">
      <c r="B2180" s="231"/>
      <c r="D2180" s="231"/>
      <c r="E2180" s="231"/>
      <c r="F2180" s="231"/>
      <c r="G2180" s="231"/>
    </row>
    <row r="2181" spans="2:7" ht="15.75">
      <c r="B2181" s="231"/>
      <c r="D2181" s="231"/>
      <c r="E2181" s="231"/>
      <c r="F2181" s="231"/>
      <c r="G2181" s="231"/>
    </row>
    <row r="2182" spans="2:7" ht="15.75">
      <c r="B2182" s="231"/>
      <c r="D2182" s="231"/>
      <c r="E2182" s="231"/>
      <c r="F2182" s="231"/>
      <c r="G2182" s="231"/>
    </row>
    <row r="2183" spans="2:7" ht="15.75">
      <c r="B2183" s="231"/>
      <c r="D2183" s="231"/>
      <c r="E2183" s="231"/>
      <c r="F2183" s="231"/>
      <c r="G2183" s="231"/>
    </row>
    <row r="2184" spans="2:7" ht="15.75">
      <c r="B2184" s="231"/>
      <c r="D2184" s="231"/>
      <c r="E2184" s="231"/>
      <c r="F2184" s="231"/>
      <c r="G2184" s="231"/>
    </row>
    <row r="2185" spans="2:7" ht="15.75">
      <c r="B2185" s="231"/>
      <c r="D2185" s="231"/>
      <c r="E2185" s="231"/>
      <c r="F2185" s="231"/>
      <c r="G2185" s="231"/>
    </row>
    <row r="2186" spans="2:7" ht="15.75">
      <c r="B2186" s="231"/>
      <c r="D2186" s="231"/>
      <c r="E2186" s="231"/>
      <c r="F2186" s="231"/>
      <c r="G2186" s="231"/>
    </row>
    <row r="2187" spans="2:7" ht="15.75">
      <c r="B2187" s="231"/>
      <c r="D2187" s="231"/>
      <c r="E2187" s="231"/>
      <c r="F2187" s="231"/>
      <c r="G2187" s="231"/>
    </row>
    <row r="2188" spans="2:7" ht="15.75">
      <c r="B2188" s="231"/>
      <c r="D2188" s="231"/>
      <c r="E2188" s="231"/>
      <c r="F2188" s="231"/>
      <c r="G2188" s="231"/>
    </row>
    <row r="2189" spans="2:7" ht="15.75">
      <c r="B2189" s="231"/>
      <c r="D2189" s="231"/>
      <c r="E2189" s="231"/>
      <c r="F2189" s="231"/>
      <c r="G2189" s="231"/>
    </row>
    <row r="2190" spans="2:7" ht="15.75">
      <c r="B2190" s="231"/>
      <c r="D2190" s="231"/>
      <c r="E2190" s="231"/>
      <c r="F2190" s="231"/>
      <c r="G2190" s="231"/>
    </row>
    <row r="2191" spans="2:7" ht="15.75">
      <c r="B2191" s="231"/>
      <c r="D2191" s="231"/>
      <c r="E2191" s="231"/>
      <c r="F2191" s="231"/>
      <c r="G2191" s="231"/>
    </row>
    <row r="2192" spans="2:7" ht="15.75">
      <c r="B2192" s="231"/>
      <c r="D2192" s="231"/>
      <c r="E2192" s="231"/>
      <c r="F2192" s="231"/>
      <c r="G2192" s="231"/>
    </row>
    <row r="2193" spans="2:7" ht="15.75">
      <c r="B2193" s="231"/>
      <c r="D2193" s="231"/>
      <c r="E2193" s="231"/>
      <c r="F2193" s="231"/>
      <c r="G2193" s="231"/>
    </row>
    <row r="2194" spans="2:7" ht="15.75">
      <c r="B2194" s="231"/>
      <c r="D2194" s="231"/>
      <c r="E2194" s="231"/>
      <c r="F2194" s="231"/>
      <c r="G2194" s="231"/>
    </row>
    <row r="2195" spans="2:7" ht="15.75">
      <c r="B2195" s="231"/>
      <c r="D2195" s="231"/>
      <c r="E2195" s="231"/>
      <c r="F2195" s="231"/>
      <c r="G2195" s="231"/>
    </row>
    <row r="2196" spans="2:7" ht="15.75">
      <c r="B2196" s="231"/>
      <c r="D2196" s="231"/>
      <c r="E2196" s="231"/>
      <c r="F2196" s="231"/>
      <c r="G2196" s="231"/>
    </row>
    <row r="2197" spans="2:7" ht="15.75">
      <c r="B2197" s="231"/>
      <c r="D2197" s="231"/>
      <c r="E2197" s="231"/>
      <c r="F2197" s="231"/>
      <c r="G2197" s="231"/>
    </row>
    <row r="2198" spans="2:7" ht="15.75">
      <c r="B2198" s="231"/>
      <c r="D2198" s="231"/>
      <c r="E2198" s="231"/>
      <c r="F2198" s="231"/>
      <c r="G2198" s="231"/>
    </row>
    <row r="2199" spans="2:7" ht="15.75">
      <c r="B2199" s="231"/>
      <c r="D2199" s="231"/>
      <c r="E2199" s="231"/>
      <c r="F2199" s="231"/>
      <c r="G2199" s="231"/>
    </row>
    <row r="2200" spans="2:7" ht="15.75">
      <c r="B2200" s="231"/>
      <c r="D2200" s="231"/>
      <c r="E2200" s="231"/>
      <c r="F2200" s="231"/>
      <c r="G2200" s="231"/>
    </row>
    <row r="2201" spans="2:7" ht="15.75">
      <c r="B2201" s="231"/>
      <c r="D2201" s="231"/>
      <c r="E2201" s="231"/>
      <c r="F2201" s="231"/>
      <c r="G2201" s="231"/>
    </row>
    <row r="2202" spans="2:7" ht="15.75">
      <c r="B2202" s="231"/>
      <c r="D2202" s="231"/>
      <c r="E2202" s="231"/>
      <c r="F2202" s="231"/>
      <c r="G2202" s="231"/>
    </row>
    <row r="2203" spans="2:7" ht="15.75">
      <c r="B2203" s="231"/>
      <c r="D2203" s="231"/>
      <c r="E2203" s="231"/>
      <c r="F2203" s="231"/>
      <c r="G2203" s="231"/>
    </row>
    <row r="2204" spans="2:7" ht="15.75">
      <c r="B2204" s="231"/>
      <c r="D2204" s="231"/>
      <c r="E2204" s="231"/>
      <c r="F2204" s="231"/>
      <c r="G2204" s="231"/>
    </row>
    <row r="2205" spans="2:7" ht="15.75">
      <c r="B2205" s="231"/>
      <c r="D2205" s="231"/>
      <c r="E2205" s="231"/>
      <c r="F2205" s="231"/>
      <c r="G2205" s="231"/>
    </row>
    <row r="2206" spans="2:7" ht="15.75">
      <c r="B2206" s="231"/>
      <c r="D2206" s="231"/>
      <c r="E2206" s="231"/>
      <c r="F2206" s="231"/>
      <c r="G2206" s="231"/>
    </row>
    <row r="2207" spans="2:7" ht="15.75">
      <c r="B2207" s="231"/>
      <c r="D2207" s="231"/>
      <c r="E2207" s="231"/>
      <c r="F2207" s="231"/>
      <c r="G2207" s="231"/>
    </row>
    <row r="2208" spans="2:7" ht="15.75">
      <c r="B2208" s="231"/>
      <c r="D2208" s="231"/>
      <c r="E2208" s="231"/>
      <c r="F2208" s="231"/>
      <c r="G2208" s="231"/>
    </row>
    <row r="2209" spans="2:7" ht="15.75">
      <c r="B2209" s="231"/>
      <c r="D2209" s="231"/>
      <c r="E2209" s="231"/>
      <c r="F2209" s="231"/>
      <c r="G2209" s="231"/>
    </row>
    <row r="2210" spans="2:7" ht="15.75">
      <c r="B2210" s="231"/>
      <c r="D2210" s="231"/>
      <c r="E2210" s="231"/>
      <c r="F2210" s="231"/>
      <c r="G2210" s="231"/>
    </row>
    <row r="2211" spans="2:7" ht="15.75">
      <c r="B2211" s="231"/>
      <c r="D2211" s="231"/>
      <c r="E2211" s="231"/>
      <c r="F2211" s="231"/>
      <c r="G2211" s="231"/>
    </row>
    <row r="2212" spans="2:7" ht="15.75">
      <c r="B2212" s="231"/>
      <c r="D2212" s="231"/>
      <c r="E2212" s="231"/>
      <c r="F2212" s="231"/>
      <c r="G2212" s="231"/>
    </row>
    <row r="2213" spans="2:7" ht="15.75">
      <c r="B2213" s="231"/>
      <c r="D2213" s="231"/>
      <c r="E2213" s="231"/>
      <c r="F2213" s="231"/>
      <c r="G2213" s="231"/>
    </row>
    <row r="2214" spans="2:7" ht="15.75">
      <c r="B2214" s="231"/>
      <c r="D2214" s="231"/>
      <c r="E2214" s="231"/>
      <c r="F2214" s="231"/>
      <c r="G2214" s="231"/>
    </row>
    <row r="2215" spans="2:7" ht="15.75">
      <c r="B2215" s="231"/>
      <c r="D2215" s="231"/>
      <c r="E2215" s="231"/>
      <c r="F2215" s="231"/>
      <c r="G2215" s="231"/>
    </row>
    <row r="2216" spans="2:7" ht="15.75">
      <c r="B2216" s="231"/>
      <c r="D2216" s="231"/>
      <c r="E2216" s="231"/>
      <c r="F2216" s="231"/>
      <c r="G2216" s="231"/>
    </row>
    <row r="2217" spans="2:7" ht="15.75">
      <c r="B2217" s="231"/>
      <c r="D2217" s="231"/>
      <c r="E2217" s="231"/>
      <c r="F2217" s="231"/>
      <c r="G2217" s="231"/>
    </row>
    <row r="2218" spans="2:7" ht="15.75">
      <c r="B2218" s="231"/>
      <c r="D2218" s="231"/>
      <c r="E2218" s="231"/>
      <c r="F2218" s="231"/>
      <c r="G2218" s="231"/>
    </row>
    <row r="2219" spans="2:7" ht="15.75">
      <c r="B2219" s="231"/>
      <c r="D2219" s="231"/>
      <c r="E2219" s="231"/>
      <c r="F2219" s="231"/>
      <c r="G2219" s="231"/>
    </row>
    <row r="2220" spans="2:7" ht="15.75">
      <c r="B2220" s="231"/>
      <c r="D2220" s="231"/>
      <c r="E2220" s="231"/>
      <c r="F2220" s="231"/>
      <c r="G2220" s="231"/>
    </row>
    <row r="2221" spans="2:7" ht="15.75">
      <c r="B2221" s="231"/>
      <c r="D2221" s="231"/>
      <c r="E2221" s="231"/>
      <c r="F2221" s="231"/>
      <c r="G2221" s="231"/>
    </row>
    <row r="2222" spans="2:7" ht="15.75">
      <c r="B2222" s="231"/>
      <c r="D2222" s="231"/>
      <c r="E2222" s="231"/>
      <c r="F2222" s="231"/>
      <c r="G2222" s="231"/>
    </row>
    <row r="2223" spans="2:7" ht="15.75">
      <c r="B2223" s="231"/>
      <c r="D2223" s="231"/>
      <c r="E2223" s="231"/>
      <c r="F2223" s="231"/>
      <c r="G2223" s="231"/>
    </row>
    <row r="2224" spans="2:7" ht="15.75">
      <c r="B2224" s="231"/>
      <c r="D2224" s="231"/>
      <c r="E2224" s="231"/>
      <c r="F2224" s="231"/>
      <c r="G2224" s="231"/>
    </row>
    <row r="2225" spans="2:7" ht="15.75">
      <c r="B2225" s="231"/>
      <c r="D2225" s="231"/>
      <c r="E2225" s="231"/>
      <c r="F2225" s="231"/>
      <c r="G2225" s="231"/>
    </row>
    <row r="2226" spans="2:7" ht="15.75">
      <c r="B2226" s="231"/>
      <c r="D2226" s="231"/>
      <c r="E2226" s="231"/>
      <c r="F2226" s="231"/>
      <c r="G2226" s="231"/>
    </row>
    <row r="2227" spans="2:7" ht="15.75">
      <c r="B2227" s="231"/>
      <c r="D2227" s="231"/>
      <c r="E2227" s="231"/>
      <c r="F2227" s="231"/>
      <c r="G2227" s="231"/>
    </row>
    <row r="2228" spans="2:7" ht="15.75">
      <c r="B2228" s="231"/>
      <c r="D2228" s="231"/>
      <c r="E2228" s="231"/>
      <c r="F2228" s="231"/>
      <c r="G2228" s="231"/>
    </row>
    <row r="2229" spans="2:7" ht="15.75">
      <c r="B2229" s="231"/>
      <c r="D2229" s="231"/>
      <c r="E2229" s="231"/>
      <c r="F2229" s="231"/>
      <c r="G2229" s="231"/>
    </row>
    <row r="2230" spans="2:7" ht="15.75">
      <c r="B2230" s="231"/>
      <c r="D2230" s="231"/>
      <c r="E2230" s="231"/>
      <c r="F2230" s="231"/>
      <c r="G2230" s="231"/>
    </row>
    <row r="2231" spans="2:7" ht="15.75">
      <c r="B2231" s="231"/>
      <c r="D2231" s="231"/>
      <c r="E2231" s="231"/>
      <c r="F2231" s="231"/>
      <c r="G2231" s="231"/>
    </row>
    <row r="2232" spans="2:7" ht="15.75">
      <c r="B2232" s="231"/>
      <c r="D2232" s="231"/>
      <c r="E2232" s="231"/>
      <c r="F2232" s="231"/>
      <c r="G2232" s="231"/>
    </row>
    <row r="2233" spans="2:7" ht="15.75">
      <c r="B2233" s="231"/>
      <c r="D2233" s="231"/>
      <c r="E2233" s="231"/>
      <c r="F2233" s="231"/>
      <c r="G2233" s="231"/>
    </row>
    <row r="2234" spans="2:7" ht="15.75">
      <c r="B2234" s="231"/>
      <c r="D2234" s="231"/>
      <c r="E2234" s="231"/>
      <c r="F2234" s="231"/>
      <c r="G2234" s="231"/>
    </row>
    <row r="2235" spans="2:7" ht="15.75">
      <c r="B2235" s="231"/>
      <c r="D2235" s="231"/>
      <c r="E2235" s="231"/>
      <c r="F2235" s="231"/>
      <c r="G2235" s="231"/>
    </row>
    <row r="2236" spans="2:7" ht="15.75">
      <c r="B2236" s="231"/>
      <c r="D2236" s="231"/>
      <c r="E2236" s="231"/>
      <c r="F2236" s="231"/>
      <c r="G2236" s="231"/>
    </row>
    <row r="2237" spans="2:7" ht="15.75">
      <c r="B2237" s="231"/>
      <c r="D2237" s="231"/>
      <c r="E2237" s="231"/>
      <c r="F2237" s="231"/>
      <c r="G2237" s="231"/>
    </row>
    <row r="2238" spans="2:7" ht="15.75">
      <c r="B2238" s="231"/>
      <c r="D2238" s="231"/>
      <c r="E2238" s="231"/>
      <c r="F2238" s="231"/>
      <c r="G2238" s="231"/>
    </row>
    <row r="2239" spans="2:7" ht="15.75">
      <c r="B2239" s="231"/>
      <c r="D2239" s="231"/>
      <c r="E2239" s="231"/>
      <c r="F2239" s="231"/>
      <c r="G2239" s="231"/>
    </row>
    <row r="2240" spans="2:7" ht="15.75">
      <c r="B2240" s="231"/>
      <c r="D2240" s="231"/>
      <c r="E2240" s="231"/>
      <c r="F2240" s="231"/>
      <c r="G2240" s="231"/>
    </row>
    <row r="2241" spans="2:7" ht="15.75">
      <c r="B2241" s="231"/>
      <c r="D2241" s="231"/>
      <c r="E2241" s="231"/>
      <c r="F2241" s="231"/>
      <c r="G2241" s="231"/>
    </row>
    <row r="2242" spans="2:7" ht="15.75">
      <c r="B2242" s="231"/>
      <c r="D2242" s="231"/>
      <c r="E2242" s="231"/>
      <c r="F2242" s="231"/>
      <c r="G2242" s="231"/>
    </row>
    <row r="2243" spans="2:7" ht="15.75">
      <c r="B2243" s="231"/>
      <c r="D2243" s="231"/>
      <c r="E2243" s="231"/>
      <c r="F2243" s="231"/>
      <c r="G2243" s="231"/>
    </row>
    <row r="2244" spans="2:7" ht="15.75">
      <c r="B2244" s="231"/>
      <c r="D2244" s="231"/>
      <c r="E2244" s="231"/>
      <c r="F2244" s="231"/>
      <c r="G2244" s="231"/>
    </row>
    <row r="2245" spans="2:7" ht="15.75">
      <c r="B2245" s="231"/>
      <c r="D2245" s="231"/>
      <c r="E2245" s="231"/>
      <c r="F2245" s="231"/>
      <c r="G2245" s="231"/>
    </row>
    <row r="2246" spans="2:7" ht="15.75">
      <c r="B2246" s="231"/>
      <c r="D2246" s="231"/>
      <c r="E2246" s="231"/>
      <c r="F2246" s="231"/>
      <c r="G2246" s="231"/>
    </row>
    <row r="2247" spans="2:7" ht="15.75">
      <c r="B2247" s="231"/>
      <c r="D2247" s="231"/>
      <c r="E2247" s="231"/>
      <c r="F2247" s="231"/>
      <c r="G2247" s="231"/>
    </row>
    <row r="2248" spans="2:7" ht="15.75">
      <c r="B2248" s="231"/>
      <c r="D2248" s="231"/>
      <c r="E2248" s="231"/>
      <c r="F2248" s="231"/>
      <c r="G2248" s="231"/>
    </row>
    <row r="2249" spans="2:7" ht="15.75">
      <c r="B2249" s="231"/>
      <c r="D2249" s="231"/>
      <c r="E2249" s="231"/>
      <c r="F2249" s="231"/>
      <c r="G2249" s="231"/>
    </row>
    <row r="2250" spans="2:7" ht="15.75">
      <c r="B2250" s="231"/>
      <c r="D2250" s="231"/>
      <c r="E2250" s="231"/>
      <c r="F2250" s="231"/>
      <c r="G2250" s="231"/>
    </row>
    <row r="2251" spans="2:7" ht="15.75">
      <c r="B2251" s="231"/>
      <c r="D2251" s="231"/>
      <c r="E2251" s="231"/>
      <c r="F2251" s="231"/>
      <c r="G2251" s="231"/>
    </row>
    <row r="2252" spans="2:7" ht="15.75">
      <c r="B2252" s="231"/>
      <c r="D2252" s="231"/>
      <c r="E2252" s="231"/>
      <c r="F2252" s="231"/>
      <c r="G2252" s="231"/>
    </row>
    <row r="2253" spans="2:7" ht="15.75">
      <c r="B2253" s="231"/>
      <c r="D2253" s="231"/>
      <c r="E2253" s="231"/>
      <c r="F2253" s="231"/>
      <c r="G2253" s="231"/>
    </row>
    <row r="2254" spans="2:7" ht="15.75">
      <c r="B2254" s="231"/>
      <c r="D2254" s="231"/>
      <c r="E2254" s="231"/>
      <c r="F2254" s="231"/>
      <c r="G2254" s="231"/>
    </row>
    <row r="2255" spans="2:7" ht="15.75">
      <c r="B2255" s="231"/>
      <c r="D2255" s="231"/>
      <c r="E2255" s="231"/>
      <c r="F2255" s="231"/>
      <c r="G2255" s="231"/>
    </row>
    <row r="2256" spans="2:7" ht="15.75">
      <c r="B2256" s="231"/>
      <c r="D2256" s="231"/>
      <c r="E2256" s="231"/>
      <c r="F2256" s="231"/>
      <c r="G2256" s="231"/>
    </row>
    <row r="2257" spans="2:7" ht="15.75">
      <c r="B2257" s="231"/>
      <c r="D2257" s="231"/>
      <c r="E2257" s="231"/>
      <c r="F2257" s="231"/>
      <c r="G2257" s="231"/>
    </row>
    <row r="2258" spans="2:7" ht="15.75">
      <c r="B2258" s="231"/>
      <c r="D2258" s="231"/>
      <c r="E2258" s="231"/>
      <c r="F2258" s="231"/>
      <c r="G2258" s="231"/>
    </row>
    <row r="2259" spans="2:7" ht="15.75">
      <c r="B2259" s="231"/>
      <c r="D2259" s="231"/>
      <c r="E2259" s="231"/>
      <c r="F2259" s="231"/>
      <c r="G2259" s="231"/>
    </row>
    <row r="2260" spans="2:7" ht="15.75">
      <c r="B2260" s="231"/>
      <c r="D2260" s="231"/>
      <c r="E2260" s="231"/>
      <c r="F2260" s="231"/>
      <c r="G2260" s="231"/>
    </row>
    <row r="2261" spans="2:7" ht="15.75">
      <c r="B2261" s="231"/>
      <c r="D2261" s="231"/>
      <c r="E2261" s="231"/>
      <c r="F2261" s="231"/>
      <c r="G2261" s="231"/>
    </row>
    <row r="2262" spans="2:7" ht="15.75">
      <c r="B2262" s="231"/>
      <c r="D2262" s="231"/>
      <c r="E2262" s="231"/>
      <c r="F2262" s="231"/>
      <c r="G2262" s="231"/>
    </row>
    <row r="2263" spans="2:7" ht="15.75">
      <c r="B2263" s="231"/>
      <c r="D2263" s="231"/>
      <c r="E2263" s="231"/>
      <c r="F2263" s="231"/>
      <c r="G2263" s="231"/>
    </row>
    <row r="2264" spans="2:7" ht="15.75">
      <c r="B2264" s="231"/>
      <c r="D2264" s="231"/>
      <c r="E2264" s="231"/>
      <c r="F2264" s="231"/>
      <c r="G2264" s="231"/>
    </row>
    <row r="2265" spans="2:7" ht="15.75">
      <c r="B2265" s="231"/>
      <c r="D2265" s="231"/>
      <c r="E2265" s="231"/>
      <c r="F2265" s="231"/>
      <c r="G2265" s="231"/>
    </row>
    <row r="2266" spans="2:7" ht="15.75">
      <c r="B2266" s="231"/>
      <c r="D2266" s="231"/>
      <c r="E2266" s="231"/>
      <c r="F2266" s="231"/>
      <c r="G2266" s="231"/>
    </row>
    <row r="2267" spans="2:7" ht="15.75">
      <c r="B2267" s="231"/>
      <c r="D2267" s="231"/>
      <c r="E2267" s="231"/>
      <c r="F2267" s="231"/>
      <c r="G2267" s="231"/>
    </row>
    <row r="2268" spans="2:7" ht="15.75">
      <c r="B2268" s="231"/>
      <c r="D2268" s="231"/>
      <c r="E2268" s="231"/>
      <c r="F2268" s="231"/>
      <c r="G2268" s="231"/>
    </row>
    <row r="2269" spans="2:7" ht="15.75">
      <c r="B2269" s="231"/>
      <c r="D2269" s="231"/>
      <c r="E2269" s="231"/>
      <c r="F2269" s="231"/>
      <c r="G2269" s="231"/>
    </row>
    <row r="2270" spans="2:7" ht="15.75">
      <c r="B2270" s="231"/>
      <c r="D2270" s="231"/>
      <c r="E2270" s="231"/>
      <c r="F2270" s="231"/>
      <c r="G2270" s="231"/>
    </row>
    <row r="2271" spans="2:7" ht="15.75">
      <c r="B2271" s="231"/>
      <c r="D2271" s="231"/>
      <c r="E2271" s="231"/>
      <c r="F2271" s="231"/>
      <c r="G2271" s="231"/>
    </row>
    <row r="2272" spans="2:7" ht="15.75">
      <c r="B2272" s="231"/>
      <c r="D2272" s="231"/>
      <c r="E2272" s="231"/>
      <c r="F2272" s="231"/>
      <c r="G2272" s="231"/>
    </row>
    <row r="2273" spans="2:7" ht="15.75">
      <c r="B2273" s="231"/>
      <c r="D2273" s="231"/>
      <c r="E2273" s="231"/>
      <c r="F2273" s="231"/>
      <c r="G2273" s="231"/>
    </row>
    <row r="2274" spans="2:7" ht="15.75">
      <c r="B2274" s="231"/>
      <c r="D2274" s="231"/>
      <c r="E2274" s="231"/>
      <c r="F2274" s="231"/>
      <c r="G2274" s="231"/>
    </row>
    <row r="2275" spans="2:7" ht="15.75">
      <c r="B2275" s="231"/>
      <c r="D2275" s="231"/>
      <c r="E2275" s="231"/>
      <c r="F2275" s="231"/>
      <c r="G2275" s="231"/>
    </row>
    <row r="2276" spans="2:7" ht="15.75">
      <c r="B2276" s="231"/>
      <c r="D2276" s="231"/>
      <c r="E2276" s="231"/>
      <c r="F2276" s="231"/>
      <c r="G2276" s="231"/>
    </row>
    <row r="2277" spans="2:7" ht="15.75">
      <c r="B2277" s="231"/>
      <c r="D2277" s="231"/>
      <c r="E2277" s="231"/>
      <c r="F2277" s="231"/>
      <c r="G2277" s="231"/>
    </row>
    <row r="2278" spans="2:7" ht="15.75">
      <c r="B2278" s="231"/>
      <c r="D2278" s="231"/>
      <c r="E2278" s="231"/>
      <c r="F2278" s="231"/>
      <c r="G2278" s="231"/>
    </row>
    <row r="2279" spans="2:7" ht="15.75">
      <c r="B2279" s="231"/>
      <c r="D2279" s="231"/>
      <c r="E2279" s="231"/>
      <c r="F2279" s="231"/>
      <c r="G2279" s="231"/>
    </row>
    <row r="2280" spans="2:7" ht="15.75">
      <c r="B2280" s="231"/>
      <c r="D2280" s="231"/>
      <c r="E2280" s="231"/>
      <c r="F2280" s="231"/>
      <c r="G2280" s="231"/>
    </row>
    <row r="2281" spans="2:7" ht="15.75">
      <c r="B2281" s="231"/>
      <c r="D2281" s="231"/>
      <c r="E2281" s="231"/>
      <c r="F2281" s="231"/>
      <c r="G2281" s="231"/>
    </row>
    <row r="2282" spans="2:7" ht="15.75">
      <c r="B2282" s="231"/>
      <c r="D2282" s="231"/>
      <c r="E2282" s="231"/>
      <c r="F2282" s="231"/>
      <c r="G2282" s="231"/>
    </row>
    <row r="2283" spans="2:7" ht="15.75">
      <c r="B2283" s="231"/>
      <c r="D2283" s="231"/>
      <c r="E2283" s="231"/>
      <c r="F2283" s="231"/>
      <c r="G2283" s="231"/>
    </row>
    <row r="2284" spans="2:7" ht="15.75">
      <c r="B2284" s="231"/>
      <c r="D2284" s="231"/>
      <c r="E2284" s="231"/>
      <c r="F2284" s="231"/>
      <c r="G2284" s="231"/>
    </row>
    <row r="2285" spans="2:7" ht="15.75">
      <c r="B2285" s="231"/>
      <c r="D2285" s="231"/>
      <c r="E2285" s="231"/>
      <c r="F2285" s="231"/>
      <c r="G2285" s="231"/>
    </row>
    <row r="2286" spans="2:7" ht="15.75">
      <c r="B2286" s="231"/>
      <c r="D2286" s="231"/>
      <c r="E2286" s="231"/>
      <c r="F2286" s="231"/>
      <c r="G2286" s="231"/>
    </row>
    <row r="2287" spans="2:7" ht="15.75">
      <c r="B2287" s="231"/>
      <c r="D2287" s="231"/>
      <c r="E2287" s="231"/>
      <c r="F2287" s="231"/>
      <c r="G2287" s="231"/>
    </row>
    <row r="2288" spans="2:7" ht="15.75">
      <c r="B2288" s="231"/>
      <c r="D2288" s="231"/>
      <c r="E2288" s="231"/>
      <c r="F2288" s="231"/>
      <c r="G2288" s="231"/>
    </row>
    <row r="2289" spans="2:7" ht="15.75">
      <c r="B2289" s="231"/>
      <c r="D2289" s="231"/>
      <c r="E2289" s="231"/>
      <c r="F2289" s="231"/>
      <c r="G2289" s="231"/>
    </row>
    <row r="2290" spans="2:7" ht="15.75">
      <c r="B2290" s="231"/>
      <c r="D2290" s="231"/>
      <c r="E2290" s="231"/>
      <c r="F2290" s="231"/>
      <c r="G2290" s="231"/>
    </row>
    <row r="2291" spans="2:7" ht="15.75">
      <c r="B2291" s="231"/>
      <c r="D2291" s="231"/>
      <c r="E2291" s="231"/>
      <c r="F2291" s="231"/>
      <c r="G2291" s="231"/>
    </row>
    <row r="2292" spans="2:7" ht="15.75">
      <c r="B2292" s="231"/>
      <c r="D2292" s="231"/>
      <c r="E2292" s="231"/>
      <c r="F2292" s="231"/>
      <c r="G2292" s="231"/>
    </row>
    <row r="2293" spans="2:7" ht="15.75">
      <c r="B2293" s="231"/>
      <c r="D2293" s="231"/>
      <c r="E2293" s="231"/>
      <c r="F2293" s="231"/>
      <c r="G2293" s="231"/>
    </row>
    <row r="2294" spans="2:7" ht="15.75">
      <c r="B2294" s="231"/>
      <c r="D2294" s="231"/>
      <c r="E2294" s="231"/>
      <c r="F2294" s="231"/>
      <c r="G2294" s="231"/>
    </row>
    <row r="2295" spans="2:7" ht="15.75">
      <c r="B2295" s="231"/>
      <c r="D2295" s="231"/>
      <c r="E2295" s="231"/>
      <c r="F2295" s="231"/>
      <c r="G2295" s="231"/>
    </row>
    <row r="2296" spans="2:7" ht="15.75">
      <c r="B2296" s="231"/>
      <c r="D2296" s="231"/>
      <c r="E2296" s="231"/>
      <c r="F2296" s="231"/>
      <c r="G2296" s="231"/>
    </row>
    <row r="2297" spans="2:7" ht="15.75">
      <c r="B2297" s="231"/>
      <c r="D2297" s="231"/>
      <c r="E2297" s="231"/>
      <c r="F2297" s="231"/>
      <c r="G2297" s="231"/>
    </row>
    <row r="2298" spans="2:7" ht="15.75">
      <c r="B2298" s="231"/>
      <c r="D2298" s="231"/>
      <c r="E2298" s="231"/>
      <c r="F2298" s="231"/>
      <c r="G2298" s="231"/>
    </row>
    <row r="2299" spans="2:7" ht="15.75">
      <c r="B2299" s="231"/>
      <c r="D2299" s="231"/>
      <c r="E2299" s="231"/>
      <c r="F2299" s="231"/>
      <c r="G2299" s="231"/>
    </row>
    <row r="2300" spans="2:7" ht="15.75">
      <c r="B2300" s="231"/>
      <c r="D2300" s="231"/>
      <c r="E2300" s="231"/>
      <c r="F2300" s="231"/>
      <c r="G2300" s="231"/>
    </row>
    <row r="2301" spans="2:7" ht="15.75">
      <c r="B2301" s="231"/>
      <c r="D2301" s="231"/>
      <c r="E2301" s="231"/>
      <c r="F2301" s="231"/>
      <c r="G2301" s="231"/>
    </row>
    <row r="2302" spans="2:7" ht="15.75">
      <c r="B2302" s="231"/>
      <c r="D2302" s="231"/>
      <c r="E2302" s="231"/>
      <c r="F2302" s="231"/>
      <c r="G2302" s="231"/>
    </row>
    <row r="2303" spans="2:7" ht="15.75">
      <c r="B2303" s="231"/>
      <c r="D2303" s="231"/>
      <c r="E2303" s="231"/>
      <c r="F2303" s="231"/>
      <c r="G2303" s="231"/>
    </row>
    <row r="2304" spans="2:7" ht="15.75">
      <c r="B2304" s="231"/>
      <c r="D2304" s="231"/>
      <c r="E2304" s="231"/>
      <c r="F2304" s="231"/>
      <c r="G2304" s="231"/>
    </row>
    <row r="2305" spans="2:7" ht="15.75">
      <c r="B2305" s="231"/>
      <c r="D2305" s="231"/>
      <c r="E2305" s="231"/>
      <c r="F2305" s="231"/>
      <c r="G2305" s="231"/>
    </row>
    <row r="2306" spans="2:7" ht="15.75">
      <c r="B2306" s="231"/>
      <c r="D2306" s="231"/>
      <c r="E2306" s="231"/>
      <c r="F2306" s="231"/>
      <c r="G2306" s="231"/>
    </row>
    <row r="2307" spans="2:7" ht="15.75">
      <c r="B2307" s="231"/>
      <c r="D2307" s="231"/>
      <c r="E2307" s="231"/>
      <c r="F2307" s="231"/>
      <c r="G2307" s="231"/>
    </row>
    <row r="2308" spans="2:7" ht="15.75">
      <c r="B2308" s="231"/>
      <c r="D2308" s="231"/>
      <c r="E2308" s="231"/>
      <c r="F2308" s="231"/>
      <c r="G2308" s="231"/>
    </row>
    <row r="2309" spans="2:7" ht="15.75">
      <c r="B2309" s="231"/>
      <c r="D2309" s="231"/>
      <c r="E2309" s="231"/>
      <c r="F2309" s="231"/>
      <c r="G2309" s="231"/>
    </row>
    <row r="2310" spans="2:7" ht="15.75">
      <c r="B2310" s="231"/>
      <c r="D2310" s="231"/>
      <c r="E2310" s="231"/>
      <c r="F2310" s="231"/>
      <c r="G2310" s="231"/>
    </row>
    <row r="2311" spans="2:7" ht="15.75">
      <c r="B2311" s="231"/>
      <c r="D2311" s="231"/>
      <c r="E2311" s="231"/>
      <c r="F2311" s="231"/>
      <c r="G2311" s="231"/>
    </row>
    <row r="2312" spans="2:7" ht="15.75">
      <c r="B2312" s="231"/>
      <c r="D2312" s="231"/>
      <c r="E2312" s="231"/>
      <c r="F2312" s="231"/>
      <c r="G2312" s="231"/>
    </row>
    <row r="2313" spans="2:7" ht="15.75">
      <c r="B2313" s="231"/>
      <c r="D2313" s="231"/>
      <c r="E2313" s="231"/>
      <c r="F2313" s="231"/>
      <c r="G2313" s="231"/>
    </row>
    <row r="2314" spans="2:7" ht="15.75">
      <c r="B2314" s="231"/>
      <c r="D2314" s="231"/>
      <c r="E2314" s="231"/>
      <c r="F2314" s="231"/>
      <c r="G2314" s="231"/>
    </row>
    <row r="2315" spans="2:7" ht="15.75">
      <c r="B2315" s="231"/>
      <c r="D2315" s="231"/>
      <c r="E2315" s="231"/>
      <c r="F2315" s="231"/>
      <c r="G2315" s="231"/>
    </row>
    <row r="2316" spans="2:7" ht="15.75">
      <c r="B2316" s="231"/>
      <c r="D2316" s="231"/>
      <c r="E2316" s="231"/>
      <c r="F2316" s="231"/>
      <c r="G2316" s="231"/>
    </row>
    <row r="2317" spans="2:7" ht="15.75">
      <c r="B2317" s="231"/>
      <c r="D2317" s="231"/>
      <c r="E2317" s="231"/>
      <c r="F2317" s="231"/>
      <c r="G2317" s="231"/>
    </row>
    <row r="2318" spans="2:7" ht="15.75">
      <c r="B2318" s="231"/>
      <c r="D2318" s="231"/>
      <c r="E2318" s="231"/>
      <c r="F2318" s="231"/>
      <c r="G2318" s="231"/>
    </row>
    <row r="2319" spans="2:7" ht="15.75">
      <c r="B2319" s="231"/>
      <c r="D2319" s="231"/>
      <c r="E2319" s="231"/>
      <c r="F2319" s="231"/>
      <c r="G2319" s="231"/>
    </row>
    <row r="2320" spans="2:7" ht="15.75">
      <c r="B2320" s="231"/>
      <c r="D2320" s="231"/>
      <c r="E2320" s="231"/>
      <c r="F2320" s="231"/>
      <c r="G2320" s="231"/>
    </row>
    <row r="2321" spans="2:7" ht="15.75">
      <c r="B2321" s="231"/>
      <c r="D2321" s="231"/>
      <c r="E2321" s="231"/>
      <c r="F2321" s="231"/>
      <c r="G2321" s="231"/>
    </row>
    <row r="2322" spans="2:7" ht="15.75">
      <c r="B2322" s="231"/>
      <c r="D2322" s="231"/>
      <c r="E2322" s="231"/>
      <c r="F2322" s="231"/>
      <c r="G2322" s="231"/>
    </row>
    <row r="2323" spans="2:7" ht="15.75">
      <c r="B2323" s="231"/>
      <c r="D2323" s="231"/>
      <c r="E2323" s="231"/>
      <c r="F2323" s="231"/>
      <c r="G2323" s="231"/>
    </row>
    <row r="2324" spans="2:7" ht="15.75">
      <c r="B2324" s="231"/>
      <c r="D2324" s="231"/>
      <c r="E2324" s="231"/>
      <c r="F2324" s="231"/>
      <c r="G2324" s="231"/>
    </row>
    <row r="2325" spans="2:7" ht="15.75">
      <c r="B2325" s="231"/>
      <c r="D2325" s="231"/>
      <c r="E2325" s="231"/>
      <c r="F2325" s="231"/>
      <c r="G2325" s="231"/>
    </row>
    <row r="2326" spans="2:7" ht="15.75">
      <c r="B2326" s="231"/>
      <c r="D2326" s="231"/>
      <c r="E2326" s="231"/>
      <c r="F2326" s="231"/>
      <c r="G2326" s="231"/>
    </row>
    <row r="2327" spans="2:7" ht="15.75">
      <c r="B2327" s="231"/>
      <c r="D2327" s="231"/>
      <c r="E2327" s="231"/>
      <c r="F2327" s="231"/>
      <c r="G2327" s="231"/>
    </row>
    <row r="2328" spans="2:7" ht="15.75">
      <c r="B2328" s="231"/>
      <c r="D2328" s="231"/>
      <c r="E2328" s="231"/>
      <c r="F2328" s="231"/>
      <c r="G2328" s="231"/>
    </row>
    <row r="2329" spans="2:7" ht="15.75">
      <c r="B2329" s="231"/>
      <c r="D2329" s="231"/>
      <c r="E2329" s="231"/>
      <c r="F2329" s="231"/>
      <c r="G2329" s="231"/>
    </row>
    <row r="2330" spans="2:7" ht="15.75">
      <c r="B2330" s="231"/>
      <c r="D2330" s="231"/>
      <c r="E2330" s="231"/>
      <c r="F2330" s="231"/>
      <c r="G2330" s="231"/>
    </row>
    <row r="2331" spans="2:7" ht="15.75">
      <c r="B2331" s="231"/>
      <c r="D2331" s="231"/>
      <c r="E2331" s="231"/>
      <c r="F2331" s="231"/>
      <c r="G2331" s="231"/>
    </row>
    <row r="2332" spans="2:7" ht="15.75">
      <c r="B2332" s="231"/>
      <c r="D2332" s="231"/>
      <c r="E2332" s="231"/>
      <c r="F2332" s="231"/>
      <c r="G2332" s="231"/>
    </row>
    <row r="2333" spans="2:7" ht="15.75">
      <c r="B2333" s="231"/>
      <c r="D2333" s="231"/>
      <c r="E2333" s="231"/>
      <c r="F2333" s="231"/>
      <c r="G2333" s="231"/>
    </row>
    <row r="2334" spans="2:7" ht="15.75">
      <c r="B2334" s="231"/>
      <c r="D2334" s="231"/>
      <c r="E2334" s="231"/>
      <c r="F2334" s="231"/>
      <c r="G2334" s="231"/>
    </row>
    <row r="2335" spans="2:7" ht="15.75">
      <c r="B2335" s="231"/>
      <c r="D2335" s="231"/>
      <c r="E2335" s="231"/>
      <c r="F2335" s="231"/>
      <c r="G2335" s="231"/>
    </row>
    <row r="2336" spans="2:7" ht="15.75">
      <c r="B2336" s="231"/>
      <c r="D2336" s="231"/>
      <c r="E2336" s="231"/>
      <c r="F2336" s="231"/>
      <c r="G2336" s="231"/>
    </row>
    <row r="2337" spans="2:7" ht="15.75">
      <c r="B2337" s="231"/>
      <c r="D2337" s="231"/>
      <c r="E2337" s="231"/>
      <c r="F2337" s="231"/>
      <c r="G2337" s="231"/>
    </row>
    <row r="2338" spans="2:7" ht="15.75">
      <c r="B2338" s="231"/>
      <c r="D2338" s="231"/>
      <c r="E2338" s="231"/>
      <c r="F2338" s="231"/>
      <c r="G2338" s="231"/>
    </row>
    <row r="2339" spans="2:7" ht="15.75">
      <c r="B2339" s="231"/>
      <c r="D2339" s="231"/>
      <c r="E2339" s="231"/>
      <c r="F2339" s="231"/>
      <c r="G2339" s="231"/>
    </row>
    <row r="2340" spans="2:7" ht="15.75">
      <c r="B2340" s="231"/>
      <c r="D2340" s="231"/>
      <c r="E2340" s="231"/>
      <c r="F2340" s="231"/>
      <c r="G2340" s="231"/>
    </row>
    <row r="2341" spans="2:7" ht="15.75">
      <c r="B2341" s="231"/>
      <c r="D2341" s="231"/>
      <c r="E2341" s="231"/>
      <c r="F2341" s="231"/>
      <c r="G2341" s="231"/>
    </row>
    <row r="2342" spans="2:7" ht="15.75">
      <c r="B2342" s="231"/>
      <c r="D2342" s="231"/>
      <c r="E2342" s="231"/>
      <c r="F2342" s="231"/>
      <c r="G2342" s="231"/>
    </row>
    <row r="2343" spans="2:7" ht="15.75">
      <c r="B2343" s="231"/>
      <c r="D2343" s="231"/>
      <c r="E2343" s="231"/>
      <c r="F2343" s="231"/>
      <c r="G2343" s="231"/>
    </row>
    <row r="2344" spans="2:7" ht="15.75">
      <c r="B2344" s="231"/>
      <c r="D2344" s="231"/>
      <c r="E2344" s="231"/>
      <c r="F2344" s="231"/>
      <c r="G2344" s="231"/>
    </row>
    <row r="2345" spans="2:7" ht="15.75">
      <c r="B2345" s="231"/>
      <c r="D2345" s="231"/>
      <c r="E2345" s="231"/>
      <c r="F2345" s="231"/>
      <c r="G2345" s="231"/>
    </row>
    <row r="2346" spans="2:7" ht="15.75">
      <c r="B2346" s="231"/>
      <c r="D2346" s="231"/>
      <c r="E2346" s="231"/>
      <c r="F2346" s="231"/>
      <c r="G2346" s="231"/>
    </row>
    <row r="2347" spans="2:7" ht="15.75">
      <c r="B2347" s="231"/>
      <c r="D2347" s="231"/>
      <c r="E2347" s="231"/>
      <c r="F2347" s="231"/>
      <c r="G2347" s="231"/>
    </row>
    <row r="2348" spans="2:7" ht="15.75">
      <c r="B2348" s="231"/>
      <c r="D2348" s="231"/>
      <c r="E2348" s="231"/>
      <c r="F2348" s="231"/>
      <c r="G2348" s="231"/>
    </row>
    <row r="2349" spans="2:7" ht="15.75">
      <c r="B2349" s="231"/>
      <c r="D2349" s="231"/>
      <c r="E2349" s="231"/>
      <c r="F2349" s="231"/>
      <c r="G2349" s="231"/>
    </row>
    <row r="2350" spans="2:7" ht="15.75">
      <c r="B2350" s="231"/>
      <c r="D2350" s="231"/>
      <c r="E2350" s="231"/>
      <c r="F2350" s="231"/>
      <c r="G2350" s="231"/>
    </row>
    <row r="2351" spans="2:7" ht="15.75">
      <c r="B2351" s="231"/>
      <c r="D2351" s="231"/>
      <c r="E2351" s="231"/>
      <c r="F2351" s="231"/>
      <c r="G2351" s="231"/>
    </row>
    <row r="2352" spans="2:7" ht="15.75">
      <c r="B2352" s="231"/>
      <c r="D2352" s="231"/>
      <c r="E2352" s="231"/>
      <c r="F2352" s="231"/>
      <c r="G2352" s="231"/>
    </row>
    <row r="2353" spans="2:7" ht="15.75">
      <c r="B2353" s="231"/>
      <c r="D2353" s="231"/>
      <c r="E2353" s="231"/>
      <c r="F2353" s="231"/>
      <c r="G2353" s="231"/>
    </row>
    <row r="2354" spans="2:7" ht="15.75">
      <c r="B2354" s="231"/>
      <c r="D2354" s="231"/>
      <c r="E2354" s="231"/>
      <c r="F2354" s="231"/>
      <c r="G2354" s="231"/>
    </row>
    <row r="2355" spans="2:7" ht="15.75">
      <c r="B2355" s="231"/>
      <c r="D2355" s="231"/>
      <c r="E2355" s="231"/>
      <c r="F2355" s="231"/>
      <c r="G2355" s="231"/>
    </row>
    <row r="2356" spans="2:7" ht="15.75">
      <c r="B2356" s="231"/>
      <c r="D2356" s="231"/>
      <c r="E2356" s="231"/>
      <c r="F2356" s="231"/>
      <c r="G2356" s="231"/>
    </row>
    <row r="2357" spans="2:7" ht="15.75">
      <c r="B2357" s="231"/>
      <c r="D2357" s="231"/>
      <c r="E2357" s="231"/>
      <c r="F2357" s="231"/>
      <c r="G2357" s="231"/>
    </row>
    <row r="2358" spans="2:7" ht="15.75">
      <c r="B2358" s="231"/>
      <c r="D2358" s="231"/>
      <c r="E2358" s="231"/>
      <c r="F2358" s="231"/>
      <c r="G2358" s="231"/>
    </row>
    <row r="2359" spans="2:7" ht="15.75">
      <c r="B2359" s="231"/>
      <c r="D2359" s="231"/>
      <c r="E2359" s="231"/>
      <c r="F2359" s="231"/>
      <c r="G2359" s="231"/>
    </row>
    <row r="2360" spans="2:7" ht="15.75">
      <c r="B2360" s="231"/>
      <c r="D2360" s="231"/>
      <c r="E2360" s="231"/>
      <c r="F2360" s="231"/>
      <c r="G2360" s="231"/>
    </row>
    <row r="2361" spans="2:7" ht="15.75">
      <c r="B2361" s="231"/>
      <c r="D2361" s="231"/>
      <c r="E2361" s="231"/>
      <c r="F2361" s="231"/>
      <c r="G2361" s="231"/>
    </row>
    <row r="2362" spans="2:7" ht="15.75">
      <c r="B2362" s="231"/>
      <c r="D2362" s="231"/>
      <c r="E2362" s="231"/>
      <c r="F2362" s="231"/>
      <c r="G2362" s="231"/>
    </row>
    <row r="2363" spans="2:7" ht="15.75">
      <c r="B2363" s="231"/>
      <c r="D2363" s="231"/>
      <c r="E2363" s="231"/>
      <c r="F2363" s="231"/>
      <c r="G2363" s="231"/>
    </row>
    <row r="2364" spans="2:7" ht="15.75">
      <c r="B2364" s="231"/>
      <c r="D2364" s="231"/>
      <c r="E2364" s="231"/>
      <c r="F2364" s="231"/>
      <c r="G2364" s="231"/>
    </row>
    <row r="2365" spans="2:7" ht="15.75">
      <c r="B2365" s="231"/>
      <c r="D2365" s="231"/>
      <c r="E2365" s="231"/>
      <c r="F2365" s="231"/>
      <c r="G2365" s="231"/>
    </row>
    <row r="2366" spans="2:7" ht="15.75">
      <c r="B2366" s="231"/>
      <c r="D2366" s="231"/>
      <c r="E2366" s="231"/>
      <c r="F2366" s="231"/>
      <c r="G2366" s="231"/>
    </row>
    <row r="2367" spans="2:7" ht="15.75">
      <c r="B2367" s="231"/>
      <c r="D2367" s="231"/>
      <c r="E2367" s="231"/>
      <c r="F2367" s="231"/>
      <c r="G2367" s="231"/>
    </row>
    <row r="2368" spans="2:7" ht="15.75">
      <c r="B2368" s="231"/>
      <c r="D2368" s="231"/>
      <c r="E2368" s="231"/>
      <c r="F2368" s="231"/>
      <c r="G2368" s="231"/>
    </row>
    <row r="2369" spans="2:7" ht="15.75">
      <c r="B2369" s="231"/>
      <c r="D2369" s="231"/>
      <c r="E2369" s="231"/>
      <c r="F2369" s="231"/>
      <c r="G2369" s="231"/>
    </row>
    <row r="2370" spans="2:7" ht="15.75">
      <c r="B2370" s="231"/>
      <c r="D2370" s="231"/>
      <c r="E2370" s="231"/>
      <c r="F2370" s="231"/>
      <c r="G2370" s="231"/>
    </row>
    <row r="2371" spans="2:7" ht="15.75">
      <c r="B2371" s="231"/>
      <c r="D2371" s="231"/>
      <c r="E2371" s="231"/>
      <c r="F2371" s="231"/>
      <c r="G2371" s="231"/>
    </row>
    <row r="2372" spans="2:7" ht="15.75">
      <c r="B2372" s="231"/>
      <c r="D2372" s="231"/>
      <c r="E2372" s="231"/>
      <c r="F2372" s="231"/>
      <c r="G2372" s="231"/>
    </row>
    <row r="2373" spans="2:7" ht="15.75">
      <c r="B2373" s="231"/>
      <c r="D2373" s="231"/>
      <c r="E2373" s="231"/>
      <c r="F2373" s="231"/>
      <c r="G2373" s="231"/>
    </row>
    <row r="2374" spans="2:7" ht="15.75">
      <c r="B2374" s="231"/>
      <c r="D2374" s="231"/>
      <c r="E2374" s="231"/>
      <c r="F2374" s="231"/>
      <c r="G2374" s="231"/>
    </row>
    <row r="2375" spans="2:7" ht="15.75">
      <c r="B2375" s="231"/>
      <c r="D2375" s="231"/>
      <c r="E2375" s="231"/>
      <c r="F2375" s="231"/>
      <c r="G2375" s="231"/>
    </row>
    <row r="2376" spans="2:7" ht="15.75">
      <c r="B2376" s="231"/>
      <c r="D2376" s="231"/>
      <c r="E2376" s="231"/>
      <c r="F2376" s="231"/>
      <c r="G2376" s="231"/>
    </row>
    <row r="2377" spans="2:7" ht="15.75">
      <c r="B2377" s="231"/>
      <c r="D2377" s="231"/>
      <c r="E2377" s="231"/>
      <c r="F2377" s="231"/>
      <c r="G2377" s="231"/>
    </row>
    <row r="2378" spans="2:7" ht="15.75">
      <c r="B2378" s="231"/>
      <c r="D2378" s="231"/>
      <c r="E2378" s="231"/>
      <c r="F2378" s="231"/>
      <c r="G2378" s="231"/>
    </row>
    <row r="2379" spans="2:7" ht="15.75">
      <c r="B2379" s="231"/>
      <c r="D2379" s="231"/>
      <c r="E2379" s="231"/>
      <c r="F2379" s="231"/>
      <c r="G2379" s="231"/>
    </row>
    <row r="2380" spans="2:7" ht="15.75">
      <c r="B2380" s="231"/>
      <c r="D2380" s="231"/>
      <c r="E2380" s="231"/>
      <c r="F2380" s="231"/>
      <c r="G2380" s="231"/>
    </row>
    <row r="2381" spans="2:7" ht="15.75">
      <c r="B2381" s="231"/>
      <c r="D2381" s="231"/>
      <c r="E2381" s="231"/>
      <c r="F2381" s="231"/>
      <c r="G2381" s="231"/>
    </row>
    <row r="2382" spans="2:7" ht="15.75">
      <c r="B2382" s="231"/>
      <c r="D2382" s="231"/>
      <c r="E2382" s="231"/>
      <c r="F2382" s="231"/>
      <c r="G2382" s="231"/>
    </row>
    <row r="2383" spans="2:7" ht="15.75">
      <c r="B2383" s="231"/>
      <c r="D2383" s="231"/>
      <c r="E2383" s="231"/>
      <c r="F2383" s="231"/>
      <c r="G2383" s="231"/>
    </row>
    <row r="2384" spans="2:7" ht="15.75">
      <c r="B2384" s="231"/>
      <c r="D2384" s="231"/>
      <c r="E2384" s="231"/>
      <c r="F2384" s="231"/>
      <c r="G2384" s="231"/>
    </row>
    <row r="2385" spans="2:7" ht="15.75">
      <c r="B2385" s="231"/>
      <c r="D2385" s="231"/>
      <c r="E2385" s="231"/>
      <c r="F2385" s="231"/>
      <c r="G2385" s="231"/>
    </row>
    <row r="2386" spans="2:7" ht="15.75">
      <c r="B2386" s="231"/>
      <c r="D2386" s="231"/>
      <c r="E2386" s="231"/>
      <c r="F2386" s="231"/>
      <c r="G2386" s="231"/>
    </row>
    <row r="2387" spans="2:7" ht="15.75">
      <c r="B2387" s="231"/>
      <c r="D2387" s="231"/>
      <c r="E2387" s="231"/>
      <c r="F2387" s="231"/>
      <c r="G2387" s="231"/>
    </row>
    <row r="2388" spans="2:7" ht="15.75">
      <c r="B2388" s="231"/>
      <c r="D2388" s="231"/>
      <c r="E2388" s="231"/>
      <c r="F2388" s="231"/>
      <c r="G2388" s="231"/>
    </row>
    <row r="2389" spans="2:7" ht="15.75">
      <c r="B2389" s="231"/>
      <c r="D2389" s="231"/>
      <c r="E2389" s="231"/>
      <c r="F2389" s="231"/>
      <c r="G2389" s="231"/>
    </row>
    <row r="2390" spans="2:7" ht="15.75">
      <c r="B2390" s="231"/>
      <c r="D2390" s="231"/>
      <c r="E2390" s="231"/>
      <c r="F2390" s="231"/>
      <c r="G2390" s="231"/>
    </row>
    <row r="2391" spans="2:7" ht="15.75">
      <c r="B2391" s="231"/>
      <c r="D2391" s="231"/>
      <c r="E2391" s="231"/>
      <c r="F2391" s="231"/>
      <c r="G2391" s="231"/>
    </row>
    <row r="2392" spans="2:7" ht="15.75">
      <c r="B2392" s="231"/>
      <c r="D2392" s="231"/>
      <c r="E2392" s="231"/>
      <c r="F2392" s="231"/>
      <c r="G2392" s="231"/>
    </row>
    <row r="2393" spans="2:7" ht="15.75">
      <c r="B2393" s="231"/>
      <c r="D2393" s="231"/>
      <c r="E2393" s="231"/>
      <c r="F2393" s="231"/>
      <c r="G2393" s="231"/>
    </row>
    <row r="2394" spans="2:7" ht="15.75">
      <c r="B2394" s="231"/>
      <c r="D2394" s="231"/>
      <c r="E2394" s="231"/>
      <c r="F2394" s="231"/>
      <c r="G2394" s="231"/>
    </row>
    <row r="2395" spans="2:7" ht="15.75">
      <c r="B2395" s="231"/>
      <c r="D2395" s="231"/>
      <c r="E2395" s="231"/>
      <c r="F2395" s="231"/>
      <c r="G2395" s="231"/>
    </row>
    <row r="2396" spans="2:7" ht="15.75">
      <c r="B2396" s="231"/>
      <c r="D2396" s="231"/>
      <c r="E2396" s="231"/>
      <c r="F2396" s="231"/>
      <c r="G2396" s="231"/>
    </row>
    <row r="2397" spans="2:7" ht="15.75">
      <c r="B2397" s="231"/>
      <c r="D2397" s="231"/>
      <c r="E2397" s="231"/>
      <c r="F2397" s="231"/>
      <c r="G2397" s="231"/>
    </row>
    <row r="2398" spans="2:7" ht="15.75">
      <c r="B2398" s="231"/>
      <c r="D2398" s="231"/>
      <c r="E2398" s="231"/>
      <c r="F2398" s="231"/>
      <c r="G2398" s="231"/>
    </row>
    <row r="2399" spans="2:7" ht="15.75">
      <c r="B2399" s="231"/>
      <c r="D2399" s="231"/>
      <c r="E2399" s="231"/>
      <c r="F2399" s="231"/>
      <c r="G2399" s="231"/>
    </row>
    <row r="2400" spans="2:7" ht="15.75">
      <c r="B2400" s="231"/>
      <c r="D2400" s="231"/>
      <c r="E2400" s="231"/>
      <c r="F2400" s="231"/>
      <c r="G2400" s="231"/>
    </row>
    <row r="2401" spans="2:7" ht="15.75">
      <c r="B2401" s="231"/>
      <c r="D2401" s="231"/>
      <c r="E2401" s="231"/>
      <c r="F2401" s="231"/>
      <c r="G2401" s="231"/>
    </row>
    <row r="2402" spans="2:7" ht="15.75">
      <c r="B2402" s="231"/>
      <c r="D2402" s="231"/>
      <c r="E2402" s="231"/>
      <c r="F2402" s="231"/>
      <c r="G2402" s="231"/>
    </row>
    <row r="2403" spans="2:7" ht="15.75">
      <c r="B2403" s="231"/>
      <c r="D2403" s="231"/>
      <c r="E2403" s="231"/>
      <c r="F2403" s="231"/>
      <c r="G2403" s="231"/>
    </row>
    <row r="2404" spans="2:7" ht="15.75">
      <c r="B2404" s="231"/>
      <c r="D2404" s="231"/>
      <c r="E2404" s="231"/>
      <c r="F2404" s="231"/>
      <c r="G2404" s="231"/>
    </row>
    <row r="2405" spans="2:7" ht="15.75">
      <c r="B2405" s="231"/>
      <c r="D2405" s="231"/>
      <c r="E2405" s="231"/>
      <c r="F2405" s="231"/>
      <c r="G2405" s="231"/>
    </row>
    <row r="2406" spans="2:7" ht="15.75">
      <c r="B2406" s="231"/>
      <c r="D2406" s="231"/>
      <c r="E2406" s="231"/>
      <c r="F2406" s="231"/>
      <c r="G2406" s="231"/>
    </row>
    <row r="2407" spans="2:7" ht="15.75">
      <c r="B2407" s="231"/>
      <c r="D2407" s="231"/>
      <c r="E2407" s="231"/>
      <c r="F2407" s="231"/>
      <c r="G2407" s="231"/>
    </row>
    <row r="2408" spans="2:7" ht="15.75">
      <c r="B2408" s="231"/>
      <c r="D2408" s="231"/>
      <c r="E2408" s="231"/>
      <c r="F2408" s="231"/>
      <c r="G2408" s="231"/>
    </row>
    <row r="2409" spans="2:7" ht="15.75">
      <c r="B2409" s="231"/>
      <c r="D2409" s="231"/>
      <c r="E2409" s="231"/>
      <c r="F2409" s="231"/>
      <c r="G2409" s="231"/>
    </row>
    <row r="2410" spans="2:7" ht="15.75">
      <c r="B2410" s="231"/>
      <c r="D2410" s="231"/>
      <c r="E2410" s="231"/>
      <c r="F2410" s="231"/>
      <c r="G2410" s="231"/>
    </row>
    <row r="2411" spans="2:7" ht="15.75">
      <c r="B2411" s="231"/>
      <c r="D2411" s="231"/>
      <c r="E2411" s="231"/>
      <c r="F2411" s="231"/>
      <c r="G2411" s="231"/>
    </row>
    <row r="2412" spans="2:7" ht="15.75">
      <c r="B2412" s="231"/>
      <c r="D2412" s="231"/>
      <c r="E2412" s="231"/>
      <c r="F2412" s="231"/>
      <c r="G2412" s="231"/>
    </row>
    <row r="2413" spans="2:7" ht="15.75">
      <c r="B2413" s="231"/>
      <c r="D2413" s="231"/>
      <c r="E2413" s="231"/>
      <c r="F2413" s="231"/>
      <c r="G2413" s="231"/>
    </row>
    <row r="2414" spans="2:7" ht="15.75">
      <c r="B2414" s="231"/>
      <c r="D2414" s="231"/>
      <c r="E2414" s="231"/>
      <c r="F2414" s="231"/>
      <c r="G2414" s="231"/>
    </row>
    <row r="2415" spans="2:7" ht="15.75">
      <c r="B2415" s="231"/>
      <c r="D2415" s="231"/>
      <c r="E2415" s="231"/>
      <c r="F2415" s="231"/>
      <c r="G2415" s="231"/>
    </row>
    <row r="2416" spans="2:7" ht="15.75">
      <c r="B2416" s="231"/>
      <c r="D2416" s="231"/>
      <c r="E2416" s="231"/>
      <c r="F2416" s="231"/>
      <c r="G2416" s="231"/>
    </row>
    <row r="2417" spans="2:7" ht="15.75">
      <c r="B2417" s="231"/>
      <c r="D2417" s="231"/>
      <c r="E2417" s="231"/>
      <c r="F2417" s="231"/>
      <c r="G2417" s="231"/>
    </row>
    <row r="2418" spans="2:7" ht="15.75">
      <c r="B2418" s="231"/>
      <c r="D2418" s="231"/>
      <c r="E2418" s="231"/>
      <c r="F2418" s="231"/>
      <c r="G2418" s="231"/>
    </row>
    <row r="2419" spans="2:7" ht="15.75">
      <c r="B2419" s="231"/>
      <c r="D2419" s="231"/>
      <c r="E2419" s="231"/>
      <c r="F2419" s="231"/>
      <c r="G2419" s="231"/>
    </row>
    <row r="2420" spans="2:7" ht="15.75">
      <c r="B2420" s="231"/>
      <c r="D2420" s="231"/>
      <c r="E2420" s="231"/>
      <c r="F2420" s="231"/>
      <c r="G2420" s="231"/>
    </row>
    <row r="2421" spans="2:7" ht="15.75">
      <c r="B2421" s="231"/>
      <c r="D2421" s="231"/>
      <c r="E2421" s="231"/>
      <c r="F2421" s="231"/>
      <c r="G2421" s="231"/>
    </row>
    <row r="2422" spans="2:7" ht="15.75">
      <c r="B2422" s="231"/>
      <c r="D2422" s="231"/>
      <c r="E2422" s="231"/>
      <c r="F2422" s="231"/>
      <c r="G2422" s="231"/>
    </row>
    <row r="2423" spans="2:7" ht="15.75">
      <c r="B2423" s="231"/>
      <c r="D2423" s="231"/>
      <c r="E2423" s="231"/>
      <c r="F2423" s="231"/>
      <c r="G2423" s="231"/>
    </row>
    <row r="2424" spans="2:7" ht="15.75">
      <c r="B2424" s="231"/>
      <c r="D2424" s="231"/>
      <c r="E2424" s="231"/>
      <c r="F2424" s="231"/>
      <c r="G2424" s="231"/>
    </row>
    <row r="2425" spans="2:7" ht="15.75">
      <c r="B2425" s="231"/>
      <c r="D2425" s="231"/>
      <c r="E2425" s="231"/>
      <c r="F2425" s="231"/>
      <c r="G2425" s="231"/>
    </row>
    <row r="2426" spans="2:7" ht="15.75">
      <c r="B2426" s="231"/>
      <c r="D2426" s="231"/>
      <c r="E2426" s="231"/>
      <c r="F2426" s="231"/>
      <c r="G2426" s="231"/>
    </row>
    <row r="2427" spans="2:7" ht="15.75">
      <c r="B2427" s="231"/>
      <c r="D2427" s="231"/>
      <c r="E2427" s="231"/>
      <c r="F2427" s="231"/>
      <c r="G2427" s="231"/>
    </row>
    <row r="2428" spans="2:7" ht="15.75">
      <c r="B2428" s="231"/>
      <c r="D2428" s="231"/>
      <c r="E2428" s="231"/>
      <c r="F2428" s="231"/>
      <c r="G2428" s="231"/>
    </row>
    <row r="2429" spans="2:7" ht="15.75">
      <c r="B2429" s="231"/>
      <c r="D2429" s="231"/>
      <c r="E2429" s="231"/>
      <c r="F2429" s="231"/>
      <c r="G2429" s="231"/>
    </row>
    <row r="2430" spans="2:7" ht="15.75">
      <c r="B2430" s="231"/>
      <c r="D2430" s="231"/>
      <c r="E2430" s="231"/>
      <c r="F2430" s="231"/>
      <c r="G2430" s="231"/>
    </row>
    <row r="2431" spans="2:7" ht="15.75">
      <c r="B2431" s="231"/>
      <c r="D2431" s="231"/>
      <c r="E2431" s="231"/>
      <c r="F2431" s="231"/>
      <c r="G2431" s="231"/>
    </row>
    <row r="2432" spans="2:7" ht="15.75">
      <c r="B2432" s="231"/>
      <c r="D2432" s="231"/>
      <c r="E2432" s="231"/>
      <c r="F2432" s="231"/>
      <c r="G2432" s="231"/>
    </row>
    <row r="2433" spans="2:7" ht="15.75">
      <c r="B2433" s="231"/>
      <c r="D2433" s="231"/>
      <c r="E2433" s="231"/>
      <c r="F2433" s="231"/>
      <c r="G2433" s="231"/>
    </row>
    <row r="2434" spans="2:7" ht="15.75">
      <c r="B2434" s="231"/>
      <c r="D2434" s="231"/>
      <c r="E2434" s="231"/>
      <c r="F2434" s="231"/>
      <c r="G2434" s="231"/>
    </row>
    <row r="2435" spans="2:7" ht="15.75">
      <c r="B2435" s="231"/>
      <c r="D2435" s="231"/>
      <c r="E2435" s="231"/>
      <c r="F2435" s="231"/>
      <c r="G2435" s="231"/>
    </row>
    <row r="2436" spans="2:7" ht="15.75">
      <c r="B2436" s="231"/>
      <c r="D2436" s="231"/>
      <c r="E2436" s="231"/>
      <c r="F2436" s="231"/>
      <c r="G2436" s="231"/>
    </row>
    <row r="2437" spans="2:7" ht="15.75">
      <c r="B2437" s="231"/>
      <c r="D2437" s="231"/>
      <c r="E2437" s="231"/>
      <c r="F2437" s="231"/>
      <c r="G2437" s="231"/>
    </row>
    <row r="2438" spans="2:7" ht="15.75">
      <c r="B2438" s="231"/>
      <c r="D2438" s="231"/>
      <c r="E2438" s="231"/>
      <c r="F2438" s="231"/>
      <c r="G2438" s="231"/>
    </row>
    <row r="2439" spans="2:7" ht="15.75">
      <c r="B2439" s="231"/>
      <c r="D2439" s="231"/>
      <c r="E2439" s="231"/>
      <c r="F2439" s="231"/>
      <c r="G2439" s="231"/>
    </row>
    <row r="2440" spans="2:7" ht="15.75">
      <c r="B2440" s="231"/>
      <c r="D2440" s="231"/>
      <c r="E2440" s="231"/>
      <c r="F2440" s="231"/>
      <c r="G2440" s="231"/>
    </row>
    <row r="2441" spans="2:7" ht="15.75">
      <c r="B2441" s="231"/>
      <c r="D2441" s="231"/>
      <c r="E2441" s="231"/>
      <c r="F2441" s="231"/>
      <c r="G2441" s="231"/>
    </row>
    <row r="2442" spans="2:7" ht="15.75">
      <c r="B2442" s="231"/>
      <c r="D2442" s="231"/>
      <c r="E2442" s="231"/>
      <c r="F2442" s="231"/>
      <c r="G2442" s="231"/>
    </row>
    <row r="2443" spans="2:7" ht="15.75">
      <c r="B2443" s="231"/>
      <c r="D2443" s="231"/>
      <c r="E2443" s="231"/>
      <c r="F2443" s="231"/>
      <c r="G2443" s="231"/>
    </row>
    <row r="2444" spans="2:7" ht="15.75">
      <c r="B2444" s="231"/>
      <c r="D2444" s="231"/>
      <c r="E2444" s="231"/>
      <c r="F2444" s="231"/>
      <c r="G2444" s="231"/>
    </row>
    <row r="2445" spans="2:7" ht="15.75">
      <c r="B2445" s="231"/>
      <c r="D2445" s="231"/>
      <c r="E2445" s="231"/>
      <c r="F2445" s="231"/>
      <c r="G2445" s="231"/>
    </row>
    <row r="2446" spans="2:7" ht="15.75">
      <c r="B2446" s="231"/>
      <c r="D2446" s="231"/>
      <c r="E2446" s="231"/>
      <c r="F2446" s="231"/>
      <c r="G2446" s="231"/>
    </row>
    <row r="2447" spans="2:7" ht="15.75">
      <c r="B2447" s="231"/>
      <c r="D2447" s="231"/>
      <c r="E2447" s="231"/>
      <c r="F2447" s="231"/>
      <c r="G2447" s="231"/>
    </row>
    <row r="2448" spans="2:7" ht="15.75">
      <c r="B2448" s="231"/>
      <c r="D2448" s="231"/>
      <c r="E2448" s="231"/>
      <c r="F2448" s="231"/>
      <c r="G2448" s="231"/>
    </row>
    <row r="2449" spans="2:7" ht="15.75">
      <c r="B2449" s="231"/>
      <c r="D2449" s="231"/>
      <c r="E2449" s="231"/>
      <c r="F2449" s="231"/>
      <c r="G2449" s="231"/>
    </row>
    <row r="2450" spans="2:7" ht="15.75">
      <c r="B2450" s="231"/>
      <c r="D2450" s="231"/>
      <c r="E2450" s="231"/>
      <c r="F2450" s="231"/>
      <c r="G2450" s="231"/>
    </row>
    <row r="2451" spans="2:7" ht="15.75">
      <c r="B2451" s="231"/>
      <c r="D2451" s="231"/>
      <c r="E2451" s="231"/>
      <c r="F2451" s="231"/>
      <c r="G2451" s="231"/>
    </row>
    <row r="2452" spans="2:7" ht="15.75">
      <c r="B2452" s="231"/>
      <c r="D2452" s="231"/>
      <c r="E2452" s="231"/>
      <c r="F2452" s="231"/>
      <c r="G2452" s="231"/>
    </row>
    <row r="2453" spans="2:7" ht="15.75">
      <c r="B2453" s="231"/>
      <c r="D2453" s="231"/>
      <c r="E2453" s="231"/>
      <c r="F2453" s="231"/>
      <c r="G2453" s="231"/>
    </row>
    <row r="2454" spans="2:7" ht="15.75">
      <c r="B2454" s="231"/>
      <c r="D2454" s="231"/>
      <c r="E2454" s="231"/>
      <c r="F2454" s="231"/>
      <c r="G2454" s="231"/>
    </row>
    <row r="2455" spans="2:7" ht="15.75">
      <c r="B2455" s="231"/>
      <c r="D2455" s="231"/>
      <c r="E2455" s="231"/>
      <c r="F2455" s="231"/>
      <c r="G2455" s="231"/>
    </row>
    <row r="2456" spans="2:7" ht="15.75">
      <c r="B2456" s="231"/>
      <c r="D2456" s="231"/>
      <c r="E2456" s="231"/>
      <c r="F2456" s="231"/>
      <c r="G2456" s="231"/>
    </row>
    <row r="2457" spans="2:7" ht="15.75">
      <c r="B2457" s="231"/>
      <c r="D2457" s="231"/>
      <c r="E2457" s="231"/>
      <c r="F2457" s="231"/>
      <c r="G2457" s="231"/>
    </row>
    <row r="2458" spans="2:7" ht="15.75">
      <c r="B2458" s="231"/>
      <c r="D2458" s="231"/>
      <c r="E2458" s="231"/>
      <c r="F2458" s="231"/>
      <c r="G2458" s="231"/>
    </row>
    <row r="2459" spans="2:7" ht="15.75">
      <c r="B2459" s="231"/>
      <c r="D2459" s="231"/>
      <c r="E2459" s="231"/>
      <c r="F2459" s="231"/>
      <c r="G2459" s="231"/>
    </row>
    <row r="2460" spans="2:7" ht="15.75">
      <c r="B2460" s="231"/>
      <c r="D2460" s="231"/>
      <c r="E2460" s="231"/>
      <c r="F2460" s="231"/>
      <c r="G2460" s="231"/>
    </row>
    <row r="2461" spans="2:7" ht="15.75">
      <c r="B2461" s="231"/>
      <c r="D2461" s="231"/>
      <c r="E2461" s="231"/>
      <c r="F2461" s="231"/>
      <c r="G2461" s="231"/>
    </row>
    <row r="2462" spans="2:7" ht="15.75">
      <c r="B2462" s="231"/>
      <c r="D2462" s="231"/>
      <c r="E2462" s="231"/>
      <c r="F2462" s="231"/>
      <c r="G2462" s="231"/>
    </row>
    <row r="2463" spans="2:7" ht="15.75">
      <c r="B2463" s="231"/>
      <c r="D2463" s="231"/>
      <c r="E2463" s="231"/>
      <c r="F2463" s="231"/>
      <c r="G2463" s="231"/>
    </row>
    <row r="2464" spans="2:7" ht="15.75">
      <c r="B2464" s="231"/>
      <c r="D2464" s="231"/>
      <c r="E2464" s="231"/>
      <c r="F2464" s="231"/>
      <c r="G2464" s="231"/>
    </row>
    <row r="2465" spans="2:7" ht="15.75">
      <c r="B2465" s="231"/>
      <c r="D2465" s="231"/>
      <c r="E2465" s="231"/>
      <c r="F2465" s="231"/>
      <c r="G2465" s="231"/>
    </row>
    <row r="2466" spans="2:7" ht="15.75">
      <c r="B2466" s="231"/>
      <c r="D2466" s="231"/>
      <c r="E2466" s="231"/>
      <c r="F2466" s="231"/>
      <c r="G2466" s="231"/>
    </row>
    <row r="2467" spans="2:7" ht="15.75">
      <c r="B2467" s="231"/>
      <c r="D2467" s="231"/>
      <c r="E2467" s="231"/>
      <c r="F2467" s="231"/>
      <c r="G2467" s="231"/>
    </row>
    <row r="2468" spans="2:7" ht="15.75">
      <c r="B2468" s="231"/>
      <c r="D2468" s="231"/>
      <c r="E2468" s="231"/>
      <c r="F2468" s="231"/>
      <c r="G2468" s="231"/>
    </row>
    <row r="2469" spans="2:7" ht="15.75">
      <c r="B2469" s="231"/>
      <c r="D2469" s="231"/>
      <c r="E2469" s="231"/>
      <c r="F2469" s="231"/>
      <c r="G2469" s="231"/>
    </row>
    <row r="2470" spans="2:7" ht="15.75">
      <c r="B2470" s="231"/>
      <c r="D2470" s="231"/>
      <c r="E2470" s="231"/>
      <c r="F2470" s="231"/>
      <c r="G2470" s="231"/>
    </row>
    <row r="2471" spans="2:7" ht="15.75">
      <c r="B2471" s="231"/>
      <c r="D2471" s="231"/>
      <c r="E2471" s="231"/>
      <c r="F2471" s="231"/>
      <c r="G2471" s="231"/>
    </row>
    <row r="2472" spans="2:7" ht="15.75">
      <c r="B2472" s="231"/>
      <c r="D2472" s="231"/>
      <c r="E2472" s="231"/>
      <c r="F2472" s="231"/>
      <c r="G2472" s="231"/>
    </row>
    <row r="2473" spans="2:7" ht="15.75">
      <c r="B2473" s="231"/>
      <c r="D2473" s="231"/>
      <c r="E2473" s="231"/>
      <c r="F2473" s="231"/>
      <c r="G2473" s="231"/>
    </row>
    <row r="2474" spans="2:7" ht="15.75">
      <c r="B2474" s="231"/>
      <c r="D2474" s="231"/>
      <c r="E2474" s="231"/>
      <c r="F2474" s="231"/>
      <c r="G2474" s="231"/>
    </row>
    <row r="2475" spans="2:7" ht="15.75">
      <c r="B2475" s="231"/>
      <c r="D2475" s="231"/>
      <c r="E2475" s="231"/>
      <c r="F2475" s="231"/>
      <c r="G2475" s="231"/>
    </row>
    <row r="2476" spans="2:7" ht="15.75">
      <c r="B2476" s="231"/>
      <c r="D2476" s="231"/>
      <c r="E2476" s="231"/>
      <c r="F2476" s="231"/>
      <c r="G2476" s="231"/>
    </row>
    <row r="2477" spans="2:7" ht="15.75">
      <c r="B2477" s="231"/>
      <c r="D2477" s="231"/>
      <c r="E2477" s="231"/>
      <c r="F2477" s="231"/>
      <c r="G2477" s="231"/>
    </row>
    <row r="2478" spans="2:7" ht="15.75">
      <c r="B2478" s="231"/>
      <c r="D2478" s="231"/>
      <c r="E2478" s="231"/>
      <c r="F2478" s="231"/>
      <c r="G2478" s="231"/>
    </row>
    <row r="2479" spans="2:7" ht="15.75">
      <c r="B2479" s="231"/>
      <c r="D2479" s="231"/>
      <c r="E2479" s="231"/>
      <c r="F2479" s="231"/>
      <c r="G2479" s="231"/>
    </row>
    <row r="2480" spans="2:7" ht="15.75">
      <c r="B2480" s="231"/>
      <c r="D2480" s="231"/>
      <c r="E2480" s="231"/>
      <c r="F2480" s="231"/>
      <c r="G2480" s="231"/>
    </row>
    <row r="2481" spans="2:7" ht="15.75">
      <c r="B2481" s="231"/>
      <c r="D2481" s="231"/>
      <c r="E2481" s="231"/>
      <c r="F2481" s="231"/>
      <c r="G2481" s="231"/>
    </row>
    <row r="2482" spans="2:7" ht="15.75">
      <c r="B2482" s="231"/>
      <c r="D2482" s="231"/>
      <c r="E2482" s="231"/>
      <c r="F2482" s="231"/>
      <c r="G2482" s="231"/>
    </row>
    <row r="2483" spans="2:7" ht="15.75">
      <c r="B2483" s="231"/>
      <c r="D2483" s="231"/>
      <c r="E2483" s="231"/>
      <c r="F2483" s="231"/>
      <c r="G2483" s="231"/>
    </row>
    <row r="2484" spans="2:7" ht="15.75">
      <c r="B2484" s="231"/>
      <c r="D2484" s="231"/>
      <c r="E2484" s="231"/>
      <c r="F2484" s="231"/>
      <c r="G2484" s="231"/>
    </row>
    <row r="2485" spans="2:7" ht="15.75">
      <c r="B2485" s="231"/>
      <c r="D2485" s="231"/>
      <c r="E2485" s="231"/>
      <c r="F2485" s="231"/>
      <c r="G2485" s="231"/>
    </row>
    <row r="2486" spans="2:7" ht="15.75">
      <c r="B2486" s="231"/>
      <c r="D2486" s="231"/>
      <c r="E2486" s="231"/>
      <c r="F2486" s="231"/>
      <c r="G2486" s="231"/>
    </row>
    <row r="2487" spans="2:7" ht="15.75">
      <c r="B2487" s="231"/>
      <c r="D2487" s="231"/>
      <c r="E2487" s="231"/>
      <c r="F2487" s="231"/>
      <c r="G2487" s="231"/>
    </row>
    <row r="2488" spans="2:7" ht="15.75">
      <c r="B2488" s="231"/>
      <c r="D2488" s="231"/>
      <c r="E2488" s="231"/>
      <c r="F2488" s="231"/>
      <c r="G2488" s="231"/>
    </row>
    <row r="2489" spans="2:7" ht="15.75">
      <c r="B2489" s="231"/>
      <c r="D2489" s="231"/>
      <c r="E2489" s="231"/>
      <c r="F2489" s="231"/>
      <c r="G2489" s="231"/>
    </row>
    <row r="2490" spans="2:7" ht="15.75">
      <c r="B2490" s="231"/>
      <c r="D2490" s="231"/>
      <c r="E2490" s="231"/>
      <c r="F2490" s="231"/>
      <c r="G2490" s="231"/>
    </row>
    <row r="2491" spans="2:7" ht="15.75">
      <c r="B2491" s="231"/>
      <c r="D2491" s="231"/>
      <c r="E2491" s="231"/>
      <c r="F2491" s="231"/>
      <c r="G2491" s="231"/>
    </row>
    <row r="2492" spans="2:7" ht="15.75">
      <c r="B2492" s="231"/>
      <c r="D2492" s="231"/>
      <c r="E2492" s="231"/>
      <c r="F2492" s="231"/>
      <c r="G2492" s="231"/>
    </row>
    <row r="2493" spans="2:7" ht="15.75">
      <c r="B2493" s="231"/>
      <c r="D2493" s="231"/>
      <c r="E2493" s="231"/>
      <c r="F2493" s="231"/>
      <c r="G2493" s="231"/>
    </row>
    <row r="2494" spans="2:7" ht="15.75">
      <c r="B2494" s="231"/>
      <c r="D2494" s="231"/>
      <c r="E2494" s="231"/>
      <c r="F2494" s="231"/>
      <c r="G2494" s="231"/>
    </row>
    <row r="2495" spans="2:7" ht="15.75">
      <c r="B2495" s="231"/>
      <c r="D2495" s="231"/>
      <c r="E2495" s="231"/>
      <c r="F2495" s="231"/>
      <c r="G2495" s="231"/>
    </row>
    <row r="2496" spans="2:7" ht="15.75">
      <c r="B2496" s="231"/>
      <c r="D2496" s="231"/>
      <c r="E2496" s="231"/>
      <c r="F2496" s="231"/>
      <c r="G2496" s="231"/>
    </row>
    <row r="2497" spans="2:7" ht="15.75">
      <c r="B2497" s="231"/>
      <c r="D2497" s="231"/>
      <c r="E2497" s="231"/>
      <c r="F2497" s="231"/>
      <c r="G2497" s="231"/>
    </row>
    <row r="2498" spans="2:7" ht="15.75">
      <c r="B2498" s="231"/>
      <c r="D2498" s="231"/>
      <c r="E2498" s="231"/>
      <c r="F2498" s="231"/>
      <c r="G2498" s="231"/>
    </row>
    <row r="2499" spans="2:7" ht="15.75">
      <c r="B2499" s="231"/>
      <c r="D2499" s="231"/>
      <c r="E2499" s="231"/>
      <c r="F2499" s="231"/>
      <c r="G2499" s="231"/>
    </row>
    <row r="2500" spans="2:7" ht="15.75">
      <c r="B2500" s="231"/>
      <c r="D2500" s="231"/>
      <c r="E2500" s="231"/>
      <c r="F2500" s="231"/>
      <c r="G2500" s="231"/>
    </row>
    <row r="2501" spans="2:7" ht="15.75">
      <c r="B2501" s="231"/>
      <c r="D2501" s="231"/>
      <c r="E2501" s="231"/>
      <c r="F2501" s="231"/>
      <c r="G2501" s="231"/>
    </row>
    <row r="2502" spans="2:7" ht="15.75">
      <c r="B2502" s="231"/>
      <c r="D2502" s="231"/>
      <c r="E2502" s="231"/>
      <c r="F2502" s="231"/>
      <c r="G2502" s="231"/>
    </row>
    <row r="2503" spans="2:7" ht="15.75">
      <c r="B2503" s="231"/>
      <c r="D2503" s="231"/>
      <c r="E2503" s="231"/>
      <c r="F2503" s="231"/>
      <c r="G2503" s="231"/>
    </row>
    <row r="2504" spans="2:7" ht="15.75">
      <c r="B2504" s="231"/>
      <c r="D2504" s="231"/>
      <c r="E2504" s="231"/>
      <c r="F2504" s="231"/>
      <c r="G2504" s="231"/>
    </row>
    <row r="2505" spans="2:7" ht="15.75">
      <c r="B2505" s="231"/>
      <c r="D2505" s="231"/>
      <c r="E2505" s="231"/>
      <c r="F2505" s="231"/>
      <c r="G2505" s="231"/>
    </row>
    <row r="2506" spans="2:7" ht="15.75">
      <c r="B2506" s="231"/>
      <c r="D2506" s="231"/>
      <c r="E2506" s="231"/>
      <c r="F2506" s="231"/>
      <c r="G2506" s="231"/>
    </row>
    <row r="2507" spans="2:7" ht="15.75">
      <c r="B2507" s="231"/>
      <c r="D2507" s="231"/>
      <c r="E2507" s="231"/>
      <c r="F2507" s="231"/>
      <c r="G2507" s="231"/>
    </row>
    <row r="2508" spans="2:7" ht="15.75">
      <c r="B2508" s="231"/>
      <c r="D2508" s="231"/>
      <c r="E2508" s="231"/>
      <c r="F2508" s="231"/>
      <c r="G2508" s="231"/>
    </row>
    <row r="2509" spans="2:7" ht="15.75">
      <c r="B2509" s="231"/>
      <c r="D2509" s="231"/>
      <c r="E2509" s="231"/>
      <c r="F2509" s="231"/>
      <c r="G2509" s="231"/>
    </row>
    <row r="2510" spans="2:7" ht="15.75">
      <c r="B2510" s="231"/>
      <c r="D2510" s="231"/>
      <c r="E2510" s="231"/>
      <c r="F2510" s="231"/>
      <c r="G2510" s="231"/>
    </row>
    <row r="2511" spans="2:7" ht="15.75">
      <c r="B2511" s="231"/>
      <c r="D2511" s="231"/>
      <c r="E2511" s="231"/>
      <c r="F2511" s="231"/>
      <c r="G2511" s="231"/>
    </row>
    <row r="2512" spans="2:7" ht="15.75">
      <c r="B2512" s="231"/>
      <c r="D2512" s="231"/>
      <c r="E2512" s="231"/>
      <c r="F2512" s="231"/>
      <c r="G2512" s="231"/>
    </row>
    <row r="2513" spans="2:7" ht="15.75">
      <c r="B2513" s="231"/>
      <c r="D2513" s="231"/>
      <c r="E2513" s="231"/>
      <c r="F2513" s="231"/>
      <c r="G2513" s="231"/>
    </row>
    <row r="2514" spans="2:7" ht="15.75">
      <c r="B2514" s="231"/>
      <c r="D2514" s="231"/>
      <c r="E2514" s="231"/>
      <c r="F2514" s="231"/>
      <c r="G2514" s="231"/>
    </row>
    <row r="2515" spans="2:7" ht="15.75">
      <c r="B2515" s="231"/>
      <c r="D2515" s="231"/>
      <c r="E2515" s="231"/>
      <c r="F2515" s="231"/>
      <c r="G2515" s="231"/>
    </row>
    <row r="2516" spans="2:7" ht="15.75">
      <c r="B2516" s="231"/>
      <c r="D2516" s="231"/>
      <c r="E2516" s="231"/>
      <c r="F2516" s="231"/>
      <c r="G2516" s="231"/>
    </row>
    <row r="2517" spans="2:7" ht="15.75">
      <c r="B2517" s="231"/>
      <c r="D2517" s="231"/>
      <c r="E2517" s="231"/>
      <c r="F2517" s="231"/>
      <c r="G2517" s="231"/>
    </row>
    <row r="2518" spans="2:7" ht="15.75">
      <c r="B2518" s="231"/>
      <c r="D2518" s="231"/>
      <c r="E2518" s="231"/>
      <c r="F2518" s="231"/>
      <c r="G2518" s="231"/>
    </row>
    <row r="2519" spans="2:7" ht="15.75">
      <c r="B2519" s="231"/>
      <c r="D2519" s="231"/>
      <c r="E2519" s="231"/>
      <c r="F2519" s="231"/>
      <c r="G2519" s="231"/>
    </row>
    <row r="2520" spans="2:7" ht="15.75">
      <c r="B2520" s="231"/>
      <c r="D2520" s="231"/>
      <c r="E2520" s="231"/>
      <c r="F2520" s="231"/>
      <c r="G2520" s="231"/>
    </row>
    <row r="2521" spans="2:7" ht="15.75">
      <c r="B2521" s="231"/>
      <c r="D2521" s="231"/>
      <c r="E2521" s="231"/>
      <c r="F2521" s="231"/>
      <c r="G2521" s="231"/>
    </row>
    <row r="2522" spans="2:7" ht="15.75">
      <c r="B2522" s="231"/>
      <c r="D2522" s="231"/>
      <c r="E2522" s="231"/>
      <c r="F2522" s="231"/>
      <c r="G2522" s="231"/>
    </row>
    <row r="2523" spans="2:7" ht="15.75">
      <c r="B2523" s="231"/>
      <c r="D2523" s="231"/>
      <c r="E2523" s="231"/>
      <c r="F2523" s="231"/>
      <c r="G2523" s="231"/>
    </row>
    <row r="2524" spans="2:7" ht="15.75">
      <c r="B2524" s="231"/>
      <c r="D2524" s="231"/>
      <c r="E2524" s="231"/>
      <c r="F2524" s="231"/>
      <c r="G2524" s="231"/>
    </row>
    <row r="2525" spans="2:7" ht="15.75">
      <c r="B2525" s="231"/>
      <c r="D2525" s="231"/>
      <c r="E2525" s="231"/>
      <c r="F2525" s="231"/>
      <c r="G2525" s="231"/>
    </row>
    <row r="2526" spans="2:7" ht="15.75">
      <c r="B2526" s="231"/>
      <c r="D2526" s="231"/>
      <c r="E2526" s="231"/>
      <c r="F2526" s="231"/>
      <c r="G2526" s="231"/>
    </row>
    <row r="2527" spans="2:7" ht="15.75">
      <c r="B2527" s="231"/>
      <c r="D2527" s="231"/>
      <c r="E2527" s="231"/>
      <c r="F2527" s="231"/>
      <c r="G2527" s="231"/>
    </row>
    <row r="2528" spans="2:7" ht="15.75">
      <c r="B2528" s="231"/>
      <c r="D2528" s="231"/>
      <c r="E2528" s="231"/>
      <c r="F2528" s="231"/>
      <c r="G2528" s="231"/>
    </row>
    <row r="2529" spans="2:7" ht="15.75">
      <c r="B2529" s="231"/>
      <c r="D2529" s="231"/>
      <c r="E2529" s="231"/>
      <c r="F2529" s="231"/>
      <c r="G2529" s="231"/>
    </row>
    <row r="2530" spans="2:7" ht="15.75">
      <c r="B2530" s="231"/>
      <c r="D2530" s="231"/>
      <c r="E2530" s="231"/>
      <c r="F2530" s="231"/>
      <c r="G2530" s="231"/>
    </row>
    <row r="2531" spans="2:7" ht="15.75">
      <c r="B2531" s="231"/>
      <c r="D2531" s="231"/>
      <c r="E2531" s="231"/>
      <c r="F2531" s="231"/>
      <c r="G2531" s="231"/>
    </row>
    <row r="2532" spans="2:7" ht="15.75">
      <c r="B2532" s="231"/>
      <c r="D2532" s="231"/>
      <c r="E2532" s="231"/>
      <c r="F2532" s="231"/>
      <c r="G2532" s="231"/>
    </row>
    <row r="2533" spans="2:7" ht="15.75">
      <c r="B2533" s="231"/>
      <c r="D2533" s="231"/>
      <c r="E2533" s="231"/>
      <c r="F2533" s="231"/>
      <c r="G2533" s="231"/>
    </row>
    <row r="2534" spans="2:7" ht="15.75">
      <c r="B2534" s="231"/>
      <c r="D2534" s="231"/>
      <c r="E2534" s="231"/>
      <c r="F2534" s="231"/>
      <c r="G2534" s="231"/>
    </row>
    <row r="2535" spans="2:7" ht="15.75">
      <c r="B2535" s="231"/>
      <c r="D2535" s="231"/>
      <c r="E2535" s="231"/>
      <c r="F2535" s="231"/>
      <c r="G2535" s="231"/>
    </row>
    <row r="2536" spans="2:7" ht="15.75">
      <c r="B2536" s="231"/>
      <c r="D2536" s="231"/>
      <c r="E2536" s="231"/>
      <c r="F2536" s="231"/>
      <c r="G2536" s="231"/>
    </row>
    <row r="2537" spans="2:7" ht="15.75">
      <c r="B2537" s="231"/>
      <c r="D2537" s="231"/>
      <c r="E2537" s="231"/>
      <c r="F2537" s="231"/>
      <c r="G2537" s="231"/>
    </row>
    <row r="2538" spans="2:7" ht="15.75">
      <c r="B2538" s="231"/>
      <c r="D2538" s="231"/>
      <c r="E2538" s="231"/>
      <c r="F2538" s="231"/>
      <c r="G2538" s="231"/>
    </row>
    <row r="2539" spans="2:7" ht="15.75">
      <c r="B2539" s="231"/>
      <c r="D2539" s="231"/>
      <c r="E2539" s="231"/>
      <c r="F2539" s="231"/>
      <c r="G2539" s="231"/>
    </row>
    <row r="2540" spans="2:7" ht="15.75">
      <c r="B2540" s="231"/>
      <c r="D2540" s="231"/>
      <c r="E2540" s="231"/>
      <c r="F2540" s="231"/>
      <c r="G2540" s="231"/>
    </row>
    <row r="2541" spans="2:7" ht="15.75">
      <c r="B2541" s="231"/>
      <c r="D2541" s="231"/>
      <c r="E2541" s="231"/>
      <c r="F2541" s="231"/>
      <c r="G2541" s="231"/>
    </row>
    <row r="2542" spans="2:7" ht="15.75">
      <c r="B2542" s="231"/>
      <c r="D2542" s="231"/>
      <c r="E2542" s="231"/>
      <c r="F2542" s="231"/>
      <c r="G2542" s="231"/>
    </row>
    <row r="2543" spans="2:7" ht="15.75">
      <c r="B2543" s="231"/>
      <c r="D2543" s="231"/>
      <c r="E2543" s="231"/>
      <c r="F2543" s="231"/>
      <c r="G2543" s="231"/>
    </row>
    <row r="2544" spans="2:7" ht="15.75">
      <c r="B2544" s="231"/>
      <c r="D2544" s="231"/>
      <c r="E2544" s="231"/>
      <c r="F2544" s="231"/>
      <c r="G2544" s="231"/>
    </row>
    <row r="2545" spans="2:7" ht="15.75">
      <c r="B2545" s="231"/>
      <c r="D2545" s="231"/>
      <c r="E2545" s="231"/>
      <c r="F2545" s="231"/>
      <c r="G2545" s="231"/>
    </row>
    <row r="2546" spans="2:7" ht="15.75">
      <c r="B2546" s="231"/>
      <c r="D2546" s="231"/>
      <c r="E2546" s="231"/>
      <c r="F2546" s="231"/>
      <c r="G2546" s="231"/>
    </row>
    <row r="2547" spans="2:7" ht="15.75">
      <c r="B2547" s="231"/>
      <c r="D2547" s="231"/>
      <c r="E2547" s="231"/>
      <c r="F2547" s="231"/>
      <c r="G2547" s="231"/>
    </row>
    <row r="2548" spans="2:7" ht="15.75">
      <c r="B2548" s="231"/>
      <c r="D2548" s="231"/>
      <c r="E2548" s="231"/>
      <c r="F2548" s="231"/>
      <c r="G2548" s="231"/>
    </row>
    <row r="2549" spans="2:7" ht="15.75">
      <c r="B2549" s="231"/>
      <c r="D2549" s="231"/>
      <c r="E2549" s="231"/>
      <c r="F2549" s="231"/>
      <c r="G2549" s="231"/>
    </row>
    <row r="2550" spans="2:7" ht="15.75">
      <c r="B2550" s="231"/>
      <c r="D2550" s="231"/>
      <c r="E2550" s="231"/>
      <c r="F2550" s="231"/>
      <c r="G2550" s="231"/>
    </row>
    <row r="2551" spans="2:7" ht="15.75">
      <c r="B2551" s="231"/>
      <c r="D2551" s="231"/>
      <c r="E2551" s="231"/>
      <c r="F2551" s="231"/>
      <c r="G2551" s="231"/>
    </row>
    <row r="2552" spans="2:7" ht="15.75">
      <c r="B2552" s="231"/>
      <c r="D2552" s="231"/>
      <c r="E2552" s="231"/>
      <c r="F2552" s="231"/>
      <c r="G2552" s="231"/>
    </row>
    <row r="2553" spans="2:7" ht="15.75">
      <c r="B2553" s="231"/>
      <c r="D2553" s="231"/>
      <c r="E2553" s="231"/>
      <c r="F2553" s="231"/>
      <c r="G2553" s="231"/>
    </row>
    <row r="2554" spans="2:7" ht="15.75">
      <c r="B2554" s="231"/>
      <c r="D2554" s="231"/>
      <c r="E2554" s="231"/>
      <c r="F2554" s="231"/>
      <c r="G2554" s="231"/>
    </row>
    <row r="2555" spans="2:7" ht="15.75">
      <c r="B2555" s="231"/>
      <c r="D2555" s="231"/>
      <c r="E2555" s="231"/>
      <c r="F2555" s="231"/>
      <c r="G2555" s="231"/>
    </row>
    <row r="2556" spans="2:7" ht="15.75">
      <c r="B2556" s="231"/>
      <c r="D2556" s="231"/>
      <c r="E2556" s="231"/>
      <c r="F2556" s="231"/>
      <c r="G2556" s="231"/>
    </row>
    <row r="2557" spans="2:7" ht="15.75">
      <c r="B2557" s="231"/>
      <c r="D2557" s="231"/>
      <c r="E2557" s="231"/>
      <c r="F2557" s="231"/>
      <c r="G2557" s="231"/>
    </row>
    <row r="2558" spans="2:7" ht="15.75">
      <c r="B2558" s="231"/>
      <c r="D2558" s="231"/>
      <c r="E2558" s="231"/>
      <c r="F2558" s="231"/>
      <c r="G2558" s="231"/>
    </row>
    <row r="2559" spans="2:7" ht="15.75">
      <c r="B2559" s="231"/>
      <c r="D2559" s="231"/>
      <c r="E2559" s="231"/>
      <c r="F2559" s="231"/>
      <c r="G2559" s="231"/>
    </row>
    <row r="2560" spans="2:7" ht="15.75">
      <c r="B2560" s="231"/>
      <c r="D2560" s="231"/>
      <c r="E2560" s="231"/>
      <c r="F2560" s="231"/>
      <c r="G2560" s="231"/>
    </row>
    <row r="2561" spans="2:7" ht="15.75">
      <c r="B2561" s="231"/>
      <c r="D2561" s="231"/>
      <c r="E2561" s="231"/>
      <c r="F2561" s="231"/>
      <c r="G2561" s="231"/>
    </row>
    <row r="2562" spans="2:7" ht="15.75">
      <c r="B2562" s="231"/>
      <c r="D2562" s="231"/>
      <c r="E2562" s="231"/>
      <c r="F2562" s="231"/>
      <c r="G2562" s="231"/>
    </row>
    <row r="2563" spans="2:7" ht="15.75">
      <c r="B2563" s="231"/>
      <c r="D2563" s="231"/>
      <c r="E2563" s="231"/>
      <c r="F2563" s="231"/>
      <c r="G2563" s="231"/>
    </row>
    <row r="2564" spans="2:7" ht="15.75">
      <c r="B2564" s="231"/>
      <c r="D2564" s="231"/>
      <c r="E2564" s="231"/>
      <c r="F2564" s="231"/>
      <c r="G2564" s="231"/>
    </row>
    <row r="2565" spans="2:7" ht="15.75">
      <c r="B2565" s="231"/>
      <c r="D2565" s="231"/>
      <c r="E2565" s="231"/>
      <c r="F2565" s="231"/>
      <c r="G2565" s="231"/>
    </row>
    <row r="2566" spans="2:7" ht="15.75">
      <c r="B2566" s="231"/>
      <c r="D2566" s="231"/>
      <c r="E2566" s="231"/>
      <c r="F2566" s="231"/>
      <c r="G2566" s="231"/>
    </row>
    <row r="2567" spans="2:7" ht="15.75">
      <c r="B2567" s="231"/>
      <c r="D2567" s="231"/>
      <c r="E2567" s="231"/>
      <c r="F2567" s="231"/>
      <c r="G2567" s="231"/>
    </row>
    <row r="2568" spans="2:7" ht="15.75">
      <c r="B2568" s="231"/>
      <c r="D2568" s="231"/>
      <c r="E2568" s="231"/>
      <c r="F2568" s="231"/>
      <c r="G2568" s="231"/>
    </row>
    <row r="2569" spans="2:7" ht="15.75">
      <c r="B2569" s="231"/>
      <c r="D2569" s="231"/>
      <c r="E2569" s="231"/>
      <c r="F2569" s="231"/>
      <c r="G2569" s="231"/>
    </row>
    <row r="2570" spans="2:7" ht="15.75">
      <c r="B2570" s="231"/>
      <c r="D2570" s="231"/>
      <c r="E2570" s="231"/>
      <c r="F2570" s="231"/>
      <c r="G2570" s="231"/>
    </row>
    <row r="2571" spans="2:7" ht="15.75">
      <c r="B2571" s="231"/>
      <c r="D2571" s="231"/>
      <c r="E2571" s="231"/>
      <c r="F2571" s="231"/>
      <c r="G2571" s="231"/>
    </row>
  </sheetData>
  <printOptions/>
  <pageMargins left="0.2" right="0.2" top="0.34" bottom="0.44" header="0.2" footer="0.22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A1" sqref="A1"/>
    </sheetView>
  </sheetViews>
  <sheetFormatPr defaultColWidth="9.00390625" defaultRowHeight="12.75"/>
  <cols>
    <col min="1" max="1" width="35.25390625" style="53" customWidth="1"/>
    <col min="2" max="3" width="11.375" style="53" customWidth="1"/>
    <col min="4" max="5" width="11.25390625" style="53" customWidth="1"/>
    <col min="6" max="9" width="10.75390625" style="53" customWidth="1"/>
    <col min="10" max="10" width="11.25390625" style="53" customWidth="1"/>
    <col min="11" max="11" width="11.875" style="53" customWidth="1"/>
    <col min="12" max="16384" width="9.125" style="53" customWidth="1"/>
  </cols>
  <sheetData>
    <row r="1" spans="1:11" s="54" customFormat="1" ht="15.75">
      <c r="A1" s="51" t="s">
        <v>1123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5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66" customFormat="1" ht="10.5">
      <c r="A3" s="127"/>
      <c r="B3" s="128" t="s">
        <v>1124</v>
      </c>
      <c r="C3" s="128"/>
      <c r="D3" s="129" t="s">
        <v>846</v>
      </c>
      <c r="E3" s="130"/>
      <c r="F3" s="131" t="s">
        <v>846</v>
      </c>
      <c r="G3" s="132" t="s">
        <v>1125</v>
      </c>
      <c r="H3" s="133"/>
      <c r="I3" s="133"/>
      <c r="J3" s="134"/>
      <c r="K3" s="135" t="s">
        <v>1124</v>
      </c>
    </row>
    <row r="4" spans="1:11" s="66" customFormat="1" ht="10.5">
      <c r="A4" s="136" t="s">
        <v>1126</v>
      </c>
      <c r="B4" s="137" t="s">
        <v>849</v>
      </c>
      <c r="C4" s="138"/>
      <c r="D4" s="137" t="s">
        <v>1127</v>
      </c>
      <c r="E4" s="138"/>
      <c r="F4" s="139" t="s">
        <v>851</v>
      </c>
      <c r="G4" s="135" t="s">
        <v>1124</v>
      </c>
      <c r="H4" s="135" t="s">
        <v>1124</v>
      </c>
      <c r="I4" s="135" t="s">
        <v>852</v>
      </c>
      <c r="J4" s="135" t="s">
        <v>1124</v>
      </c>
      <c r="K4" s="136" t="s">
        <v>853</v>
      </c>
    </row>
    <row r="5" spans="1:11" s="66" customFormat="1" ht="10.5">
      <c r="A5" s="136" t="s">
        <v>854</v>
      </c>
      <c r="B5" s="140"/>
      <c r="C5" s="140"/>
      <c r="D5" s="141" t="s">
        <v>855</v>
      </c>
      <c r="E5" s="138"/>
      <c r="F5" s="139" t="s">
        <v>1128</v>
      </c>
      <c r="G5" s="136" t="s">
        <v>857</v>
      </c>
      <c r="H5" s="136" t="s">
        <v>858</v>
      </c>
      <c r="I5" s="136" t="s">
        <v>859</v>
      </c>
      <c r="J5" s="136" t="s">
        <v>860</v>
      </c>
      <c r="K5" s="136" t="s">
        <v>861</v>
      </c>
    </row>
    <row r="6" spans="1:11" s="66" customFormat="1" ht="10.5">
      <c r="A6" s="136"/>
      <c r="B6" s="136" t="s">
        <v>862</v>
      </c>
      <c r="C6" s="142"/>
      <c r="D6" s="136" t="s">
        <v>862</v>
      </c>
      <c r="E6" s="143" t="s">
        <v>863</v>
      </c>
      <c r="F6" s="139" t="s">
        <v>864</v>
      </c>
      <c r="G6" s="136" t="s">
        <v>865</v>
      </c>
      <c r="H6" s="136" t="s">
        <v>865</v>
      </c>
      <c r="I6" s="136" t="s">
        <v>866</v>
      </c>
      <c r="J6" s="136" t="s">
        <v>867</v>
      </c>
      <c r="K6" s="136" t="s">
        <v>1129</v>
      </c>
    </row>
    <row r="7" spans="1:11" s="66" customFormat="1" ht="10.5">
      <c r="A7" s="136"/>
      <c r="B7" s="144" t="s">
        <v>869</v>
      </c>
      <c r="C7" s="144" t="s">
        <v>870</v>
      </c>
      <c r="D7" s="144" t="s">
        <v>869</v>
      </c>
      <c r="E7" s="111" t="s">
        <v>870</v>
      </c>
      <c r="F7" s="145" t="s">
        <v>870</v>
      </c>
      <c r="G7" s="136" t="s">
        <v>870</v>
      </c>
      <c r="H7" s="136" t="s">
        <v>870</v>
      </c>
      <c r="I7" s="136" t="s">
        <v>870</v>
      </c>
      <c r="J7" s="136" t="s">
        <v>870</v>
      </c>
      <c r="K7" s="144" t="s">
        <v>870</v>
      </c>
    </row>
    <row r="8" spans="1:11" s="57" customFormat="1" ht="12.75">
      <c r="A8" s="111">
        <v>1</v>
      </c>
      <c r="B8" s="111">
        <v>2</v>
      </c>
      <c r="C8" s="111">
        <v>3</v>
      </c>
      <c r="D8" s="111">
        <v>4</v>
      </c>
      <c r="E8" s="111">
        <v>5</v>
      </c>
      <c r="F8" s="145">
        <v>6</v>
      </c>
      <c r="G8" s="111">
        <v>7</v>
      </c>
      <c r="H8" s="111">
        <v>8</v>
      </c>
      <c r="I8" s="111">
        <v>9</v>
      </c>
      <c r="J8" s="111">
        <v>10</v>
      </c>
      <c r="K8" s="111">
        <v>11</v>
      </c>
    </row>
    <row r="9" spans="1:11" s="66" customFormat="1" ht="10.5">
      <c r="A9" s="146" t="s">
        <v>1130</v>
      </c>
      <c r="B9" s="147"/>
      <c r="C9" s="147"/>
      <c r="D9" s="147"/>
      <c r="E9" s="147"/>
      <c r="F9" s="147"/>
      <c r="G9" s="147"/>
      <c r="H9" s="147"/>
      <c r="I9" s="147"/>
      <c r="J9" s="147"/>
      <c r="K9" s="148"/>
    </row>
    <row r="10" spans="1:11" s="66" customFormat="1" ht="10.5">
      <c r="A10" s="149" t="s">
        <v>872</v>
      </c>
      <c r="B10" s="150">
        <v>6137441</v>
      </c>
      <c r="C10" s="150">
        <f>B10*0.412</f>
        <v>2528625.692</v>
      </c>
      <c r="D10" s="150">
        <f>E10/0.412</f>
        <v>190400.4854368932</v>
      </c>
      <c r="E10" s="150">
        <v>78445</v>
      </c>
      <c r="F10" s="151">
        <v>0</v>
      </c>
      <c r="G10" s="150">
        <v>78513</v>
      </c>
      <c r="H10" s="150">
        <v>0</v>
      </c>
      <c r="I10" s="150">
        <f>E10-F10-G10+H10</f>
        <v>-68</v>
      </c>
      <c r="J10" s="150">
        <v>929</v>
      </c>
      <c r="K10" s="152">
        <v>2450181</v>
      </c>
    </row>
    <row r="11" spans="1:11" s="66" customFormat="1" ht="10.5">
      <c r="A11" s="153" t="s">
        <v>873</v>
      </c>
      <c r="B11" s="154">
        <f>SUM(B10)</f>
        <v>6137441</v>
      </c>
      <c r="C11" s="154">
        <f aca="true" t="shared" si="0" ref="C11:K11">SUM(C10)</f>
        <v>2528625.692</v>
      </c>
      <c r="D11" s="154">
        <f t="shared" si="0"/>
        <v>190400.4854368932</v>
      </c>
      <c r="E11" s="154">
        <f t="shared" si="0"/>
        <v>78445</v>
      </c>
      <c r="F11" s="154">
        <f t="shared" si="0"/>
        <v>0</v>
      </c>
      <c r="G11" s="154">
        <f t="shared" si="0"/>
        <v>78513</v>
      </c>
      <c r="H11" s="154">
        <f t="shared" si="0"/>
        <v>0</v>
      </c>
      <c r="I11" s="154">
        <f t="shared" si="0"/>
        <v>-68</v>
      </c>
      <c r="J11" s="154">
        <f t="shared" si="0"/>
        <v>929</v>
      </c>
      <c r="K11" s="154">
        <f t="shared" si="0"/>
        <v>2450181</v>
      </c>
    </row>
    <row r="12" spans="1:11" s="66" customFormat="1" ht="10.5">
      <c r="A12" s="146" t="s">
        <v>1131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8"/>
    </row>
    <row r="13" spans="1:11" s="66" customFormat="1" ht="10.5">
      <c r="A13" s="155" t="s">
        <v>1132</v>
      </c>
      <c r="B13" s="150">
        <v>4373730</v>
      </c>
      <c r="C13" s="150">
        <f>B13*0.333</f>
        <v>1456452.09</v>
      </c>
      <c r="D13" s="150">
        <f>E13/0.333</f>
        <v>2624237.237237237</v>
      </c>
      <c r="E13" s="150">
        <v>873871</v>
      </c>
      <c r="F13" s="151">
        <v>1252636</v>
      </c>
      <c r="G13" s="150">
        <v>0</v>
      </c>
      <c r="H13" s="150">
        <f>141709+145645</f>
        <v>287354</v>
      </c>
      <c r="I13" s="150">
        <f>E13-F13-G13+H13</f>
        <v>-91411</v>
      </c>
      <c r="J13" s="150">
        <f>33624+31195</f>
        <v>64819</v>
      </c>
      <c r="K13" s="152">
        <v>0</v>
      </c>
    </row>
    <row r="14" spans="1:11" s="66" customFormat="1" ht="10.5">
      <c r="A14" s="155" t="s">
        <v>1133</v>
      </c>
      <c r="B14" s="150">
        <v>3440400</v>
      </c>
      <c r="C14" s="150">
        <f>B14*0.333</f>
        <v>1145653.2</v>
      </c>
      <c r="D14" s="150">
        <f>E14/0.333</f>
        <v>1169735.7357357356</v>
      </c>
      <c r="E14" s="150">
        <v>389522</v>
      </c>
      <c r="F14" s="151">
        <v>628148</v>
      </c>
      <c r="G14" s="150">
        <v>0</v>
      </c>
      <c r="H14" s="150">
        <f>97088+97381</f>
        <v>194469</v>
      </c>
      <c r="I14" s="150">
        <f>E14-F14-G14+H14</f>
        <v>-44157</v>
      </c>
      <c r="J14" s="150">
        <f>29797+24345</f>
        <v>54142</v>
      </c>
      <c r="K14" s="152">
        <v>0</v>
      </c>
    </row>
    <row r="15" spans="1:11" s="66" customFormat="1" ht="10.5">
      <c r="A15" s="155" t="s">
        <v>1134</v>
      </c>
      <c r="B15" s="150">
        <v>3400000</v>
      </c>
      <c r="C15" s="150">
        <f>B15*0.333</f>
        <v>1132200</v>
      </c>
      <c r="D15" s="150">
        <f>E15/0.333</f>
        <v>2040000</v>
      </c>
      <c r="E15" s="150">
        <v>679320</v>
      </c>
      <c r="F15" s="151">
        <v>973760</v>
      </c>
      <c r="G15" s="150">
        <v>0</v>
      </c>
      <c r="H15" s="150">
        <f>114920+113220</f>
        <v>228140</v>
      </c>
      <c r="I15" s="150">
        <f>E15-F15-G15+H15</f>
        <v>-66300</v>
      </c>
      <c r="J15" s="150">
        <f>29213+25183</f>
        <v>54396</v>
      </c>
      <c r="K15" s="152">
        <v>0</v>
      </c>
    </row>
    <row r="16" spans="1:11" s="66" customFormat="1" ht="10.5">
      <c r="A16" s="156" t="s">
        <v>1135</v>
      </c>
      <c r="B16" s="150">
        <v>3400000</v>
      </c>
      <c r="C16" s="150">
        <f>B16*0.333</f>
        <v>1132200</v>
      </c>
      <c r="D16" s="150">
        <f>E16/0.333</f>
        <v>3400000</v>
      </c>
      <c r="E16" s="150">
        <v>1132200</v>
      </c>
      <c r="F16" s="151">
        <v>1217200</v>
      </c>
      <c r="G16" s="150">
        <v>0</v>
      </c>
      <c r="H16" s="150">
        <v>0</v>
      </c>
      <c r="I16" s="150">
        <f>E16-F16-G16+H16</f>
        <v>-85000</v>
      </c>
      <c r="J16" s="150">
        <v>27204</v>
      </c>
      <c r="K16" s="152">
        <v>0</v>
      </c>
    </row>
    <row r="17" spans="1:11" s="66" customFormat="1" ht="10.5">
      <c r="A17" s="153" t="s">
        <v>882</v>
      </c>
      <c r="B17" s="154">
        <f>SUM(B13:B16)</f>
        <v>14614130</v>
      </c>
      <c r="C17" s="154">
        <f aca="true" t="shared" si="1" ref="C17:K17">SUM(C13:C16)</f>
        <v>4866505.29</v>
      </c>
      <c r="D17" s="154">
        <f t="shared" si="1"/>
        <v>9233972.972972972</v>
      </c>
      <c r="E17" s="154">
        <f t="shared" si="1"/>
        <v>3074913</v>
      </c>
      <c r="F17" s="154">
        <f t="shared" si="1"/>
        <v>4071744</v>
      </c>
      <c r="G17" s="154">
        <f t="shared" si="1"/>
        <v>0</v>
      </c>
      <c r="H17" s="154">
        <f t="shared" si="1"/>
        <v>709963</v>
      </c>
      <c r="I17" s="154">
        <f t="shared" si="1"/>
        <v>-286868</v>
      </c>
      <c r="J17" s="154">
        <f t="shared" si="1"/>
        <v>200561</v>
      </c>
      <c r="K17" s="154">
        <f t="shared" si="1"/>
        <v>0</v>
      </c>
    </row>
    <row r="18" spans="1:11" s="66" customFormat="1" ht="10.5">
      <c r="A18" s="146" t="s">
        <v>1136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8"/>
    </row>
    <row r="19" spans="1:11" s="66" customFormat="1" ht="10.5">
      <c r="A19" s="155" t="s">
        <v>1137</v>
      </c>
      <c r="B19" s="150">
        <v>51427185</v>
      </c>
      <c r="C19" s="150">
        <f>B19*0.0995</f>
        <v>5117004.907500001</v>
      </c>
      <c r="D19" s="150">
        <v>0</v>
      </c>
      <c r="E19" s="150">
        <v>0</v>
      </c>
      <c r="F19" s="151">
        <v>0</v>
      </c>
      <c r="G19" s="150">
        <v>0</v>
      </c>
      <c r="H19" s="150">
        <v>0</v>
      </c>
      <c r="I19" s="150">
        <f>E19-F19-G19+H19</f>
        <v>0</v>
      </c>
      <c r="J19" s="150">
        <v>0</v>
      </c>
      <c r="K19" s="152">
        <v>5117005</v>
      </c>
    </row>
    <row r="20" spans="1:11" s="157" customFormat="1" ht="10.5">
      <c r="A20" s="153" t="s">
        <v>1138</v>
      </c>
      <c r="B20" s="154">
        <f>SUM(B19)</f>
        <v>51427185</v>
      </c>
      <c r="C20" s="154">
        <f aca="true" t="shared" si="2" ref="C20:K20">SUM(C19)</f>
        <v>5117004.907500001</v>
      </c>
      <c r="D20" s="154">
        <f t="shared" si="2"/>
        <v>0</v>
      </c>
      <c r="E20" s="154">
        <f t="shared" si="2"/>
        <v>0</v>
      </c>
      <c r="F20" s="154">
        <f t="shared" si="2"/>
        <v>0</v>
      </c>
      <c r="G20" s="154">
        <f t="shared" si="2"/>
        <v>0</v>
      </c>
      <c r="H20" s="154">
        <f t="shared" si="2"/>
        <v>0</v>
      </c>
      <c r="I20" s="154">
        <f t="shared" si="2"/>
        <v>0</v>
      </c>
      <c r="J20" s="154">
        <f t="shared" si="2"/>
        <v>0</v>
      </c>
      <c r="K20" s="154">
        <f t="shared" si="2"/>
        <v>5117005</v>
      </c>
    </row>
    <row r="21" spans="1:11" s="66" customFormat="1" ht="10.5">
      <c r="A21" s="158" t="s">
        <v>1139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8"/>
    </row>
    <row r="22" spans="1:11" s="66" customFormat="1" ht="10.5">
      <c r="A22" s="156" t="s">
        <v>1140</v>
      </c>
      <c r="B22" s="150">
        <v>941930000</v>
      </c>
      <c r="C22" s="150">
        <f>B22*0.00453</f>
        <v>4266942.9</v>
      </c>
      <c r="D22" s="150">
        <f>E22/0.00453</f>
        <v>480385651.214128</v>
      </c>
      <c r="E22" s="150">
        <v>2176147</v>
      </c>
      <c r="F22" s="151">
        <v>3112900</v>
      </c>
      <c r="G22" s="150">
        <v>0</v>
      </c>
      <c r="H22" s="150">
        <f>381907+397119</f>
        <v>779026</v>
      </c>
      <c r="I22" s="150">
        <f>E22-F22-G22+H22</f>
        <v>-157727</v>
      </c>
      <c r="J22" s="150">
        <f>73929+66168</f>
        <v>140097</v>
      </c>
      <c r="K22" s="152">
        <v>640030</v>
      </c>
    </row>
    <row r="23" spans="1:11" s="66" customFormat="1" ht="10.5">
      <c r="A23" s="153" t="s">
        <v>892</v>
      </c>
      <c r="B23" s="154">
        <f>SUM(B22)</f>
        <v>941930000</v>
      </c>
      <c r="C23" s="154">
        <f aca="true" t="shared" si="3" ref="C23:K23">SUM(C22)</f>
        <v>4266942.9</v>
      </c>
      <c r="D23" s="154">
        <f t="shared" si="3"/>
        <v>480385651.214128</v>
      </c>
      <c r="E23" s="154">
        <f t="shared" si="3"/>
        <v>2176147</v>
      </c>
      <c r="F23" s="154">
        <f t="shared" si="3"/>
        <v>3112900</v>
      </c>
      <c r="G23" s="154">
        <f t="shared" si="3"/>
        <v>0</v>
      </c>
      <c r="H23" s="154">
        <f t="shared" si="3"/>
        <v>779026</v>
      </c>
      <c r="I23" s="154">
        <f t="shared" si="3"/>
        <v>-157727</v>
      </c>
      <c r="J23" s="154">
        <f t="shared" si="3"/>
        <v>140097</v>
      </c>
      <c r="K23" s="154">
        <f t="shared" si="3"/>
        <v>640030</v>
      </c>
    </row>
    <row r="24" spans="1:11" s="66" customFormat="1" ht="10.5">
      <c r="A24" s="158" t="s">
        <v>1141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8"/>
    </row>
    <row r="25" spans="1:11" s="66" customFormat="1" ht="10.5">
      <c r="A25" s="156" t="s">
        <v>1142</v>
      </c>
      <c r="B25" s="150">
        <v>400000</v>
      </c>
      <c r="C25" s="150">
        <f>B25</f>
        <v>400000</v>
      </c>
      <c r="D25" s="150">
        <v>400000</v>
      </c>
      <c r="E25" s="150">
        <v>400000</v>
      </c>
      <c r="F25" s="151">
        <v>0</v>
      </c>
      <c r="G25" s="150">
        <v>400000</v>
      </c>
      <c r="H25" s="150">
        <v>0</v>
      </c>
      <c r="I25" s="150">
        <f>E25-F25-G25+H25</f>
        <v>0</v>
      </c>
      <c r="J25" s="150">
        <f>5213+7360</f>
        <v>12573</v>
      </c>
      <c r="K25" s="152">
        <v>0</v>
      </c>
    </row>
    <row r="26" spans="1:11" s="66" customFormat="1" ht="10.5">
      <c r="A26" s="153" t="s">
        <v>1143</v>
      </c>
      <c r="B26" s="154">
        <f>SUM(B25)</f>
        <v>400000</v>
      </c>
      <c r="C26" s="154">
        <f aca="true" t="shared" si="4" ref="C26:K26">SUM(C25)</f>
        <v>400000</v>
      </c>
      <c r="D26" s="154">
        <f t="shared" si="4"/>
        <v>400000</v>
      </c>
      <c r="E26" s="154">
        <f t="shared" si="4"/>
        <v>400000</v>
      </c>
      <c r="F26" s="154">
        <f t="shared" si="4"/>
        <v>0</v>
      </c>
      <c r="G26" s="154">
        <f t="shared" si="4"/>
        <v>400000</v>
      </c>
      <c r="H26" s="154">
        <f t="shared" si="4"/>
        <v>0</v>
      </c>
      <c r="I26" s="154">
        <f t="shared" si="4"/>
        <v>0</v>
      </c>
      <c r="J26" s="154">
        <f t="shared" si="4"/>
        <v>12573</v>
      </c>
      <c r="K26" s="154">
        <f t="shared" si="4"/>
        <v>0</v>
      </c>
    </row>
    <row r="27" spans="1:11" s="66" customFormat="1" ht="10.5">
      <c r="A27" s="158" t="s">
        <v>1144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8"/>
    </row>
    <row r="28" spans="1:11" s="66" customFormat="1" ht="10.5">
      <c r="A28" s="155" t="s">
        <v>1145</v>
      </c>
      <c r="B28" s="150">
        <v>2000000</v>
      </c>
      <c r="C28" s="150">
        <f>B28*0.59</f>
        <v>1180000</v>
      </c>
      <c r="D28" s="150">
        <f>E28/0.59</f>
        <v>0</v>
      </c>
      <c r="E28" s="150">
        <v>0</v>
      </c>
      <c r="F28" s="151">
        <v>417199</v>
      </c>
      <c r="G28" s="150">
        <v>0</v>
      </c>
      <c r="H28" s="150">
        <f>210485+54395+62719+107888</f>
        <v>435487</v>
      </c>
      <c r="I28" s="150">
        <f>E28-F28-G28+H28</f>
        <v>18288</v>
      </c>
      <c r="J28" s="150">
        <f>14923+22618+35345</f>
        <v>72886</v>
      </c>
      <c r="K28" s="152">
        <v>0</v>
      </c>
    </row>
    <row r="29" spans="1:11" s="66" customFormat="1" ht="10.5">
      <c r="A29" s="155" t="s">
        <v>1146</v>
      </c>
      <c r="B29" s="150">
        <v>12100000</v>
      </c>
      <c r="C29" s="150">
        <f aca="true" t="shared" si="5" ref="C29:C36">B29*0.59</f>
        <v>7139000</v>
      </c>
      <c r="D29" s="150">
        <f aca="true" t="shared" si="6" ref="D29:D36">E29/0.59</f>
        <v>8438784.745762711</v>
      </c>
      <c r="E29" s="150">
        <v>4978883</v>
      </c>
      <c r="F29" s="151">
        <v>5138361</v>
      </c>
      <c r="G29" s="150">
        <v>0</v>
      </c>
      <c r="H29" s="150">
        <f>230424+236847</f>
        <v>467271</v>
      </c>
      <c r="I29" s="150">
        <f aca="true" t="shared" si="7" ref="I29:I36">E29-F29-G29+H29</f>
        <v>307793</v>
      </c>
      <c r="J29" s="150">
        <f>166086+172295</f>
        <v>338381</v>
      </c>
      <c r="K29" s="152">
        <v>975883</v>
      </c>
    </row>
    <row r="30" spans="1:11" s="66" customFormat="1" ht="10.5">
      <c r="A30" s="159" t="s">
        <v>1147</v>
      </c>
      <c r="B30" s="150">
        <v>5520000</v>
      </c>
      <c r="C30" s="150">
        <f t="shared" si="5"/>
        <v>3256800</v>
      </c>
      <c r="D30" s="150">
        <f t="shared" si="6"/>
        <v>5518959.322033899</v>
      </c>
      <c r="E30" s="150">
        <v>3256186</v>
      </c>
      <c r="F30" s="151">
        <v>420803</v>
      </c>
      <c r="G30" s="150">
        <f>361531+1573181+176585+650304</f>
        <v>2761601</v>
      </c>
      <c r="H30" s="150"/>
      <c r="I30" s="150">
        <f t="shared" si="7"/>
        <v>73782</v>
      </c>
      <c r="J30" s="150">
        <f>17574+5384+68384</f>
        <v>91342</v>
      </c>
      <c r="K30" s="152">
        <v>614</v>
      </c>
    </row>
    <row r="31" spans="1:11" s="66" customFormat="1" ht="10.5">
      <c r="A31" s="155" t="s">
        <v>1148</v>
      </c>
      <c r="B31" s="150">
        <v>34100000</v>
      </c>
      <c r="C31" s="150">
        <f t="shared" si="5"/>
        <v>20119000</v>
      </c>
      <c r="D31" s="150">
        <f t="shared" si="6"/>
        <v>3104559.3220338984</v>
      </c>
      <c r="E31" s="150">
        <v>1831690</v>
      </c>
      <c r="F31" s="151">
        <v>192576</v>
      </c>
      <c r="G31" s="150">
        <f>1128632+89541+57389+321914</f>
        <v>1597476</v>
      </c>
      <c r="H31" s="150">
        <v>0</v>
      </c>
      <c r="I31" s="150">
        <f t="shared" si="7"/>
        <v>41638</v>
      </c>
      <c r="J31" s="150">
        <f>55104+69284</f>
        <v>124388</v>
      </c>
      <c r="K31" s="152">
        <v>18287310</v>
      </c>
    </row>
    <row r="32" spans="1:11" s="66" customFormat="1" ht="10.5">
      <c r="A32" s="155" t="s">
        <v>1149</v>
      </c>
      <c r="B32" s="150">
        <v>22500000</v>
      </c>
      <c r="C32" s="150">
        <f t="shared" si="5"/>
        <v>13275000</v>
      </c>
      <c r="D32" s="150">
        <f t="shared" si="6"/>
        <v>405835.593220339</v>
      </c>
      <c r="E32" s="150">
        <v>239443</v>
      </c>
      <c r="F32" s="151">
        <v>125100</v>
      </c>
      <c r="G32" s="150">
        <v>106693</v>
      </c>
      <c r="H32" s="150">
        <v>0</v>
      </c>
      <c r="I32" s="150">
        <f t="shared" si="7"/>
        <v>7650</v>
      </c>
      <c r="J32" s="150">
        <f>23374+37364+654</f>
        <v>61392</v>
      </c>
      <c r="K32" s="152">
        <v>13035557</v>
      </c>
    </row>
    <row r="33" spans="1:11" s="66" customFormat="1" ht="10.5">
      <c r="A33" s="159" t="s">
        <v>1150</v>
      </c>
      <c r="B33" s="150">
        <v>3473200</v>
      </c>
      <c r="C33" s="150">
        <f t="shared" si="5"/>
        <v>2049188</v>
      </c>
      <c r="D33" s="150">
        <f t="shared" si="6"/>
        <v>3473200</v>
      </c>
      <c r="E33" s="150">
        <v>2049188</v>
      </c>
      <c r="F33" s="151">
        <v>0</v>
      </c>
      <c r="G33" s="150">
        <v>2042242</v>
      </c>
      <c r="H33" s="150">
        <v>0</v>
      </c>
      <c r="I33" s="150">
        <f t="shared" si="7"/>
        <v>6946</v>
      </c>
      <c r="J33" s="150">
        <v>0</v>
      </c>
      <c r="K33" s="152">
        <v>0</v>
      </c>
    </row>
    <row r="34" spans="1:11" s="66" customFormat="1" ht="10.5">
      <c r="A34" s="155" t="s">
        <v>1151</v>
      </c>
      <c r="B34" s="150">
        <v>23500000</v>
      </c>
      <c r="C34" s="150">
        <f t="shared" si="5"/>
        <v>13865000</v>
      </c>
      <c r="D34" s="150">
        <f t="shared" si="6"/>
        <v>5526000</v>
      </c>
      <c r="E34" s="150">
        <v>3260340</v>
      </c>
      <c r="F34" s="151">
        <v>0</v>
      </c>
      <c r="G34" s="150">
        <v>3243762</v>
      </c>
      <c r="H34" s="150">
        <v>0</v>
      </c>
      <c r="I34" s="150">
        <f t="shared" si="7"/>
        <v>16578</v>
      </c>
      <c r="J34" s="150">
        <v>0</v>
      </c>
      <c r="K34" s="152">
        <v>10604660</v>
      </c>
    </row>
    <row r="35" spans="1:11" s="66" customFormat="1" ht="10.5">
      <c r="A35" s="155" t="s">
        <v>1152</v>
      </c>
      <c r="B35" s="150">
        <v>12000000</v>
      </c>
      <c r="C35" s="150">
        <f t="shared" si="5"/>
        <v>7080000</v>
      </c>
      <c r="D35" s="150">
        <f t="shared" si="6"/>
        <v>9600000</v>
      </c>
      <c r="E35" s="150">
        <v>5664000</v>
      </c>
      <c r="F35" s="151">
        <v>0</v>
      </c>
      <c r="G35" s="150">
        <f>3818695+2022636+1101222</f>
        <v>6942553</v>
      </c>
      <c r="H35" s="150">
        <v>1416000</v>
      </c>
      <c r="I35" s="150">
        <f t="shared" si="7"/>
        <v>137447</v>
      </c>
      <c r="J35" s="150">
        <f>59646+119965+161458+169742</f>
        <v>510811</v>
      </c>
      <c r="K35" s="152">
        <v>0</v>
      </c>
    </row>
    <row r="36" spans="1:11" s="66" customFormat="1" ht="10.5">
      <c r="A36" s="160" t="s">
        <v>1153</v>
      </c>
      <c r="B36" s="150">
        <v>2450000</v>
      </c>
      <c r="C36" s="150">
        <f t="shared" si="5"/>
        <v>1445500</v>
      </c>
      <c r="D36" s="150">
        <f t="shared" si="6"/>
        <v>460527.11864406784</v>
      </c>
      <c r="E36" s="150">
        <v>271711</v>
      </c>
      <c r="F36" s="151">
        <v>0</v>
      </c>
      <c r="G36" s="150">
        <v>271711</v>
      </c>
      <c r="H36" s="150">
        <v>0</v>
      </c>
      <c r="I36" s="150">
        <f t="shared" si="7"/>
        <v>0</v>
      </c>
      <c r="J36" s="150">
        <v>0</v>
      </c>
      <c r="K36" s="152">
        <v>1173789</v>
      </c>
    </row>
    <row r="37" spans="1:11" s="66" customFormat="1" ht="10.5">
      <c r="A37" s="153" t="s">
        <v>926</v>
      </c>
      <c r="B37" s="154">
        <f>SUM(B28:B36)</f>
        <v>117643200</v>
      </c>
      <c r="C37" s="154">
        <f aca="true" t="shared" si="8" ref="C37:K37">SUM(C28:C36)</f>
        <v>69409488</v>
      </c>
      <c r="D37" s="154">
        <f t="shared" si="8"/>
        <v>36527866.10169491</v>
      </c>
      <c r="E37" s="154">
        <f t="shared" si="8"/>
        <v>21551441</v>
      </c>
      <c r="F37" s="154">
        <f t="shared" si="8"/>
        <v>6294039</v>
      </c>
      <c r="G37" s="154">
        <f t="shared" si="8"/>
        <v>16966038</v>
      </c>
      <c r="H37" s="154">
        <f t="shared" si="8"/>
        <v>2318758</v>
      </c>
      <c r="I37" s="154">
        <f t="shared" si="8"/>
        <v>610122</v>
      </c>
      <c r="J37" s="154">
        <f t="shared" si="8"/>
        <v>1199200</v>
      </c>
      <c r="K37" s="154">
        <f t="shared" si="8"/>
        <v>44077813</v>
      </c>
    </row>
    <row r="38" spans="1:11" s="66" customFormat="1" ht="10.5">
      <c r="A38" s="158" t="s">
        <v>1154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8"/>
    </row>
    <row r="39" spans="1:11" s="66" customFormat="1" ht="10.5">
      <c r="A39" s="155" t="s">
        <v>1155</v>
      </c>
      <c r="B39" s="150">
        <v>5000000</v>
      </c>
      <c r="C39" s="161">
        <f>B39*0.658</f>
        <v>3290000</v>
      </c>
      <c r="D39" s="161">
        <f>E39/0.658</f>
        <v>4999837.386018237</v>
      </c>
      <c r="E39" s="161">
        <v>3289893</v>
      </c>
      <c r="F39" s="162">
        <v>0</v>
      </c>
      <c r="G39" s="161">
        <f>3277344</f>
        <v>3277344</v>
      </c>
      <c r="H39" s="161">
        <v>0</v>
      </c>
      <c r="I39" s="161">
        <f>E39-F39-G39+H39</f>
        <v>12549</v>
      </c>
      <c r="J39" s="161">
        <f>177990</f>
        <v>177990</v>
      </c>
      <c r="K39" s="163">
        <v>107</v>
      </c>
    </row>
    <row r="40" spans="1:11" s="66" customFormat="1" ht="10.5">
      <c r="A40" s="155" t="s">
        <v>1156</v>
      </c>
      <c r="B40" s="150">
        <v>15000000</v>
      </c>
      <c r="C40" s="161">
        <f>B40*0.658</f>
        <v>9870000</v>
      </c>
      <c r="D40" s="161">
        <f>E40/0.658</f>
        <v>727016.7173252279</v>
      </c>
      <c r="E40" s="161">
        <v>478377</v>
      </c>
      <c r="F40" s="162">
        <v>0</v>
      </c>
      <c r="G40" s="161">
        <v>480558</v>
      </c>
      <c r="H40" s="161">
        <v>0</v>
      </c>
      <c r="I40" s="161">
        <f>E40-F40-G40+H40</f>
        <v>-2181</v>
      </c>
      <c r="J40" s="161">
        <v>33481</v>
      </c>
      <c r="K40" s="163">
        <v>9391623</v>
      </c>
    </row>
    <row r="41" spans="1:11" s="66" customFormat="1" ht="10.5">
      <c r="A41" s="156" t="s">
        <v>1157</v>
      </c>
      <c r="B41" s="150">
        <v>6000000</v>
      </c>
      <c r="C41" s="161">
        <f>B41*0.658</f>
        <v>3948000</v>
      </c>
      <c r="D41" s="161">
        <f>E41/0.658</f>
        <v>500000</v>
      </c>
      <c r="E41" s="161">
        <v>329000</v>
      </c>
      <c r="F41" s="164">
        <v>0</v>
      </c>
      <c r="G41" s="165">
        <f>326000</f>
        <v>326000</v>
      </c>
      <c r="H41" s="165">
        <v>0</v>
      </c>
      <c r="I41" s="161">
        <f>E41-F41-G41+H41</f>
        <v>3000</v>
      </c>
      <c r="J41" s="165">
        <f>8735</f>
        <v>8735</v>
      </c>
      <c r="K41" s="166">
        <v>3619000</v>
      </c>
    </row>
    <row r="42" spans="1:11" s="66" customFormat="1" ht="10.5">
      <c r="A42" s="153" t="s">
        <v>936</v>
      </c>
      <c r="B42" s="154">
        <f>SUM(B39:B41)</f>
        <v>26000000</v>
      </c>
      <c r="C42" s="154">
        <f>SUM(C39:C41)</f>
        <v>17108000</v>
      </c>
      <c r="D42" s="154">
        <f>SUM(D39:D41)</f>
        <v>6226854.103343465</v>
      </c>
      <c r="E42" s="154">
        <f>SUM(E39:E41)</f>
        <v>4097270</v>
      </c>
      <c r="F42" s="167">
        <f aca="true" t="shared" si="9" ref="F42:K42">SUM(F39:F41)</f>
        <v>0</v>
      </c>
      <c r="G42" s="154">
        <f t="shared" si="9"/>
        <v>4083902</v>
      </c>
      <c r="H42" s="154">
        <f t="shared" si="9"/>
        <v>0</v>
      </c>
      <c r="I42" s="154">
        <f t="shared" si="9"/>
        <v>13368</v>
      </c>
      <c r="J42" s="154">
        <f t="shared" si="9"/>
        <v>220206</v>
      </c>
      <c r="K42" s="154">
        <f t="shared" si="9"/>
        <v>13010730</v>
      </c>
    </row>
    <row r="43" spans="1:11" s="66" customFormat="1" ht="15.75" customHeight="1">
      <c r="A43" s="153" t="s">
        <v>937</v>
      </c>
      <c r="B43" s="168" t="s">
        <v>938</v>
      </c>
      <c r="C43" s="154">
        <f>SUM(C42+C37+C26+C23+C20+C17+C11)</f>
        <v>103696566.78950001</v>
      </c>
      <c r="D43" s="168" t="s">
        <v>938</v>
      </c>
      <c r="E43" s="154">
        <f aca="true" t="shared" si="10" ref="E43:K43">SUM(E42+E37+E26+E23+E20+E17+E11)</f>
        <v>31378216</v>
      </c>
      <c r="F43" s="154">
        <f t="shared" si="10"/>
        <v>13478683</v>
      </c>
      <c r="G43" s="154">
        <f t="shared" si="10"/>
        <v>21528453</v>
      </c>
      <c r="H43" s="154">
        <f t="shared" si="10"/>
        <v>3807747</v>
      </c>
      <c r="I43" s="154">
        <f t="shared" si="10"/>
        <v>178827</v>
      </c>
      <c r="J43" s="154">
        <f t="shared" si="10"/>
        <v>1773566</v>
      </c>
      <c r="K43" s="154">
        <f t="shared" si="10"/>
        <v>65295759</v>
      </c>
    </row>
    <row r="44" spans="1:2" ht="15.75">
      <c r="A44" s="169"/>
      <c r="B44" s="170"/>
    </row>
    <row r="45" s="57" customFormat="1" ht="12.75"/>
    <row r="46" s="57" customFormat="1" ht="12.75"/>
    <row r="47" spans="1:11" s="57" customFormat="1" ht="12.75">
      <c r="A47" s="57" t="s">
        <v>293</v>
      </c>
      <c r="C47" s="171" t="s">
        <v>593</v>
      </c>
      <c r="D47"/>
      <c r="E47"/>
      <c r="F47" s="57" t="s">
        <v>294</v>
      </c>
      <c r="J47"/>
      <c r="K47" s="57" t="s">
        <v>594</v>
      </c>
    </row>
    <row r="48" s="57" customFormat="1" ht="13.5" customHeight="1"/>
    <row r="49" s="57" customFormat="1" ht="12.75"/>
    <row r="50" s="57" customFormat="1" ht="12.75"/>
    <row r="51" s="57" customFormat="1" ht="12.75">
      <c r="A51" s="60"/>
    </row>
    <row r="52" s="57" customFormat="1" ht="12.75"/>
    <row r="53" s="57" customFormat="1" ht="12.75"/>
  </sheetData>
  <printOptions/>
  <pageMargins left="0.2" right="0.2" top="0.56" bottom="0.5" header="0.2" footer="0.2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479"/>
  <sheetViews>
    <sheetView workbookViewId="0" topLeftCell="E20">
      <selection activeCell="C6" sqref="C6"/>
    </sheetView>
  </sheetViews>
  <sheetFormatPr defaultColWidth="9.00390625" defaultRowHeight="12.75"/>
  <cols>
    <col min="1" max="1" width="23.75390625" style="176" customWidth="1"/>
    <col min="2" max="2" width="11.75390625" style="175" customWidth="1"/>
    <col min="3" max="3" width="17.875" style="176" customWidth="1"/>
    <col min="4" max="4" width="16.25390625" style="176" customWidth="1"/>
    <col min="5" max="5" width="9.75390625" style="209" customWidth="1"/>
    <col min="6" max="6" width="17.25390625" style="176" customWidth="1"/>
    <col min="7" max="7" width="12.25390625" style="175" customWidth="1"/>
    <col min="8" max="8" width="7.625" style="176" customWidth="1"/>
    <col min="9" max="9" width="12.375" style="176" customWidth="1"/>
    <col min="10" max="22" width="9.125" style="174" customWidth="1"/>
    <col min="23" max="16384" width="9.125" style="175" customWidth="1"/>
  </cols>
  <sheetData>
    <row r="1" spans="1:9" ht="19.5" customHeight="1">
      <c r="A1" s="172" t="s">
        <v>1158</v>
      </c>
      <c r="B1" s="172"/>
      <c r="C1" s="172"/>
      <c r="D1" s="172"/>
      <c r="E1" s="173"/>
      <c r="F1" s="172"/>
      <c r="G1" s="172"/>
      <c r="H1" s="172"/>
      <c r="I1" s="172"/>
    </row>
    <row r="2" spans="2:9" ht="10.5">
      <c r="B2" s="177"/>
      <c r="C2" s="178"/>
      <c r="D2" s="179"/>
      <c r="E2" s="178"/>
      <c r="G2" s="180"/>
      <c r="H2" s="179"/>
      <c r="I2" s="179"/>
    </row>
    <row r="3" spans="1:9" ht="10.5">
      <c r="A3" s="183"/>
      <c r="B3" s="183" t="s">
        <v>1159</v>
      </c>
      <c r="C3" s="183" t="s">
        <v>1160</v>
      </c>
      <c r="D3" s="183" t="s">
        <v>1160</v>
      </c>
      <c r="E3" s="183" t="s">
        <v>1160</v>
      </c>
      <c r="F3" s="183" t="s">
        <v>1161</v>
      </c>
      <c r="G3" s="183" t="s">
        <v>1161</v>
      </c>
      <c r="H3" s="183"/>
      <c r="I3" s="183" t="s">
        <v>1162</v>
      </c>
    </row>
    <row r="4" spans="1:9" ht="10.5">
      <c r="A4" s="186" t="s">
        <v>1163</v>
      </c>
      <c r="B4" s="186" t="s">
        <v>1164</v>
      </c>
      <c r="C4" s="186" t="s">
        <v>1165</v>
      </c>
      <c r="D4" s="186" t="s">
        <v>1166</v>
      </c>
      <c r="E4" s="186" t="s">
        <v>1167</v>
      </c>
      <c r="F4" s="186" t="s">
        <v>1168</v>
      </c>
      <c r="G4" s="186" t="s">
        <v>1169</v>
      </c>
      <c r="H4" s="186" t="s">
        <v>1170</v>
      </c>
      <c r="I4" s="186" t="s">
        <v>1171</v>
      </c>
    </row>
    <row r="5" spans="1:9" ht="10.5">
      <c r="A5" s="189"/>
      <c r="B5" s="189"/>
      <c r="C5" s="189"/>
      <c r="D5" s="189" t="s">
        <v>1172</v>
      </c>
      <c r="E5" s="189" t="s">
        <v>1173</v>
      </c>
      <c r="F5" s="189"/>
      <c r="G5" s="189" t="s">
        <v>1174</v>
      </c>
      <c r="H5" s="189"/>
      <c r="I5" s="189" t="s">
        <v>1164</v>
      </c>
    </row>
    <row r="6" spans="1:9" ht="10.5">
      <c r="A6" s="190"/>
      <c r="B6" s="190"/>
      <c r="C6" s="190"/>
      <c r="D6" s="190"/>
      <c r="E6" s="190" t="s">
        <v>280</v>
      </c>
      <c r="F6" s="190"/>
      <c r="G6" s="190" t="s">
        <v>1175</v>
      </c>
      <c r="H6" s="190"/>
      <c r="I6" s="190"/>
    </row>
    <row r="7" spans="1:9" ht="10.5">
      <c r="A7" s="191" t="s">
        <v>1176</v>
      </c>
      <c r="B7" s="191" t="s">
        <v>1177</v>
      </c>
      <c r="C7" s="191" t="s">
        <v>852</v>
      </c>
      <c r="D7" s="191" t="s">
        <v>1178</v>
      </c>
      <c r="E7" s="191">
        <v>54.9</v>
      </c>
      <c r="F7" s="191" t="s">
        <v>1179</v>
      </c>
      <c r="G7" s="191" t="s">
        <v>1180</v>
      </c>
      <c r="H7" s="191" t="s">
        <v>1181</v>
      </c>
      <c r="I7" s="191" t="s">
        <v>1182</v>
      </c>
    </row>
    <row r="8" spans="1:9" ht="10.5">
      <c r="A8" s="191" t="s">
        <v>1183</v>
      </c>
      <c r="B8" s="191" t="s">
        <v>1184</v>
      </c>
      <c r="C8" s="191" t="s">
        <v>978</v>
      </c>
      <c r="D8" s="191" t="s">
        <v>1185</v>
      </c>
      <c r="E8" s="191" t="s">
        <v>1186</v>
      </c>
      <c r="F8" s="191"/>
      <c r="G8" s="191" t="s">
        <v>1187</v>
      </c>
      <c r="H8" s="191"/>
      <c r="I8" s="191" t="s">
        <v>1188</v>
      </c>
    </row>
    <row r="9" spans="1:9" ht="10.5">
      <c r="A9" s="194" t="s">
        <v>280</v>
      </c>
      <c r="B9" s="194"/>
      <c r="C9" s="194"/>
      <c r="D9" s="194"/>
      <c r="E9" s="194"/>
      <c r="F9" s="194"/>
      <c r="G9" s="194" t="s">
        <v>1189</v>
      </c>
      <c r="H9" s="194"/>
      <c r="I9" s="194"/>
    </row>
    <row r="10" spans="1:9" ht="10.5">
      <c r="A10" s="190"/>
      <c r="B10" s="190"/>
      <c r="C10" s="190"/>
      <c r="D10" s="190"/>
      <c r="E10" s="190"/>
      <c r="F10" s="190"/>
      <c r="G10" s="190" t="s">
        <v>1175</v>
      </c>
      <c r="H10" s="190"/>
      <c r="I10" s="190"/>
    </row>
    <row r="11" spans="1:9" ht="10.5">
      <c r="A11" s="191" t="s">
        <v>1176</v>
      </c>
      <c r="B11" s="191" t="s">
        <v>1190</v>
      </c>
      <c r="C11" s="191" t="s">
        <v>852</v>
      </c>
      <c r="D11" s="191" t="s">
        <v>1178</v>
      </c>
      <c r="E11" s="191">
        <v>9.15</v>
      </c>
      <c r="F11" s="191" t="s">
        <v>1179</v>
      </c>
      <c r="G11" s="191" t="s">
        <v>1180</v>
      </c>
      <c r="H11" s="191" t="s">
        <v>1181</v>
      </c>
      <c r="I11" s="191" t="s">
        <v>1191</v>
      </c>
    </row>
    <row r="12" spans="1:9" ht="10.5">
      <c r="A12" s="191" t="s">
        <v>1192</v>
      </c>
      <c r="B12" s="191" t="s">
        <v>1193</v>
      </c>
      <c r="C12" s="191" t="s">
        <v>978</v>
      </c>
      <c r="D12" s="191" t="s">
        <v>1185</v>
      </c>
      <c r="E12" s="191" t="s">
        <v>1186</v>
      </c>
      <c r="F12" s="191"/>
      <c r="G12" s="191" t="s">
        <v>1187</v>
      </c>
      <c r="H12" s="191"/>
      <c r="I12" s="191" t="s">
        <v>1194</v>
      </c>
    </row>
    <row r="13" spans="1:9" ht="10.5">
      <c r="A13" s="194" t="s">
        <v>280</v>
      </c>
      <c r="B13" s="194"/>
      <c r="C13" s="194"/>
      <c r="D13" s="194"/>
      <c r="E13" s="194"/>
      <c r="F13" s="194"/>
      <c r="G13" s="194" t="s">
        <v>1189</v>
      </c>
      <c r="H13" s="194"/>
      <c r="I13" s="194"/>
    </row>
    <row r="14" spans="1:9" ht="10.5">
      <c r="A14" s="190"/>
      <c r="B14" s="190"/>
      <c r="C14" s="190" t="s">
        <v>973</v>
      </c>
      <c r="D14" s="190"/>
      <c r="E14" s="190" t="s">
        <v>280</v>
      </c>
      <c r="F14" s="190"/>
      <c r="G14" s="190"/>
      <c r="H14" s="190"/>
      <c r="I14" s="190"/>
    </row>
    <row r="15" spans="1:9" ht="10.5">
      <c r="A15" s="191" t="s">
        <v>975</v>
      </c>
      <c r="B15" s="191" t="s">
        <v>1195</v>
      </c>
      <c r="C15" s="191" t="s">
        <v>976</v>
      </c>
      <c r="D15" s="191" t="s">
        <v>1196</v>
      </c>
      <c r="E15" s="191">
        <v>40</v>
      </c>
      <c r="F15" s="191" t="s">
        <v>1197</v>
      </c>
      <c r="G15" s="191" t="s">
        <v>1198</v>
      </c>
      <c r="H15" s="191" t="s">
        <v>1199</v>
      </c>
      <c r="I15" s="191" t="s">
        <v>1200</v>
      </c>
    </row>
    <row r="16" spans="1:9" ht="10.5">
      <c r="A16" s="191" t="s">
        <v>280</v>
      </c>
      <c r="B16" s="191" t="s">
        <v>1193</v>
      </c>
      <c r="C16" s="191" t="s">
        <v>978</v>
      </c>
      <c r="D16" s="191"/>
      <c r="E16" s="191" t="s">
        <v>1201</v>
      </c>
      <c r="F16" s="191"/>
      <c r="G16" s="191" t="s">
        <v>1202</v>
      </c>
      <c r="H16" s="191"/>
      <c r="I16" s="191" t="s">
        <v>1203</v>
      </c>
    </row>
    <row r="17" spans="1:9" ht="10.5">
      <c r="A17" s="194"/>
      <c r="B17" s="194"/>
      <c r="C17" s="194"/>
      <c r="D17" s="194"/>
      <c r="E17" s="194"/>
      <c r="F17" s="194"/>
      <c r="G17" s="194"/>
      <c r="H17" s="194"/>
      <c r="I17" s="194"/>
    </row>
    <row r="18" spans="1:22" s="430" customFormat="1" ht="10.5">
      <c r="A18" s="428"/>
      <c r="B18" s="428"/>
      <c r="C18" s="190" t="s">
        <v>973</v>
      </c>
      <c r="D18" s="428"/>
      <c r="E18" s="428"/>
      <c r="F18" s="428"/>
      <c r="G18" s="428"/>
      <c r="H18" s="428"/>
      <c r="I18" s="428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</row>
    <row r="19" spans="1:22" s="430" customFormat="1" ht="10.5">
      <c r="A19" s="193" t="s">
        <v>1204</v>
      </c>
      <c r="B19" s="193" t="s">
        <v>1205</v>
      </c>
      <c r="C19" s="191" t="s">
        <v>976</v>
      </c>
      <c r="D19" s="193" t="s">
        <v>979</v>
      </c>
      <c r="E19" s="193" t="s">
        <v>1206</v>
      </c>
      <c r="F19" s="191" t="s">
        <v>1207</v>
      </c>
      <c r="G19" s="193" t="s">
        <v>1208</v>
      </c>
      <c r="H19" s="191" t="s">
        <v>1199</v>
      </c>
      <c r="I19" s="191" t="s">
        <v>1200</v>
      </c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</row>
    <row r="20" spans="1:22" s="430" customFormat="1" ht="10.5">
      <c r="A20" s="193"/>
      <c r="B20" s="193" t="s">
        <v>1193</v>
      </c>
      <c r="C20" s="191" t="s">
        <v>978</v>
      </c>
      <c r="D20" s="193"/>
      <c r="E20" s="193" t="s">
        <v>956</v>
      </c>
      <c r="F20" s="193"/>
      <c r="G20" s="193" t="s">
        <v>1209</v>
      </c>
      <c r="H20" s="193"/>
      <c r="I20" s="193" t="s">
        <v>1209</v>
      </c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</row>
    <row r="21" spans="1:22" s="430" customFormat="1" ht="10.5">
      <c r="A21" s="431"/>
      <c r="B21" s="431"/>
      <c r="C21" s="194"/>
      <c r="D21" s="431"/>
      <c r="E21" s="431"/>
      <c r="F21" s="431"/>
      <c r="G21" s="431"/>
      <c r="H21" s="431"/>
      <c r="I21" s="431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</row>
    <row r="22" spans="1:9" ht="10.5">
      <c r="A22" s="190"/>
      <c r="B22" s="190"/>
      <c r="C22" s="190"/>
      <c r="D22" s="190"/>
      <c r="E22" s="190" t="s">
        <v>280</v>
      </c>
      <c r="F22" s="190"/>
      <c r="G22" s="190"/>
      <c r="H22" s="190"/>
      <c r="I22" s="190"/>
    </row>
    <row r="23" spans="1:9" ht="10.5">
      <c r="A23" s="191" t="s">
        <v>951</v>
      </c>
      <c r="B23" s="191" t="s">
        <v>1210</v>
      </c>
      <c r="C23" s="191" t="s">
        <v>948</v>
      </c>
      <c r="D23" s="191" t="s">
        <v>947</v>
      </c>
      <c r="E23" s="191">
        <v>13.29</v>
      </c>
      <c r="F23" s="193" t="s">
        <v>1211</v>
      </c>
      <c r="G23" s="191" t="s">
        <v>1212</v>
      </c>
      <c r="H23" s="191" t="s">
        <v>1181</v>
      </c>
      <c r="I23" s="191" t="s">
        <v>1200</v>
      </c>
    </row>
    <row r="24" spans="1:9" ht="10.5">
      <c r="A24" s="191" t="s">
        <v>280</v>
      </c>
      <c r="B24" s="191" t="s">
        <v>1213</v>
      </c>
      <c r="C24" s="191" t="s">
        <v>952</v>
      </c>
      <c r="D24" s="191" t="s">
        <v>950</v>
      </c>
      <c r="E24" s="191" t="s">
        <v>953</v>
      </c>
      <c r="F24" s="191"/>
      <c r="G24" s="191" t="s">
        <v>1214</v>
      </c>
      <c r="H24" s="191"/>
      <c r="I24" s="191" t="s">
        <v>1214</v>
      </c>
    </row>
    <row r="25" spans="1:9" ht="10.5">
      <c r="A25" s="194"/>
      <c r="B25" s="194"/>
      <c r="C25" s="194"/>
      <c r="D25" s="194"/>
      <c r="E25" s="194"/>
      <c r="F25" s="194"/>
      <c r="G25" s="194"/>
      <c r="H25" s="194"/>
      <c r="I25" s="194"/>
    </row>
    <row r="26" spans="1:9" ht="10.5">
      <c r="A26" s="190"/>
      <c r="B26" s="190"/>
      <c r="C26" s="190"/>
      <c r="D26" s="190"/>
      <c r="E26" s="190"/>
      <c r="F26" s="190"/>
      <c r="G26" s="190"/>
      <c r="H26" s="190"/>
      <c r="I26" s="190"/>
    </row>
    <row r="27" spans="1:9" ht="10.5">
      <c r="A27" s="191" t="s">
        <v>1060</v>
      </c>
      <c r="B27" s="191" t="s">
        <v>1215</v>
      </c>
      <c r="C27" s="191" t="s">
        <v>1216</v>
      </c>
      <c r="D27" s="191" t="s">
        <v>1026</v>
      </c>
      <c r="E27" s="191">
        <v>1.44</v>
      </c>
      <c r="F27" s="191" t="s">
        <v>1217</v>
      </c>
      <c r="G27" s="193" t="s">
        <v>1218</v>
      </c>
      <c r="H27" s="191" t="s">
        <v>1219</v>
      </c>
      <c r="I27" s="191" t="s">
        <v>1220</v>
      </c>
    </row>
    <row r="28" spans="1:9" ht="10.5">
      <c r="A28" s="191" t="s">
        <v>1221</v>
      </c>
      <c r="B28" s="191" t="s">
        <v>1222</v>
      </c>
      <c r="C28" s="191" t="s">
        <v>1223</v>
      </c>
      <c r="D28" s="191" t="s">
        <v>950</v>
      </c>
      <c r="E28" s="191" t="s">
        <v>953</v>
      </c>
      <c r="F28" s="191"/>
      <c r="G28" s="193" t="s">
        <v>1224</v>
      </c>
      <c r="H28" s="191"/>
      <c r="I28" s="191" t="s">
        <v>1218</v>
      </c>
    </row>
    <row r="29" spans="1:9" ht="10.5">
      <c r="A29" s="194"/>
      <c r="B29" s="194"/>
      <c r="C29" s="194"/>
      <c r="D29" s="194"/>
      <c r="E29" s="194"/>
      <c r="F29" s="194"/>
      <c r="G29" s="194"/>
      <c r="H29" s="194"/>
      <c r="I29" s="194"/>
    </row>
    <row r="30" spans="1:9" ht="10.5">
      <c r="A30" s="190"/>
      <c r="B30" s="190"/>
      <c r="C30" s="190"/>
      <c r="D30" s="190"/>
      <c r="E30" s="190"/>
      <c r="F30" s="190"/>
      <c r="G30" s="190"/>
      <c r="H30" s="190"/>
      <c r="I30" s="190"/>
    </row>
    <row r="31" spans="1:9" ht="10.5">
      <c r="A31" s="191" t="s">
        <v>1225</v>
      </c>
      <c r="B31" s="191" t="s">
        <v>1226</v>
      </c>
      <c r="C31" s="191" t="s">
        <v>1227</v>
      </c>
      <c r="D31" s="191" t="s">
        <v>1031</v>
      </c>
      <c r="E31" s="191">
        <v>3.48</v>
      </c>
      <c r="F31" s="191" t="s">
        <v>1228</v>
      </c>
      <c r="G31" s="191" t="s">
        <v>1229</v>
      </c>
      <c r="H31" s="191" t="s">
        <v>1219</v>
      </c>
      <c r="I31" s="191" t="s">
        <v>1220</v>
      </c>
    </row>
    <row r="32" spans="1:9" ht="10.5">
      <c r="A32" s="191" t="s">
        <v>1230</v>
      </c>
      <c r="B32" s="191" t="s">
        <v>1222</v>
      </c>
      <c r="C32" s="191" t="s">
        <v>1028</v>
      </c>
      <c r="D32" s="191" t="s">
        <v>950</v>
      </c>
      <c r="E32" s="191" t="s">
        <v>956</v>
      </c>
      <c r="F32" s="191"/>
      <c r="G32" s="191" t="s">
        <v>1231</v>
      </c>
      <c r="H32" s="191"/>
      <c r="I32" s="191" t="s">
        <v>1231</v>
      </c>
    </row>
    <row r="33" spans="1:9" ht="10.5">
      <c r="A33" s="194"/>
      <c r="B33" s="194"/>
      <c r="C33" s="194"/>
      <c r="D33" s="194"/>
      <c r="E33" s="194"/>
      <c r="F33" s="194"/>
      <c r="G33" s="194"/>
      <c r="H33" s="194"/>
      <c r="I33" s="194"/>
    </row>
    <row r="34" spans="1:9" ht="10.5">
      <c r="A34" s="190"/>
      <c r="B34" s="190"/>
      <c r="C34" s="190"/>
      <c r="D34" s="190"/>
      <c r="E34" s="190"/>
      <c r="F34" s="190"/>
      <c r="G34" s="190" t="s">
        <v>1232</v>
      </c>
      <c r="H34" s="190"/>
      <c r="I34" s="190"/>
    </row>
    <row r="35" spans="1:9" ht="10.5">
      <c r="A35" s="191" t="s">
        <v>1233</v>
      </c>
      <c r="B35" s="191" t="s">
        <v>1234</v>
      </c>
      <c r="C35" s="191" t="s">
        <v>968</v>
      </c>
      <c r="D35" s="191" t="s">
        <v>1004</v>
      </c>
      <c r="E35" s="191">
        <v>6</v>
      </c>
      <c r="F35" s="191" t="s">
        <v>1235</v>
      </c>
      <c r="G35" s="191" t="s">
        <v>1236</v>
      </c>
      <c r="H35" s="191" t="s">
        <v>1219</v>
      </c>
      <c r="I35" s="191" t="s">
        <v>1237</v>
      </c>
    </row>
    <row r="36" spans="1:9" ht="10.5">
      <c r="A36" s="191"/>
      <c r="B36" s="191" t="s">
        <v>1238</v>
      </c>
      <c r="C36" s="191" t="s">
        <v>1239</v>
      </c>
      <c r="D36" s="191"/>
      <c r="E36" s="191" t="s">
        <v>972</v>
      </c>
      <c r="F36" s="191" t="s">
        <v>1240</v>
      </c>
      <c r="G36" s="191" t="s">
        <v>1241</v>
      </c>
      <c r="H36" s="191"/>
      <c r="I36" s="193" t="s">
        <v>1242</v>
      </c>
    </row>
    <row r="37" spans="1:9" ht="10.5">
      <c r="A37" s="194"/>
      <c r="B37" s="194"/>
      <c r="C37" s="194"/>
      <c r="D37" s="194"/>
      <c r="E37" s="194"/>
      <c r="F37" s="194"/>
      <c r="G37" s="194"/>
      <c r="H37" s="194"/>
      <c r="I37" s="194"/>
    </row>
    <row r="38" spans="1:9" ht="10.5">
      <c r="A38" s="190"/>
      <c r="B38" s="190"/>
      <c r="C38" s="190"/>
      <c r="D38" s="190"/>
      <c r="E38" s="190"/>
      <c r="F38" s="190"/>
      <c r="G38" s="190"/>
      <c r="H38" s="190"/>
      <c r="I38" s="190"/>
    </row>
    <row r="39" spans="1:9" ht="10.5">
      <c r="A39" s="191" t="s">
        <v>1065</v>
      </c>
      <c r="B39" s="191" t="s">
        <v>1243</v>
      </c>
      <c r="C39" s="191" t="s">
        <v>1063</v>
      </c>
      <c r="D39" s="191" t="s">
        <v>1064</v>
      </c>
      <c r="E39" s="191">
        <v>1.16</v>
      </c>
      <c r="F39" s="191" t="s">
        <v>1244</v>
      </c>
      <c r="G39" s="193" t="s">
        <v>1245</v>
      </c>
      <c r="H39" s="191" t="s">
        <v>1181</v>
      </c>
      <c r="I39" s="191" t="s">
        <v>1246</v>
      </c>
    </row>
    <row r="40" spans="1:9" ht="10.5">
      <c r="A40" s="191"/>
      <c r="B40" s="191" t="s">
        <v>1247</v>
      </c>
      <c r="C40" s="191" t="s">
        <v>1248</v>
      </c>
      <c r="D40" s="191"/>
      <c r="E40" s="191" t="s">
        <v>956</v>
      </c>
      <c r="F40" s="191"/>
      <c r="G40" s="193" t="s">
        <v>1249</v>
      </c>
      <c r="H40" s="191" t="s">
        <v>280</v>
      </c>
      <c r="I40" s="193" t="s">
        <v>1249</v>
      </c>
    </row>
    <row r="41" spans="1:9" ht="10.5">
      <c r="A41" s="194"/>
      <c r="B41" s="194"/>
      <c r="C41" s="194"/>
      <c r="D41" s="194"/>
      <c r="E41" s="194"/>
      <c r="F41" s="194"/>
      <c r="G41" s="194"/>
      <c r="H41" s="194"/>
      <c r="I41" s="194"/>
    </row>
    <row r="42" spans="1:9" ht="10.5">
      <c r="A42" s="190"/>
      <c r="B42" s="190"/>
      <c r="C42" s="190"/>
      <c r="D42" s="190"/>
      <c r="E42" s="190" t="s">
        <v>280</v>
      </c>
      <c r="F42" s="190"/>
      <c r="G42" s="190" t="s">
        <v>1175</v>
      </c>
      <c r="H42" s="190"/>
      <c r="I42" s="190"/>
    </row>
    <row r="43" spans="1:9" ht="10.5">
      <c r="A43" s="191" t="s">
        <v>1176</v>
      </c>
      <c r="B43" s="191" t="s">
        <v>1250</v>
      </c>
      <c r="C43" s="191" t="s">
        <v>973</v>
      </c>
      <c r="D43" s="191" t="s">
        <v>1251</v>
      </c>
      <c r="E43" s="191">
        <v>22.875</v>
      </c>
      <c r="F43" s="191" t="s">
        <v>1179</v>
      </c>
      <c r="G43" s="191" t="s">
        <v>1180</v>
      </c>
      <c r="H43" s="191" t="s">
        <v>1252</v>
      </c>
      <c r="I43" s="191" t="s">
        <v>1237</v>
      </c>
    </row>
    <row r="44" spans="1:9" ht="10.5">
      <c r="A44" s="191" t="s">
        <v>1253</v>
      </c>
      <c r="B44" s="191" t="s">
        <v>1193</v>
      </c>
      <c r="C44" s="191" t="s">
        <v>976</v>
      </c>
      <c r="D44" s="191"/>
      <c r="E44" s="191" t="s">
        <v>1186</v>
      </c>
      <c r="F44" s="191"/>
      <c r="G44" s="191" t="s">
        <v>1187</v>
      </c>
      <c r="H44" s="191"/>
      <c r="I44" s="193" t="s">
        <v>1254</v>
      </c>
    </row>
    <row r="45" spans="1:9" ht="10.5">
      <c r="A45" s="194" t="s">
        <v>280</v>
      </c>
      <c r="B45" s="194"/>
      <c r="C45" s="194" t="s">
        <v>978</v>
      </c>
      <c r="D45" s="194"/>
      <c r="E45" s="194"/>
      <c r="F45" s="194"/>
      <c r="G45" s="194" t="s">
        <v>1255</v>
      </c>
      <c r="H45" s="194"/>
      <c r="I45" s="194"/>
    </row>
    <row r="46" spans="1:9" ht="10.5">
      <c r="A46" s="190"/>
      <c r="B46" s="190"/>
      <c r="C46" s="190"/>
      <c r="D46" s="190"/>
      <c r="E46" s="190" t="s">
        <v>280</v>
      </c>
      <c r="F46" s="190"/>
      <c r="G46" s="190" t="s">
        <v>1175</v>
      </c>
      <c r="H46" s="190"/>
      <c r="I46" s="190"/>
    </row>
    <row r="47" spans="1:9" ht="10.5">
      <c r="A47" s="191" t="s">
        <v>1176</v>
      </c>
      <c r="B47" s="191" t="s">
        <v>1256</v>
      </c>
      <c r="C47" s="191" t="s">
        <v>973</v>
      </c>
      <c r="D47" s="191" t="s">
        <v>1257</v>
      </c>
      <c r="E47" s="191">
        <v>22.875</v>
      </c>
      <c r="F47" s="191" t="s">
        <v>1179</v>
      </c>
      <c r="G47" s="191" t="s">
        <v>1180</v>
      </c>
      <c r="H47" s="191" t="s">
        <v>1252</v>
      </c>
      <c r="I47" s="191" t="s">
        <v>1258</v>
      </c>
    </row>
    <row r="48" spans="1:9" ht="10.5">
      <c r="A48" s="191" t="s">
        <v>1259</v>
      </c>
      <c r="B48" s="191" t="s">
        <v>1193</v>
      </c>
      <c r="C48" s="191" t="s">
        <v>976</v>
      </c>
      <c r="D48" s="191"/>
      <c r="E48" s="191" t="s">
        <v>1186</v>
      </c>
      <c r="F48" s="191"/>
      <c r="G48" s="191" t="s">
        <v>1187</v>
      </c>
      <c r="H48" s="191"/>
      <c r="I48" s="193" t="s">
        <v>1260</v>
      </c>
    </row>
    <row r="49" spans="1:9" ht="10.5">
      <c r="A49" s="194" t="s">
        <v>280</v>
      </c>
      <c r="B49" s="194"/>
      <c r="C49" s="194" t="s">
        <v>978</v>
      </c>
      <c r="D49" s="194"/>
      <c r="E49" s="194"/>
      <c r="F49" s="194"/>
      <c r="G49" s="194" t="s">
        <v>1255</v>
      </c>
      <c r="H49" s="194"/>
      <c r="I49" s="194"/>
    </row>
    <row r="50" spans="1:9" ht="10.5">
      <c r="A50" s="190"/>
      <c r="B50" s="190"/>
      <c r="C50" s="190"/>
      <c r="D50" s="190"/>
      <c r="E50" s="190">
        <v>7.32</v>
      </c>
      <c r="F50" s="190"/>
      <c r="G50" s="190"/>
      <c r="H50" s="190"/>
      <c r="I50" s="190"/>
    </row>
    <row r="51" spans="1:9" ht="10.5">
      <c r="A51" s="191" t="s">
        <v>1261</v>
      </c>
      <c r="B51" s="191" t="s">
        <v>1262</v>
      </c>
      <c r="C51" s="191" t="s">
        <v>959</v>
      </c>
      <c r="D51" s="191" t="s">
        <v>957</v>
      </c>
      <c r="E51" s="191" t="s">
        <v>953</v>
      </c>
      <c r="F51" s="191" t="s">
        <v>1263</v>
      </c>
      <c r="G51" s="191" t="s">
        <v>1264</v>
      </c>
      <c r="H51" s="191" t="s">
        <v>1219</v>
      </c>
      <c r="I51" s="191" t="s">
        <v>1258</v>
      </c>
    </row>
    <row r="52" spans="1:9" ht="10.5">
      <c r="A52" s="191" t="s">
        <v>280</v>
      </c>
      <c r="B52" s="191" t="s">
        <v>1184</v>
      </c>
      <c r="C52" s="191" t="s">
        <v>1265</v>
      </c>
      <c r="D52" s="191" t="s">
        <v>960</v>
      </c>
      <c r="E52" s="191">
        <v>4.71</v>
      </c>
      <c r="F52" s="191"/>
      <c r="G52" s="191" t="s">
        <v>1266</v>
      </c>
      <c r="H52" s="191"/>
      <c r="I52" s="191" t="s">
        <v>1266</v>
      </c>
    </row>
    <row r="53" spans="1:9" ht="10.5">
      <c r="A53" s="194" t="s">
        <v>280</v>
      </c>
      <c r="B53" s="194"/>
      <c r="C53" s="194"/>
      <c r="D53" s="194"/>
      <c r="E53" s="194" t="s">
        <v>956</v>
      </c>
      <c r="F53" s="194"/>
      <c r="G53" s="194"/>
      <c r="H53" s="194"/>
      <c r="I53" s="194"/>
    </row>
    <row r="54" spans="1:9" ht="10.5">
      <c r="A54" s="190"/>
      <c r="B54" s="190"/>
      <c r="C54" s="190"/>
      <c r="D54" s="190"/>
      <c r="E54" s="190"/>
      <c r="F54" s="190"/>
      <c r="G54" s="190"/>
      <c r="H54" s="190"/>
      <c r="I54" s="190"/>
    </row>
    <row r="55" spans="1:9" ht="10.5">
      <c r="A55" s="191" t="s">
        <v>1073</v>
      </c>
      <c r="B55" s="191" t="s">
        <v>1267</v>
      </c>
      <c r="C55" s="191" t="s">
        <v>1268</v>
      </c>
      <c r="D55" s="191" t="s">
        <v>1072</v>
      </c>
      <c r="E55" s="191" t="s">
        <v>1071</v>
      </c>
      <c r="F55" s="191" t="s">
        <v>1269</v>
      </c>
      <c r="G55" s="191" t="s">
        <v>1270</v>
      </c>
      <c r="H55" s="191" t="s">
        <v>1219</v>
      </c>
      <c r="I55" s="191" t="s">
        <v>1271</v>
      </c>
    </row>
    <row r="56" spans="1:9" ht="10.5">
      <c r="A56" s="191"/>
      <c r="B56" s="191" t="s">
        <v>1222</v>
      </c>
      <c r="C56" s="191" t="s">
        <v>1272</v>
      </c>
      <c r="D56" s="191"/>
      <c r="E56" s="191" t="s">
        <v>1046</v>
      </c>
      <c r="F56" s="191" t="s">
        <v>1273</v>
      </c>
      <c r="G56" s="191" t="s">
        <v>1274</v>
      </c>
      <c r="H56" s="191"/>
      <c r="I56" s="191" t="s">
        <v>1275</v>
      </c>
    </row>
    <row r="57" spans="1:9" ht="10.5">
      <c r="A57" s="194"/>
      <c r="B57" s="194"/>
      <c r="C57" s="194"/>
      <c r="D57" s="194"/>
      <c r="E57" s="194"/>
      <c r="F57" s="194"/>
      <c r="G57" s="194"/>
      <c r="H57" s="194"/>
      <c r="I57" s="194"/>
    </row>
    <row r="58" spans="1:9" ht="10.5">
      <c r="A58" s="190"/>
      <c r="B58" s="190"/>
      <c r="C58" s="190"/>
      <c r="D58" s="190"/>
      <c r="E58" s="190"/>
      <c r="F58" s="190"/>
      <c r="G58" s="190"/>
      <c r="H58" s="190"/>
      <c r="I58" s="190"/>
    </row>
    <row r="59" spans="1:9" ht="10.5">
      <c r="A59" s="191" t="s">
        <v>1042</v>
      </c>
      <c r="B59" s="191" t="s">
        <v>1276</v>
      </c>
      <c r="C59" s="191" t="s">
        <v>1277</v>
      </c>
      <c r="D59" s="191" t="s">
        <v>1047</v>
      </c>
      <c r="E59" s="191">
        <v>3.49</v>
      </c>
      <c r="F59" s="191" t="s">
        <v>1269</v>
      </c>
      <c r="G59" s="191" t="s">
        <v>1278</v>
      </c>
      <c r="H59" s="191" t="s">
        <v>1279</v>
      </c>
      <c r="I59" s="191" t="s">
        <v>1280</v>
      </c>
    </row>
    <row r="60" spans="1:9" ht="10.5">
      <c r="A60" s="191"/>
      <c r="B60" s="191" t="s">
        <v>1281</v>
      </c>
      <c r="C60" s="191"/>
      <c r="D60" s="191"/>
      <c r="E60" s="191" t="s">
        <v>1046</v>
      </c>
      <c r="F60" s="191" t="s">
        <v>1273</v>
      </c>
      <c r="G60" s="191" t="s">
        <v>1282</v>
      </c>
      <c r="H60" s="191"/>
      <c r="I60" s="191" t="s">
        <v>1202</v>
      </c>
    </row>
    <row r="61" spans="1:9" ht="10.5">
      <c r="A61" s="194"/>
      <c r="B61" s="194"/>
      <c r="C61" s="194"/>
      <c r="D61" s="194"/>
      <c r="E61" s="194"/>
      <c r="F61" s="194"/>
      <c r="G61" s="194"/>
      <c r="H61" s="194"/>
      <c r="I61" s="194"/>
    </row>
    <row r="62" spans="1:9" ht="10.5">
      <c r="A62" s="190"/>
      <c r="B62" s="190"/>
      <c r="C62" s="190"/>
      <c r="D62" s="190"/>
      <c r="E62" s="190"/>
      <c r="F62" s="190"/>
      <c r="G62" s="190"/>
      <c r="H62" s="190"/>
      <c r="I62" s="190"/>
    </row>
    <row r="63" spans="1:9" ht="10.5">
      <c r="A63" s="191" t="s">
        <v>1042</v>
      </c>
      <c r="B63" s="191" t="s">
        <v>1283</v>
      </c>
      <c r="C63" s="191" t="s">
        <v>1284</v>
      </c>
      <c r="D63" s="191" t="s">
        <v>1285</v>
      </c>
      <c r="E63" s="191">
        <v>2.43</v>
      </c>
      <c r="F63" s="191" t="s">
        <v>1269</v>
      </c>
      <c r="G63" s="191" t="s">
        <v>1278</v>
      </c>
      <c r="H63" s="191" t="s">
        <v>1279</v>
      </c>
      <c r="I63" s="191" t="s">
        <v>1280</v>
      </c>
    </row>
    <row r="64" spans="1:9" ht="10.5">
      <c r="A64" s="191"/>
      <c r="B64" s="191" t="s">
        <v>1281</v>
      </c>
      <c r="C64" s="191" t="s">
        <v>1286</v>
      </c>
      <c r="D64" s="191" t="s">
        <v>1287</v>
      </c>
      <c r="E64" s="191" t="s">
        <v>956</v>
      </c>
      <c r="F64" s="191" t="s">
        <v>1273</v>
      </c>
      <c r="G64" s="191" t="s">
        <v>1282</v>
      </c>
      <c r="H64" s="191"/>
      <c r="I64" s="191" t="s">
        <v>1202</v>
      </c>
    </row>
    <row r="65" spans="1:9" ht="10.5">
      <c r="A65" s="194"/>
      <c r="B65" s="194"/>
      <c r="C65" s="194"/>
      <c r="D65" s="194"/>
      <c r="E65" s="194"/>
      <c r="F65" s="194"/>
      <c r="G65" s="194"/>
      <c r="H65" s="194"/>
      <c r="I65" s="194"/>
    </row>
    <row r="66" spans="1:9" ht="10.5">
      <c r="A66" s="190"/>
      <c r="B66" s="190"/>
      <c r="C66" s="190"/>
      <c r="D66" s="190"/>
      <c r="E66" s="190"/>
      <c r="F66" s="190"/>
      <c r="G66" s="190"/>
      <c r="H66" s="190"/>
      <c r="I66" s="190"/>
    </row>
    <row r="67" spans="1:9" ht="10.5">
      <c r="A67" s="191" t="s">
        <v>1042</v>
      </c>
      <c r="B67" s="191" t="s">
        <v>1288</v>
      </c>
      <c r="C67" s="191" t="s">
        <v>1289</v>
      </c>
      <c r="D67" s="191" t="s">
        <v>1050</v>
      </c>
      <c r="E67" s="191">
        <v>0.43</v>
      </c>
      <c r="F67" s="191" t="s">
        <v>1269</v>
      </c>
      <c r="G67" s="191" t="s">
        <v>1278</v>
      </c>
      <c r="H67" s="191" t="s">
        <v>1290</v>
      </c>
      <c r="I67" s="191" t="s">
        <v>1280</v>
      </c>
    </row>
    <row r="68" spans="1:9" ht="10.5">
      <c r="A68" s="191"/>
      <c r="B68" s="191" t="s">
        <v>1281</v>
      </c>
      <c r="C68" s="191" t="s">
        <v>1291</v>
      </c>
      <c r="D68" s="191"/>
      <c r="E68" s="191" t="s">
        <v>956</v>
      </c>
      <c r="F68" s="191" t="s">
        <v>1273</v>
      </c>
      <c r="G68" s="191" t="s">
        <v>1282</v>
      </c>
      <c r="H68" s="191"/>
      <c r="I68" s="191" t="s">
        <v>1282</v>
      </c>
    </row>
    <row r="69" spans="1:9" ht="10.5">
      <c r="A69" s="194"/>
      <c r="B69" s="194"/>
      <c r="C69" s="194"/>
      <c r="D69" s="194"/>
      <c r="E69" s="194"/>
      <c r="F69" s="194"/>
      <c r="G69" s="194"/>
      <c r="H69" s="194"/>
      <c r="I69" s="194"/>
    </row>
    <row r="70" spans="1:9" ht="10.5">
      <c r="A70" s="190"/>
      <c r="B70" s="190"/>
      <c r="C70" s="190"/>
      <c r="D70" s="190"/>
      <c r="E70" s="190"/>
      <c r="F70" s="190"/>
      <c r="G70" s="190"/>
      <c r="H70" s="190"/>
      <c r="I70" s="190"/>
    </row>
    <row r="71" spans="1:9" ht="10.5">
      <c r="A71" s="191" t="s">
        <v>1042</v>
      </c>
      <c r="B71" s="191" t="s">
        <v>1288</v>
      </c>
      <c r="C71" s="191" t="s">
        <v>1292</v>
      </c>
      <c r="D71" s="191" t="s">
        <v>1050</v>
      </c>
      <c r="E71" s="191">
        <v>2.44</v>
      </c>
      <c r="F71" s="191" t="s">
        <v>1269</v>
      </c>
      <c r="G71" s="191" t="s">
        <v>1278</v>
      </c>
      <c r="H71" s="191" t="s">
        <v>1290</v>
      </c>
      <c r="I71" s="191" t="s">
        <v>1280</v>
      </c>
    </row>
    <row r="72" spans="1:9" ht="10.5">
      <c r="A72" s="191"/>
      <c r="B72" s="191" t="s">
        <v>1281</v>
      </c>
      <c r="C72" s="191" t="s">
        <v>1272</v>
      </c>
      <c r="D72" s="191"/>
      <c r="E72" s="191" t="s">
        <v>956</v>
      </c>
      <c r="F72" s="191" t="s">
        <v>1273</v>
      </c>
      <c r="G72" s="191" t="s">
        <v>1282</v>
      </c>
      <c r="H72" s="191"/>
      <c r="I72" s="191" t="s">
        <v>1202</v>
      </c>
    </row>
    <row r="73" spans="1:9" ht="10.5">
      <c r="A73" s="194"/>
      <c r="B73" s="194"/>
      <c r="C73" s="194"/>
      <c r="D73" s="194"/>
      <c r="E73" s="194"/>
      <c r="F73" s="194"/>
      <c r="G73" s="194"/>
      <c r="H73" s="194"/>
      <c r="I73" s="194"/>
    </row>
    <row r="74" spans="1:9" ht="10.5">
      <c r="A74" s="190"/>
      <c r="B74" s="190"/>
      <c r="C74" s="190"/>
      <c r="D74" s="190"/>
      <c r="E74" s="190"/>
      <c r="F74" s="190"/>
      <c r="G74" s="190"/>
      <c r="H74" s="190"/>
      <c r="I74" s="190"/>
    </row>
    <row r="75" spans="1:9" ht="10.5">
      <c r="A75" s="191" t="s">
        <v>1042</v>
      </c>
      <c r="B75" s="191" t="s">
        <v>1288</v>
      </c>
      <c r="C75" s="191" t="s">
        <v>1289</v>
      </c>
      <c r="D75" s="191" t="s">
        <v>1293</v>
      </c>
      <c r="E75" s="191">
        <v>0.07</v>
      </c>
      <c r="F75" s="191" t="s">
        <v>1269</v>
      </c>
      <c r="G75" s="191" t="s">
        <v>1278</v>
      </c>
      <c r="H75" s="191" t="s">
        <v>1290</v>
      </c>
      <c r="I75" s="191" t="s">
        <v>1280</v>
      </c>
    </row>
    <row r="76" spans="1:9" ht="10.5">
      <c r="A76" s="191"/>
      <c r="B76" s="191" t="s">
        <v>1281</v>
      </c>
      <c r="C76" s="191" t="s">
        <v>1291</v>
      </c>
      <c r="D76" s="191"/>
      <c r="E76" s="191" t="s">
        <v>956</v>
      </c>
      <c r="F76" s="191" t="s">
        <v>1273</v>
      </c>
      <c r="G76" s="191" t="s">
        <v>1282</v>
      </c>
      <c r="H76" s="191"/>
      <c r="I76" s="191" t="s">
        <v>1202</v>
      </c>
    </row>
    <row r="77" spans="1:9" ht="10.5">
      <c r="A77" s="194"/>
      <c r="B77" s="194"/>
      <c r="C77" s="194"/>
      <c r="D77" s="194"/>
      <c r="E77" s="194"/>
      <c r="F77" s="194"/>
      <c r="G77" s="194"/>
      <c r="H77" s="194"/>
      <c r="I77" s="194"/>
    </row>
    <row r="78" spans="1:9" ht="10.5">
      <c r="A78" s="190"/>
      <c r="B78" s="190"/>
      <c r="C78" s="190"/>
      <c r="D78" s="190"/>
      <c r="E78" s="190"/>
      <c r="F78" s="190"/>
      <c r="G78" s="190"/>
      <c r="H78" s="190"/>
      <c r="I78" s="190"/>
    </row>
    <row r="79" spans="1:9" ht="10.5">
      <c r="A79" s="191" t="s">
        <v>1042</v>
      </c>
      <c r="B79" s="191" t="s">
        <v>1264</v>
      </c>
      <c r="C79" s="191" t="s">
        <v>1268</v>
      </c>
      <c r="D79" s="191" t="s">
        <v>1294</v>
      </c>
      <c r="E79" s="191">
        <v>0.22</v>
      </c>
      <c r="F79" s="191" t="s">
        <v>1269</v>
      </c>
      <c r="G79" s="191" t="s">
        <v>1278</v>
      </c>
      <c r="H79" s="191" t="s">
        <v>1295</v>
      </c>
      <c r="I79" s="191" t="s">
        <v>1280</v>
      </c>
    </row>
    <row r="80" spans="1:9" ht="10.5">
      <c r="A80" s="191"/>
      <c r="B80" s="191" t="s">
        <v>1222</v>
      </c>
      <c r="C80" s="191" t="s">
        <v>1272</v>
      </c>
      <c r="D80" s="191" t="s">
        <v>1057</v>
      </c>
      <c r="E80" s="191" t="s">
        <v>956</v>
      </c>
      <c r="F80" s="191" t="s">
        <v>1273</v>
      </c>
      <c r="G80" s="191" t="s">
        <v>1202</v>
      </c>
      <c r="H80" s="191"/>
      <c r="I80" s="191" t="s">
        <v>1202</v>
      </c>
    </row>
    <row r="81" spans="1:9" ht="10.5">
      <c r="A81" s="194"/>
      <c r="B81" s="194"/>
      <c r="C81" s="194"/>
      <c r="D81" s="194"/>
      <c r="E81" s="194"/>
      <c r="F81" s="194"/>
      <c r="G81" s="194"/>
      <c r="H81" s="194"/>
      <c r="I81" s="194"/>
    </row>
    <row r="82" spans="1:9" ht="10.5">
      <c r="A82" s="190"/>
      <c r="B82" s="190"/>
      <c r="C82" s="190"/>
      <c r="D82" s="190"/>
      <c r="E82" s="190"/>
      <c r="F82" s="190"/>
      <c r="G82" s="190"/>
      <c r="H82" s="190"/>
      <c r="I82" s="190"/>
    </row>
    <row r="83" spans="1:9" ht="10.5">
      <c r="A83" s="191" t="s">
        <v>1042</v>
      </c>
      <c r="B83" s="191" t="s">
        <v>1264</v>
      </c>
      <c r="C83" s="191" t="s">
        <v>1268</v>
      </c>
      <c r="D83" s="191" t="s">
        <v>1296</v>
      </c>
      <c r="E83" s="191">
        <v>0.52</v>
      </c>
      <c r="F83" s="191" t="s">
        <v>1269</v>
      </c>
      <c r="G83" s="191" t="s">
        <v>1278</v>
      </c>
      <c r="H83" s="191" t="s">
        <v>1295</v>
      </c>
      <c r="I83" s="191" t="s">
        <v>1280</v>
      </c>
    </row>
    <row r="84" spans="1:9" ht="10.5">
      <c r="A84" s="191"/>
      <c r="B84" s="191" t="s">
        <v>1222</v>
      </c>
      <c r="C84" s="191" t="s">
        <v>1272</v>
      </c>
      <c r="D84" s="191" t="s">
        <v>1057</v>
      </c>
      <c r="E84" s="191" t="s">
        <v>956</v>
      </c>
      <c r="F84" s="191" t="s">
        <v>1273</v>
      </c>
      <c r="G84" s="191" t="s">
        <v>1202</v>
      </c>
      <c r="H84" s="191"/>
      <c r="I84" s="191" t="s">
        <v>1202</v>
      </c>
    </row>
    <row r="85" spans="1:9" ht="10.5">
      <c r="A85" s="194"/>
      <c r="B85" s="194"/>
      <c r="C85" s="194"/>
      <c r="D85" s="194"/>
      <c r="E85" s="194"/>
      <c r="F85" s="194"/>
      <c r="G85" s="194"/>
      <c r="H85" s="194"/>
      <c r="I85" s="194"/>
    </row>
    <row r="86" spans="1:9" ht="10.5">
      <c r="A86" s="190"/>
      <c r="B86" s="190"/>
      <c r="C86" s="190"/>
      <c r="D86" s="190"/>
      <c r="E86" s="190"/>
      <c r="F86" s="190"/>
      <c r="G86" s="190"/>
      <c r="H86" s="190"/>
      <c r="I86" s="190"/>
    </row>
    <row r="87" spans="1:9" ht="10.5">
      <c r="A87" s="191" t="s">
        <v>1042</v>
      </c>
      <c r="B87" s="191" t="s">
        <v>1264</v>
      </c>
      <c r="C87" s="191" t="s">
        <v>1268</v>
      </c>
      <c r="D87" s="191" t="s">
        <v>1297</v>
      </c>
      <c r="E87" s="191">
        <v>0.64</v>
      </c>
      <c r="F87" s="191" t="s">
        <v>1269</v>
      </c>
      <c r="G87" s="191" t="s">
        <v>1278</v>
      </c>
      <c r="H87" s="191" t="s">
        <v>1295</v>
      </c>
      <c r="I87" s="191" t="s">
        <v>1280</v>
      </c>
    </row>
    <row r="88" spans="1:9" ht="10.5">
      <c r="A88" s="191"/>
      <c r="B88" s="191" t="s">
        <v>1222</v>
      </c>
      <c r="C88" s="191" t="s">
        <v>1272</v>
      </c>
      <c r="D88" s="191" t="s">
        <v>1057</v>
      </c>
      <c r="E88" s="191" t="s">
        <v>956</v>
      </c>
      <c r="F88" s="191" t="s">
        <v>1273</v>
      </c>
      <c r="G88" s="191" t="s">
        <v>1202</v>
      </c>
      <c r="H88" s="191"/>
      <c r="I88" s="191" t="s">
        <v>1202</v>
      </c>
    </row>
    <row r="89" spans="1:9" ht="10.5">
      <c r="A89" s="194"/>
      <c r="B89" s="194"/>
      <c r="C89" s="194"/>
      <c r="D89" s="194"/>
      <c r="E89" s="194"/>
      <c r="F89" s="194"/>
      <c r="G89" s="194"/>
      <c r="H89" s="194"/>
      <c r="I89" s="194"/>
    </row>
    <row r="90" spans="1:9" ht="10.5">
      <c r="A90" s="190"/>
      <c r="B90" s="190"/>
      <c r="C90" s="190"/>
      <c r="D90" s="190"/>
      <c r="E90" s="190"/>
      <c r="F90" s="190"/>
      <c r="G90" s="190"/>
      <c r="H90" s="190"/>
      <c r="I90" s="190"/>
    </row>
    <row r="91" spans="1:9" ht="10.5">
      <c r="A91" s="191" t="s">
        <v>1042</v>
      </c>
      <c r="B91" s="191" t="s">
        <v>1264</v>
      </c>
      <c r="C91" s="191" t="s">
        <v>1268</v>
      </c>
      <c r="D91" s="191" t="s">
        <v>1298</v>
      </c>
      <c r="E91" s="191">
        <v>0.32</v>
      </c>
      <c r="F91" s="191" t="s">
        <v>1269</v>
      </c>
      <c r="G91" s="191" t="s">
        <v>1278</v>
      </c>
      <c r="H91" s="191" t="s">
        <v>1295</v>
      </c>
      <c r="I91" s="191" t="s">
        <v>1280</v>
      </c>
    </row>
    <row r="92" spans="1:9" ht="10.5">
      <c r="A92" s="191"/>
      <c r="B92" s="191" t="s">
        <v>1222</v>
      </c>
      <c r="C92" s="191" t="s">
        <v>1272</v>
      </c>
      <c r="D92" s="191" t="s">
        <v>1057</v>
      </c>
      <c r="E92" s="191" t="s">
        <v>956</v>
      </c>
      <c r="F92" s="191" t="s">
        <v>1273</v>
      </c>
      <c r="G92" s="191" t="s">
        <v>1202</v>
      </c>
      <c r="H92" s="191"/>
      <c r="I92" s="191" t="s">
        <v>1202</v>
      </c>
    </row>
    <row r="93" spans="1:9" ht="10.5">
      <c r="A93" s="194"/>
      <c r="B93" s="194"/>
      <c r="C93" s="194"/>
      <c r="D93" s="194"/>
      <c r="E93" s="194"/>
      <c r="F93" s="194"/>
      <c r="G93" s="194"/>
      <c r="H93" s="194"/>
      <c r="I93" s="194"/>
    </row>
    <row r="94" spans="1:9" ht="10.5">
      <c r="A94" s="190"/>
      <c r="B94" s="190"/>
      <c r="C94" s="190"/>
      <c r="D94" s="190"/>
      <c r="E94" s="190"/>
      <c r="F94" s="190"/>
      <c r="G94" s="190"/>
      <c r="H94" s="190"/>
      <c r="I94" s="190"/>
    </row>
    <row r="95" spans="1:9" ht="10.5">
      <c r="A95" s="191" t="s">
        <v>1042</v>
      </c>
      <c r="B95" s="191" t="s">
        <v>1264</v>
      </c>
      <c r="C95" s="191" t="s">
        <v>1268</v>
      </c>
      <c r="D95" s="191" t="s">
        <v>1299</v>
      </c>
      <c r="E95" s="191">
        <v>0.26</v>
      </c>
      <c r="F95" s="191" t="s">
        <v>1269</v>
      </c>
      <c r="G95" s="191" t="s">
        <v>1278</v>
      </c>
      <c r="H95" s="191" t="s">
        <v>1295</v>
      </c>
      <c r="I95" s="191" t="s">
        <v>1280</v>
      </c>
    </row>
    <row r="96" spans="1:9" ht="10.5">
      <c r="A96" s="191"/>
      <c r="B96" s="191" t="s">
        <v>1222</v>
      </c>
      <c r="C96" s="191" t="s">
        <v>1272</v>
      </c>
      <c r="D96" s="191" t="s">
        <v>1057</v>
      </c>
      <c r="E96" s="191" t="s">
        <v>956</v>
      </c>
      <c r="F96" s="191" t="s">
        <v>1273</v>
      </c>
      <c r="G96" s="191" t="s">
        <v>1202</v>
      </c>
      <c r="H96" s="191"/>
      <c r="I96" s="191" t="s">
        <v>1202</v>
      </c>
    </row>
    <row r="97" spans="1:9" ht="10.5">
      <c r="A97" s="194"/>
      <c r="B97" s="194"/>
      <c r="C97" s="194"/>
      <c r="D97" s="194"/>
      <c r="E97" s="194"/>
      <c r="F97" s="194"/>
      <c r="G97" s="194"/>
      <c r="H97" s="194"/>
      <c r="I97" s="194"/>
    </row>
    <row r="98" spans="1:9" ht="10.5">
      <c r="A98" s="190"/>
      <c r="B98" s="190"/>
      <c r="C98" s="190"/>
      <c r="D98" s="190"/>
      <c r="E98" s="190"/>
      <c r="F98" s="190"/>
      <c r="G98" s="190"/>
      <c r="H98" s="190"/>
      <c r="I98" s="190"/>
    </row>
    <row r="99" spans="1:9" ht="10.5">
      <c r="A99" s="191" t="s">
        <v>1042</v>
      </c>
      <c r="B99" s="191" t="s">
        <v>1264</v>
      </c>
      <c r="C99" s="191" t="s">
        <v>1268</v>
      </c>
      <c r="D99" s="191" t="s">
        <v>1300</v>
      </c>
      <c r="E99" s="191">
        <v>0.48</v>
      </c>
      <c r="F99" s="191" t="s">
        <v>1269</v>
      </c>
      <c r="G99" s="191" t="s">
        <v>1278</v>
      </c>
      <c r="H99" s="191" t="s">
        <v>1295</v>
      </c>
      <c r="I99" s="191" t="s">
        <v>1280</v>
      </c>
    </row>
    <row r="100" spans="1:9" ht="10.5">
      <c r="A100" s="191"/>
      <c r="B100" s="191" t="s">
        <v>1222</v>
      </c>
      <c r="C100" s="191" t="s">
        <v>1272</v>
      </c>
      <c r="D100" s="191" t="s">
        <v>1057</v>
      </c>
      <c r="E100" s="191" t="s">
        <v>956</v>
      </c>
      <c r="F100" s="191" t="s">
        <v>1273</v>
      </c>
      <c r="G100" s="191" t="s">
        <v>1202</v>
      </c>
      <c r="H100" s="191"/>
      <c r="I100" s="191" t="s">
        <v>1202</v>
      </c>
    </row>
    <row r="101" spans="1:9" ht="10.5">
      <c r="A101" s="194"/>
      <c r="B101" s="194"/>
      <c r="C101" s="194"/>
      <c r="D101" s="194"/>
      <c r="E101" s="194"/>
      <c r="F101" s="194"/>
      <c r="G101" s="194"/>
      <c r="H101" s="194"/>
      <c r="I101" s="194"/>
    </row>
    <row r="102" spans="1:9" ht="10.5">
      <c r="A102" s="190"/>
      <c r="B102" s="190"/>
      <c r="C102" s="190"/>
      <c r="D102" s="190"/>
      <c r="E102" s="190"/>
      <c r="F102" s="190"/>
      <c r="G102" s="190"/>
      <c r="H102" s="190"/>
      <c r="I102" s="190"/>
    </row>
    <row r="103" spans="1:9" ht="10.5">
      <c r="A103" s="191" t="s">
        <v>1042</v>
      </c>
      <c r="B103" s="191" t="s">
        <v>1264</v>
      </c>
      <c r="C103" s="191" t="s">
        <v>1268</v>
      </c>
      <c r="D103" s="191" t="s">
        <v>1301</v>
      </c>
      <c r="E103" s="191">
        <v>0.62</v>
      </c>
      <c r="F103" s="191" t="s">
        <v>1269</v>
      </c>
      <c r="G103" s="191" t="s">
        <v>1278</v>
      </c>
      <c r="H103" s="191" t="s">
        <v>1295</v>
      </c>
      <c r="I103" s="191" t="s">
        <v>1280</v>
      </c>
    </row>
    <row r="104" spans="1:9" ht="10.5">
      <c r="A104" s="191"/>
      <c r="B104" s="191" t="s">
        <v>1222</v>
      </c>
      <c r="C104" s="191" t="s">
        <v>1272</v>
      </c>
      <c r="D104" s="191" t="s">
        <v>1057</v>
      </c>
      <c r="E104" s="191" t="s">
        <v>956</v>
      </c>
      <c r="F104" s="191" t="s">
        <v>1273</v>
      </c>
      <c r="G104" s="191" t="s">
        <v>1202</v>
      </c>
      <c r="H104" s="191"/>
      <c r="I104" s="191" t="s">
        <v>1202</v>
      </c>
    </row>
    <row r="105" spans="1:9" ht="10.5">
      <c r="A105" s="194"/>
      <c r="B105" s="194"/>
      <c r="C105" s="194"/>
      <c r="D105" s="194"/>
      <c r="E105" s="194"/>
      <c r="F105" s="194"/>
      <c r="G105" s="194"/>
      <c r="H105" s="194"/>
      <c r="I105" s="194"/>
    </row>
    <row r="106" spans="1:9" ht="10.5">
      <c r="A106" s="190"/>
      <c r="B106" s="190"/>
      <c r="C106" s="190"/>
      <c r="D106" s="190"/>
      <c r="E106" s="190"/>
      <c r="F106" s="190"/>
      <c r="G106" s="190"/>
      <c r="H106" s="190"/>
      <c r="I106" s="190"/>
    </row>
    <row r="107" spans="1:9" ht="10.5">
      <c r="A107" s="191" t="s">
        <v>1042</v>
      </c>
      <c r="B107" s="191" t="s">
        <v>1264</v>
      </c>
      <c r="C107" s="191" t="s">
        <v>1268</v>
      </c>
      <c r="D107" s="191" t="s">
        <v>1302</v>
      </c>
      <c r="E107" s="191">
        <v>1.24</v>
      </c>
      <c r="F107" s="191" t="s">
        <v>1269</v>
      </c>
      <c r="G107" s="191" t="s">
        <v>1278</v>
      </c>
      <c r="H107" s="191" t="s">
        <v>1295</v>
      </c>
      <c r="I107" s="191" t="s">
        <v>1280</v>
      </c>
    </row>
    <row r="108" spans="1:9" ht="10.5">
      <c r="A108" s="191"/>
      <c r="B108" s="191" t="s">
        <v>1222</v>
      </c>
      <c r="C108" s="191" t="s">
        <v>1272</v>
      </c>
      <c r="D108" s="191" t="s">
        <v>1057</v>
      </c>
      <c r="E108" s="191" t="s">
        <v>956</v>
      </c>
      <c r="F108" s="191" t="s">
        <v>1273</v>
      </c>
      <c r="G108" s="191" t="s">
        <v>1202</v>
      </c>
      <c r="H108" s="191"/>
      <c r="I108" s="191" t="s">
        <v>1202</v>
      </c>
    </row>
    <row r="109" spans="1:9" ht="10.5">
      <c r="A109" s="194"/>
      <c r="B109" s="194"/>
      <c r="C109" s="194"/>
      <c r="D109" s="194"/>
      <c r="E109" s="194"/>
      <c r="F109" s="194"/>
      <c r="G109" s="194"/>
      <c r="H109" s="194"/>
      <c r="I109" s="194"/>
    </row>
    <row r="110" spans="1:9" ht="10.5">
      <c r="A110" s="190"/>
      <c r="B110" s="190"/>
      <c r="C110" s="190"/>
      <c r="D110" s="190"/>
      <c r="E110" s="190"/>
      <c r="F110" s="190"/>
      <c r="G110" s="190"/>
      <c r="H110" s="190"/>
      <c r="I110" s="190"/>
    </row>
    <row r="111" spans="1:9" ht="10.5">
      <c r="A111" s="191" t="s">
        <v>1073</v>
      </c>
      <c r="B111" s="191" t="s">
        <v>1210</v>
      </c>
      <c r="C111" s="191" t="s">
        <v>1075</v>
      </c>
      <c r="D111" s="191" t="s">
        <v>1074</v>
      </c>
      <c r="E111" s="191">
        <v>17.35</v>
      </c>
      <c r="F111" s="191" t="s">
        <v>1269</v>
      </c>
      <c r="G111" s="191" t="s">
        <v>1278</v>
      </c>
      <c r="H111" s="191" t="s">
        <v>1219</v>
      </c>
      <c r="I111" s="191" t="s">
        <v>1280</v>
      </c>
    </row>
    <row r="112" spans="1:9" ht="10.5">
      <c r="A112" s="191"/>
      <c r="B112" s="191" t="s">
        <v>1222</v>
      </c>
      <c r="C112" s="191" t="s">
        <v>1272</v>
      </c>
      <c r="D112" s="191" t="s">
        <v>1014</v>
      </c>
      <c r="E112" s="191" t="s">
        <v>1046</v>
      </c>
      <c r="F112" s="191" t="s">
        <v>1273</v>
      </c>
      <c r="G112" s="191" t="s">
        <v>1202</v>
      </c>
      <c r="H112" s="191"/>
      <c r="I112" s="191" t="s">
        <v>1202</v>
      </c>
    </row>
    <row r="113" spans="1:9" ht="10.5">
      <c r="A113" s="194"/>
      <c r="B113" s="194"/>
      <c r="C113" s="194"/>
      <c r="D113" s="194"/>
      <c r="E113" s="194"/>
      <c r="F113" s="194"/>
      <c r="G113" s="194"/>
      <c r="H113" s="194"/>
      <c r="I113" s="194"/>
    </row>
    <row r="114" spans="1:9" ht="10.5">
      <c r="A114" s="190"/>
      <c r="B114" s="190"/>
      <c r="C114" s="190"/>
      <c r="D114" s="190"/>
      <c r="E114" s="190"/>
      <c r="F114" s="190"/>
      <c r="G114" s="190"/>
      <c r="H114" s="190"/>
      <c r="I114" s="190"/>
    </row>
    <row r="115" spans="1:9" ht="10.5">
      <c r="A115" s="191" t="s">
        <v>1303</v>
      </c>
      <c r="B115" s="191" t="s">
        <v>1304</v>
      </c>
      <c r="C115" s="191" t="s">
        <v>1076</v>
      </c>
      <c r="D115" s="191" t="s">
        <v>1305</v>
      </c>
      <c r="E115" s="191">
        <v>3</v>
      </c>
      <c r="F115" s="193" t="s">
        <v>1306</v>
      </c>
      <c r="G115" s="191" t="s">
        <v>1278</v>
      </c>
      <c r="H115" s="191" t="s">
        <v>1295</v>
      </c>
      <c r="I115" s="193" t="s">
        <v>1307</v>
      </c>
    </row>
    <row r="116" spans="1:9" ht="10.5">
      <c r="A116" s="191" t="s">
        <v>1308</v>
      </c>
      <c r="B116" s="191" t="s">
        <v>1247</v>
      </c>
      <c r="C116" s="191" t="s">
        <v>1272</v>
      </c>
      <c r="D116" s="191" t="s">
        <v>1309</v>
      </c>
      <c r="E116" s="191" t="s">
        <v>1079</v>
      </c>
      <c r="F116" s="191"/>
      <c r="G116" s="191" t="s">
        <v>1202</v>
      </c>
      <c r="H116" s="191"/>
      <c r="I116" s="193" t="s">
        <v>1278</v>
      </c>
    </row>
    <row r="117" spans="1:9" ht="10.5">
      <c r="A117" s="194"/>
      <c r="B117" s="194"/>
      <c r="C117" s="194"/>
      <c r="D117" s="194"/>
      <c r="E117" s="194"/>
      <c r="F117" s="194"/>
      <c r="G117" s="194"/>
      <c r="H117" s="194"/>
      <c r="I117" s="194"/>
    </row>
    <row r="118" spans="1:9" ht="10.5">
      <c r="A118" s="190"/>
      <c r="B118" s="190"/>
      <c r="C118" s="190"/>
      <c r="D118" s="190"/>
      <c r="E118" s="190"/>
      <c r="F118" s="190"/>
      <c r="G118" s="190"/>
      <c r="H118" s="190"/>
      <c r="I118" s="190"/>
    </row>
    <row r="119" spans="1:9" ht="10.5">
      <c r="A119" s="191" t="s">
        <v>1042</v>
      </c>
      <c r="B119" s="191" t="s">
        <v>1264</v>
      </c>
      <c r="C119" s="191" t="s">
        <v>1268</v>
      </c>
      <c r="D119" s="191" t="s">
        <v>1310</v>
      </c>
      <c r="E119" s="191">
        <v>0.87</v>
      </c>
      <c r="F119" s="191" t="s">
        <v>1269</v>
      </c>
      <c r="G119" s="191" t="s">
        <v>1278</v>
      </c>
      <c r="H119" s="191" t="s">
        <v>1295</v>
      </c>
      <c r="I119" s="191" t="s">
        <v>1307</v>
      </c>
    </row>
    <row r="120" spans="1:9" ht="10.5">
      <c r="A120" s="191"/>
      <c r="B120" s="191" t="s">
        <v>1222</v>
      </c>
      <c r="C120" s="191" t="s">
        <v>1272</v>
      </c>
      <c r="D120" s="191" t="s">
        <v>1057</v>
      </c>
      <c r="E120" s="191" t="s">
        <v>956</v>
      </c>
      <c r="F120" s="191" t="s">
        <v>1273</v>
      </c>
      <c r="G120" s="191" t="s">
        <v>1202</v>
      </c>
      <c r="H120" s="191"/>
      <c r="I120" s="193" t="s">
        <v>1278</v>
      </c>
    </row>
    <row r="121" spans="1:9" ht="10.5">
      <c r="A121" s="194"/>
      <c r="B121" s="194"/>
      <c r="C121" s="194"/>
      <c r="D121" s="194"/>
      <c r="E121" s="194"/>
      <c r="F121" s="194"/>
      <c r="G121" s="194"/>
      <c r="H121" s="194"/>
      <c r="I121" s="194"/>
    </row>
    <row r="122" spans="1:9" ht="10.5">
      <c r="A122" s="190"/>
      <c r="B122" s="190"/>
      <c r="C122" s="190"/>
      <c r="D122" s="190"/>
      <c r="E122" s="190"/>
      <c r="F122" s="190"/>
      <c r="G122" s="190"/>
      <c r="H122" s="190"/>
      <c r="I122" s="190"/>
    </row>
    <row r="123" spans="1:9" ht="10.5">
      <c r="A123" s="191" t="s">
        <v>1042</v>
      </c>
      <c r="B123" s="191" t="s">
        <v>1311</v>
      </c>
      <c r="C123" s="191" t="s">
        <v>1068</v>
      </c>
      <c r="D123" s="191" t="s">
        <v>1026</v>
      </c>
      <c r="E123" s="191">
        <v>17.66</v>
      </c>
      <c r="F123" s="191" t="s">
        <v>1269</v>
      </c>
      <c r="G123" s="191" t="s">
        <v>1278</v>
      </c>
      <c r="H123" s="191" t="s">
        <v>1279</v>
      </c>
      <c r="I123" s="191" t="s">
        <v>1312</v>
      </c>
    </row>
    <row r="124" spans="1:9" ht="10.5">
      <c r="A124" s="191"/>
      <c r="B124" s="191" t="s">
        <v>1247</v>
      </c>
      <c r="C124" s="191"/>
      <c r="D124" s="191" t="s">
        <v>950</v>
      </c>
      <c r="E124" s="191" t="s">
        <v>1046</v>
      </c>
      <c r="F124" s="191" t="s">
        <v>1273</v>
      </c>
      <c r="G124" s="191" t="s">
        <v>1202</v>
      </c>
      <c r="H124" s="191"/>
      <c r="I124" s="191" t="s">
        <v>1278</v>
      </c>
    </row>
    <row r="125" spans="1:9" ht="10.5">
      <c r="A125" s="194"/>
      <c r="B125" s="194"/>
      <c r="C125" s="194"/>
      <c r="D125" s="194"/>
      <c r="E125" s="194"/>
      <c r="F125" s="194"/>
      <c r="G125" s="194"/>
      <c r="H125" s="194"/>
      <c r="I125" s="194"/>
    </row>
    <row r="126" spans="1:9" ht="10.5">
      <c r="A126" s="190"/>
      <c r="B126" s="190"/>
      <c r="C126" s="190"/>
      <c r="D126" s="190"/>
      <c r="E126" s="190"/>
      <c r="F126" s="190"/>
      <c r="G126" s="190"/>
      <c r="H126" s="190"/>
      <c r="I126" s="190"/>
    </row>
    <row r="127" spans="1:9" ht="10.5">
      <c r="A127" s="191" t="s">
        <v>1313</v>
      </c>
      <c r="B127" s="191" t="s">
        <v>1314</v>
      </c>
      <c r="C127" s="191" t="s">
        <v>1315</v>
      </c>
      <c r="D127" s="191" t="s">
        <v>1316</v>
      </c>
      <c r="E127" s="191">
        <v>10.4</v>
      </c>
      <c r="F127" s="191" t="s">
        <v>1317</v>
      </c>
      <c r="G127" s="191" t="s">
        <v>1318</v>
      </c>
      <c r="H127" s="191" t="s">
        <v>1279</v>
      </c>
      <c r="I127" s="191" t="s">
        <v>1319</v>
      </c>
    </row>
    <row r="128" spans="1:9" ht="10.5">
      <c r="A128" s="191" t="s">
        <v>1320</v>
      </c>
      <c r="B128" s="191" t="s">
        <v>1238</v>
      </c>
      <c r="C128" s="191" t="s">
        <v>999</v>
      </c>
      <c r="D128" s="191"/>
      <c r="E128" s="191" t="s">
        <v>956</v>
      </c>
      <c r="F128" s="191"/>
      <c r="G128" s="191" t="s">
        <v>1321</v>
      </c>
      <c r="H128" s="191"/>
      <c r="I128" s="191" t="s">
        <v>1321</v>
      </c>
    </row>
    <row r="129" spans="1:9" ht="10.5">
      <c r="A129" s="194"/>
      <c r="B129" s="194"/>
      <c r="C129" s="194"/>
      <c r="D129" s="194"/>
      <c r="E129" s="194"/>
      <c r="F129" s="194"/>
      <c r="G129" s="194"/>
      <c r="H129" s="194"/>
      <c r="I129" s="194"/>
    </row>
    <row r="130" spans="1:9" ht="10.5">
      <c r="A130" s="190"/>
      <c r="B130" s="190"/>
      <c r="C130" s="190"/>
      <c r="D130" s="190"/>
      <c r="E130" s="190"/>
      <c r="F130" s="190"/>
      <c r="G130" s="190"/>
      <c r="H130" s="190"/>
      <c r="I130" s="190"/>
    </row>
    <row r="131" spans="1:9" ht="10.5">
      <c r="A131" s="191" t="s">
        <v>992</v>
      </c>
      <c r="B131" s="191" t="s">
        <v>1322</v>
      </c>
      <c r="C131" s="191" t="s">
        <v>990</v>
      </c>
      <c r="D131" s="191" t="s">
        <v>1323</v>
      </c>
      <c r="E131" s="191">
        <v>42.36</v>
      </c>
      <c r="F131" s="191" t="s">
        <v>1324</v>
      </c>
      <c r="G131" s="191" t="s">
        <v>1208</v>
      </c>
      <c r="H131" s="191" t="s">
        <v>1325</v>
      </c>
      <c r="I131" s="191" t="s">
        <v>1319</v>
      </c>
    </row>
    <row r="132" spans="1:9" ht="10.5">
      <c r="A132" s="191" t="s">
        <v>280</v>
      </c>
      <c r="B132" s="191" t="s">
        <v>1184</v>
      </c>
      <c r="C132" s="191" t="s">
        <v>993</v>
      </c>
      <c r="D132" s="191"/>
      <c r="E132" s="191" t="s">
        <v>956</v>
      </c>
      <c r="F132" s="193" t="s">
        <v>1326</v>
      </c>
      <c r="G132" s="191" t="s">
        <v>1209</v>
      </c>
      <c r="H132" s="191"/>
      <c r="I132" s="191" t="s">
        <v>1209</v>
      </c>
    </row>
    <row r="133" spans="1:9" ht="10.5">
      <c r="A133" s="194" t="s">
        <v>280</v>
      </c>
      <c r="B133" s="194"/>
      <c r="C133" s="194"/>
      <c r="D133" s="194"/>
      <c r="E133" s="194"/>
      <c r="F133" s="194"/>
      <c r="G133" s="194"/>
      <c r="H133" s="194"/>
      <c r="I133" s="194"/>
    </row>
    <row r="134" spans="1:9" ht="10.5">
      <c r="A134" s="190"/>
      <c r="B134" s="190"/>
      <c r="C134" s="190"/>
      <c r="D134" s="190"/>
      <c r="E134" s="190" t="s">
        <v>280</v>
      </c>
      <c r="F134" s="190"/>
      <c r="G134" s="190"/>
      <c r="H134" s="190"/>
      <c r="I134" s="190"/>
    </row>
    <row r="135" spans="1:9" ht="10.5">
      <c r="A135" s="191" t="s">
        <v>1327</v>
      </c>
      <c r="B135" s="191" t="s">
        <v>1328</v>
      </c>
      <c r="C135" s="191" t="s">
        <v>990</v>
      </c>
      <c r="D135" s="191" t="s">
        <v>995</v>
      </c>
      <c r="E135" s="191">
        <v>4424.06</v>
      </c>
      <c r="F135" s="191" t="s">
        <v>1329</v>
      </c>
      <c r="G135" s="193" t="s">
        <v>1208</v>
      </c>
      <c r="H135" s="191" t="s">
        <v>1252</v>
      </c>
      <c r="I135" s="191" t="s">
        <v>1319</v>
      </c>
    </row>
    <row r="136" spans="1:9" ht="10.5">
      <c r="A136" s="191" t="s">
        <v>984</v>
      </c>
      <c r="B136" s="191" t="s">
        <v>1193</v>
      </c>
      <c r="C136" s="191" t="s">
        <v>993</v>
      </c>
      <c r="D136" s="191"/>
      <c r="E136" s="191" t="s">
        <v>996</v>
      </c>
      <c r="F136" s="191" t="s">
        <v>1330</v>
      </c>
      <c r="G136" s="191" t="s">
        <v>1209</v>
      </c>
      <c r="H136" s="191"/>
      <c r="I136" s="191" t="s">
        <v>1209</v>
      </c>
    </row>
    <row r="137" spans="1:9" ht="10.5">
      <c r="A137" s="194" t="s">
        <v>280</v>
      </c>
      <c r="B137" s="194"/>
      <c r="C137" s="194"/>
      <c r="D137" s="194"/>
      <c r="E137" s="194"/>
      <c r="F137" s="194"/>
      <c r="G137" s="194" t="s">
        <v>280</v>
      </c>
      <c r="H137" s="194"/>
      <c r="I137" s="194"/>
    </row>
    <row r="138" spans="1:9" ht="10.5">
      <c r="A138" s="190"/>
      <c r="B138" s="190"/>
      <c r="C138" s="190" t="s">
        <v>1315</v>
      </c>
      <c r="D138" s="190"/>
      <c r="E138" s="190"/>
      <c r="F138" s="190"/>
      <c r="G138" s="190" t="s">
        <v>1318</v>
      </c>
      <c r="H138" s="190"/>
      <c r="I138" s="190"/>
    </row>
    <row r="139" spans="1:9" ht="10.5">
      <c r="A139" s="191" t="s">
        <v>1327</v>
      </c>
      <c r="B139" s="191" t="s">
        <v>1331</v>
      </c>
      <c r="C139" s="191" t="s">
        <v>1005</v>
      </c>
      <c r="D139" s="191" t="s">
        <v>1332</v>
      </c>
      <c r="E139" s="191">
        <v>3183.75</v>
      </c>
      <c r="F139" s="191" t="s">
        <v>949</v>
      </c>
      <c r="G139" s="191" t="s">
        <v>1333</v>
      </c>
      <c r="H139" s="191" t="s">
        <v>1279</v>
      </c>
      <c r="I139" s="191" t="s">
        <v>1319</v>
      </c>
    </row>
    <row r="140" spans="1:9" ht="10.5">
      <c r="A140" s="191" t="s">
        <v>984</v>
      </c>
      <c r="B140" s="191" t="s">
        <v>1281</v>
      </c>
      <c r="C140" s="191" t="s">
        <v>1003</v>
      </c>
      <c r="D140" s="191" t="s">
        <v>1004</v>
      </c>
      <c r="E140" s="191" t="s">
        <v>996</v>
      </c>
      <c r="F140" s="191" t="s">
        <v>1330</v>
      </c>
      <c r="G140" s="191" t="s">
        <v>1321</v>
      </c>
      <c r="H140" s="191"/>
      <c r="I140" s="193" t="s">
        <v>1334</v>
      </c>
    </row>
    <row r="141" spans="1:9" ht="10.5">
      <c r="A141" s="194"/>
      <c r="B141" s="194"/>
      <c r="C141" s="194" t="s">
        <v>1272</v>
      </c>
      <c r="D141" s="194"/>
      <c r="E141" s="194"/>
      <c r="F141" s="194"/>
      <c r="G141" s="194" t="s">
        <v>1334</v>
      </c>
      <c r="H141" s="194"/>
      <c r="I141" s="194"/>
    </row>
    <row r="142" spans="1:9" ht="10.5">
      <c r="A142" s="190"/>
      <c r="B142" s="190"/>
      <c r="C142" s="190" t="s">
        <v>1007</v>
      </c>
      <c r="D142" s="190"/>
      <c r="E142" s="190">
        <v>10</v>
      </c>
      <c r="F142" s="190"/>
      <c r="G142" s="190"/>
      <c r="H142" s="190"/>
      <c r="I142" s="190"/>
    </row>
    <row r="143" spans="1:9" ht="10.5">
      <c r="A143" s="191" t="s">
        <v>992</v>
      </c>
      <c r="B143" s="191" t="s">
        <v>1335</v>
      </c>
      <c r="C143" s="191" t="s">
        <v>1009</v>
      </c>
      <c r="D143" s="191" t="s">
        <v>1336</v>
      </c>
      <c r="E143" s="191" t="s">
        <v>956</v>
      </c>
      <c r="F143" s="191" t="s">
        <v>1337</v>
      </c>
      <c r="G143" s="191" t="s">
        <v>1338</v>
      </c>
      <c r="H143" s="191" t="s">
        <v>1252</v>
      </c>
      <c r="I143" s="191" t="s">
        <v>1339</v>
      </c>
    </row>
    <row r="144" spans="1:9" ht="10.5">
      <c r="A144" s="191" t="s">
        <v>280</v>
      </c>
      <c r="B144" s="191" t="s">
        <v>1238</v>
      </c>
      <c r="C144" s="191" t="s">
        <v>1010</v>
      </c>
      <c r="D144" s="191"/>
      <c r="E144" s="191">
        <v>8.5</v>
      </c>
      <c r="F144" s="191"/>
      <c r="G144" s="191" t="s">
        <v>1340</v>
      </c>
      <c r="H144" s="191"/>
      <c r="I144" s="191" t="s">
        <v>1341</v>
      </c>
    </row>
    <row r="145" spans="1:9" ht="10.5">
      <c r="A145" s="194" t="s">
        <v>280</v>
      </c>
      <c r="B145" s="194"/>
      <c r="C145" s="194"/>
      <c r="D145" s="194"/>
      <c r="E145" s="194" t="s">
        <v>953</v>
      </c>
      <c r="F145" s="194"/>
      <c r="G145" s="194"/>
      <c r="H145" s="194"/>
      <c r="I145" s="194"/>
    </row>
    <row r="146" spans="1:9" ht="10.5">
      <c r="A146" s="190"/>
      <c r="B146" s="190"/>
      <c r="C146" s="190"/>
      <c r="D146" s="190"/>
      <c r="E146" s="190" t="s">
        <v>280</v>
      </c>
      <c r="F146" s="190"/>
      <c r="G146" s="190"/>
      <c r="H146" s="190"/>
      <c r="I146" s="190"/>
    </row>
    <row r="147" spans="1:9" ht="10.5">
      <c r="A147" s="191" t="s">
        <v>992</v>
      </c>
      <c r="B147" s="191" t="s">
        <v>1342</v>
      </c>
      <c r="C147" s="191" t="s">
        <v>1343</v>
      </c>
      <c r="D147" s="191" t="s">
        <v>1344</v>
      </c>
      <c r="E147" s="191">
        <v>25</v>
      </c>
      <c r="F147" s="191" t="s">
        <v>1345</v>
      </c>
      <c r="G147" s="191" t="s">
        <v>1346</v>
      </c>
      <c r="H147" s="191" t="s">
        <v>1252</v>
      </c>
      <c r="I147" s="191" t="s">
        <v>1339</v>
      </c>
    </row>
    <row r="148" spans="1:9" ht="10.5">
      <c r="A148" s="191" t="s">
        <v>280</v>
      </c>
      <c r="B148" s="191" t="s">
        <v>1238</v>
      </c>
      <c r="C148" s="191"/>
      <c r="D148" s="191"/>
      <c r="E148" s="191" t="s">
        <v>956</v>
      </c>
      <c r="F148" s="191"/>
      <c r="G148" s="191" t="s">
        <v>1347</v>
      </c>
      <c r="H148" s="191"/>
      <c r="I148" s="191" t="s">
        <v>1347</v>
      </c>
    </row>
    <row r="149" spans="1:9" ht="10.5">
      <c r="A149" s="194" t="s">
        <v>280</v>
      </c>
      <c r="B149" s="194"/>
      <c r="C149" s="194"/>
      <c r="D149" s="194"/>
      <c r="E149" s="194"/>
      <c r="F149" s="194"/>
      <c r="G149" s="194"/>
      <c r="H149" s="194"/>
      <c r="I149" s="194"/>
    </row>
    <row r="150" spans="1:9" ht="10.5">
      <c r="A150" s="190"/>
      <c r="B150" s="190"/>
      <c r="C150" s="190" t="s">
        <v>1007</v>
      </c>
      <c r="D150" s="190"/>
      <c r="E150" s="190"/>
      <c r="F150" s="190"/>
      <c r="G150" s="190"/>
      <c r="H150" s="190"/>
      <c r="I150" s="190"/>
    </row>
    <row r="151" spans="1:9" ht="10.5">
      <c r="A151" s="191" t="s">
        <v>992</v>
      </c>
      <c r="B151" s="191" t="s">
        <v>1335</v>
      </c>
      <c r="C151" s="191" t="s">
        <v>1009</v>
      </c>
      <c r="D151" s="191" t="s">
        <v>1336</v>
      </c>
      <c r="E151" s="191">
        <v>20</v>
      </c>
      <c r="F151" s="191" t="s">
        <v>1337</v>
      </c>
      <c r="G151" s="191" t="s">
        <v>1275</v>
      </c>
      <c r="H151" s="191" t="s">
        <v>1252</v>
      </c>
      <c r="I151" s="191" t="s">
        <v>1339</v>
      </c>
    </row>
    <row r="152" spans="1:9" ht="10.5">
      <c r="A152" s="191" t="s">
        <v>280</v>
      </c>
      <c r="B152" s="191" t="s">
        <v>1238</v>
      </c>
      <c r="C152" s="191" t="s">
        <v>1010</v>
      </c>
      <c r="D152" s="191"/>
      <c r="E152" s="191" t="s">
        <v>956</v>
      </c>
      <c r="F152" s="191"/>
      <c r="G152" s="191" t="s">
        <v>1231</v>
      </c>
      <c r="H152" s="191"/>
      <c r="I152" s="191" t="s">
        <v>1231</v>
      </c>
    </row>
    <row r="153" spans="1:9" ht="10.5">
      <c r="A153" s="194"/>
      <c r="B153" s="194"/>
      <c r="C153" s="194"/>
      <c r="D153" s="194"/>
      <c r="E153" s="194"/>
      <c r="F153" s="194"/>
      <c r="G153" s="194"/>
      <c r="H153" s="194"/>
      <c r="I153" s="194"/>
    </row>
    <row r="154" spans="1:9" ht="10.5">
      <c r="A154" s="190"/>
      <c r="B154" s="190"/>
      <c r="C154" s="190"/>
      <c r="D154" s="190"/>
      <c r="E154" s="190"/>
      <c r="F154" s="190"/>
      <c r="G154" s="190"/>
      <c r="H154" s="190"/>
      <c r="I154" s="190"/>
    </row>
    <row r="155" spans="1:9" ht="10.5">
      <c r="A155" s="191" t="s">
        <v>1348</v>
      </c>
      <c r="B155" s="191" t="s">
        <v>1334</v>
      </c>
      <c r="C155" s="191" t="s">
        <v>1349</v>
      </c>
      <c r="D155" s="191" t="s">
        <v>1037</v>
      </c>
      <c r="E155" s="191" t="s">
        <v>1350</v>
      </c>
      <c r="F155" s="191" t="s">
        <v>1351</v>
      </c>
      <c r="G155" s="191" t="s">
        <v>1352</v>
      </c>
      <c r="H155" s="191" t="s">
        <v>1181</v>
      </c>
      <c r="I155" s="191" t="s">
        <v>1353</v>
      </c>
    </row>
    <row r="156" spans="1:9" ht="10.5">
      <c r="A156" s="191"/>
      <c r="B156" s="191" t="s">
        <v>1222</v>
      </c>
      <c r="C156" s="191" t="s">
        <v>1354</v>
      </c>
      <c r="D156" s="191"/>
      <c r="E156" s="191" t="s">
        <v>953</v>
      </c>
      <c r="F156" s="191"/>
      <c r="G156" s="191" t="s">
        <v>1304</v>
      </c>
      <c r="H156" s="191"/>
      <c r="I156" s="191" t="s">
        <v>1234</v>
      </c>
    </row>
    <row r="157" spans="1:9" ht="10.5">
      <c r="A157" s="194"/>
      <c r="B157" s="194"/>
      <c r="C157" s="194"/>
      <c r="D157" s="194"/>
      <c r="E157" s="194"/>
      <c r="F157" s="194"/>
      <c r="G157" s="194"/>
      <c r="H157" s="194"/>
      <c r="I157" s="194"/>
    </row>
    <row r="158" spans="1:9" ht="10.5">
      <c r="A158" s="190"/>
      <c r="B158" s="190"/>
      <c r="C158" s="190"/>
      <c r="D158" s="190"/>
      <c r="E158" s="190"/>
      <c r="F158" s="190"/>
      <c r="G158" s="190"/>
      <c r="H158" s="190"/>
      <c r="I158" s="190"/>
    </row>
    <row r="159" spans="1:9" ht="10.5">
      <c r="A159" s="191" t="s">
        <v>1348</v>
      </c>
      <c r="B159" s="191" t="s">
        <v>1355</v>
      </c>
      <c r="C159" s="191" t="s">
        <v>1018</v>
      </c>
      <c r="D159" s="191" t="s">
        <v>1017</v>
      </c>
      <c r="E159" s="191">
        <v>14</v>
      </c>
      <c r="F159" s="191" t="s">
        <v>1337</v>
      </c>
      <c r="G159" s="191" t="s">
        <v>1356</v>
      </c>
      <c r="H159" s="191" t="s">
        <v>1252</v>
      </c>
      <c r="I159" s="191" t="s">
        <v>1353</v>
      </c>
    </row>
    <row r="160" spans="1:9" ht="10.5">
      <c r="A160" s="191"/>
      <c r="B160" s="191" t="s">
        <v>1281</v>
      </c>
      <c r="C160" s="191" t="s">
        <v>1054</v>
      </c>
      <c r="D160" s="191" t="s">
        <v>1014</v>
      </c>
      <c r="E160" s="191" t="s">
        <v>956</v>
      </c>
      <c r="F160" s="191"/>
      <c r="G160" s="191" t="s">
        <v>1357</v>
      </c>
      <c r="H160" s="191"/>
      <c r="I160" s="191" t="s">
        <v>1356</v>
      </c>
    </row>
    <row r="161" spans="1:9" ht="10.5">
      <c r="A161" s="194"/>
      <c r="B161" s="194"/>
      <c r="C161" s="194" t="s">
        <v>1272</v>
      </c>
      <c r="D161" s="194"/>
      <c r="E161" s="194"/>
      <c r="F161" s="194"/>
      <c r="G161" s="194"/>
      <c r="H161" s="194"/>
      <c r="I161" s="194"/>
    </row>
    <row r="162" spans="1:9" ht="10.5">
      <c r="A162" s="190"/>
      <c r="B162" s="190"/>
      <c r="C162" s="190"/>
      <c r="D162" s="190"/>
      <c r="E162" s="190"/>
      <c r="F162" s="190"/>
      <c r="G162" s="190"/>
      <c r="H162" s="190"/>
      <c r="I162" s="190"/>
    </row>
    <row r="163" spans="1:9" ht="10.5">
      <c r="A163" s="191" t="s">
        <v>992</v>
      </c>
      <c r="B163" s="191" t="s">
        <v>1358</v>
      </c>
      <c r="C163" s="191" t="s">
        <v>1359</v>
      </c>
      <c r="D163" s="191" t="s">
        <v>1360</v>
      </c>
      <c r="E163" s="191">
        <v>4</v>
      </c>
      <c r="F163" s="191" t="s">
        <v>1337</v>
      </c>
      <c r="G163" s="191" t="s">
        <v>1361</v>
      </c>
      <c r="H163" s="191" t="s">
        <v>1252</v>
      </c>
      <c r="I163" s="191" t="s">
        <v>1353</v>
      </c>
    </row>
    <row r="164" spans="1:9" ht="10.5">
      <c r="A164" s="191"/>
      <c r="B164" s="191" t="s">
        <v>1281</v>
      </c>
      <c r="C164" s="191" t="s">
        <v>1362</v>
      </c>
      <c r="D164" s="191" t="s">
        <v>1363</v>
      </c>
      <c r="E164" s="191" t="s">
        <v>956</v>
      </c>
      <c r="F164" s="191"/>
      <c r="G164" s="191" t="s">
        <v>1364</v>
      </c>
      <c r="H164" s="191"/>
      <c r="I164" s="191" t="s">
        <v>1365</v>
      </c>
    </row>
    <row r="165" spans="1:9" ht="10.5">
      <c r="A165" s="194"/>
      <c r="B165" s="194"/>
      <c r="C165" s="194"/>
      <c r="D165" s="194"/>
      <c r="E165" s="194"/>
      <c r="F165" s="194"/>
      <c r="G165" s="194"/>
      <c r="H165" s="194"/>
      <c r="I165" s="194"/>
    </row>
    <row r="166" spans="1:9" ht="10.5">
      <c r="A166" s="190"/>
      <c r="B166" s="190"/>
      <c r="C166" s="190"/>
      <c r="D166" s="190"/>
      <c r="E166" s="190"/>
      <c r="F166" s="190"/>
      <c r="G166" s="190"/>
      <c r="H166" s="190"/>
      <c r="I166" s="190"/>
    </row>
    <row r="167" spans="1:9" ht="10.5">
      <c r="A167" s="191" t="s">
        <v>1348</v>
      </c>
      <c r="B167" s="191" t="s">
        <v>1331</v>
      </c>
      <c r="C167" s="191" t="s">
        <v>1026</v>
      </c>
      <c r="D167" s="191" t="s">
        <v>1026</v>
      </c>
      <c r="E167" s="191">
        <v>30.4</v>
      </c>
      <c r="F167" s="191" t="s">
        <v>1366</v>
      </c>
      <c r="G167" s="191" t="s">
        <v>1367</v>
      </c>
      <c r="H167" s="191" t="s">
        <v>1252</v>
      </c>
      <c r="I167" s="191" t="s">
        <v>1353</v>
      </c>
    </row>
    <row r="168" spans="1:9" ht="10.5">
      <c r="A168" s="191"/>
      <c r="B168" s="191" t="s">
        <v>1247</v>
      </c>
      <c r="C168" s="191" t="s">
        <v>1368</v>
      </c>
      <c r="D168" s="191" t="s">
        <v>950</v>
      </c>
      <c r="E168" s="191" t="s">
        <v>953</v>
      </c>
      <c r="F168" s="191"/>
      <c r="G168" s="191" t="s">
        <v>1369</v>
      </c>
      <c r="H168" s="191"/>
      <c r="I168" s="191" t="s">
        <v>1370</v>
      </c>
    </row>
    <row r="169" spans="1:9" ht="10.5">
      <c r="A169" s="194"/>
      <c r="B169" s="194"/>
      <c r="C169" s="194"/>
      <c r="D169" s="194"/>
      <c r="E169" s="194"/>
      <c r="F169" s="194"/>
      <c r="G169" s="194"/>
      <c r="H169" s="194"/>
      <c r="I169" s="194"/>
    </row>
    <row r="170" spans="1:9" ht="10.5">
      <c r="A170" s="190"/>
      <c r="B170" s="190"/>
      <c r="C170" s="190"/>
      <c r="D170" s="190"/>
      <c r="E170" s="190"/>
      <c r="F170" s="190"/>
      <c r="G170" s="190"/>
      <c r="H170" s="190"/>
      <c r="I170" s="190"/>
    </row>
    <row r="171" spans="1:9" ht="10.5">
      <c r="A171" s="191" t="s">
        <v>1348</v>
      </c>
      <c r="B171" s="191" t="s">
        <v>1371</v>
      </c>
      <c r="C171" s="191" t="s">
        <v>1021</v>
      </c>
      <c r="D171" s="191" t="s">
        <v>1372</v>
      </c>
      <c r="E171" s="191">
        <v>27.3</v>
      </c>
      <c r="F171" s="191" t="s">
        <v>1337</v>
      </c>
      <c r="G171" s="191" t="s">
        <v>1275</v>
      </c>
      <c r="H171" s="191" t="s">
        <v>1252</v>
      </c>
      <c r="I171" s="191" t="s">
        <v>1353</v>
      </c>
    </row>
    <row r="172" spans="1:9" ht="10.5">
      <c r="A172" s="191"/>
      <c r="B172" s="191" t="s">
        <v>1222</v>
      </c>
      <c r="C172" s="191" t="s">
        <v>1373</v>
      </c>
      <c r="D172" s="191"/>
      <c r="E172" s="191" t="s">
        <v>956</v>
      </c>
      <c r="F172" s="191"/>
      <c r="G172" s="191" t="s">
        <v>1231</v>
      </c>
      <c r="H172" s="191"/>
      <c r="I172" s="191" t="s">
        <v>1231</v>
      </c>
    </row>
    <row r="173" spans="1:9" ht="10.5">
      <c r="A173" s="194"/>
      <c r="B173" s="194"/>
      <c r="C173" s="194"/>
      <c r="D173" s="194"/>
      <c r="E173" s="194"/>
      <c r="F173" s="194"/>
      <c r="G173" s="194"/>
      <c r="H173" s="194"/>
      <c r="I173" s="194"/>
    </row>
    <row r="174" spans="1:9" ht="10.5">
      <c r="A174" s="190"/>
      <c r="B174" s="190"/>
      <c r="C174" s="190"/>
      <c r="D174" s="190"/>
      <c r="E174" s="190"/>
      <c r="F174" s="190"/>
      <c r="G174" s="190"/>
      <c r="H174" s="190"/>
      <c r="I174" s="190"/>
    </row>
    <row r="175" spans="1:9" ht="10.5">
      <c r="A175" s="191" t="s">
        <v>1348</v>
      </c>
      <c r="B175" s="191" t="s">
        <v>1374</v>
      </c>
      <c r="C175" s="191" t="s">
        <v>1375</v>
      </c>
      <c r="D175" s="191" t="s">
        <v>1316</v>
      </c>
      <c r="E175" s="191">
        <v>20</v>
      </c>
      <c r="F175" s="191" t="s">
        <v>1376</v>
      </c>
      <c r="G175" s="191" t="s">
        <v>1377</v>
      </c>
      <c r="H175" s="191" t="s">
        <v>1252</v>
      </c>
      <c r="I175" s="191" t="s">
        <v>1378</v>
      </c>
    </row>
    <row r="176" spans="1:9" ht="10.5">
      <c r="A176" s="191"/>
      <c r="B176" s="191" t="s">
        <v>1247</v>
      </c>
      <c r="C176" s="191" t="s">
        <v>1379</v>
      </c>
      <c r="D176" s="191"/>
      <c r="E176" s="191" t="s">
        <v>956</v>
      </c>
      <c r="F176" s="191" t="s">
        <v>1380</v>
      </c>
      <c r="G176" s="191" t="s">
        <v>1381</v>
      </c>
      <c r="H176" s="191" t="s">
        <v>280</v>
      </c>
      <c r="I176" s="191" t="s">
        <v>1208</v>
      </c>
    </row>
    <row r="177" spans="1:9" ht="10.5">
      <c r="A177" s="194"/>
      <c r="B177" s="194"/>
      <c r="C177" s="194"/>
      <c r="D177" s="194"/>
      <c r="E177" s="194"/>
      <c r="F177" s="194"/>
      <c r="G177" s="194"/>
      <c r="H177" s="194"/>
      <c r="I177" s="194"/>
    </row>
    <row r="178" spans="1:9" ht="10.5">
      <c r="A178" s="190"/>
      <c r="B178" s="190"/>
      <c r="C178" s="190"/>
      <c r="D178" s="190" t="s">
        <v>1382</v>
      </c>
      <c r="E178" s="190"/>
      <c r="F178" s="193" t="s">
        <v>1383</v>
      </c>
      <c r="G178" s="190"/>
      <c r="H178" s="190"/>
      <c r="I178" s="190"/>
    </row>
    <row r="179" spans="1:9" ht="10.5" customHeight="1">
      <c r="A179" s="191" t="s">
        <v>1384</v>
      </c>
      <c r="B179" s="191" t="s">
        <v>1276</v>
      </c>
      <c r="C179" s="191" t="s">
        <v>1385</v>
      </c>
      <c r="D179" s="191" t="s">
        <v>1386</v>
      </c>
      <c r="E179" s="191">
        <v>20</v>
      </c>
      <c r="F179" s="193" t="s">
        <v>1387</v>
      </c>
      <c r="G179" s="432" t="s">
        <v>1388</v>
      </c>
      <c r="H179" s="191" t="s">
        <v>1389</v>
      </c>
      <c r="I179" s="193" t="s">
        <v>1390</v>
      </c>
    </row>
    <row r="180" spans="1:9" ht="10.5">
      <c r="A180" s="191" t="s">
        <v>1391</v>
      </c>
      <c r="B180" s="191" t="s">
        <v>1247</v>
      </c>
      <c r="C180" s="191" t="s">
        <v>1379</v>
      </c>
      <c r="D180" s="191" t="s">
        <v>1392</v>
      </c>
      <c r="E180" s="191" t="s">
        <v>1201</v>
      </c>
      <c r="F180" s="191" t="s">
        <v>1393</v>
      </c>
      <c r="G180" s="191" t="s">
        <v>1394</v>
      </c>
      <c r="H180" s="191"/>
      <c r="I180" s="193" t="s">
        <v>1276</v>
      </c>
    </row>
    <row r="181" spans="1:9" ht="10.5">
      <c r="A181" s="194"/>
      <c r="B181" s="194"/>
      <c r="C181" s="194"/>
      <c r="D181" s="194" t="s">
        <v>1085</v>
      </c>
      <c r="E181" s="194"/>
      <c r="F181" s="194" t="s">
        <v>1395</v>
      </c>
      <c r="G181" s="194"/>
      <c r="H181" s="194"/>
      <c r="I181" s="194"/>
    </row>
    <row r="182" spans="1:9" ht="10.5">
      <c r="A182" s="190"/>
      <c r="B182" s="190"/>
      <c r="C182" s="190"/>
      <c r="D182" s="190"/>
      <c r="E182" s="190"/>
      <c r="F182" s="190"/>
      <c r="G182" s="190"/>
      <c r="H182" s="190"/>
      <c r="I182" s="190"/>
    </row>
    <row r="183" spans="1:9" ht="10.5">
      <c r="A183" s="191" t="s">
        <v>1396</v>
      </c>
      <c r="B183" s="191" t="s">
        <v>1397</v>
      </c>
      <c r="C183" s="191" t="s">
        <v>964</v>
      </c>
      <c r="D183" s="191" t="s">
        <v>957</v>
      </c>
      <c r="E183" s="191">
        <v>9.32</v>
      </c>
      <c r="F183" s="191" t="s">
        <v>1398</v>
      </c>
      <c r="G183" s="191" t="s">
        <v>1399</v>
      </c>
      <c r="H183" s="191" t="s">
        <v>1199</v>
      </c>
      <c r="I183" s="191" t="s">
        <v>1390</v>
      </c>
    </row>
    <row r="184" spans="1:9" ht="10.5">
      <c r="A184" s="191" t="s">
        <v>1400</v>
      </c>
      <c r="B184" s="191" t="s">
        <v>1184</v>
      </c>
      <c r="C184" s="191" t="s">
        <v>1401</v>
      </c>
      <c r="D184" s="191" t="s">
        <v>960</v>
      </c>
      <c r="E184" s="191" t="s">
        <v>956</v>
      </c>
      <c r="F184" s="191" t="s">
        <v>1402</v>
      </c>
      <c r="G184" s="191"/>
      <c r="H184" s="191"/>
      <c r="I184" s="191" t="s">
        <v>1403</v>
      </c>
    </row>
    <row r="185" spans="1:9" ht="10.5">
      <c r="A185" s="194" t="s">
        <v>280</v>
      </c>
      <c r="B185" s="194"/>
      <c r="C185" s="194"/>
      <c r="D185" s="194"/>
      <c r="E185" s="194"/>
      <c r="F185" s="194"/>
      <c r="G185" s="194"/>
      <c r="H185" s="194"/>
      <c r="I185" s="194" t="s">
        <v>280</v>
      </c>
    </row>
    <row r="186" spans="1:9" ht="10.5">
      <c r="A186" s="201"/>
      <c r="B186" s="174"/>
      <c r="C186" s="201"/>
      <c r="D186" s="201"/>
      <c r="E186" s="202"/>
      <c r="F186" s="201"/>
      <c r="G186" s="174"/>
      <c r="H186" s="201"/>
      <c r="I186" s="201"/>
    </row>
    <row r="187" spans="1:9" ht="10.5">
      <c r="A187" s="201"/>
      <c r="B187" s="174"/>
      <c r="C187" s="201"/>
      <c r="D187" s="201"/>
      <c r="E187" s="202"/>
      <c r="F187" s="201"/>
      <c r="G187" s="174"/>
      <c r="H187" s="201"/>
      <c r="I187" s="201"/>
    </row>
    <row r="188" spans="1:9" ht="10.5">
      <c r="A188" s="201"/>
      <c r="B188" s="174"/>
      <c r="C188" s="201"/>
      <c r="D188" s="201"/>
      <c r="E188" s="202"/>
      <c r="F188" s="201"/>
      <c r="G188" s="174"/>
      <c r="H188" s="201"/>
      <c r="I188" s="201"/>
    </row>
    <row r="189" spans="1:9" ht="10.5">
      <c r="A189" s="201"/>
      <c r="B189" s="174"/>
      <c r="C189" s="201"/>
      <c r="D189" s="201"/>
      <c r="E189" s="202"/>
      <c r="F189" s="201"/>
      <c r="G189" s="174"/>
      <c r="H189" s="201"/>
      <c r="I189" s="201"/>
    </row>
    <row r="190" spans="1:22" s="208" customFormat="1" ht="12.75">
      <c r="A190" s="203" t="s">
        <v>1404</v>
      </c>
      <c r="B190" s="204"/>
      <c r="C190" s="205" t="s">
        <v>593</v>
      </c>
      <c r="D190"/>
      <c r="E190" s="206" t="s">
        <v>294</v>
      </c>
      <c r="F190" s="207"/>
      <c r="G190" s="204"/>
      <c r="H190" s="207"/>
      <c r="I190" s="205" t="s">
        <v>594</v>
      </c>
      <c r="J190" s="204"/>
      <c r="K190" s="204"/>
      <c r="L190" s="204"/>
      <c r="M190" s="204"/>
      <c r="N190" s="204"/>
      <c r="O190" s="204"/>
      <c r="P190" s="204"/>
      <c r="Q190" s="204"/>
      <c r="R190" s="204"/>
      <c r="S190" s="204"/>
      <c r="T190" s="204"/>
      <c r="U190" s="204"/>
      <c r="V190" s="204"/>
    </row>
    <row r="191" spans="1:9" ht="10.5">
      <c r="A191" s="201"/>
      <c r="B191" s="174"/>
      <c r="C191" s="201"/>
      <c r="D191" s="201"/>
      <c r="E191" s="202"/>
      <c r="F191" s="201"/>
      <c r="G191" s="174"/>
      <c r="H191" s="201"/>
      <c r="I191" s="201"/>
    </row>
    <row r="192" spans="1:9" ht="10.5">
      <c r="A192" s="201"/>
      <c r="B192" s="174"/>
      <c r="C192" s="201"/>
      <c r="D192" s="201"/>
      <c r="E192" s="202"/>
      <c r="F192" s="201"/>
      <c r="G192" s="174"/>
      <c r="H192" s="201"/>
      <c r="I192" s="201"/>
    </row>
    <row r="193" spans="1:9" ht="10.5">
      <c r="A193" s="201"/>
      <c r="B193" s="174"/>
      <c r="C193" s="201"/>
      <c r="D193" s="201"/>
      <c r="E193" s="202"/>
      <c r="F193" s="201"/>
      <c r="G193" s="174"/>
      <c r="H193" s="201"/>
      <c r="I193" s="201"/>
    </row>
    <row r="194" spans="1:9" ht="10.5">
      <c r="A194" s="201"/>
      <c r="B194" s="174"/>
      <c r="C194" s="201"/>
      <c r="D194" s="201"/>
      <c r="E194" s="202"/>
      <c r="F194" s="201"/>
      <c r="G194" s="174"/>
      <c r="H194" s="201"/>
      <c r="I194" s="201"/>
    </row>
    <row r="195" spans="1:9" ht="10.5">
      <c r="A195" s="201"/>
      <c r="B195" s="174"/>
      <c r="C195" s="201"/>
      <c r="D195" s="201"/>
      <c r="E195" s="202"/>
      <c r="F195" s="201"/>
      <c r="G195" s="174"/>
      <c r="H195" s="201"/>
      <c r="I195" s="201"/>
    </row>
    <row r="196" spans="1:9" ht="10.5">
      <c r="A196" s="201"/>
      <c r="B196" s="174"/>
      <c r="C196" s="201"/>
      <c r="D196" s="201"/>
      <c r="E196" s="202"/>
      <c r="F196" s="201"/>
      <c r="G196" s="174"/>
      <c r="H196" s="201"/>
      <c r="I196" s="201"/>
    </row>
    <row r="197" spans="1:9" ht="10.5">
      <c r="A197" s="201"/>
      <c r="B197" s="174"/>
      <c r="C197" s="201"/>
      <c r="D197" s="201"/>
      <c r="E197" s="202"/>
      <c r="F197" s="201"/>
      <c r="G197" s="174"/>
      <c r="H197" s="201"/>
      <c r="I197" s="201"/>
    </row>
    <row r="198" spans="1:9" ht="10.5">
      <c r="A198" s="201"/>
      <c r="B198" s="174"/>
      <c r="C198" s="201"/>
      <c r="D198" s="201"/>
      <c r="E198" s="202"/>
      <c r="F198" s="201"/>
      <c r="G198" s="174"/>
      <c r="H198" s="201"/>
      <c r="I198" s="201"/>
    </row>
    <row r="199" spans="1:9" ht="10.5">
      <c r="A199" s="201"/>
      <c r="B199" s="174"/>
      <c r="C199" s="201"/>
      <c r="D199" s="201"/>
      <c r="E199" s="202"/>
      <c r="F199" s="201"/>
      <c r="G199" s="174"/>
      <c r="H199" s="201"/>
      <c r="I199" s="201"/>
    </row>
    <row r="200" spans="1:9" ht="10.5">
      <c r="A200" s="201"/>
      <c r="B200" s="174"/>
      <c r="C200" s="201"/>
      <c r="D200" s="201"/>
      <c r="E200" s="202"/>
      <c r="F200" s="201"/>
      <c r="G200" s="174"/>
      <c r="H200" s="201"/>
      <c r="I200" s="201"/>
    </row>
    <row r="201" spans="1:9" ht="10.5">
      <c r="A201" s="201"/>
      <c r="B201" s="174"/>
      <c r="C201" s="201"/>
      <c r="D201" s="201"/>
      <c r="E201" s="202"/>
      <c r="F201" s="201"/>
      <c r="G201" s="174"/>
      <c r="H201" s="201"/>
      <c r="I201" s="201"/>
    </row>
    <row r="202" spans="1:9" ht="10.5">
      <c r="A202" s="201"/>
      <c r="B202" s="174"/>
      <c r="C202" s="201"/>
      <c r="D202" s="201"/>
      <c r="E202" s="202"/>
      <c r="F202" s="201"/>
      <c r="G202" s="174"/>
      <c r="H202" s="201"/>
      <c r="I202" s="201"/>
    </row>
    <row r="203" spans="1:9" ht="10.5">
      <c r="A203" s="201"/>
      <c r="B203" s="174"/>
      <c r="C203" s="201"/>
      <c r="D203" s="201"/>
      <c r="E203" s="202"/>
      <c r="F203" s="201"/>
      <c r="G203" s="174"/>
      <c r="H203" s="201"/>
      <c r="I203" s="201"/>
    </row>
    <row r="204" spans="1:9" ht="10.5">
      <c r="A204" s="201"/>
      <c r="B204" s="174"/>
      <c r="C204" s="201"/>
      <c r="D204" s="201"/>
      <c r="E204" s="202"/>
      <c r="F204" s="201"/>
      <c r="G204" s="174"/>
      <c r="H204" s="201"/>
      <c r="I204" s="201"/>
    </row>
    <row r="205" spans="1:9" ht="10.5">
      <c r="A205" s="201"/>
      <c r="B205" s="174"/>
      <c r="C205" s="201"/>
      <c r="D205" s="201"/>
      <c r="E205" s="202"/>
      <c r="F205" s="201"/>
      <c r="G205" s="174"/>
      <c r="H205" s="201"/>
      <c r="I205" s="201"/>
    </row>
    <row r="206" spans="1:9" ht="10.5">
      <c r="A206" s="201"/>
      <c r="B206" s="174"/>
      <c r="C206" s="201"/>
      <c r="D206" s="201"/>
      <c r="E206" s="202"/>
      <c r="F206" s="201"/>
      <c r="G206" s="174"/>
      <c r="H206" s="201"/>
      <c r="I206" s="201"/>
    </row>
    <row r="207" spans="1:9" ht="10.5">
      <c r="A207" s="201"/>
      <c r="B207" s="174"/>
      <c r="C207" s="201"/>
      <c r="D207" s="201"/>
      <c r="E207" s="202"/>
      <c r="F207" s="201"/>
      <c r="G207" s="174"/>
      <c r="H207" s="201"/>
      <c r="I207" s="201"/>
    </row>
    <row r="208" spans="1:9" ht="10.5">
      <c r="A208" s="201"/>
      <c r="B208" s="174"/>
      <c r="C208" s="201"/>
      <c r="D208" s="201"/>
      <c r="E208" s="202"/>
      <c r="F208" s="201"/>
      <c r="G208" s="174"/>
      <c r="H208" s="201"/>
      <c r="I208" s="201"/>
    </row>
    <row r="209" spans="1:9" ht="10.5">
      <c r="A209" s="201"/>
      <c r="B209" s="174"/>
      <c r="C209" s="201"/>
      <c r="D209" s="201"/>
      <c r="E209" s="202"/>
      <c r="F209" s="201"/>
      <c r="G209" s="174"/>
      <c r="H209" s="201"/>
      <c r="I209" s="201"/>
    </row>
    <row r="210" spans="1:9" ht="10.5">
      <c r="A210" s="201"/>
      <c r="B210" s="174"/>
      <c r="C210" s="201"/>
      <c r="D210" s="201"/>
      <c r="E210" s="202"/>
      <c r="F210" s="201"/>
      <c r="G210" s="174"/>
      <c r="H210" s="201"/>
      <c r="I210" s="201"/>
    </row>
    <row r="211" spans="1:9" ht="10.5">
      <c r="A211" s="201"/>
      <c r="B211" s="174"/>
      <c r="C211" s="201"/>
      <c r="D211" s="201"/>
      <c r="E211" s="202"/>
      <c r="F211" s="201"/>
      <c r="G211" s="174"/>
      <c r="H211" s="201"/>
      <c r="I211" s="201"/>
    </row>
    <row r="212" spans="1:9" ht="10.5">
      <c r="A212" s="201"/>
      <c r="B212" s="174"/>
      <c r="C212" s="201"/>
      <c r="D212" s="201"/>
      <c r="E212" s="202"/>
      <c r="F212" s="201"/>
      <c r="G212" s="174"/>
      <c r="H212" s="201"/>
      <c r="I212" s="201"/>
    </row>
    <row r="213" spans="1:9" ht="10.5">
      <c r="A213" s="201"/>
      <c r="B213" s="174"/>
      <c r="C213" s="201"/>
      <c r="D213" s="201"/>
      <c r="E213" s="202"/>
      <c r="F213" s="201"/>
      <c r="G213" s="174"/>
      <c r="H213" s="201"/>
      <c r="I213" s="201"/>
    </row>
    <row r="214" spans="1:9" ht="10.5">
      <c r="A214" s="201"/>
      <c r="B214" s="174"/>
      <c r="C214" s="201"/>
      <c r="D214" s="201"/>
      <c r="E214" s="202"/>
      <c r="F214" s="201"/>
      <c r="G214" s="174"/>
      <c r="H214" s="201"/>
      <c r="I214" s="201"/>
    </row>
    <row r="215" spans="1:9" ht="10.5">
      <c r="A215" s="201"/>
      <c r="B215" s="174"/>
      <c r="C215" s="201"/>
      <c r="D215" s="201"/>
      <c r="E215" s="202"/>
      <c r="F215" s="201"/>
      <c r="G215" s="174"/>
      <c r="H215" s="201"/>
      <c r="I215" s="201"/>
    </row>
    <row r="216" spans="1:9" ht="10.5">
      <c r="A216" s="201"/>
      <c r="B216" s="174"/>
      <c r="C216" s="201"/>
      <c r="D216" s="201"/>
      <c r="E216" s="202"/>
      <c r="F216" s="201"/>
      <c r="G216" s="174"/>
      <c r="H216" s="201"/>
      <c r="I216" s="201"/>
    </row>
    <row r="217" spans="1:9" ht="10.5">
      <c r="A217" s="201"/>
      <c r="B217" s="174"/>
      <c r="C217" s="201"/>
      <c r="D217" s="201"/>
      <c r="E217" s="202"/>
      <c r="F217" s="201"/>
      <c r="G217" s="174"/>
      <c r="H217" s="201"/>
      <c r="I217" s="201"/>
    </row>
    <row r="218" spans="1:9" ht="10.5">
      <c r="A218" s="201"/>
      <c r="B218" s="174"/>
      <c r="C218" s="201"/>
      <c r="D218" s="201"/>
      <c r="E218" s="202"/>
      <c r="F218" s="201"/>
      <c r="G218" s="174"/>
      <c r="H218" s="201"/>
      <c r="I218" s="201"/>
    </row>
    <row r="219" spans="1:9" ht="10.5">
      <c r="A219" s="201"/>
      <c r="B219" s="174"/>
      <c r="C219" s="201"/>
      <c r="D219" s="201"/>
      <c r="E219" s="202"/>
      <c r="F219" s="201"/>
      <c r="G219" s="174"/>
      <c r="H219" s="201"/>
      <c r="I219" s="201"/>
    </row>
    <row r="220" spans="1:9" ht="10.5">
      <c r="A220" s="201"/>
      <c r="B220" s="174"/>
      <c r="C220" s="201"/>
      <c r="D220" s="201"/>
      <c r="E220" s="202"/>
      <c r="F220" s="201"/>
      <c r="G220" s="174"/>
      <c r="H220" s="201"/>
      <c r="I220" s="201"/>
    </row>
    <row r="221" spans="1:9" ht="10.5">
      <c r="A221" s="201"/>
      <c r="B221" s="174"/>
      <c r="C221" s="201"/>
      <c r="D221" s="201"/>
      <c r="E221" s="202"/>
      <c r="F221" s="201"/>
      <c r="G221" s="174"/>
      <c r="H221" s="201"/>
      <c r="I221" s="201"/>
    </row>
    <row r="222" spans="1:9" ht="10.5">
      <c r="A222" s="201"/>
      <c r="B222" s="174"/>
      <c r="C222" s="201"/>
      <c r="D222" s="201"/>
      <c r="E222" s="202"/>
      <c r="F222" s="201"/>
      <c r="G222" s="174"/>
      <c r="H222" s="201"/>
      <c r="I222" s="201"/>
    </row>
    <row r="223" spans="1:9" ht="10.5">
      <c r="A223" s="201"/>
      <c r="B223" s="174"/>
      <c r="C223" s="201"/>
      <c r="D223" s="201"/>
      <c r="E223" s="202"/>
      <c r="F223" s="201"/>
      <c r="G223" s="174"/>
      <c r="H223" s="201"/>
      <c r="I223" s="201"/>
    </row>
    <row r="224" spans="1:9" ht="10.5">
      <c r="A224" s="201"/>
      <c r="B224" s="174"/>
      <c r="C224" s="201"/>
      <c r="D224" s="201"/>
      <c r="E224" s="202"/>
      <c r="F224" s="201"/>
      <c r="G224" s="174"/>
      <c r="H224" s="201"/>
      <c r="I224" s="201"/>
    </row>
    <row r="225" spans="1:9" ht="10.5">
      <c r="A225" s="201"/>
      <c r="B225" s="174"/>
      <c r="C225" s="201"/>
      <c r="D225" s="201"/>
      <c r="E225" s="202"/>
      <c r="F225" s="201"/>
      <c r="G225" s="174"/>
      <c r="H225" s="201"/>
      <c r="I225" s="201"/>
    </row>
    <row r="226" spans="1:9" ht="10.5">
      <c r="A226" s="201"/>
      <c r="B226" s="174"/>
      <c r="C226" s="201"/>
      <c r="D226" s="201"/>
      <c r="E226" s="202"/>
      <c r="F226" s="201"/>
      <c r="G226" s="174"/>
      <c r="H226" s="201"/>
      <c r="I226" s="201"/>
    </row>
    <row r="227" spans="1:9" ht="10.5">
      <c r="A227" s="201"/>
      <c r="B227" s="174"/>
      <c r="C227" s="201"/>
      <c r="D227" s="201"/>
      <c r="E227" s="202"/>
      <c r="F227" s="201"/>
      <c r="G227" s="174"/>
      <c r="H227" s="201"/>
      <c r="I227" s="201"/>
    </row>
    <row r="228" spans="1:9" ht="10.5">
      <c r="A228" s="201"/>
      <c r="B228" s="174"/>
      <c r="C228" s="201"/>
      <c r="D228" s="201"/>
      <c r="E228" s="202"/>
      <c r="F228" s="201"/>
      <c r="G228" s="174"/>
      <c r="H228" s="201"/>
      <c r="I228" s="201"/>
    </row>
    <row r="229" spans="1:9" ht="10.5">
      <c r="A229" s="201"/>
      <c r="B229" s="174"/>
      <c r="C229" s="201"/>
      <c r="D229" s="201"/>
      <c r="E229" s="202"/>
      <c r="F229" s="201"/>
      <c r="G229" s="174"/>
      <c r="H229" s="201"/>
      <c r="I229" s="201"/>
    </row>
    <row r="230" spans="1:9" ht="10.5">
      <c r="A230" s="201"/>
      <c r="B230" s="174"/>
      <c r="C230" s="201"/>
      <c r="D230" s="201"/>
      <c r="E230" s="202"/>
      <c r="F230" s="201"/>
      <c r="G230" s="174"/>
      <c r="H230" s="201"/>
      <c r="I230" s="201"/>
    </row>
    <row r="231" spans="1:9" ht="10.5">
      <c r="A231" s="201"/>
      <c r="B231" s="174"/>
      <c r="C231" s="201"/>
      <c r="D231" s="201"/>
      <c r="E231" s="202"/>
      <c r="F231" s="201"/>
      <c r="G231" s="174"/>
      <c r="H231" s="201"/>
      <c r="I231" s="201"/>
    </row>
    <row r="232" spans="1:9" ht="10.5">
      <c r="A232" s="201"/>
      <c r="B232" s="174"/>
      <c r="C232" s="201"/>
      <c r="D232" s="201"/>
      <c r="E232" s="202"/>
      <c r="F232" s="201"/>
      <c r="G232" s="174"/>
      <c r="H232" s="201"/>
      <c r="I232" s="201"/>
    </row>
    <row r="233" spans="1:9" ht="10.5">
      <c r="A233" s="201"/>
      <c r="B233" s="174"/>
      <c r="C233" s="201"/>
      <c r="D233" s="201"/>
      <c r="E233" s="202"/>
      <c r="F233" s="201"/>
      <c r="G233" s="174"/>
      <c r="H233" s="201"/>
      <c r="I233" s="201"/>
    </row>
    <row r="234" spans="1:9" ht="10.5">
      <c r="A234" s="201"/>
      <c r="B234" s="174"/>
      <c r="C234" s="201"/>
      <c r="D234" s="201"/>
      <c r="E234" s="202"/>
      <c r="F234" s="201"/>
      <c r="G234" s="174"/>
      <c r="H234" s="201"/>
      <c r="I234" s="201"/>
    </row>
    <row r="235" spans="1:9" ht="10.5">
      <c r="A235" s="201"/>
      <c r="B235" s="174"/>
      <c r="C235" s="201"/>
      <c r="D235" s="201"/>
      <c r="E235" s="202"/>
      <c r="F235" s="201"/>
      <c r="G235" s="174"/>
      <c r="H235" s="201"/>
      <c r="I235" s="201"/>
    </row>
    <row r="236" spans="1:9" ht="10.5">
      <c r="A236" s="201"/>
      <c r="B236" s="174"/>
      <c r="C236" s="201"/>
      <c r="D236" s="201"/>
      <c r="E236" s="202"/>
      <c r="F236" s="201"/>
      <c r="G236" s="174"/>
      <c r="H236" s="201"/>
      <c r="I236" s="201"/>
    </row>
    <row r="237" spans="1:9" ht="10.5">
      <c r="A237" s="201"/>
      <c r="B237" s="174"/>
      <c r="C237" s="201"/>
      <c r="D237" s="201"/>
      <c r="E237" s="202"/>
      <c r="F237" s="201"/>
      <c r="G237" s="174"/>
      <c r="H237" s="201"/>
      <c r="I237" s="201"/>
    </row>
    <row r="238" spans="1:9" ht="10.5">
      <c r="A238" s="201"/>
      <c r="B238" s="174"/>
      <c r="C238" s="201"/>
      <c r="D238" s="201"/>
      <c r="E238" s="202"/>
      <c r="F238" s="201"/>
      <c r="G238" s="174"/>
      <c r="H238" s="201"/>
      <c r="I238" s="201"/>
    </row>
    <row r="239" spans="1:9" ht="10.5">
      <c r="A239" s="201"/>
      <c r="B239" s="174"/>
      <c r="C239" s="201"/>
      <c r="D239" s="201"/>
      <c r="E239" s="202"/>
      <c r="F239" s="201"/>
      <c r="G239" s="174"/>
      <c r="H239" s="201"/>
      <c r="I239" s="201"/>
    </row>
    <row r="240" spans="1:9" ht="10.5">
      <c r="A240" s="201"/>
      <c r="B240" s="174"/>
      <c r="C240" s="201"/>
      <c r="D240" s="201"/>
      <c r="E240" s="202"/>
      <c r="F240" s="201"/>
      <c r="G240" s="174"/>
      <c r="H240" s="201"/>
      <c r="I240" s="201"/>
    </row>
    <row r="241" spans="1:9" ht="10.5">
      <c r="A241" s="201"/>
      <c r="B241" s="174"/>
      <c r="C241" s="201"/>
      <c r="D241" s="201"/>
      <c r="E241" s="202"/>
      <c r="F241" s="201"/>
      <c r="G241" s="174"/>
      <c r="H241" s="201"/>
      <c r="I241" s="201"/>
    </row>
    <row r="242" spans="1:9" ht="10.5">
      <c r="A242" s="201"/>
      <c r="B242" s="174"/>
      <c r="C242" s="201"/>
      <c r="D242" s="201"/>
      <c r="E242" s="202"/>
      <c r="F242" s="201"/>
      <c r="G242" s="174"/>
      <c r="H242" s="201"/>
      <c r="I242" s="201"/>
    </row>
    <row r="243" spans="1:9" ht="10.5">
      <c r="A243" s="201"/>
      <c r="B243" s="174"/>
      <c r="C243" s="201"/>
      <c r="D243" s="201"/>
      <c r="E243" s="202"/>
      <c r="F243" s="201"/>
      <c r="G243" s="174"/>
      <c r="H243" s="201"/>
      <c r="I243" s="201"/>
    </row>
    <row r="244" spans="1:9" ht="10.5">
      <c r="A244" s="201"/>
      <c r="B244" s="174"/>
      <c r="C244" s="201"/>
      <c r="D244" s="201"/>
      <c r="E244" s="202"/>
      <c r="F244" s="201"/>
      <c r="G244" s="174"/>
      <c r="H244" s="201"/>
      <c r="I244" s="201"/>
    </row>
    <row r="245" spans="1:9" ht="10.5">
      <c r="A245" s="201"/>
      <c r="B245" s="174"/>
      <c r="C245" s="201"/>
      <c r="D245" s="201"/>
      <c r="E245" s="202"/>
      <c r="F245" s="201"/>
      <c r="G245" s="174"/>
      <c r="H245" s="201"/>
      <c r="I245" s="201"/>
    </row>
    <row r="246" spans="1:9" ht="10.5">
      <c r="A246" s="201"/>
      <c r="B246" s="174"/>
      <c r="C246" s="201"/>
      <c r="D246" s="201"/>
      <c r="E246" s="202"/>
      <c r="F246" s="201"/>
      <c r="G246" s="174"/>
      <c r="H246" s="201"/>
      <c r="I246" s="201"/>
    </row>
    <row r="247" spans="1:9" ht="10.5">
      <c r="A247" s="201"/>
      <c r="B247" s="174"/>
      <c r="C247" s="201"/>
      <c r="D247" s="201"/>
      <c r="E247" s="202"/>
      <c r="F247" s="201"/>
      <c r="G247" s="174"/>
      <c r="H247" s="201"/>
      <c r="I247" s="201"/>
    </row>
    <row r="248" spans="1:9" ht="10.5">
      <c r="A248" s="201"/>
      <c r="B248" s="174"/>
      <c r="C248" s="201"/>
      <c r="D248" s="201"/>
      <c r="E248" s="202"/>
      <c r="F248" s="201"/>
      <c r="G248" s="174"/>
      <c r="H248" s="201"/>
      <c r="I248" s="201"/>
    </row>
    <row r="249" spans="1:9" ht="10.5">
      <c r="A249" s="201"/>
      <c r="B249" s="174"/>
      <c r="C249" s="201"/>
      <c r="D249" s="201"/>
      <c r="E249" s="202"/>
      <c r="F249" s="201"/>
      <c r="G249" s="174"/>
      <c r="H249" s="201"/>
      <c r="I249" s="201"/>
    </row>
    <row r="250" spans="1:9" ht="10.5">
      <c r="A250" s="201"/>
      <c r="B250" s="174"/>
      <c r="C250" s="201"/>
      <c r="D250" s="201"/>
      <c r="E250" s="202"/>
      <c r="F250" s="201"/>
      <c r="G250" s="174"/>
      <c r="H250" s="201"/>
      <c r="I250" s="201"/>
    </row>
    <row r="251" spans="1:9" ht="10.5">
      <c r="A251" s="201"/>
      <c r="B251" s="174"/>
      <c r="C251" s="201"/>
      <c r="D251" s="201"/>
      <c r="E251" s="202"/>
      <c r="F251" s="201"/>
      <c r="G251" s="174"/>
      <c r="H251" s="201"/>
      <c r="I251" s="201"/>
    </row>
    <row r="252" spans="1:9" ht="10.5">
      <c r="A252" s="201"/>
      <c r="B252" s="174"/>
      <c r="C252" s="201"/>
      <c r="D252" s="201"/>
      <c r="E252" s="202"/>
      <c r="F252" s="201"/>
      <c r="G252" s="174"/>
      <c r="H252" s="201"/>
      <c r="I252" s="201"/>
    </row>
    <row r="253" spans="1:9" ht="10.5">
      <c r="A253" s="201"/>
      <c r="B253" s="174"/>
      <c r="C253" s="201"/>
      <c r="D253" s="201"/>
      <c r="E253" s="202"/>
      <c r="F253" s="201"/>
      <c r="G253" s="174"/>
      <c r="H253" s="201"/>
      <c r="I253" s="201"/>
    </row>
    <row r="254" spans="1:9" ht="10.5">
      <c r="A254" s="201"/>
      <c r="B254" s="174"/>
      <c r="C254" s="201"/>
      <c r="D254" s="201"/>
      <c r="E254" s="202"/>
      <c r="F254" s="201"/>
      <c r="G254" s="174"/>
      <c r="H254" s="201"/>
      <c r="I254" s="201"/>
    </row>
    <row r="255" spans="1:9" ht="10.5">
      <c r="A255" s="201"/>
      <c r="B255" s="174"/>
      <c r="C255" s="201"/>
      <c r="D255" s="201"/>
      <c r="E255" s="202"/>
      <c r="F255" s="201"/>
      <c r="G255" s="174"/>
      <c r="H255" s="201"/>
      <c r="I255" s="201"/>
    </row>
    <row r="256" spans="1:9" ht="10.5">
      <c r="A256" s="201"/>
      <c r="B256" s="174"/>
      <c r="C256" s="201"/>
      <c r="D256" s="201"/>
      <c r="E256" s="202"/>
      <c r="F256" s="201"/>
      <c r="G256" s="174"/>
      <c r="H256" s="201"/>
      <c r="I256" s="201"/>
    </row>
    <row r="257" spans="1:9" ht="10.5">
      <c r="A257" s="201"/>
      <c r="B257" s="174"/>
      <c r="C257" s="201"/>
      <c r="D257" s="201"/>
      <c r="E257" s="202"/>
      <c r="F257" s="201"/>
      <c r="G257" s="174"/>
      <c r="H257" s="201"/>
      <c r="I257" s="201"/>
    </row>
    <row r="258" spans="1:9" ht="10.5">
      <c r="A258" s="201"/>
      <c r="B258" s="174"/>
      <c r="C258" s="201"/>
      <c r="D258" s="201"/>
      <c r="E258" s="202"/>
      <c r="F258" s="201"/>
      <c r="G258" s="174"/>
      <c r="H258" s="201"/>
      <c r="I258" s="201"/>
    </row>
    <row r="259" spans="1:9" ht="10.5">
      <c r="A259" s="201"/>
      <c r="B259" s="174"/>
      <c r="C259" s="201"/>
      <c r="D259" s="201"/>
      <c r="E259" s="202"/>
      <c r="F259" s="201"/>
      <c r="G259" s="174"/>
      <c r="H259" s="201"/>
      <c r="I259" s="201"/>
    </row>
    <row r="260" spans="1:9" ht="10.5">
      <c r="A260" s="201"/>
      <c r="B260" s="174"/>
      <c r="C260" s="201"/>
      <c r="D260" s="201"/>
      <c r="E260" s="202"/>
      <c r="F260" s="201"/>
      <c r="G260" s="174"/>
      <c r="H260" s="201"/>
      <c r="I260" s="201"/>
    </row>
    <row r="261" spans="1:9" ht="10.5">
      <c r="A261" s="201"/>
      <c r="B261" s="174"/>
      <c r="C261" s="201"/>
      <c r="D261" s="201"/>
      <c r="E261" s="202"/>
      <c r="F261" s="201"/>
      <c r="G261" s="174"/>
      <c r="H261" s="201"/>
      <c r="I261" s="201"/>
    </row>
    <row r="262" spans="1:9" ht="10.5">
      <c r="A262" s="201"/>
      <c r="B262" s="174"/>
      <c r="C262" s="201"/>
      <c r="D262" s="201"/>
      <c r="E262" s="202"/>
      <c r="F262" s="201"/>
      <c r="G262" s="174"/>
      <c r="H262" s="201"/>
      <c r="I262" s="201"/>
    </row>
    <row r="263" spans="1:9" ht="10.5">
      <c r="A263" s="201"/>
      <c r="B263" s="174"/>
      <c r="C263" s="201"/>
      <c r="D263" s="201"/>
      <c r="E263" s="202"/>
      <c r="F263" s="201"/>
      <c r="G263" s="174"/>
      <c r="H263" s="201"/>
      <c r="I263" s="201"/>
    </row>
    <row r="264" spans="1:9" ht="10.5">
      <c r="A264" s="201"/>
      <c r="B264" s="174"/>
      <c r="C264" s="201"/>
      <c r="D264" s="201"/>
      <c r="E264" s="202"/>
      <c r="F264" s="201"/>
      <c r="G264" s="174"/>
      <c r="H264" s="201"/>
      <c r="I264" s="201"/>
    </row>
    <row r="265" spans="1:9" ht="10.5">
      <c r="A265" s="201"/>
      <c r="B265" s="174"/>
      <c r="C265" s="201"/>
      <c r="D265" s="201"/>
      <c r="E265" s="202"/>
      <c r="F265" s="201"/>
      <c r="G265" s="174"/>
      <c r="H265" s="201"/>
      <c r="I265" s="201"/>
    </row>
    <row r="266" spans="1:9" ht="10.5">
      <c r="A266" s="201"/>
      <c r="B266" s="174"/>
      <c r="C266" s="201"/>
      <c r="D266" s="201"/>
      <c r="E266" s="202"/>
      <c r="F266" s="201"/>
      <c r="G266" s="174"/>
      <c r="H266" s="201"/>
      <c r="I266" s="201"/>
    </row>
    <row r="267" spans="1:9" ht="10.5">
      <c r="A267" s="201"/>
      <c r="B267" s="174"/>
      <c r="C267" s="201"/>
      <c r="D267" s="201"/>
      <c r="E267" s="202"/>
      <c r="F267" s="201"/>
      <c r="G267" s="174"/>
      <c r="H267" s="201"/>
      <c r="I267" s="201"/>
    </row>
    <row r="268" spans="1:9" ht="10.5">
      <c r="A268" s="201"/>
      <c r="B268" s="174"/>
      <c r="C268" s="201"/>
      <c r="D268" s="201"/>
      <c r="E268" s="202"/>
      <c r="F268" s="201"/>
      <c r="G268" s="174"/>
      <c r="H268" s="201"/>
      <c r="I268" s="201"/>
    </row>
    <row r="269" spans="1:9" ht="10.5">
      <c r="A269" s="201"/>
      <c r="B269" s="174"/>
      <c r="C269" s="201"/>
      <c r="D269" s="201"/>
      <c r="E269" s="202"/>
      <c r="F269" s="201"/>
      <c r="G269" s="174"/>
      <c r="H269" s="201"/>
      <c r="I269" s="201"/>
    </row>
    <row r="270" spans="1:9" ht="10.5">
      <c r="A270" s="201"/>
      <c r="B270" s="174"/>
      <c r="C270" s="201"/>
      <c r="D270" s="201"/>
      <c r="E270" s="202"/>
      <c r="F270" s="201"/>
      <c r="G270" s="174"/>
      <c r="H270" s="201"/>
      <c r="I270" s="201"/>
    </row>
    <row r="271" spans="1:9" ht="10.5">
      <c r="A271" s="201"/>
      <c r="B271" s="174"/>
      <c r="C271" s="201"/>
      <c r="D271" s="201"/>
      <c r="E271" s="202"/>
      <c r="F271" s="201"/>
      <c r="G271" s="174"/>
      <c r="H271" s="201"/>
      <c r="I271" s="201"/>
    </row>
    <row r="272" spans="1:9" ht="10.5">
      <c r="A272" s="201"/>
      <c r="B272" s="174"/>
      <c r="C272" s="201"/>
      <c r="D272" s="201"/>
      <c r="E272" s="202"/>
      <c r="F272" s="201"/>
      <c r="G272" s="174"/>
      <c r="H272" s="201"/>
      <c r="I272" s="201"/>
    </row>
    <row r="273" spans="1:9" ht="10.5">
      <c r="A273" s="201"/>
      <c r="B273" s="174"/>
      <c r="C273" s="201"/>
      <c r="D273" s="201"/>
      <c r="E273" s="202"/>
      <c r="F273" s="201"/>
      <c r="G273" s="174"/>
      <c r="H273" s="201"/>
      <c r="I273" s="201"/>
    </row>
    <row r="274" spans="1:9" ht="10.5">
      <c r="A274" s="201"/>
      <c r="B274" s="174"/>
      <c r="C274" s="201"/>
      <c r="D274" s="201"/>
      <c r="E274" s="202"/>
      <c r="F274" s="201"/>
      <c r="G274" s="174"/>
      <c r="H274" s="201"/>
      <c r="I274" s="201"/>
    </row>
    <row r="275" spans="1:9" ht="10.5">
      <c r="A275" s="201"/>
      <c r="B275" s="174"/>
      <c r="C275" s="201"/>
      <c r="D275" s="201"/>
      <c r="E275" s="202"/>
      <c r="F275" s="201"/>
      <c r="G275" s="174"/>
      <c r="H275" s="201"/>
      <c r="I275" s="201"/>
    </row>
    <row r="276" spans="1:9" ht="10.5">
      <c r="A276" s="201"/>
      <c r="B276" s="174"/>
      <c r="C276" s="201"/>
      <c r="D276" s="201"/>
      <c r="E276" s="202"/>
      <c r="F276" s="201"/>
      <c r="G276" s="174"/>
      <c r="H276" s="201"/>
      <c r="I276" s="201"/>
    </row>
    <row r="277" spans="1:9" ht="10.5">
      <c r="A277" s="201"/>
      <c r="B277" s="174"/>
      <c r="C277" s="201"/>
      <c r="D277" s="201"/>
      <c r="E277" s="202"/>
      <c r="F277" s="201"/>
      <c r="G277" s="174"/>
      <c r="H277" s="201"/>
      <c r="I277" s="201"/>
    </row>
    <row r="278" spans="1:9" ht="10.5">
      <c r="A278" s="201"/>
      <c r="B278" s="174"/>
      <c r="C278" s="201"/>
      <c r="D278" s="201"/>
      <c r="E278" s="202"/>
      <c r="F278" s="201"/>
      <c r="G278" s="174"/>
      <c r="H278" s="201"/>
      <c r="I278" s="201"/>
    </row>
    <row r="279" spans="1:9" ht="10.5">
      <c r="A279" s="201"/>
      <c r="B279" s="174"/>
      <c r="C279" s="201"/>
      <c r="D279" s="201"/>
      <c r="E279" s="202"/>
      <c r="F279" s="201"/>
      <c r="G279" s="174"/>
      <c r="H279" s="201"/>
      <c r="I279" s="201"/>
    </row>
    <row r="280" spans="1:9" ht="10.5">
      <c r="A280" s="201"/>
      <c r="B280" s="174"/>
      <c r="C280" s="201"/>
      <c r="D280" s="201"/>
      <c r="E280" s="202"/>
      <c r="F280" s="201"/>
      <c r="G280" s="174"/>
      <c r="H280" s="201"/>
      <c r="I280" s="201"/>
    </row>
    <row r="281" spans="1:9" ht="10.5">
      <c r="A281" s="201"/>
      <c r="B281" s="174"/>
      <c r="C281" s="201"/>
      <c r="D281" s="201"/>
      <c r="E281" s="202"/>
      <c r="F281" s="201"/>
      <c r="G281" s="174"/>
      <c r="H281" s="201"/>
      <c r="I281" s="201"/>
    </row>
    <row r="282" spans="1:9" ht="10.5">
      <c r="A282" s="201"/>
      <c r="B282" s="174"/>
      <c r="C282" s="201"/>
      <c r="D282" s="201"/>
      <c r="E282" s="202"/>
      <c r="F282" s="201"/>
      <c r="G282" s="174"/>
      <c r="H282" s="201"/>
      <c r="I282" s="201"/>
    </row>
    <row r="283" spans="1:9" ht="10.5">
      <c r="A283" s="201"/>
      <c r="B283" s="174"/>
      <c r="C283" s="201"/>
      <c r="D283" s="201"/>
      <c r="E283" s="202"/>
      <c r="F283" s="201"/>
      <c r="G283" s="174"/>
      <c r="H283" s="201"/>
      <c r="I283" s="201"/>
    </row>
    <row r="284" spans="1:9" ht="10.5">
      <c r="A284" s="201"/>
      <c r="B284" s="174"/>
      <c r="C284" s="201"/>
      <c r="D284" s="201"/>
      <c r="E284" s="202"/>
      <c r="F284" s="201"/>
      <c r="G284" s="174"/>
      <c r="H284" s="201"/>
      <c r="I284" s="201"/>
    </row>
    <row r="285" spans="1:9" ht="10.5">
      <c r="A285" s="201"/>
      <c r="B285" s="174"/>
      <c r="C285" s="201"/>
      <c r="D285" s="201"/>
      <c r="E285" s="202"/>
      <c r="F285" s="201"/>
      <c r="G285" s="174"/>
      <c r="H285" s="201"/>
      <c r="I285" s="201"/>
    </row>
    <row r="286" spans="1:9" ht="10.5">
      <c r="A286" s="201"/>
      <c r="B286" s="174"/>
      <c r="C286" s="201"/>
      <c r="D286" s="201"/>
      <c r="E286" s="202"/>
      <c r="F286" s="201"/>
      <c r="G286" s="174"/>
      <c r="H286" s="201"/>
      <c r="I286" s="201"/>
    </row>
    <row r="287" spans="1:9" ht="10.5">
      <c r="A287" s="201"/>
      <c r="B287" s="174"/>
      <c r="C287" s="201"/>
      <c r="D287" s="201"/>
      <c r="E287" s="202"/>
      <c r="F287" s="201"/>
      <c r="G287" s="174"/>
      <c r="H287" s="201"/>
      <c r="I287" s="201"/>
    </row>
    <row r="288" spans="1:9" ht="10.5">
      <c r="A288" s="201"/>
      <c r="B288" s="174"/>
      <c r="C288" s="201"/>
      <c r="D288" s="201"/>
      <c r="E288" s="202"/>
      <c r="F288" s="201"/>
      <c r="G288" s="174"/>
      <c r="H288" s="201"/>
      <c r="I288" s="201"/>
    </row>
    <row r="289" spans="1:9" ht="10.5">
      <c r="A289" s="201"/>
      <c r="B289" s="174"/>
      <c r="C289" s="201"/>
      <c r="D289" s="201"/>
      <c r="E289" s="202"/>
      <c r="F289" s="201"/>
      <c r="G289" s="174"/>
      <c r="H289" s="201"/>
      <c r="I289" s="201"/>
    </row>
    <row r="290" spans="1:9" ht="10.5">
      <c r="A290" s="201"/>
      <c r="B290" s="174"/>
      <c r="C290" s="201"/>
      <c r="D290" s="201"/>
      <c r="E290" s="202"/>
      <c r="F290" s="201"/>
      <c r="G290" s="174"/>
      <c r="H290" s="201"/>
      <c r="I290" s="201"/>
    </row>
    <row r="291" spans="1:9" ht="10.5">
      <c r="A291" s="201"/>
      <c r="B291" s="174"/>
      <c r="C291" s="201"/>
      <c r="D291" s="201"/>
      <c r="E291" s="202"/>
      <c r="F291" s="201"/>
      <c r="G291" s="174"/>
      <c r="H291" s="201"/>
      <c r="I291" s="201"/>
    </row>
    <row r="292" spans="1:9" ht="10.5">
      <c r="A292" s="201"/>
      <c r="B292" s="174"/>
      <c r="C292" s="201"/>
      <c r="D292" s="201"/>
      <c r="E292" s="202"/>
      <c r="F292" s="201"/>
      <c r="G292" s="174"/>
      <c r="H292" s="201"/>
      <c r="I292" s="201"/>
    </row>
    <row r="293" spans="1:9" ht="10.5">
      <c r="A293" s="201"/>
      <c r="B293" s="174"/>
      <c r="C293" s="201"/>
      <c r="D293" s="201"/>
      <c r="E293" s="202"/>
      <c r="F293" s="201"/>
      <c r="G293" s="174"/>
      <c r="H293" s="201"/>
      <c r="I293" s="201"/>
    </row>
    <row r="294" spans="1:9" ht="10.5">
      <c r="A294" s="201"/>
      <c r="B294" s="174"/>
      <c r="C294" s="201"/>
      <c r="D294" s="201"/>
      <c r="E294" s="202"/>
      <c r="F294" s="201"/>
      <c r="G294" s="174"/>
      <c r="H294" s="201"/>
      <c r="I294" s="201"/>
    </row>
    <row r="295" spans="1:9" ht="10.5">
      <c r="A295" s="201"/>
      <c r="B295" s="174"/>
      <c r="C295" s="201"/>
      <c r="D295" s="201"/>
      <c r="E295" s="202"/>
      <c r="F295" s="201"/>
      <c r="G295" s="174"/>
      <c r="H295" s="201"/>
      <c r="I295" s="201"/>
    </row>
    <row r="296" spans="1:9" ht="10.5">
      <c r="A296" s="201"/>
      <c r="B296" s="174"/>
      <c r="C296" s="201"/>
      <c r="D296" s="201"/>
      <c r="E296" s="202"/>
      <c r="F296" s="201"/>
      <c r="G296" s="174"/>
      <c r="H296" s="201"/>
      <c r="I296" s="201"/>
    </row>
    <row r="297" spans="1:9" ht="10.5">
      <c r="A297" s="201"/>
      <c r="B297" s="174"/>
      <c r="C297" s="201"/>
      <c r="D297" s="201"/>
      <c r="E297" s="202"/>
      <c r="F297" s="201"/>
      <c r="G297" s="174"/>
      <c r="H297" s="201"/>
      <c r="I297" s="201"/>
    </row>
    <row r="298" spans="1:9" ht="10.5">
      <c r="A298" s="201"/>
      <c r="B298" s="174"/>
      <c r="C298" s="201"/>
      <c r="D298" s="201"/>
      <c r="E298" s="202"/>
      <c r="F298" s="201"/>
      <c r="G298" s="174"/>
      <c r="H298" s="201"/>
      <c r="I298" s="201"/>
    </row>
    <row r="299" spans="1:9" ht="10.5">
      <c r="A299" s="201"/>
      <c r="B299" s="174"/>
      <c r="C299" s="201"/>
      <c r="D299" s="201"/>
      <c r="E299" s="202"/>
      <c r="F299" s="201"/>
      <c r="G299" s="174"/>
      <c r="H299" s="201"/>
      <c r="I299" s="201"/>
    </row>
    <row r="300" spans="1:9" ht="10.5">
      <c r="A300" s="201"/>
      <c r="B300" s="174"/>
      <c r="C300" s="201"/>
      <c r="D300" s="201"/>
      <c r="E300" s="202"/>
      <c r="F300" s="201"/>
      <c r="G300" s="174"/>
      <c r="H300" s="201"/>
      <c r="I300" s="201"/>
    </row>
    <row r="301" spans="1:9" ht="10.5">
      <c r="A301" s="201"/>
      <c r="B301" s="174"/>
      <c r="C301" s="201"/>
      <c r="D301" s="201"/>
      <c r="E301" s="202"/>
      <c r="F301" s="201"/>
      <c r="G301" s="174"/>
      <c r="H301" s="201"/>
      <c r="I301" s="201"/>
    </row>
    <row r="302" spans="1:9" ht="10.5">
      <c r="A302" s="201"/>
      <c r="B302" s="174"/>
      <c r="C302" s="201"/>
      <c r="D302" s="201"/>
      <c r="E302" s="202"/>
      <c r="F302" s="201"/>
      <c r="G302" s="174"/>
      <c r="H302" s="201"/>
      <c r="I302" s="201"/>
    </row>
    <row r="303" spans="1:9" ht="10.5">
      <c r="A303" s="201"/>
      <c r="B303" s="174"/>
      <c r="C303" s="201"/>
      <c r="D303" s="201"/>
      <c r="E303" s="202"/>
      <c r="F303" s="201"/>
      <c r="G303" s="174"/>
      <c r="H303" s="201"/>
      <c r="I303" s="201"/>
    </row>
    <row r="304" spans="1:9" ht="10.5">
      <c r="A304" s="201"/>
      <c r="B304" s="174"/>
      <c r="C304" s="201"/>
      <c r="D304" s="201"/>
      <c r="E304" s="202"/>
      <c r="F304" s="201"/>
      <c r="G304" s="174"/>
      <c r="H304" s="201"/>
      <c r="I304" s="201"/>
    </row>
    <row r="305" spans="1:9" ht="10.5">
      <c r="A305" s="201"/>
      <c r="B305" s="174"/>
      <c r="C305" s="201"/>
      <c r="D305" s="201"/>
      <c r="E305" s="202"/>
      <c r="F305" s="201"/>
      <c r="G305" s="174"/>
      <c r="H305" s="201"/>
      <c r="I305" s="201"/>
    </row>
    <row r="306" spans="1:9" ht="10.5">
      <c r="A306" s="201"/>
      <c r="B306" s="174"/>
      <c r="C306" s="201"/>
      <c r="D306" s="201"/>
      <c r="E306" s="202"/>
      <c r="F306" s="201"/>
      <c r="G306" s="174"/>
      <c r="H306" s="201"/>
      <c r="I306" s="201"/>
    </row>
    <row r="307" spans="1:9" ht="10.5">
      <c r="A307" s="201"/>
      <c r="B307" s="174"/>
      <c r="C307" s="201"/>
      <c r="D307" s="201"/>
      <c r="E307" s="202"/>
      <c r="F307" s="201"/>
      <c r="G307" s="174"/>
      <c r="H307" s="201"/>
      <c r="I307" s="201"/>
    </row>
    <row r="308" spans="1:9" ht="10.5">
      <c r="A308" s="201"/>
      <c r="B308" s="174"/>
      <c r="C308" s="201"/>
      <c r="D308" s="201"/>
      <c r="E308" s="202"/>
      <c r="F308" s="201"/>
      <c r="G308" s="174"/>
      <c r="H308" s="201"/>
      <c r="I308" s="201"/>
    </row>
    <row r="309" spans="1:9" ht="10.5">
      <c r="A309" s="201"/>
      <c r="B309" s="174"/>
      <c r="C309" s="201"/>
      <c r="D309" s="201"/>
      <c r="E309" s="202"/>
      <c r="F309" s="201"/>
      <c r="G309" s="174"/>
      <c r="H309" s="201"/>
      <c r="I309" s="201"/>
    </row>
    <row r="310" spans="1:9" ht="10.5">
      <c r="A310" s="201"/>
      <c r="B310" s="174"/>
      <c r="C310" s="201"/>
      <c r="D310" s="201"/>
      <c r="E310" s="202"/>
      <c r="F310" s="201"/>
      <c r="G310" s="174"/>
      <c r="H310" s="201"/>
      <c r="I310" s="201"/>
    </row>
    <row r="311" spans="1:9" ht="10.5">
      <c r="A311" s="201"/>
      <c r="B311" s="174"/>
      <c r="C311" s="201"/>
      <c r="D311" s="201"/>
      <c r="E311" s="202"/>
      <c r="F311" s="201"/>
      <c r="G311" s="174"/>
      <c r="H311" s="201"/>
      <c r="I311" s="201"/>
    </row>
    <row r="312" spans="1:9" ht="10.5">
      <c r="A312" s="201"/>
      <c r="B312" s="174"/>
      <c r="C312" s="201"/>
      <c r="D312" s="201"/>
      <c r="E312" s="202"/>
      <c r="F312" s="201"/>
      <c r="G312" s="174"/>
      <c r="H312" s="201"/>
      <c r="I312" s="201"/>
    </row>
    <row r="313" spans="1:9" ht="10.5">
      <c r="A313" s="201"/>
      <c r="B313" s="174"/>
      <c r="C313" s="201"/>
      <c r="D313" s="201"/>
      <c r="E313" s="202"/>
      <c r="F313" s="201"/>
      <c r="G313" s="174"/>
      <c r="H313" s="201"/>
      <c r="I313" s="201"/>
    </row>
    <row r="314" spans="1:9" ht="10.5">
      <c r="A314" s="201"/>
      <c r="B314" s="174"/>
      <c r="C314" s="201"/>
      <c r="D314" s="201"/>
      <c r="E314" s="202"/>
      <c r="F314" s="201"/>
      <c r="G314" s="174"/>
      <c r="H314" s="201"/>
      <c r="I314" s="201"/>
    </row>
    <row r="315" spans="1:9" ht="10.5">
      <c r="A315" s="201"/>
      <c r="B315" s="174"/>
      <c r="C315" s="201"/>
      <c r="D315" s="201"/>
      <c r="E315" s="202"/>
      <c r="F315" s="201"/>
      <c r="G315" s="174"/>
      <c r="H315" s="201"/>
      <c r="I315" s="201"/>
    </row>
    <row r="316" spans="1:9" ht="10.5">
      <c r="A316" s="201"/>
      <c r="B316" s="174"/>
      <c r="C316" s="201"/>
      <c r="D316" s="201"/>
      <c r="E316" s="202"/>
      <c r="F316" s="201"/>
      <c r="G316" s="174"/>
      <c r="H316" s="201"/>
      <c r="I316" s="201"/>
    </row>
    <row r="317" spans="1:9" ht="10.5">
      <c r="A317" s="201"/>
      <c r="B317" s="174"/>
      <c r="C317" s="201"/>
      <c r="D317" s="201"/>
      <c r="E317" s="202"/>
      <c r="F317" s="201"/>
      <c r="G317" s="174"/>
      <c r="H317" s="201"/>
      <c r="I317" s="201"/>
    </row>
    <row r="318" spans="1:9" ht="10.5">
      <c r="A318" s="201"/>
      <c r="B318" s="174"/>
      <c r="C318" s="201"/>
      <c r="D318" s="201"/>
      <c r="E318" s="202"/>
      <c r="F318" s="201"/>
      <c r="G318" s="174"/>
      <c r="H318" s="201"/>
      <c r="I318" s="201"/>
    </row>
    <row r="319" spans="1:9" ht="10.5">
      <c r="A319" s="201"/>
      <c r="B319" s="174"/>
      <c r="C319" s="201"/>
      <c r="D319" s="201"/>
      <c r="E319" s="202"/>
      <c r="F319" s="201"/>
      <c r="G319" s="174"/>
      <c r="H319" s="201"/>
      <c r="I319" s="201"/>
    </row>
    <row r="320" spans="1:9" ht="10.5">
      <c r="A320" s="201"/>
      <c r="B320" s="174"/>
      <c r="C320" s="201"/>
      <c r="D320" s="201"/>
      <c r="E320" s="202"/>
      <c r="F320" s="201"/>
      <c r="G320" s="174"/>
      <c r="H320" s="201"/>
      <c r="I320" s="201"/>
    </row>
    <row r="321" spans="1:9" ht="10.5">
      <c r="A321" s="201"/>
      <c r="B321" s="174"/>
      <c r="C321" s="201"/>
      <c r="D321" s="201"/>
      <c r="E321" s="202"/>
      <c r="F321" s="201"/>
      <c r="G321" s="174"/>
      <c r="H321" s="201"/>
      <c r="I321" s="201"/>
    </row>
    <row r="322" spans="1:9" ht="10.5">
      <c r="A322" s="201"/>
      <c r="B322" s="174"/>
      <c r="C322" s="201"/>
      <c r="D322" s="201"/>
      <c r="E322" s="202"/>
      <c r="F322" s="201"/>
      <c r="G322" s="174"/>
      <c r="H322" s="201"/>
      <c r="I322" s="201"/>
    </row>
    <row r="323" spans="1:9" ht="10.5">
      <c r="A323" s="201"/>
      <c r="B323" s="174"/>
      <c r="C323" s="201"/>
      <c r="D323" s="201"/>
      <c r="E323" s="202"/>
      <c r="F323" s="201"/>
      <c r="G323" s="174"/>
      <c r="H323" s="201"/>
      <c r="I323" s="201"/>
    </row>
    <row r="324" spans="1:9" ht="10.5">
      <c r="A324" s="201"/>
      <c r="B324" s="174"/>
      <c r="C324" s="201"/>
      <c r="D324" s="201"/>
      <c r="E324" s="202"/>
      <c r="F324" s="201"/>
      <c r="G324" s="174"/>
      <c r="H324" s="201"/>
      <c r="I324" s="201"/>
    </row>
    <row r="325" spans="1:9" ht="10.5">
      <c r="A325" s="201"/>
      <c r="B325" s="174"/>
      <c r="C325" s="201"/>
      <c r="D325" s="201"/>
      <c r="E325" s="202"/>
      <c r="F325" s="201"/>
      <c r="G325" s="174"/>
      <c r="H325" s="201"/>
      <c r="I325" s="201"/>
    </row>
    <row r="326" spans="1:9" ht="10.5">
      <c r="A326" s="201"/>
      <c r="B326" s="174"/>
      <c r="C326" s="201"/>
      <c r="D326" s="201"/>
      <c r="E326" s="202"/>
      <c r="F326" s="201"/>
      <c r="G326" s="174"/>
      <c r="H326" s="201"/>
      <c r="I326" s="201"/>
    </row>
    <row r="327" spans="1:9" ht="10.5">
      <c r="A327" s="201"/>
      <c r="B327" s="174"/>
      <c r="C327" s="201"/>
      <c r="D327" s="201"/>
      <c r="E327" s="202"/>
      <c r="F327" s="201"/>
      <c r="G327" s="174"/>
      <c r="H327" s="201"/>
      <c r="I327" s="201"/>
    </row>
    <row r="328" spans="1:9" ht="10.5">
      <c r="A328" s="201"/>
      <c r="B328" s="174"/>
      <c r="C328" s="201"/>
      <c r="D328" s="201"/>
      <c r="E328" s="202"/>
      <c r="F328" s="201"/>
      <c r="G328" s="174"/>
      <c r="H328" s="201"/>
      <c r="I328" s="201"/>
    </row>
    <row r="329" spans="1:9" ht="10.5">
      <c r="A329" s="201"/>
      <c r="B329" s="174"/>
      <c r="C329" s="201"/>
      <c r="D329" s="201"/>
      <c r="E329" s="202"/>
      <c r="F329" s="201"/>
      <c r="G329" s="174"/>
      <c r="H329" s="201"/>
      <c r="I329" s="201"/>
    </row>
    <row r="330" spans="1:9" ht="10.5">
      <c r="A330" s="201"/>
      <c r="B330" s="174"/>
      <c r="C330" s="201"/>
      <c r="D330" s="201"/>
      <c r="E330" s="202"/>
      <c r="F330" s="201"/>
      <c r="G330" s="174"/>
      <c r="H330" s="201"/>
      <c r="I330" s="201"/>
    </row>
    <row r="331" spans="1:9" ht="10.5">
      <c r="A331" s="201"/>
      <c r="B331" s="174"/>
      <c r="C331" s="201"/>
      <c r="D331" s="201"/>
      <c r="E331" s="202"/>
      <c r="F331" s="201"/>
      <c r="G331" s="174"/>
      <c r="H331" s="201"/>
      <c r="I331" s="201"/>
    </row>
    <row r="332" spans="1:9" ht="10.5">
      <c r="A332" s="201"/>
      <c r="B332" s="174"/>
      <c r="C332" s="201"/>
      <c r="D332" s="201"/>
      <c r="E332" s="202"/>
      <c r="F332" s="201"/>
      <c r="G332" s="174"/>
      <c r="H332" s="201"/>
      <c r="I332" s="201"/>
    </row>
    <row r="333" spans="1:9" ht="10.5">
      <c r="A333" s="201"/>
      <c r="B333" s="174"/>
      <c r="C333" s="201"/>
      <c r="D333" s="201"/>
      <c r="E333" s="202"/>
      <c r="F333" s="201"/>
      <c r="G333" s="174"/>
      <c r="H333" s="201"/>
      <c r="I333" s="201"/>
    </row>
    <row r="334" spans="1:9" ht="10.5">
      <c r="A334" s="201"/>
      <c r="B334" s="174"/>
      <c r="C334" s="201"/>
      <c r="D334" s="201"/>
      <c r="E334" s="202"/>
      <c r="F334" s="201"/>
      <c r="G334" s="174"/>
      <c r="H334" s="201"/>
      <c r="I334" s="201"/>
    </row>
    <row r="335" spans="1:9" ht="10.5">
      <c r="A335" s="201"/>
      <c r="B335" s="174"/>
      <c r="C335" s="201"/>
      <c r="D335" s="201"/>
      <c r="E335" s="202"/>
      <c r="F335" s="201"/>
      <c r="G335" s="174"/>
      <c r="H335" s="201"/>
      <c r="I335" s="201"/>
    </row>
    <row r="336" spans="1:9" ht="10.5">
      <c r="A336" s="201"/>
      <c r="B336" s="174"/>
      <c r="C336" s="201"/>
      <c r="D336" s="201"/>
      <c r="E336" s="202"/>
      <c r="F336" s="201"/>
      <c r="G336" s="174"/>
      <c r="H336" s="201"/>
      <c r="I336" s="201"/>
    </row>
    <row r="337" spans="1:9" ht="10.5">
      <c r="A337" s="201"/>
      <c r="B337" s="174"/>
      <c r="C337" s="201"/>
      <c r="D337" s="201"/>
      <c r="E337" s="202"/>
      <c r="F337" s="201"/>
      <c r="G337" s="174"/>
      <c r="H337" s="201"/>
      <c r="I337" s="201"/>
    </row>
    <row r="338" spans="1:9" ht="10.5">
      <c r="A338" s="201"/>
      <c r="B338" s="174"/>
      <c r="C338" s="201"/>
      <c r="D338" s="201"/>
      <c r="E338" s="202"/>
      <c r="F338" s="201"/>
      <c r="G338" s="174"/>
      <c r="H338" s="201"/>
      <c r="I338" s="201"/>
    </row>
    <row r="339" spans="1:9" ht="10.5">
      <c r="A339" s="201"/>
      <c r="B339" s="174"/>
      <c r="C339" s="201"/>
      <c r="D339" s="201"/>
      <c r="E339" s="202"/>
      <c r="F339" s="201"/>
      <c r="G339" s="174"/>
      <c r="H339" s="201"/>
      <c r="I339" s="201"/>
    </row>
    <row r="340" spans="1:9" ht="10.5">
      <c r="A340" s="201"/>
      <c r="B340" s="174"/>
      <c r="C340" s="201"/>
      <c r="D340" s="201"/>
      <c r="E340" s="202"/>
      <c r="F340" s="201"/>
      <c r="G340" s="174"/>
      <c r="H340" s="201"/>
      <c r="I340" s="201"/>
    </row>
    <row r="341" spans="1:9" ht="10.5">
      <c r="A341" s="201"/>
      <c r="B341" s="174"/>
      <c r="C341" s="201"/>
      <c r="D341" s="201"/>
      <c r="E341" s="202"/>
      <c r="F341" s="201"/>
      <c r="G341" s="174"/>
      <c r="H341" s="201"/>
      <c r="I341" s="201"/>
    </row>
    <row r="342" spans="1:9" ht="10.5">
      <c r="A342" s="201"/>
      <c r="B342" s="174"/>
      <c r="C342" s="201"/>
      <c r="D342" s="201"/>
      <c r="E342" s="202"/>
      <c r="F342" s="201"/>
      <c r="G342" s="174"/>
      <c r="H342" s="201"/>
      <c r="I342" s="201"/>
    </row>
    <row r="343" spans="1:9" ht="10.5">
      <c r="A343" s="201"/>
      <c r="B343" s="174"/>
      <c r="C343" s="201"/>
      <c r="D343" s="201"/>
      <c r="E343" s="202"/>
      <c r="F343" s="201"/>
      <c r="G343" s="174"/>
      <c r="H343" s="201"/>
      <c r="I343" s="201"/>
    </row>
    <row r="344" spans="1:9" ht="10.5">
      <c r="A344" s="201"/>
      <c r="B344" s="174"/>
      <c r="C344" s="201"/>
      <c r="D344" s="201"/>
      <c r="E344" s="202"/>
      <c r="F344" s="201"/>
      <c r="G344" s="174"/>
      <c r="H344" s="201"/>
      <c r="I344" s="201"/>
    </row>
    <row r="345" spans="1:9" ht="10.5">
      <c r="A345" s="201"/>
      <c r="B345" s="174"/>
      <c r="C345" s="201"/>
      <c r="D345" s="201"/>
      <c r="E345" s="202"/>
      <c r="F345" s="201"/>
      <c r="G345" s="174"/>
      <c r="H345" s="201"/>
      <c r="I345" s="201"/>
    </row>
    <row r="346" spans="1:9" ht="10.5">
      <c r="A346" s="201"/>
      <c r="B346" s="174"/>
      <c r="C346" s="201"/>
      <c r="D346" s="201"/>
      <c r="E346" s="202"/>
      <c r="F346" s="201"/>
      <c r="G346" s="174"/>
      <c r="H346" s="201"/>
      <c r="I346" s="201"/>
    </row>
    <row r="347" spans="1:9" ht="10.5">
      <c r="A347" s="201"/>
      <c r="B347" s="174"/>
      <c r="C347" s="201"/>
      <c r="D347" s="201"/>
      <c r="E347" s="202"/>
      <c r="F347" s="201"/>
      <c r="G347" s="174"/>
      <c r="H347" s="201"/>
      <c r="I347" s="201"/>
    </row>
    <row r="348" spans="1:9" ht="10.5">
      <c r="A348" s="201"/>
      <c r="B348" s="174"/>
      <c r="C348" s="201"/>
      <c r="D348" s="201"/>
      <c r="E348" s="202"/>
      <c r="F348" s="201"/>
      <c r="G348" s="174"/>
      <c r="H348" s="201"/>
      <c r="I348" s="201"/>
    </row>
    <row r="349" spans="1:9" ht="10.5">
      <c r="A349" s="201"/>
      <c r="B349" s="174"/>
      <c r="C349" s="201"/>
      <c r="D349" s="201"/>
      <c r="E349" s="202"/>
      <c r="F349" s="201"/>
      <c r="G349" s="174"/>
      <c r="H349" s="201"/>
      <c r="I349" s="201"/>
    </row>
    <row r="350" spans="1:9" ht="10.5">
      <c r="A350" s="201"/>
      <c r="B350" s="174"/>
      <c r="C350" s="201"/>
      <c r="D350" s="201"/>
      <c r="E350" s="202"/>
      <c r="F350" s="201"/>
      <c r="G350" s="174"/>
      <c r="H350" s="201"/>
      <c r="I350" s="201"/>
    </row>
    <row r="351" spans="1:9" ht="10.5">
      <c r="A351" s="201"/>
      <c r="B351" s="174"/>
      <c r="C351" s="201"/>
      <c r="D351" s="201"/>
      <c r="E351" s="202"/>
      <c r="F351" s="201"/>
      <c r="G351" s="174"/>
      <c r="H351" s="201"/>
      <c r="I351" s="201"/>
    </row>
    <row r="352" spans="1:9" ht="10.5">
      <c r="A352" s="201"/>
      <c r="B352" s="174"/>
      <c r="C352" s="201"/>
      <c r="D352" s="201"/>
      <c r="E352" s="202"/>
      <c r="F352" s="201"/>
      <c r="G352" s="174"/>
      <c r="H352" s="201"/>
      <c r="I352" s="201"/>
    </row>
    <row r="353" spans="1:9" ht="10.5">
      <c r="A353" s="201"/>
      <c r="B353" s="174"/>
      <c r="C353" s="201"/>
      <c r="D353" s="201"/>
      <c r="E353" s="202"/>
      <c r="F353" s="201"/>
      <c r="G353" s="174"/>
      <c r="H353" s="201"/>
      <c r="I353" s="201"/>
    </row>
    <row r="354" spans="1:9" ht="10.5">
      <c r="A354" s="201"/>
      <c r="B354" s="174"/>
      <c r="C354" s="201"/>
      <c r="D354" s="201"/>
      <c r="E354" s="202"/>
      <c r="F354" s="201"/>
      <c r="G354" s="174"/>
      <c r="H354" s="201"/>
      <c r="I354" s="201"/>
    </row>
    <row r="355" spans="1:9" ht="10.5">
      <c r="A355" s="201"/>
      <c r="B355" s="174"/>
      <c r="C355" s="201"/>
      <c r="D355" s="201"/>
      <c r="E355" s="202"/>
      <c r="F355" s="201"/>
      <c r="G355" s="174"/>
      <c r="H355" s="201"/>
      <c r="I355" s="201"/>
    </row>
    <row r="356" spans="1:9" ht="10.5">
      <c r="A356" s="201"/>
      <c r="B356" s="174"/>
      <c r="C356" s="201"/>
      <c r="D356" s="201"/>
      <c r="E356" s="202"/>
      <c r="F356" s="201"/>
      <c r="G356" s="174"/>
      <c r="H356" s="201"/>
      <c r="I356" s="201"/>
    </row>
    <row r="357" spans="1:9" ht="10.5">
      <c r="A357" s="201"/>
      <c r="B357" s="174"/>
      <c r="C357" s="201"/>
      <c r="D357" s="201"/>
      <c r="E357" s="202"/>
      <c r="F357" s="201"/>
      <c r="G357" s="174"/>
      <c r="H357" s="201"/>
      <c r="I357" s="201"/>
    </row>
    <row r="358" spans="1:9" ht="10.5">
      <c r="A358" s="201"/>
      <c r="B358" s="174"/>
      <c r="C358" s="201"/>
      <c r="D358" s="201"/>
      <c r="E358" s="202"/>
      <c r="F358" s="201"/>
      <c r="G358" s="174"/>
      <c r="H358" s="201"/>
      <c r="I358" s="201"/>
    </row>
    <row r="359" spans="1:9" ht="10.5">
      <c r="A359" s="201"/>
      <c r="B359" s="174"/>
      <c r="C359" s="201"/>
      <c r="D359" s="201"/>
      <c r="E359" s="202"/>
      <c r="F359" s="201"/>
      <c r="G359" s="174"/>
      <c r="H359" s="201"/>
      <c r="I359" s="201"/>
    </row>
    <row r="360" spans="1:9" ht="10.5">
      <c r="A360" s="201"/>
      <c r="B360" s="174"/>
      <c r="C360" s="201"/>
      <c r="D360" s="201"/>
      <c r="E360" s="202"/>
      <c r="F360" s="201"/>
      <c r="G360" s="174"/>
      <c r="H360" s="201"/>
      <c r="I360" s="201"/>
    </row>
    <row r="361" spans="1:9" ht="10.5">
      <c r="A361" s="201"/>
      <c r="B361" s="174"/>
      <c r="C361" s="201"/>
      <c r="D361" s="201"/>
      <c r="E361" s="202"/>
      <c r="F361" s="201"/>
      <c r="G361" s="174"/>
      <c r="H361" s="201"/>
      <c r="I361" s="201"/>
    </row>
    <row r="362" spans="1:9" ht="10.5">
      <c r="A362" s="201"/>
      <c r="B362" s="174"/>
      <c r="C362" s="201"/>
      <c r="D362" s="201"/>
      <c r="E362" s="202"/>
      <c r="F362" s="201"/>
      <c r="G362" s="174"/>
      <c r="H362" s="201"/>
      <c r="I362" s="201"/>
    </row>
    <row r="363" spans="1:9" ht="10.5">
      <c r="A363" s="201"/>
      <c r="B363" s="174"/>
      <c r="C363" s="201"/>
      <c r="D363" s="201"/>
      <c r="E363" s="202"/>
      <c r="F363" s="201"/>
      <c r="G363" s="174"/>
      <c r="H363" s="201"/>
      <c r="I363" s="201"/>
    </row>
    <row r="364" spans="1:9" ht="10.5">
      <c r="A364" s="201"/>
      <c r="B364" s="174"/>
      <c r="C364" s="201"/>
      <c r="D364" s="201"/>
      <c r="E364" s="202"/>
      <c r="F364" s="201"/>
      <c r="G364" s="174"/>
      <c r="H364" s="201"/>
      <c r="I364" s="201"/>
    </row>
    <row r="365" spans="1:9" ht="10.5">
      <c r="A365" s="201"/>
      <c r="B365" s="174"/>
      <c r="C365" s="201"/>
      <c r="D365" s="201"/>
      <c r="E365" s="202"/>
      <c r="F365" s="201"/>
      <c r="G365" s="174"/>
      <c r="H365" s="201"/>
      <c r="I365" s="201"/>
    </row>
    <row r="366" spans="1:9" ht="10.5">
      <c r="A366" s="201"/>
      <c r="B366" s="174"/>
      <c r="C366" s="201"/>
      <c r="D366" s="201"/>
      <c r="E366" s="202"/>
      <c r="F366" s="201"/>
      <c r="G366" s="174"/>
      <c r="H366" s="201"/>
      <c r="I366" s="201"/>
    </row>
    <row r="367" spans="1:9" ht="10.5">
      <c r="A367" s="201"/>
      <c r="B367" s="174"/>
      <c r="C367" s="201"/>
      <c r="D367" s="201"/>
      <c r="E367" s="202"/>
      <c r="F367" s="201"/>
      <c r="G367" s="174"/>
      <c r="H367" s="201"/>
      <c r="I367" s="201"/>
    </row>
    <row r="368" spans="1:9" ht="10.5">
      <c r="A368" s="201"/>
      <c r="B368" s="174"/>
      <c r="C368" s="201"/>
      <c r="D368" s="201"/>
      <c r="E368" s="202"/>
      <c r="F368" s="201"/>
      <c r="G368" s="174"/>
      <c r="H368" s="201"/>
      <c r="I368" s="201"/>
    </row>
    <row r="369" spans="1:9" ht="10.5">
      <c r="A369" s="201"/>
      <c r="B369" s="174"/>
      <c r="C369" s="201"/>
      <c r="D369" s="201"/>
      <c r="E369" s="202"/>
      <c r="F369" s="201"/>
      <c r="G369" s="174"/>
      <c r="H369" s="201"/>
      <c r="I369" s="201"/>
    </row>
    <row r="370" spans="1:9" ht="10.5">
      <c r="A370" s="201"/>
      <c r="B370" s="174"/>
      <c r="C370" s="201"/>
      <c r="D370" s="201"/>
      <c r="E370" s="202"/>
      <c r="F370" s="201"/>
      <c r="G370" s="174"/>
      <c r="H370" s="201"/>
      <c r="I370" s="201"/>
    </row>
    <row r="371" spans="1:9" ht="10.5">
      <c r="A371" s="201"/>
      <c r="B371" s="174"/>
      <c r="C371" s="201"/>
      <c r="D371" s="201"/>
      <c r="E371" s="202"/>
      <c r="F371" s="201"/>
      <c r="G371" s="174"/>
      <c r="H371" s="201"/>
      <c r="I371" s="201"/>
    </row>
    <row r="372" spans="1:9" ht="10.5">
      <c r="A372" s="201"/>
      <c r="B372" s="174"/>
      <c r="C372" s="201"/>
      <c r="D372" s="201"/>
      <c r="E372" s="202"/>
      <c r="F372" s="201"/>
      <c r="G372" s="174"/>
      <c r="H372" s="201"/>
      <c r="I372" s="201"/>
    </row>
    <row r="373" spans="1:9" ht="10.5">
      <c r="A373" s="201"/>
      <c r="B373" s="174"/>
      <c r="C373" s="201"/>
      <c r="D373" s="201"/>
      <c r="E373" s="202"/>
      <c r="F373" s="201"/>
      <c r="G373" s="174"/>
      <c r="H373" s="201"/>
      <c r="I373" s="201"/>
    </row>
    <row r="374" spans="1:9" ht="10.5">
      <c r="A374" s="201"/>
      <c r="B374" s="174"/>
      <c r="C374" s="201"/>
      <c r="D374" s="201"/>
      <c r="E374" s="202"/>
      <c r="F374" s="201"/>
      <c r="G374" s="174"/>
      <c r="H374" s="201"/>
      <c r="I374" s="201"/>
    </row>
    <row r="375" spans="1:9" ht="10.5">
      <c r="A375" s="201"/>
      <c r="B375" s="174"/>
      <c r="C375" s="201"/>
      <c r="D375" s="201"/>
      <c r="E375" s="202"/>
      <c r="F375" s="201"/>
      <c r="G375" s="174"/>
      <c r="H375" s="201"/>
      <c r="I375" s="201"/>
    </row>
    <row r="376" spans="1:9" ht="10.5">
      <c r="A376" s="201"/>
      <c r="B376" s="174"/>
      <c r="C376" s="201"/>
      <c r="D376" s="201"/>
      <c r="E376" s="202"/>
      <c r="F376" s="201"/>
      <c r="G376" s="174"/>
      <c r="H376" s="201"/>
      <c r="I376" s="201"/>
    </row>
    <row r="377" spans="1:9" ht="10.5">
      <c r="A377" s="201"/>
      <c r="B377" s="174"/>
      <c r="C377" s="201"/>
      <c r="D377" s="201"/>
      <c r="E377" s="202"/>
      <c r="F377" s="201"/>
      <c r="G377" s="174"/>
      <c r="H377" s="201"/>
      <c r="I377" s="201"/>
    </row>
    <row r="378" spans="1:9" ht="10.5">
      <c r="A378" s="201"/>
      <c r="B378" s="174"/>
      <c r="C378" s="201"/>
      <c r="D378" s="201"/>
      <c r="E378" s="202"/>
      <c r="F378" s="201"/>
      <c r="G378" s="174"/>
      <c r="H378" s="201"/>
      <c r="I378" s="201"/>
    </row>
    <row r="379" spans="1:9" ht="10.5">
      <c r="A379" s="201"/>
      <c r="B379" s="174"/>
      <c r="C379" s="201"/>
      <c r="D379" s="201"/>
      <c r="E379" s="202"/>
      <c r="F379" s="201"/>
      <c r="G379" s="174"/>
      <c r="H379" s="201"/>
      <c r="I379" s="201"/>
    </row>
    <row r="380" spans="1:9" ht="10.5">
      <c r="A380" s="201"/>
      <c r="B380" s="174"/>
      <c r="C380" s="201"/>
      <c r="D380" s="201"/>
      <c r="E380" s="202"/>
      <c r="F380" s="201"/>
      <c r="G380" s="174"/>
      <c r="H380" s="201"/>
      <c r="I380" s="201"/>
    </row>
    <row r="381" spans="1:9" ht="10.5">
      <c r="A381" s="201"/>
      <c r="B381" s="174"/>
      <c r="C381" s="201"/>
      <c r="D381" s="201"/>
      <c r="E381" s="202"/>
      <c r="F381" s="201"/>
      <c r="G381" s="174"/>
      <c r="H381" s="201"/>
      <c r="I381" s="201"/>
    </row>
    <row r="382" spans="1:9" ht="10.5">
      <c r="A382" s="201"/>
      <c r="B382" s="174"/>
      <c r="C382" s="201"/>
      <c r="D382" s="201"/>
      <c r="E382" s="202"/>
      <c r="F382" s="201"/>
      <c r="G382" s="174"/>
      <c r="H382" s="201"/>
      <c r="I382" s="201"/>
    </row>
    <row r="383" spans="1:9" ht="10.5">
      <c r="A383" s="201"/>
      <c r="B383" s="174"/>
      <c r="C383" s="201"/>
      <c r="D383" s="201"/>
      <c r="E383" s="202"/>
      <c r="F383" s="201"/>
      <c r="G383" s="174"/>
      <c r="H383" s="201"/>
      <c r="I383" s="201"/>
    </row>
    <row r="384" spans="1:9" ht="10.5">
      <c r="A384" s="201"/>
      <c r="B384" s="174"/>
      <c r="C384" s="201"/>
      <c r="D384" s="201"/>
      <c r="E384" s="202"/>
      <c r="F384" s="201"/>
      <c r="G384" s="174"/>
      <c r="H384" s="201"/>
      <c r="I384" s="201"/>
    </row>
    <row r="385" spans="1:9" ht="10.5">
      <c r="A385" s="201"/>
      <c r="B385" s="174"/>
      <c r="C385" s="201"/>
      <c r="D385" s="201"/>
      <c r="E385" s="202"/>
      <c r="F385" s="201"/>
      <c r="G385" s="174"/>
      <c r="H385" s="201"/>
      <c r="I385" s="201"/>
    </row>
    <row r="386" spans="1:9" ht="10.5">
      <c r="A386" s="201"/>
      <c r="B386" s="174"/>
      <c r="C386" s="201"/>
      <c r="D386" s="201"/>
      <c r="E386" s="202"/>
      <c r="F386" s="201"/>
      <c r="G386" s="174"/>
      <c r="H386" s="201"/>
      <c r="I386" s="201"/>
    </row>
    <row r="387" spans="1:9" ht="10.5">
      <c r="A387" s="201"/>
      <c r="B387" s="174"/>
      <c r="C387" s="201"/>
      <c r="D387" s="201"/>
      <c r="E387" s="202"/>
      <c r="F387" s="201"/>
      <c r="G387" s="174"/>
      <c r="H387" s="201"/>
      <c r="I387" s="201"/>
    </row>
    <row r="388" spans="1:9" ht="10.5">
      <c r="A388" s="201"/>
      <c r="B388" s="174"/>
      <c r="C388" s="201"/>
      <c r="D388" s="201"/>
      <c r="E388" s="202"/>
      <c r="F388" s="201"/>
      <c r="G388" s="174"/>
      <c r="H388" s="201"/>
      <c r="I388" s="201"/>
    </row>
    <row r="389" spans="1:9" ht="10.5">
      <c r="A389" s="201"/>
      <c r="B389" s="174"/>
      <c r="C389" s="201"/>
      <c r="D389" s="201"/>
      <c r="E389" s="202"/>
      <c r="F389" s="201"/>
      <c r="G389" s="174"/>
      <c r="H389" s="201"/>
      <c r="I389" s="201"/>
    </row>
    <row r="390" spans="1:9" ht="10.5">
      <c r="A390" s="201"/>
      <c r="B390" s="174"/>
      <c r="C390" s="201"/>
      <c r="D390" s="201"/>
      <c r="E390" s="202"/>
      <c r="F390" s="201"/>
      <c r="G390" s="174"/>
      <c r="H390" s="201"/>
      <c r="I390" s="201"/>
    </row>
    <row r="391" spans="1:9" ht="10.5">
      <c r="A391" s="201"/>
      <c r="B391" s="174"/>
      <c r="C391" s="201"/>
      <c r="D391" s="201"/>
      <c r="E391" s="202"/>
      <c r="F391" s="201"/>
      <c r="G391" s="174"/>
      <c r="H391" s="201"/>
      <c r="I391" s="201"/>
    </row>
    <row r="392" spans="1:9" ht="10.5">
      <c r="A392" s="201"/>
      <c r="B392" s="174"/>
      <c r="C392" s="201"/>
      <c r="D392" s="201"/>
      <c r="E392" s="202"/>
      <c r="F392" s="201"/>
      <c r="G392" s="174"/>
      <c r="H392" s="201"/>
      <c r="I392" s="201"/>
    </row>
    <row r="393" spans="1:9" ht="10.5">
      <c r="A393" s="201"/>
      <c r="B393" s="174"/>
      <c r="C393" s="201"/>
      <c r="D393" s="201"/>
      <c r="E393" s="202"/>
      <c r="F393" s="201"/>
      <c r="G393" s="174"/>
      <c r="H393" s="201"/>
      <c r="I393" s="201"/>
    </row>
    <row r="394" spans="1:9" ht="10.5">
      <c r="A394" s="201"/>
      <c r="B394" s="174"/>
      <c r="C394" s="201"/>
      <c r="D394" s="201"/>
      <c r="E394" s="202"/>
      <c r="F394" s="201"/>
      <c r="G394" s="174"/>
      <c r="H394" s="201"/>
      <c r="I394" s="201"/>
    </row>
    <row r="395" spans="1:9" ht="10.5">
      <c r="A395" s="201"/>
      <c r="B395" s="174"/>
      <c r="C395" s="201"/>
      <c r="D395" s="201"/>
      <c r="E395" s="202"/>
      <c r="F395" s="201"/>
      <c r="G395" s="174"/>
      <c r="H395" s="201"/>
      <c r="I395" s="201"/>
    </row>
    <row r="396" spans="1:9" ht="10.5">
      <c r="A396" s="201"/>
      <c r="B396" s="174"/>
      <c r="C396" s="201"/>
      <c r="D396" s="201"/>
      <c r="E396" s="202"/>
      <c r="F396" s="201"/>
      <c r="G396" s="174"/>
      <c r="H396" s="201"/>
      <c r="I396" s="201"/>
    </row>
    <row r="397" spans="1:9" ht="10.5">
      <c r="A397" s="201"/>
      <c r="B397" s="174"/>
      <c r="C397" s="201"/>
      <c r="D397" s="201"/>
      <c r="E397" s="202"/>
      <c r="F397" s="201"/>
      <c r="G397" s="174"/>
      <c r="H397" s="201"/>
      <c r="I397" s="201"/>
    </row>
    <row r="398" spans="1:9" ht="10.5">
      <c r="A398" s="201"/>
      <c r="B398" s="174"/>
      <c r="C398" s="201"/>
      <c r="D398" s="201"/>
      <c r="E398" s="202"/>
      <c r="F398" s="201"/>
      <c r="G398" s="174"/>
      <c r="H398" s="201"/>
      <c r="I398" s="201"/>
    </row>
    <row r="399" spans="1:9" ht="10.5">
      <c r="A399" s="201"/>
      <c r="B399" s="174"/>
      <c r="C399" s="201"/>
      <c r="D399" s="201"/>
      <c r="E399" s="202"/>
      <c r="F399" s="201"/>
      <c r="G399" s="174"/>
      <c r="H399" s="201"/>
      <c r="I399" s="201"/>
    </row>
    <row r="400" spans="1:9" ht="10.5">
      <c r="A400" s="201"/>
      <c r="B400" s="174"/>
      <c r="C400" s="201"/>
      <c r="D400" s="201"/>
      <c r="E400" s="202"/>
      <c r="F400" s="201"/>
      <c r="G400" s="174"/>
      <c r="H400" s="201"/>
      <c r="I400" s="201"/>
    </row>
    <row r="401" spans="1:9" ht="10.5">
      <c r="A401" s="201"/>
      <c r="B401" s="174"/>
      <c r="C401" s="201"/>
      <c r="D401" s="201"/>
      <c r="E401" s="202"/>
      <c r="F401" s="201"/>
      <c r="G401" s="174"/>
      <c r="H401" s="201"/>
      <c r="I401" s="201"/>
    </row>
    <row r="402" spans="1:9" ht="10.5">
      <c r="A402" s="201"/>
      <c r="B402" s="174"/>
      <c r="C402" s="201"/>
      <c r="D402" s="201"/>
      <c r="E402" s="202"/>
      <c r="F402" s="201"/>
      <c r="G402" s="174"/>
      <c r="H402" s="201"/>
      <c r="I402" s="201"/>
    </row>
    <row r="403" spans="1:9" ht="10.5">
      <c r="A403" s="201"/>
      <c r="B403" s="174"/>
      <c r="C403" s="201"/>
      <c r="D403" s="201"/>
      <c r="E403" s="202"/>
      <c r="F403" s="201"/>
      <c r="G403" s="174"/>
      <c r="H403" s="201"/>
      <c r="I403" s="201"/>
    </row>
    <row r="404" spans="1:9" ht="10.5">
      <c r="A404" s="201"/>
      <c r="B404" s="174"/>
      <c r="C404" s="201"/>
      <c r="D404" s="201"/>
      <c r="E404" s="202"/>
      <c r="F404" s="201"/>
      <c r="G404" s="174"/>
      <c r="H404" s="201"/>
      <c r="I404" s="201"/>
    </row>
    <row r="405" spans="1:9" ht="10.5">
      <c r="A405" s="201"/>
      <c r="B405" s="174"/>
      <c r="C405" s="201"/>
      <c r="D405" s="201"/>
      <c r="E405" s="202"/>
      <c r="F405" s="201"/>
      <c r="G405" s="174"/>
      <c r="H405" s="201"/>
      <c r="I405" s="201"/>
    </row>
    <row r="406" spans="1:9" ht="10.5">
      <c r="A406" s="201"/>
      <c r="B406" s="174"/>
      <c r="C406" s="201"/>
      <c r="D406" s="201"/>
      <c r="E406" s="202"/>
      <c r="F406" s="201"/>
      <c r="G406" s="174"/>
      <c r="H406" s="201"/>
      <c r="I406" s="201"/>
    </row>
    <row r="407" spans="1:9" ht="10.5">
      <c r="A407" s="201"/>
      <c r="B407" s="174"/>
      <c r="C407" s="201"/>
      <c r="D407" s="201"/>
      <c r="E407" s="202"/>
      <c r="F407" s="201"/>
      <c r="G407" s="174"/>
      <c r="H407" s="201"/>
      <c r="I407" s="201"/>
    </row>
    <row r="408" spans="1:9" ht="10.5">
      <c r="A408" s="201"/>
      <c r="B408" s="174"/>
      <c r="C408" s="201"/>
      <c r="D408" s="201"/>
      <c r="E408" s="202"/>
      <c r="F408" s="201"/>
      <c r="G408" s="174"/>
      <c r="H408" s="201"/>
      <c r="I408" s="201"/>
    </row>
    <row r="409" spans="1:9" ht="10.5">
      <c r="A409" s="201"/>
      <c r="B409" s="174"/>
      <c r="C409" s="201"/>
      <c r="D409" s="201"/>
      <c r="E409" s="202"/>
      <c r="F409" s="201"/>
      <c r="G409" s="174"/>
      <c r="H409" s="201"/>
      <c r="I409" s="201"/>
    </row>
    <row r="410" spans="1:9" ht="10.5">
      <c r="A410" s="201"/>
      <c r="B410" s="174"/>
      <c r="C410" s="201"/>
      <c r="D410" s="201"/>
      <c r="E410" s="202"/>
      <c r="F410" s="201"/>
      <c r="G410" s="174"/>
      <c r="H410" s="201"/>
      <c r="I410" s="201"/>
    </row>
    <row r="411" spans="1:9" ht="10.5">
      <c r="A411" s="201"/>
      <c r="B411" s="174"/>
      <c r="C411" s="201"/>
      <c r="D411" s="201"/>
      <c r="E411" s="202"/>
      <c r="F411" s="201"/>
      <c r="G411" s="174"/>
      <c r="H411" s="201"/>
      <c r="I411" s="201"/>
    </row>
    <row r="412" spans="1:9" ht="10.5">
      <c r="A412" s="201"/>
      <c r="B412" s="174"/>
      <c r="C412" s="201"/>
      <c r="D412" s="201"/>
      <c r="E412" s="202"/>
      <c r="F412" s="201"/>
      <c r="G412" s="174"/>
      <c r="H412" s="201"/>
      <c r="I412" s="201"/>
    </row>
    <row r="413" spans="1:9" ht="10.5">
      <c r="A413" s="201"/>
      <c r="B413" s="174"/>
      <c r="C413" s="201"/>
      <c r="D413" s="201"/>
      <c r="E413" s="202"/>
      <c r="F413" s="201"/>
      <c r="G413" s="174"/>
      <c r="H413" s="201"/>
      <c r="I413" s="201"/>
    </row>
    <row r="414" spans="1:9" ht="10.5">
      <c r="A414" s="201"/>
      <c r="B414" s="174"/>
      <c r="C414" s="201"/>
      <c r="D414" s="201"/>
      <c r="E414" s="202"/>
      <c r="F414" s="201"/>
      <c r="G414" s="174"/>
      <c r="H414" s="201"/>
      <c r="I414" s="201"/>
    </row>
    <row r="415" spans="1:9" ht="10.5">
      <c r="A415" s="201"/>
      <c r="B415" s="174"/>
      <c r="C415" s="201"/>
      <c r="D415" s="201"/>
      <c r="E415" s="202"/>
      <c r="F415" s="201"/>
      <c r="G415" s="174"/>
      <c r="H415" s="201"/>
      <c r="I415" s="201"/>
    </row>
    <row r="416" spans="1:9" ht="10.5">
      <c r="A416" s="201"/>
      <c r="B416" s="174"/>
      <c r="C416" s="201"/>
      <c r="D416" s="201"/>
      <c r="E416" s="202"/>
      <c r="F416" s="201"/>
      <c r="G416" s="174"/>
      <c r="H416" s="201"/>
      <c r="I416" s="201"/>
    </row>
    <row r="417" spans="1:9" ht="10.5">
      <c r="A417" s="201"/>
      <c r="B417" s="174"/>
      <c r="C417" s="201"/>
      <c r="D417" s="201"/>
      <c r="E417" s="202"/>
      <c r="F417" s="201"/>
      <c r="G417" s="174"/>
      <c r="H417" s="201"/>
      <c r="I417" s="201"/>
    </row>
    <row r="418" spans="1:9" ht="10.5">
      <c r="A418" s="201"/>
      <c r="B418" s="174"/>
      <c r="C418" s="201"/>
      <c r="D418" s="201"/>
      <c r="E418" s="202"/>
      <c r="F418" s="201"/>
      <c r="G418" s="174"/>
      <c r="H418" s="201"/>
      <c r="I418" s="201"/>
    </row>
    <row r="419" spans="1:9" ht="10.5">
      <c r="A419" s="201"/>
      <c r="B419" s="174"/>
      <c r="C419" s="201"/>
      <c r="D419" s="201"/>
      <c r="E419" s="202"/>
      <c r="F419" s="201"/>
      <c r="G419" s="174"/>
      <c r="H419" s="201"/>
      <c r="I419" s="201"/>
    </row>
    <row r="420" spans="1:9" ht="10.5">
      <c r="A420" s="201"/>
      <c r="B420" s="174"/>
      <c r="C420" s="201"/>
      <c r="D420" s="201"/>
      <c r="E420" s="202"/>
      <c r="F420" s="201"/>
      <c r="G420" s="174"/>
      <c r="H420" s="201"/>
      <c r="I420" s="201"/>
    </row>
    <row r="421" spans="1:9" ht="10.5">
      <c r="A421" s="201"/>
      <c r="B421" s="174"/>
      <c r="C421" s="201"/>
      <c r="D421" s="201"/>
      <c r="E421" s="202"/>
      <c r="F421" s="201"/>
      <c r="G421" s="174"/>
      <c r="H421" s="201"/>
      <c r="I421" s="201"/>
    </row>
    <row r="422" spans="1:9" ht="10.5">
      <c r="A422" s="201"/>
      <c r="B422" s="174"/>
      <c r="C422" s="201"/>
      <c r="D422" s="201"/>
      <c r="E422" s="202"/>
      <c r="F422" s="201"/>
      <c r="G422" s="174"/>
      <c r="H422" s="201"/>
      <c r="I422" s="201"/>
    </row>
    <row r="423" spans="1:9" ht="10.5">
      <c r="A423" s="201"/>
      <c r="B423" s="174"/>
      <c r="C423" s="201"/>
      <c r="D423" s="201"/>
      <c r="E423" s="202"/>
      <c r="F423" s="201"/>
      <c r="G423" s="174"/>
      <c r="H423" s="201"/>
      <c r="I423" s="201"/>
    </row>
    <row r="424" spans="1:9" ht="10.5">
      <c r="A424" s="201"/>
      <c r="B424" s="174"/>
      <c r="C424" s="201"/>
      <c r="D424" s="201"/>
      <c r="E424" s="202"/>
      <c r="F424" s="201"/>
      <c r="G424" s="174"/>
      <c r="H424" s="201"/>
      <c r="I424" s="201"/>
    </row>
    <row r="425" spans="1:9" ht="10.5">
      <c r="A425" s="201"/>
      <c r="B425" s="174"/>
      <c r="C425" s="201"/>
      <c r="D425" s="201"/>
      <c r="E425" s="202"/>
      <c r="F425" s="201"/>
      <c r="G425" s="174"/>
      <c r="H425" s="201"/>
      <c r="I425" s="201"/>
    </row>
    <row r="426" spans="1:9" ht="10.5">
      <c r="A426" s="201"/>
      <c r="B426" s="174"/>
      <c r="C426" s="201"/>
      <c r="D426" s="201"/>
      <c r="E426" s="202"/>
      <c r="F426" s="201"/>
      <c r="G426" s="174"/>
      <c r="H426" s="201"/>
      <c r="I426" s="201"/>
    </row>
    <row r="427" spans="1:9" ht="10.5">
      <c r="A427" s="201"/>
      <c r="B427" s="174"/>
      <c r="C427" s="201"/>
      <c r="D427" s="201"/>
      <c r="E427" s="202"/>
      <c r="F427" s="201"/>
      <c r="G427" s="174"/>
      <c r="H427" s="201"/>
      <c r="I427" s="201"/>
    </row>
    <row r="428" spans="1:9" ht="10.5">
      <c r="A428" s="201"/>
      <c r="B428" s="174"/>
      <c r="C428" s="201"/>
      <c r="D428" s="201"/>
      <c r="E428" s="202"/>
      <c r="F428" s="201"/>
      <c r="G428" s="174"/>
      <c r="H428" s="201"/>
      <c r="I428" s="201"/>
    </row>
    <row r="429" spans="1:9" ht="10.5">
      <c r="A429" s="201"/>
      <c r="B429" s="174"/>
      <c r="C429" s="201"/>
      <c r="D429" s="201"/>
      <c r="E429" s="202"/>
      <c r="F429" s="201"/>
      <c r="G429" s="174"/>
      <c r="H429" s="201"/>
      <c r="I429" s="201"/>
    </row>
    <row r="430" spans="1:9" ht="10.5">
      <c r="A430" s="201"/>
      <c r="B430" s="174"/>
      <c r="C430" s="201"/>
      <c r="D430" s="201"/>
      <c r="E430" s="202"/>
      <c r="F430" s="201"/>
      <c r="G430" s="174"/>
      <c r="H430" s="201"/>
      <c r="I430" s="201"/>
    </row>
    <row r="431" spans="1:9" ht="10.5">
      <c r="A431" s="201"/>
      <c r="B431" s="174"/>
      <c r="C431" s="201"/>
      <c r="D431" s="201"/>
      <c r="E431" s="202"/>
      <c r="F431" s="201"/>
      <c r="G431" s="174"/>
      <c r="H431" s="201"/>
      <c r="I431" s="201"/>
    </row>
    <row r="432" spans="1:9" ht="10.5">
      <c r="A432" s="201"/>
      <c r="B432" s="174"/>
      <c r="C432" s="201"/>
      <c r="D432" s="201"/>
      <c r="E432" s="202"/>
      <c r="F432" s="201"/>
      <c r="G432" s="174"/>
      <c r="H432" s="201"/>
      <c r="I432" s="201"/>
    </row>
    <row r="433" spans="1:9" ht="10.5">
      <c r="A433" s="201"/>
      <c r="B433" s="174"/>
      <c r="C433" s="201"/>
      <c r="D433" s="201"/>
      <c r="E433" s="202"/>
      <c r="F433" s="201"/>
      <c r="G433" s="174"/>
      <c r="H433" s="201"/>
      <c r="I433" s="201"/>
    </row>
    <row r="434" spans="1:9" ht="10.5">
      <c r="A434" s="201"/>
      <c r="B434" s="174"/>
      <c r="C434" s="201"/>
      <c r="D434" s="201"/>
      <c r="E434" s="202"/>
      <c r="F434" s="201"/>
      <c r="G434" s="174"/>
      <c r="H434" s="201"/>
      <c r="I434" s="201"/>
    </row>
    <row r="435" spans="1:9" ht="10.5">
      <c r="A435" s="201"/>
      <c r="B435" s="174"/>
      <c r="C435" s="201"/>
      <c r="D435" s="201"/>
      <c r="E435" s="202"/>
      <c r="F435" s="201"/>
      <c r="G435" s="174"/>
      <c r="H435" s="201"/>
      <c r="I435" s="201"/>
    </row>
    <row r="436" spans="1:9" ht="10.5">
      <c r="A436" s="201"/>
      <c r="B436" s="174"/>
      <c r="C436" s="201"/>
      <c r="D436" s="201"/>
      <c r="E436" s="202"/>
      <c r="F436" s="201"/>
      <c r="G436" s="174"/>
      <c r="H436" s="201"/>
      <c r="I436" s="201"/>
    </row>
    <row r="437" spans="1:9" ht="10.5">
      <c r="A437" s="201"/>
      <c r="B437" s="174"/>
      <c r="C437" s="201"/>
      <c r="D437" s="201"/>
      <c r="E437" s="202"/>
      <c r="F437" s="201"/>
      <c r="G437" s="174"/>
      <c r="H437" s="201"/>
      <c r="I437" s="201"/>
    </row>
    <row r="438" spans="1:9" ht="10.5">
      <c r="A438" s="201"/>
      <c r="B438" s="174"/>
      <c r="C438" s="201"/>
      <c r="D438" s="201"/>
      <c r="E438" s="202"/>
      <c r="F438" s="201"/>
      <c r="G438" s="174"/>
      <c r="H438" s="201"/>
      <c r="I438" s="201"/>
    </row>
    <row r="439" spans="1:9" ht="10.5">
      <c r="A439" s="201"/>
      <c r="B439" s="174"/>
      <c r="C439" s="201"/>
      <c r="D439" s="201"/>
      <c r="E439" s="202"/>
      <c r="F439" s="201"/>
      <c r="G439" s="174"/>
      <c r="H439" s="201"/>
      <c r="I439" s="201"/>
    </row>
    <row r="440" spans="1:9" ht="10.5">
      <c r="A440" s="201"/>
      <c r="B440" s="174"/>
      <c r="C440" s="201"/>
      <c r="D440" s="201"/>
      <c r="E440" s="202"/>
      <c r="F440" s="201"/>
      <c r="G440" s="174"/>
      <c r="H440" s="201"/>
      <c r="I440" s="201"/>
    </row>
    <row r="441" spans="1:9" ht="10.5">
      <c r="A441" s="201"/>
      <c r="B441" s="174"/>
      <c r="C441" s="201"/>
      <c r="D441" s="201"/>
      <c r="E441" s="202"/>
      <c r="F441" s="201"/>
      <c r="G441" s="174"/>
      <c r="H441" s="201"/>
      <c r="I441" s="201"/>
    </row>
    <row r="442" spans="1:9" ht="10.5">
      <c r="A442" s="201"/>
      <c r="B442" s="174"/>
      <c r="C442" s="201"/>
      <c r="D442" s="201"/>
      <c r="E442" s="202"/>
      <c r="F442" s="201"/>
      <c r="G442" s="174"/>
      <c r="H442" s="201"/>
      <c r="I442" s="201"/>
    </row>
    <row r="443" spans="1:9" ht="10.5">
      <c r="A443" s="201"/>
      <c r="B443" s="174"/>
      <c r="C443" s="201"/>
      <c r="D443" s="201"/>
      <c r="E443" s="202"/>
      <c r="F443" s="201"/>
      <c r="G443" s="174"/>
      <c r="H443" s="201"/>
      <c r="I443" s="201"/>
    </row>
    <row r="444" spans="1:9" ht="10.5">
      <c r="A444" s="201"/>
      <c r="B444" s="174"/>
      <c r="C444" s="201"/>
      <c r="D444" s="201"/>
      <c r="E444" s="202"/>
      <c r="F444" s="201"/>
      <c r="G444" s="174"/>
      <c r="H444" s="201"/>
      <c r="I444" s="201"/>
    </row>
    <row r="445" spans="1:9" ht="10.5">
      <c r="A445" s="201"/>
      <c r="B445" s="174"/>
      <c r="C445" s="201"/>
      <c r="D445" s="201"/>
      <c r="E445" s="202"/>
      <c r="F445" s="201"/>
      <c r="G445" s="174"/>
      <c r="H445" s="201"/>
      <c r="I445" s="201"/>
    </row>
    <row r="446" spans="1:9" ht="10.5">
      <c r="A446" s="201"/>
      <c r="B446" s="174"/>
      <c r="C446" s="201"/>
      <c r="D446" s="201"/>
      <c r="E446" s="202"/>
      <c r="F446" s="201"/>
      <c r="G446" s="174"/>
      <c r="H446" s="201"/>
      <c r="I446" s="201"/>
    </row>
    <row r="447" spans="1:9" ht="10.5">
      <c r="A447" s="201"/>
      <c r="B447" s="174"/>
      <c r="C447" s="201"/>
      <c r="D447" s="201"/>
      <c r="E447" s="202"/>
      <c r="F447" s="201"/>
      <c r="G447" s="174"/>
      <c r="H447" s="201"/>
      <c r="I447" s="201"/>
    </row>
    <row r="448" spans="1:9" ht="10.5">
      <c r="A448" s="201"/>
      <c r="B448" s="174"/>
      <c r="C448" s="201"/>
      <c r="D448" s="201"/>
      <c r="E448" s="202"/>
      <c r="F448" s="201"/>
      <c r="G448" s="174"/>
      <c r="H448" s="201"/>
      <c r="I448" s="201"/>
    </row>
    <row r="449" spans="1:9" ht="10.5">
      <c r="A449" s="201"/>
      <c r="B449" s="174"/>
      <c r="C449" s="201"/>
      <c r="D449" s="201"/>
      <c r="E449" s="202"/>
      <c r="F449" s="201"/>
      <c r="G449" s="174"/>
      <c r="H449" s="201"/>
      <c r="I449" s="201"/>
    </row>
    <row r="450" spans="1:9" ht="10.5">
      <c r="A450" s="201"/>
      <c r="B450" s="174"/>
      <c r="C450" s="201"/>
      <c r="D450" s="201"/>
      <c r="E450" s="202"/>
      <c r="F450" s="201"/>
      <c r="G450" s="174"/>
      <c r="H450" s="201"/>
      <c r="I450" s="201"/>
    </row>
    <row r="451" spans="1:9" ht="10.5">
      <c r="A451" s="201"/>
      <c r="B451" s="174"/>
      <c r="C451" s="201"/>
      <c r="D451" s="201"/>
      <c r="E451" s="202"/>
      <c r="F451" s="201"/>
      <c r="G451" s="174"/>
      <c r="H451" s="201"/>
      <c r="I451" s="201"/>
    </row>
    <row r="452" spans="1:9" ht="10.5">
      <c r="A452" s="201"/>
      <c r="B452" s="174"/>
      <c r="C452" s="201"/>
      <c r="D452" s="201"/>
      <c r="E452" s="202"/>
      <c r="F452" s="201"/>
      <c r="G452" s="174"/>
      <c r="H452" s="201"/>
      <c r="I452" s="201"/>
    </row>
    <row r="453" spans="1:9" ht="10.5">
      <c r="A453" s="201"/>
      <c r="B453" s="174"/>
      <c r="C453" s="201"/>
      <c r="D453" s="201"/>
      <c r="E453" s="202"/>
      <c r="F453" s="201"/>
      <c r="G453" s="174"/>
      <c r="H453" s="201"/>
      <c r="I453" s="201"/>
    </row>
    <row r="454" spans="1:9" ht="10.5">
      <c r="A454" s="201"/>
      <c r="B454" s="174"/>
      <c r="C454" s="201"/>
      <c r="D454" s="201"/>
      <c r="E454" s="202"/>
      <c r="F454" s="201"/>
      <c r="G454" s="174"/>
      <c r="H454" s="201"/>
      <c r="I454" s="201"/>
    </row>
    <row r="455" spans="1:9" ht="10.5">
      <c r="A455" s="201"/>
      <c r="B455" s="174"/>
      <c r="C455" s="201"/>
      <c r="D455" s="201"/>
      <c r="E455" s="202"/>
      <c r="F455" s="201"/>
      <c r="G455" s="174"/>
      <c r="H455" s="201"/>
      <c r="I455" s="201"/>
    </row>
    <row r="456" spans="1:9" ht="10.5">
      <c r="A456" s="201"/>
      <c r="B456" s="174"/>
      <c r="C456" s="201"/>
      <c r="D456" s="201"/>
      <c r="E456" s="202"/>
      <c r="F456" s="201"/>
      <c r="G456" s="174"/>
      <c r="H456" s="201"/>
      <c r="I456" s="201"/>
    </row>
    <row r="457" spans="1:9" ht="10.5">
      <c r="A457" s="201"/>
      <c r="B457" s="174"/>
      <c r="C457" s="201"/>
      <c r="D457" s="201"/>
      <c r="E457" s="202"/>
      <c r="F457" s="201"/>
      <c r="G457" s="174"/>
      <c r="H457" s="201"/>
      <c r="I457" s="201"/>
    </row>
    <row r="458" spans="1:9" ht="10.5">
      <c r="A458" s="201"/>
      <c r="B458" s="174"/>
      <c r="C458" s="201"/>
      <c r="D458" s="201"/>
      <c r="E458" s="202"/>
      <c r="F458" s="201"/>
      <c r="G458" s="174"/>
      <c r="H458" s="201"/>
      <c r="I458" s="201"/>
    </row>
    <row r="459" spans="1:9" ht="10.5">
      <c r="A459" s="201"/>
      <c r="B459" s="174"/>
      <c r="C459" s="201"/>
      <c r="D459" s="201"/>
      <c r="E459" s="202"/>
      <c r="F459" s="201"/>
      <c r="G459" s="174"/>
      <c r="H459" s="201"/>
      <c r="I459" s="201"/>
    </row>
    <row r="460" spans="1:9" ht="10.5">
      <c r="A460" s="201"/>
      <c r="B460" s="174"/>
      <c r="C460" s="201"/>
      <c r="D460" s="201"/>
      <c r="E460" s="202"/>
      <c r="F460" s="201"/>
      <c r="G460" s="174"/>
      <c r="H460" s="201"/>
      <c r="I460" s="201"/>
    </row>
    <row r="461" spans="1:9" ht="10.5">
      <c r="A461" s="201"/>
      <c r="B461" s="174"/>
      <c r="C461" s="201"/>
      <c r="D461" s="201"/>
      <c r="E461" s="202"/>
      <c r="F461" s="201"/>
      <c r="G461" s="174"/>
      <c r="H461" s="201"/>
      <c r="I461" s="201"/>
    </row>
    <row r="462" spans="1:9" ht="10.5">
      <c r="A462" s="201"/>
      <c r="B462" s="174"/>
      <c r="C462" s="201"/>
      <c r="D462" s="201"/>
      <c r="E462" s="202"/>
      <c r="F462" s="201"/>
      <c r="G462" s="174"/>
      <c r="H462" s="201"/>
      <c r="I462" s="201"/>
    </row>
    <row r="463" spans="1:9" ht="10.5">
      <c r="A463" s="201"/>
      <c r="B463" s="174"/>
      <c r="C463" s="201"/>
      <c r="D463" s="201"/>
      <c r="E463" s="202"/>
      <c r="F463" s="201"/>
      <c r="G463" s="174"/>
      <c r="H463" s="201"/>
      <c r="I463" s="201"/>
    </row>
    <row r="464" spans="1:9" ht="10.5">
      <c r="A464" s="201"/>
      <c r="B464" s="174"/>
      <c r="C464" s="201"/>
      <c r="D464" s="201"/>
      <c r="E464" s="202"/>
      <c r="F464" s="201"/>
      <c r="G464" s="174"/>
      <c r="H464" s="201"/>
      <c r="I464" s="201"/>
    </row>
    <row r="465" spans="1:9" ht="10.5">
      <c r="A465" s="201"/>
      <c r="B465" s="174"/>
      <c r="C465" s="201"/>
      <c r="D465" s="201"/>
      <c r="E465" s="202"/>
      <c r="F465" s="201"/>
      <c r="G465" s="174"/>
      <c r="H465" s="201"/>
      <c r="I465" s="201"/>
    </row>
    <row r="466" spans="1:9" ht="10.5">
      <c r="A466" s="201"/>
      <c r="B466" s="174"/>
      <c r="C466" s="201"/>
      <c r="D466" s="201"/>
      <c r="E466" s="202"/>
      <c r="F466" s="201"/>
      <c r="G466" s="174"/>
      <c r="H466" s="201"/>
      <c r="I466" s="201"/>
    </row>
    <row r="467" spans="1:9" ht="10.5">
      <c r="A467" s="201"/>
      <c r="B467" s="174"/>
      <c r="C467" s="201"/>
      <c r="D467" s="201"/>
      <c r="E467" s="202"/>
      <c r="F467" s="201"/>
      <c r="G467" s="174"/>
      <c r="H467" s="201"/>
      <c r="I467" s="201"/>
    </row>
    <row r="468" spans="1:9" ht="10.5">
      <c r="A468" s="201"/>
      <c r="B468" s="174"/>
      <c r="C468" s="201"/>
      <c r="D468" s="201"/>
      <c r="E468" s="202"/>
      <c r="F468" s="201"/>
      <c r="G468" s="174"/>
      <c r="H468" s="201"/>
      <c r="I468" s="201"/>
    </row>
    <row r="469" spans="1:9" ht="10.5">
      <c r="A469" s="201"/>
      <c r="B469" s="174"/>
      <c r="C469" s="201"/>
      <c r="D469" s="201"/>
      <c r="E469" s="202"/>
      <c r="F469" s="201"/>
      <c r="G469" s="174"/>
      <c r="H469" s="201"/>
      <c r="I469" s="201"/>
    </row>
    <row r="470" spans="1:9" ht="10.5">
      <c r="A470" s="201"/>
      <c r="B470" s="174"/>
      <c r="C470" s="201"/>
      <c r="D470" s="201"/>
      <c r="E470" s="202"/>
      <c r="F470" s="201"/>
      <c r="G470" s="174"/>
      <c r="H470" s="201"/>
      <c r="I470" s="201"/>
    </row>
    <row r="471" spans="1:9" ht="10.5">
      <c r="A471" s="201"/>
      <c r="B471" s="174"/>
      <c r="C471" s="201"/>
      <c r="D471" s="201"/>
      <c r="E471" s="202"/>
      <c r="F471" s="201"/>
      <c r="G471" s="174"/>
      <c r="H471" s="201"/>
      <c r="I471" s="201"/>
    </row>
    <row r="472" spans="1:9" ht="10.5">
      <c r="A472" s="201"/>
      <c r="B472" s="174"/>
      <c r="C472" s="201"/>
      <c r="D472" s="201"/>
      <c r="E472" s="202"/>
      <c r="F472" s="201"/>
      <c r="G472" s="174"/>
      <c r="H472" s="201"/>
      <c r="I472" s="201"/>
    </row>
    <row r="473" spans="1:9" ht="10.5">
      <c r="A473" s="201"/>
      <c r="B473" s="174"/>
      <c r="C473" s="201"/>
      <c r="D473" s="201"/>
      <c r="E473" s="202"/>
      <c r="F473" s="201"/>
      <c r="G473" s="174"/>
      <c r="H473" s="201"/>
      <c r="I473" s="201"/>
    </row>
    <row r="474" spans="1:9" ht="10.5">
      <c r="A474" s="201"/>
      <c r="B474" s="174"/>
      <c r="C474" s="201"/>
      <c r="D474" s="201"/>
      <c r="E474" s="202"/>
      <c r="F474" s="201"/>
      <c r="G474" s="174"/>
      <c r="H474" s="201"/>
      <c r="I474" s="201"/>
    </row>
    <row r="475" spans="1:9" ht="10.5">
      <c r="A475" s="201"/>
      <c r="B475" s="174"/>
      <c r="C475" s="201"/>
      <c r="D475" s="201"/>
      <c r="E475" s="202"/>
      <c r="F475" s="201"/>
      <c r="G475" s="174"/>
      <c r="H475" s="201"/>
      <c r="I475" s="201"/>
    </row>
    <row r="476" spans="1:9" ht="10.5">
      <c r="A476" s="201"/>
      <c r="B476" s="174"/>
      <c r="C476" s="201"/>
      <c r="D476" s="201"/>
      <c r="E476" s="202"/>
      <c r="F476" s="201"/>
      <c r="G476" s="174"/>
      <c r="H476" s="201"/>
      <c r="I476" s="201"/>
    </row>
    <row r="477" spans="1:9" ht="10.5">
      <c r="A477" s="201"/>
      <c r="B477" s="174"/>
      <c r="C477" s="201"/>
      <c r="D477" s="201"/>
      <c r="E477" s="202"/>
      <c r="F477" s="201"/>
      <c r="G477" s="174"/>
      <c r="H477" s="201"/>
      <c r="I477" s="201"/>
    </row>
    <row r="478" spans="1:9" ht="10.5">
      <c r="A478" s="201"/>
      <c r="B478" s="174"/>
      <c r="C478" s="201"/>
      <c r="D478" s="201"/>
      <c r="E478" s="202"/>
      <c r="F478" s="201"/>
      <c r="G478" s="174"/>
      <c r="H478" s="201"/>
      <c r="I478" s="201"/>
    </row>
    <row r="479" spans="1:9" ht="10.5">
      <c r="A479" s="201"/>
      <c r="B479" s="174"/>
      <c r="C479" s="201"/>
      <c r="D479" s="201"/>
      <c r="E479" s="202"/>
      <c r="F479" s="201"/>
      <c r="G479" s="174"/>
      <c r="H479" s="201"/>
      <c r="I479" s="201"/>
    </row>
  </sheetData>
  <printOptions/>
  <pageMargins left="0.75" right="0.75" top="1" bottom="0.76" header="0.5" footer="0.5"/>
  <pageSetup horizontalDpi="600" verticalDpi="600" orientation="landscape" paperSize="9" r:id="rId1"/>
  <rowBreaks count="4" manualBreakCount="4">
    <brk id="45" max="65535" man="1"/>
    <brk id="85" max="65535" man="1"/>
    <brk id="125" max="65535" man="1"/>
    <brk id="165" max="6553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FP261"/>
  <sheetViews>
    <sheetView workbookViewId="0" topLeftCell="A1">
      <selection activeCell="A1" sqref="A1"/>
    </sheetView>
  </sheetViews>
  <sheetFormatPr defaultColWidth="9.00390625" defaultRowHeight="12.75"/>
  <cols>
    <col min="1" max="1" width="23.75390625" style="176" customWidth="1"/>
    <col min="2" max="2" width="10.125" style="175" customWidth="1"/>
    <col min="3" max="3" width="16.375" style="176" customWidth="1"/>
    <col min="4" max="4" width="14.625" style="176" customWidth="1"/>
    <col min="5" max="5" width="10.875" style="209" customWidth="1"/>
    <col min="6" max="6" width="13.875" style="176" customWidth="1"/>
    <col min="7" max="7" width="10.625" style="175" customWidth="1"/>
    <col min="8" max="8" width="7.625" style="176" customWidth="1"/>
    <col min="9" max="9" width="10.125" style="176" customWidth="1"/>
    <col min="10" max="22" width="9.125" style="174" customWidth="1"/>
    <col min="23" max="16384" width="9.125" style="175" customWidth="1"/>
  </cols>
  <sheetData>
    <row r="1" spans="1:9" ht="19.5" customHeight="1">
      <c r="A1" s="172" t="s">
        <v>1405</v>
      </c>
      <c r="B1" s="172"/>
      <c r="C1" s="172"/>
      <c r="D1" s="172"/>
      <c r="E1" s="173"/>
      <c r="F1" s="172"/>
      <c r="G1" s="172"/>
      <c r="H1" s="172"/>
      <c r="I1" s="172"/>
    </row>
    <row r="2" spans="2:9" ht="10.5">
      <c r="B2" s="177"/>
      <c r="C2" s="178"/>
      <c r="D2" s="179"/>
      <c r="E2" s="178"/>
      <c r="G2" s="180"/>
      <c r="H2" s="179"/>
      <c r="I2" s="179"/>
    </row>
    <row r="3" spans="1:9" ht="10.5">
      <c r="A3" s="181"/>
      <c r="B3" s="182" t="s">
        <v>1159</v>
      </c>
      <c r="C3" s="182" t="s">
        <v>1160</v>
      </c>
      <c r="D3" s="182" t="s">
        <v>1160</v>
      </c>
      <c r="E3" s="182" t="s">
        <v>1160</v>
      </c>
      <c r="F3" s="181" t="s">
        <v>1161</v>
      </c>
      <c r="G3" s="183" t="s">
        <v>1161</v>
      </c>
      <c r="H3" s="183"/>
      <c r="I3" s="183" t="s">
        <v>1162</v>
      </c>
    </row>
    <row r="4" spans="1:9" ht="10.5">
      <c r="A4" s="184" t="s">
        <v>1163</v>
      </c>
      <c r="B4" s="185" t="s">
        <v>1164</v>
      </c>
      <c r="C4" s="185" t="s">
        <v>1165</v>
      </c>
      <c r="D4" s="186" t="s">
        <v>1172</v>
      </c>
      <c r="E4" s="185" t="s">
        <v>1167</v>
      </c>
      <c r="F4" s="184" t="s">
        <v>1168</v>
      </c>
      <c r="G4" s="186" t="s">
        <v>1169</v>
      </c>
      <c r="H4" s="186" t="s">
        <v>1170</v>
      </c>
      <c r="I4" s="186" t="s">
        <v>1171</v>
      </c>
    </row>
    <row r="5" spans="1:9" ht="10.5">
      <c r="A5" s="187"/>
      <c r="B5" s="188"/>
      <c r="C5" s="188"/>
      <c r="D5" s="189"/>
      <c r="E5" s="188" t="s">
        <v>1173</v>
      </c>
      <c r="F5" s="187"/>
      <c r="G5" s="189" t="s">
        <v>1174</v>
      </c>
      <c r="H5" s="189"/>
      <c r="I5" s="189" t="s">
        <v>1164</v>
      </c>
    </row>
    <row r="6" spans="1:9" ht="10.5">
      <c r="A6" s="190"/>
      <c r="B6" s="190"/>
      <c r="C6" s="190"/>
      <c r="D6" s="190"/>
      <c r="E6" s="190"/>
      <c r="F6" s="190"/>
      <c r="G6" s="190"/>
      <c r="H6" s="190"/>
      <c r="I6" s="190"/>
    </row>
    <row r="7" spans="1:9" ht="10.5">
      <c r="A7" s="191" t="s">
        <v>1406</v>
      </c>
      <c r="B7" s="191" t="s">
        <v>1407</v>
      </c>
      <c r="C7" s="191" t="s">
        <v>1408</v>
      </c>
      <c r="D7" s="191" t="s">
        <v>1409</v>
      </c>
      <c r="E7" s="192">
        <v>3.44</v>
      </c>
      <c r="F7" s="193" t="s">
        <v>1410</v>
      </c>
      <c r="G7" s="191" t="s">
        <v>1411</v>
      </c>
      <c r="H7" s="193" t="s">
        <v>1181</v>
      </c>
      <c r="I7" s="193" t="s">
        <v>1191</v>
      </c>
    </row>
    <row r="8" spans="1:9" ht="10.5">
      <c r="A8" s="191" t="s">
        <v>1412</v>
      </c>
      <c r="B8" s="191" t="s">
        <v>1193</v>
      </c>
      <c r="C8" s="191" t="s">
        <v>1401</v>
      </c>
      <c r="D8" s="191"/>
      <c r="E8" s="191" t="s">
        <v>953</v>
      </c>
      <c r="F8" s="191"/>
      <c r="G8" s="191" t="s">
        <v>1413</v>
      </c>
      <c r="H8" s="191"/>
      <c r="I8" s="191" t="s">
        <v>1413</v>
      </c>
    </row>
    <row r="9" spans="1:9" ht="10.5">
      <c r="A9" s="194"/>
      <c r="B9" s="194"/>
      <c r="C9" s="194"/>
      <c r="D9" s="194"/>
      <c r="E9" s="194"/>
      <c r="F9" s="194"/>
      <c r="G9" s="194"/>
      <c r="H9" s="194"/>
      <c r="I9" s="194"/>
    </row>
    <row r="10" spans="1:9" ht="10.5">
      <c r="A10" s="190"/>
      <c r="B10" s="190"/>
      <c r="C10" s="190"/>
      <c r="D10" s="190"/>
      <c r="E10" s="190"/>
      <c r="F10" s="190"/>
      <c r="G10" s="190"/>
      <c r="H10" s="190"/>
      <c r="I10" s="190"/>
    </row>
    <row r="11" spans="1:9" ht="10.5">
      <c r="A11" s="191" t="s">
        <v>1414</v>
      </c>
      <c r="B11" s="193" t="s">
        <v>1415</v>
      </c>
      <c r="C11" s="191" t="s">
        <v>1408</v>
      </c>
      <c r="D11" s="191" t="s">
        <v>1416</v>
      </c>
      <c r="E11" s="192">
        <v>4.37373</v>
      </c>
      <c r="F11" s="193" t="s">
        <v>1417</v>
      </c>
      <c r="G11" s="191" t="s">
        <v>1418</v>
      </c>
      <c r="H11" s="193" t="s">
        <v>1181</v>
      </c>
      <c r="I11" s="193" t="s">
        <v>1200</v>
      </c>
    </row>
    <row r="12" spans="1:9" ht="10.5">
      <c r="A12" s="191" t="s">
        <v>1419</v>
      </c>
      <c r="B12" s="195" t="s">
        <v>1193</v>
      </c>
      <c r="C12" s="191" t="s">
        <v>1401</v>
      </c>
      <c r="D12" s="191" t="s">
        <v>1420</v>
      </c>
      <c r="E12" s="191" t="s">
        <v>953</v>
      </c>
      <c r="F12" s="191"/>
      <c r="G12" s="191" t="s">
        <v>1202</v>
      </c>
      <c r="H12" s="191"/>
      <c r="I12" s="191" t="s">
        <v>1418</v>
      </c>
    </row>
    <row r="13" spans="1:9" ht="10.5">
      <c r="A13" s="194"/>
      <c r="B13" s="194"/>
      <c r="C13" s="194"/>
      <c r="D13" s="194"/>
      <c r="E13" s="194"/>
      <c r="F13" s="194"/>
      <c r="G13" s="194"/>
      <c r="H13" s="194"/>
      <c r="I13" s="194"/>
    </row>
    <row r="14" spans="1:9" ht="10.5">
      <c r="A14" s="190"/>
      <c r="B14" s="190"/>
      <c r="C14" s="190"/>
      <c r="D14" s="190"/>
      <c r="E14" s="190"/>
      <c r="F14" s="190"/>
      <c r="G14" s="190"/>
      <c r="H14" s="190"/>
      <c r="I14" s="190"/>
    </row>
    <row r="15" spans="1:9" ht="10.5">
      <c r="A15" s="191" t="s">
        <v>1421</v>
      </c>
      <c r="B15" s="193" t="s">
        <v>1422</v>
      </c>
      <c r="C15" s="191" t="s">
        <v>1423</v>
      </c>
      <c r="D15" s="196" t="s">
        <v>1424</v>
      </c>
      <c r="E15" s="192">
        <v>3.4</v>
      </c>
      <c r="F15" s="193" t="s">
        <v>1425</v>
      </c>
      <c r="G15" s="191" t="s">
        <v>1264</v>
      </c>
      <c r="H15" s="193" t="s">
        <v>1181</v>
      </c>
      <c r="I15" s="193" t="s">
        <v>1200</v>
      </c>
    </row>
    <row r="16" spans="1:9" ht="10.5">
      <c r="A16" s="191" t="s">
        <v>1426</v>
      </c>
      <c r="B16" s="191" t="s">
        <v>1238</v>
      </c>
      <c r="C16" s="191" t="s">
        <v>1401</v>
      </c>
      <c r="D16" s="191"/>
      <c r="E16" s="191" t="s">
        <v>953</v>
      </c>
      <c r="F16" s="193" t="s">
        <v>1427</v>
      </c>
      <c r="G16" s="191" t="s">
        <v>1231</v>
      </c>
      <c r="H16" s="191"/>
      <c r="I16" s="191" t="s">
        <v>1275</v>
      </c>
    </row>
    <row r="17" spans="1:9" ht="10.5">
      <c r="A17" s="194"/>
      <c r="B17" s="194"/>
      <c r="C17" s="194"/>
      <c r="D17" s="194"/>
      <c r="E17" s="194"/>
      <c r="F17" s="194"/>
      <c r="G17" s="194"/>
      <c r="H17" s="194"/>
      <c r="I17" s="194"/>
    </row>
    <row r="18" spans="1:9" ht="10.5">
      <c r="A18" s="190"/>
      <c r="B18" s="190"/>
      <c r="C18" s="190"/>
      <c r="D18" s="190"/>
      <c r="E18" s="190"/>
      <c r="F18" s="190"/>
      <c r="G18" s="190"/>
      <c r="H18" s="190"/>
      <c r="I18" s="190"/>
    </row>
    <row r="19" spans="1:9" ht="10.5">
      <c r="A19" s="197" t="s">
        <v>1428</v>
      </c>
      <c r="B19" s="191" t="s">
        <v>1429</v>
      </c>
      <c r="C19" s="191" t="s">
        <v>1408</v>
      </c>
      <c r="D19" s="191" t="s">
        <v>1430</v>
      </c>
      <c r="E19" s="192">
        <v>941.933237</v>
      </c>
      <c r="F19" s="193" t="s">
        <v>1431</v>
      </c>
      <c r="G19" s="191" t="s">
        <v>1432</v>
      </c>
      <c r="H19" s="193" t="s">
        <v>1433</v>
      </c>
      <c r="I19" s="193" t="s">
        <v>1200</v>
      </c>
    </row>
    <row r="20" spans="1:9" ht="10.5">
      <c r="A20" s="191" t="s">
        <v>1434</v>
      </c>
      <c r="B20" s="191" t="s">
        <v>1193</v>
      </c>
      <c r="C20" s="191" t="s">
        <v>1401</v>
      </c>
      <c r="D20" s="191"/>
      <c r="E20" s="191" t="s">
        <v>996</v>
      </c>
      <c r="F20" s="191"/>
      <c r="G20" s="191" t="s">
        <v>1435</v>
      </c>
      <c r="H20" s="191" t="s">
        <v>1436</v>
      </c>
      <c r="I20" s="191" t="s">
        <v>1435</v>
      </c>
    </row>
    <row r="21" spans="1:9" ht="10.5">
      <c r="A21" s="194"/>
      <c r="B21" s="194"/>
      <c r="C21" s="194"/>
      <c r="D21" s="194"/>
      <c r="E21" s="194"/>
      <c r="F21" s="194"/>
      <c r="G21" s="194"/>
      <c r="H21" s="194"/>
      <c r="I21" s="194"/>
    </row>
    <row r="22" spans="1:9" ht="10.5">
      <c r="A22" s="190"/>
      <c r="B22" s="190"/>
      <c r="C22" s="190"/>
      <c r="D22" s="190"/>
      <c r="E22" s="190"/>
      <c r="F22" s="190"/>
      <c r="G22" s="190"/>
      <c r="H22" s="190"/>
      <c r="I22" s="190"/>
    </row>
    <row r="23" spans="1:9" ht="10.5">
      <c r="A23" s="191" t="s">
        <v>1437</v>
      </c>
      <c r="B23" s="191" t="s">
        <v>1438</v>
      </c>
      <c r="C23" s="191" t="s">
        <v>1439</v>
      </c>
      <c r="D23" s="191" t="s">
        <v>1440</v>
      </c>
      <c r="E23" s="192">
        <v>12</v>
      </c>
      <c r="F23" s="193" t="s">
        <v>1441</v>
      </c>
      <c r="G23" s="191" t="s">
        <v>1442</v>
      </c>
      <c r="H23" s="198" t="s">
        <v>1181</v>
      </c>
      <c r="I23" s="193" t="s">
        <v>1220</v>
      </c>
    </row>
    <row r="24" spans="1:9" ht="10.5">
      <c r="A24" s="191" t="s">
        <v>1443</v>
      </c>
      <c r="B24" s="191" t="s">
        <v>1222</v>
      </c>
      <c r="C24" s="191" t="s">
        <v>1379</v>
      </c>
      <c r="D24" s="191" t="s">
        <v>1444</v>
      </c>
      <c r="E24" s="191" t="s">
        <v>956</v>
      </c>
      <c r="F24" s="191"/>
      <c r="G24" s="191" t="s">
        <v>1445</v>
      </c>
      <c r="H24" s="191"/>
      <c r="I24" s="191" t="s">
        <v>1274</v>
      </c>
    </row>
    <row r="25" spans="1:9" ht="10.5">
      <c r="A25" s="194"/>
      <c r="B25" s="194"/>
      <c r="C25" s="194"/>
      <c r="D25" s="194"/>
      <c r="E25" s="194"/>
      <c r="F25" s="194"/>
      <c r="G25" s="194"/>
      <c r="H25" s="194"/>
      <c r="I25" s="194"/>
    </row>
    <row r="26" spans="1:9" ht="10.5">
      <c r="A26" s="190"/>
      <c r="B26" s="190"/>
      <c r="C26" s="190"/>
      <c r="D26" s="190"/>
      <c r="E26" s="190"/>
      <c r="F26" s="190"/>
      <c r="G26" s="190"/>
      <c r="H26" s="190"/>
      <c r="I26" s="190"/>
    </row>
    <row r="27" spans="1:9" ht="10.5">
      <c r="A27" s="191" t="s">
        <v>1446</v>
      </c>
      <c r="B27" s="191" t="s">
        <v>1447</v>
      </c>
      <c r="C27" s="191" t="s">
        <v>1448</v>
      </c>
      <c r="D27" s="191" t="s">
        <v>1449</v>
      </c>
      <c r="E27" s="192">
        <v>0.4</v>
      </c>
      <c r="F27" s="191" t="s">
        <v>1450</v>
      </c>
      <c r="G27" s="191" t="s">
        <v>1442</v>
      </c>
      <c r="H27" s="193" t="s">
        <v>1181</v>
      </c>
      <c r="I27" s="191" t="s">
        <v>1451</v>
      </c>
    </row>
    <row r="28" spans="1:9" ht="10.5">
      <c r="A28" s="191"/>
      <c r="B28" s="191" t="s">
        <v>1247</v>
      </c>
      <c r="C28" s="191" t="s">
        <v>1452</v>
      </c>
      <c r="D28" s="191" t="s">
        <v>1453</v>
      </c>
      <c r="E28" s="191" t="s">
        <v>1084</v>
      </c>
      <c r="F28" s="191"/>
      <c r="G28" s="191" t="s">
        <v>1445</v>
      </c>
      <c r="H28" s="191"/>
      <c r="I28" s="191" t="s">
        <v>1454</v>
      </c>
    </row>
    <row r="29" spans="1:9" ht="10.5">
      <c r="A29" s="194"/>
      <c r="B29" s="194"/>
      <c r="C29" s="194" t="s">
        <v>1455</v>
      </c>
      <c r="D29" s="194" t="s">
        <v>1456</v>
      </c>
      <c r="E29" s="194"/>
      <c r="F29" s="194"/>
      <c r="G29" s="194"/>
      <c r="H29" s="194"/>
      <c r="I29" s="194"/>
    </row>
    <row r="30" spans="1:9" ht="10.5">
      <c r="A30" s="191"/>
      <c r="B30" s="191"/>
      <c r="C30" s="191"/>
      <c r="D30" s="191"/>
      <c r="E30" s="191"/>
      <c r="F30" s="191"/>
      <c r="G30" s="191"/>
      <c r="H30" s="191"/>
      <c r="I30" s="191"/>
    </row>
    <row r="31" spans="1:9" ht="10.5">
      <c r="A31" s="191" t="s">
        <v>1457</v>
      </c>
      <c r="B31" s="191" t="s">
        <v>1283</v>
      </c>
      <c r="C31" s="191" t="s">
        <v>968</v>
      </c>
      <c r="D31" s="191" t="s">
        <v>1458</v>
      </c>
      <c r="E31" s="192">
        <v>5.52</v>
      </c>
      <c r="F31" s="193" t="s">
        <v>1459</v>
      </c>
      <c r="G31" s="193" t="s">
        <v>1460</v>
      </c>
      <c r="H31" s="198">
        <v>3</v>
      </c>
      <c r="I31" s="193" t="s">
        <v>1237</v>
      </c>
    </row>
    <row r="32" spans="1:9" ht="10.5">
      <c r="A32" s="191" t="s">
        <v>1461</v>
      </c>
      <c r="B32" s="191" t="s">
        <v>1281</v>
      </c>
      <c r="C32" s="191" t="s">
        <v>1379</v>
      </c>
      <c r="D32" s="191"/>
      <c r="E32" s="191" t="s">
        <v>956</v>
      </c>
      <c r="F32" s="191"/>
      <c r="G32" s="193" t="s">
        <v>1462</v>
      </c>
      <c r="H32" s="191" t="s">
        <v>1436</v>
      </c>
      <c r="I32" s="193" t="s">
        <v>1460</v>
      </c>
    </row>
    <row r="33" spans="1:9" ht="10.5">
      <c r="A33" s="191" t="s">
        <v>1463</v>
      </c>
      <c r="B33" s="191"/>
      <c r="C33" s="191"/>
      <c r="D33" s="191"/>
      <c r="E33" s="191"/>
      <c r="F33" s="191"/>
      <c r="G33" s="191"/>
      <c r="H33" s="191"/>
      <c r="I33" s="191"/>
    </row>
    <row r="34" spans="1:9" ht="10.5">
      <c r="A34" s="190"/>
      <c r="B34" s="190"/>
      <c r="C34" s="190"/>
      <c r="D34" s="190"/>
      <c r="E34" s="190"/>
      <c r="F34" s="190"/>
      <c r="G34" s="190" t="s">
        <v>1442</v>
      </c>
      <c r="H34" s="190"/>
      <c r="I34" s="190"/>
    </row>
    <row r="35" spans="1:9" ht="10.5">
      <c r="A35" s="191" t="s">
        <v>1464</v>
      </c>
      <c r="B35" s="191" t="s">
        <v>1254</v>
      </c>
      <c r="C35" s="191" t="s">
        <v>968</v>
      </c>
      <c r="D35" s="191" t="s">
        <v>1458</v>
      </c>
      <c r="E35" s="192">
        <v>6.137441</v>
      </c>
      <c r="F35" s="193" t="s">
        <v>1465</v>
      </c>
      <c r="G35" s="191" t="s">
        <v>1445</v>
      </c>
      <c r="H35" s="193" t="s">
        <v>1433</v>
      </c>
      <c r="I35" s="193" t="s">
        <v>1237</v>
      </c>
    </row>
    <row r="36" spans="1:9" ht="10.5">
      <c r="A36" s="191" t="s">
        <v>1466</v>
      </c>
      <c r="B36" s="191" t="s">
        <v>1222</v>
      </c>
      <c r="C36" s="191" t="s">
        <v>1379</v>
      </c>
      <c r="D36" s="191"/>
      <c r="E36" s="191" t="s">
        <v>972</v>
      </c>
      <c r="F36" s="191" t="s">
        <v>1240</v>
      </c>
      <c r="G36" s="191" t="s">
        <v>1236</v>
      </c>
      <c r="H36" s="191" t="s">
        <v>0</v>
      </c>
      <c r="I36" s="193" t="s">
        <v>1190</v>
      </c>
    </row>
    <row r="37" spans="1:9" ht="10.5">
      <c r="A37" s="194"/>
      <c r="B37" s="194"/>
      <c r="C37" s="194"/>
      <c r="D37" s="194"/>
      <c r="E37" s="194"/>
      <c r="F37" s="194"/>
      <c r="G37" s="194" t="s">
        <v>1241</v>
      </c>
      <c r="H37" s="194"/>
      <c r="I37" s="194"/>
    </row>
    <row r="38" spans="1:9" ht="10.5">
      <c r="A38" s="191"/>
      <c r="B38" s="191"/>
      <c r="C38" s="191"/>
      <c r="D38" s="191"/>
      <c r="E38" s="191"/>
      <c r="F38" s="191"/>
      <c r="G38" s="191"/>
      <c r="H38" s="191"/>
      <c r="I38" s="191"/>
    </row>
    <row r="39" spans="1:9" ht="10.5">
      <c r="A39" s="191" t="s">
        <v>1</v>
      </c>
      <c r="B39" s="191" t="s">
        <v>2</v>
      </c>
      <c r="C39" s="191" t="s">
        <v>3</v>
      </c>
      <c r="D39" s="191" t="s">
        <v>4</v>
      </c>
      <c r="E39" s="192">
        <v>3.4732</v>
      </c>
      <c r="F39" s="193" t="s">
        <v>5</v>
      </c>
      <c r="G39" s="191" t="s">
        <v>6</v>
      </c>
      <c r="H39" s="193" t="s">
        <v>1181</v>
      </c>
      <c r="I39" s="198" t="s">
        <v>1258</v>
      </c>
    </row>
    <row r="40" spans="1:9" ht="10.5">
      <c r="A40" s="191"/>
      <c r="B40" s="191" t="s">
        <v>7</v>
      </c>
      <c r="C40" s="191" t="s">
        <v>8</v>
      </c>
      <c r="D40" s="191" t="s">
        <v>1444</v>
      </c>
      <c r="E40" s="191" t="s">
        <v>956</v>
      </c>
      <c r="F40" s="191"/>
      <c r="G40" s="191" t="s">
        <v>9</v>
      </c>
      <c r="H40" s="191"/>
      <c r="I40" s="191" t="s">
        <v>1454</v>
      </c>
    </row>
    <row r="41" spans="1:9" ht="10.5">
      <c r="A41" s="191"/>
      <c r="B41" s="191"/>
      <c r="C41" s="194" t="s">
        <v>10</v>
      </c>
      <c r="D41" s="191"/>
      <c r="E41" s="191"/>
      <c r="F41" s="191"/>
      <c r="G41" s="191"/>
      <c r="H41" s="191"/>
      <c r="I41" s="191"/>
    </row>
    <row r="42" spans="1:9" ht="10.5">
      <c r="A42" s="190"/>
      <c r="B42" s="190"/>
      <c r="C42" s="190"/>
      <c r="D42" s="190"/>
      <c r="E42" s="190"/>
      <c r="F42" s="190"/>
      <c r="G42" s="190"/>
      <c r="H42" s="190"/>
      <c r="I42" s="190"/>
    </row>
    <row r="43" spans="1:9" ht="10.5">
      <c r="A43" s="191" t="s">
        <v>11</v>
      </c>
      <c r="B43" s="191" t="s">
        <v>12</v>
      </c>
      <c r="C43" s="191" t="s">
        <v>13</v>
      </c>
      <c r="D43" s="191" t="s">
        <v>1178</v>
      </c>
      <c r="E43" s="192">
        <v>3.4</v>
      </c>
      <c r="F43" s="193" t="s">
        <v>14</v>
      </c>
      <c r="G43" s="191" t="s">
        <v>15</v>
      </c>
      <c r="H43" s="193" t="s">
        <v>1181</v>
      </c>
      <c r="I43" s="193" t="s">
        <v>1280</v>
      </c>
    </row>
    <row r="44" spans="1:9" ht="10.5">
      <c r="A44" s="191" t="s">
        <v>16</v>
      </c>
      <c r="B44" s="191" t="s">
        <v>1281</v>
      </c>
      <c r="C44" s="191" t="s">
        <v>17</v>
      </c>
      <c r="D44" s="191" t="s">
        <v>18</v>
      </c>
      <c r="E44" s="191" t="s">
        <v>953</v>
      </c>
      <c r="F44" s="191"/>
      <c r="G44" s="191" t="s">
        <v>1370</v>
      </c>
      <c r="H44" s="191"/>
      <c r="I44" s="191" t="s">
        <v>1370</v>
      </c>
    </row>
    <row r="45" spans="1:172" ht="10.5">
      <c r="A45" s="194" t="s">
        <v>19</v>
      </c>
      <c r="B45" s="194"/>
      <c r="C45" s="194"/>
      <c r="D45" s="194"/>
      <c r="E45" s="194"/>
      <c r="F45" s="194"/>
      <c r="G45" s="194"/>
      <c r="H45" s="194"/>
      <c r="I45" s="19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4"/>
      <c r="BW45" s="174"/>
      <c r="BX45" s="174"/>
      <c r="BY45" s="174"/>
      <c r="BZ45" s="174"/>
      <c r="CA45" s="174"/>
      <c r="CB45" s="174"/>
      <c r="CC45" s="174"/>
      <c r="CD45" s="174"/>
      <c r="CE45" s="174"/>
      <c r="CF45" s="174"/>
      <c r="CG45" s="174"/>
      <c r="CH45" s="174"/>
      <c r="CI45" s="174"/>
      <c r="CJ45" s="174"/>
      <c r="CK45" s="174"/>
      <c r="CL45" s="174"/>
      <c r="CM45" s="174"/>
      <c r="CN45" s="174"/>
      <c r="CO45" s="174"/>
      <c r="CP45" s="174"/>
      <c r="CQ45" s="174"/>
      <c r="CR45" s="174"/>
      <c r="CS45" s="174"/>
      <c r="CT45" s="174"/>
      <c r="CU45" s="174"/>
      <c r="CV45" s="174"/>
      <c r="CW45" s="174"/>
      <c r="CX45" s="174"/>
      <c r="CY45" s="174"/>
      <c r="CZ45" s="174"/>
      <c r="DA45" s="174"/>
      <c r="DB45" s="174"/>
      <c r="DC45" s="174"/>
      <c r="DD45" s="174"/>
      <c r="DE45" s="174"/>
      <c r="DF45" s="174"/>
      <c r="DG45" s="174"/>
      <c r="DH45" s="174"/>
      <c r="DI45" s="174"/>
      <c r="DJ45" s="174"/>
      <c r="DK45" s="174"/>
      <c r="DL45" s="174"/>
      <c r="DM45" s="174"/>
      <c r="DN45" s="174"/>
      <c r="DO45" s="174"/>
      <c r="DP45" s="174"/>
      <c r="DQ45" s="174"/>
      <c r="DR45" s="174"/>
      <c r="DS45" s="174"/>
      <c r="DT45" s="174"/>
      <c r="DU45" s="174"/>
      <c r="DV45" s="174"/>
      <c r="DW45" s="174"/>
      <c r="DX45" s="174"/>
      <c r="DY45" s="174"/>
      <c r="DZ45" s="174"/>
      <c r="EA45" s="174"/>
      <c r="EB45" s="174"/>
      <c r="EC45" s="174"/>
      <c r="ED45" s="174"/>
      <c r="EE45" s="174"/>
      <c r="EF45" s="174"/>
      <c r="EG45" s="174"/>
      <c r="EH45" s="174"/>
      <c r="EI45" s="174"/>
      <c r="EJ45" s="174"/>
      <c r="EK45" s="174"/>
      <c r="EL45" s="174"/>
      <c r="EM45" s="174"/>
      <c r="EN45" s="174"/>
      <c r="EO45" s="174"/>
      <c r="EP45" s="174"/>
      <c r="EQ45" s="174"/>
      <c r="ER45" s="174"/>
      <c r="ES45" s="174"/>
      <c r="ET45" s="174"/>
      <c r="EU45" s="174"/>
      <c r="EV45" s="174"/>
      <c r="EW45" s="174"/>
      <c r="EX45" s="174"/>
      <c r="EY45" s="174"/>
      <c r="EZ45" s="174"/>
      <c r="FA45" s="174"/>
      <c r="FB45" s="174"/>
      <c r="FC45" s="174"/>
      <c r="FD45" s="174"/>
      <c r="FE45" s="174"/>
      <c r="FF45" s="174"/>
      <c r="FG45" s="174"/>
      <c r="FH45" s="174"/>
      <c r="FI45" s="174"/>
      <c r="FJ45" s="174"/>
      <c r="FK45" s="174"/>
      <c r="FL45" s="174"/>
      <c r="FM45" s="174"/>
      <c r="FN45" s="174"/>
      <c r="FO45" s="174"/>
      <c r="FP45" s="174"/>
    </row>
    <row r="46" spans="1:172" ht="10.5">
      <c r="A46" s="191"/>
      <c r="B46" s="191"/>
      <c r="C46" s="191"/>
      <c r="D46" s="191"/>
      <c r="E46" s="191"/>
      <c r="F46" s="191"/>
      <c r="G46" s="191"/>
      <c r="H46" s="191"/>
      <c r="I46" s="191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4"/>
      <c r="BX46" s="174"/>
      <c r="BY46" s="174"/>
      <c r="BZ46" s="174"/>
      <c r="CA46" s="174"/>
      <c r="CB46" s="174"/>
      <c r="CC46" s="174"/>
      <c r="CD46" s="174"/>
      <c r="CE46" s="174"/>
      <c r="CF46" s="174"/>
      <c r="CG46" s="174"/>
      <c r="CH46" s="174"/>
      <c r="CI46" s="174"/>
      <c r="CJ46" s="174"/>
      <c r="CK46" s="174"/>
      <c r="CL46" s="174"/>
      <c r="CM46" s="174"/>
      <c r="CN46" s="174"/>
      <c r="CO46" s="174"/>
      <c r="CP46" s="174"/>
      <c r="CQ46" s="174"/>
      <c r="CR46" s="174"/>
      <c r="CS46" s="174"/>
      <c r="CT46" s="174"/>
      <c r="CU46" s="174"/>
      <c r="CV46" s="174"/>
      <c r="CW46" s="174"/>
      <c r="CX46" s="174"/>
      <c r="CY46" s="174"/>
      <c r="CZ46" s="174"/>
      <c r="DA46" s="174"/>
      <c r="DB46" s="174"/>
      <c r="DC46" s="174"/>
      <c r="DD46" s="174"/>
      <c r="DE46" s="174"/>
      <c r="DF46" s="174"/>
      <c r="DG46" s="174"/>
      <c r="DH46" s="174"/>
      <c r="DI46" s="174"/>
      <c r="DJ46" s="174"/>
      <c r="DK46" s="174"/>
      <c r="DL46" s="174"/>
      <c r="DM46" s="174"/>
      <c r="DN46" s="174"/>
      <c r="DO46" s="174"/>
      <c r="DP46" s="174"/>
      <c r="DQ46" s="174"/>
      <c r="DR46" s="174"/>
      <c r="DS46" s="174"/>
      <c r="DT46" s="174"/>
      <c r="DU46" s="174"/>
      <c r="DV46" s="174"/>
      <c r="DW46" s="174"/>
      <c r="DX46" s="174"/>
      <c r="DY46" s="174"/>
      <c r="DZ46" s="174"/>
      <c r="EA46" s="174"/>
      <c r="EB46" s="174"/>
      <c r="EC46" s="174"/>
      <c r="ED46" s="174"/>
      <c r="EE46" s="174"/>
      <c r="EF46" s="174"/>
      <c r="EG46" s="174"/>
      <c r="EH46" s="174"/>
      <c r="EI46" s="174"/>
      <c r="EJ46" s="174"/>
      <c r="EK46" s="174"/>
      <c r="EL46" s="174"/>
      <c r="EM46" s="174"/>
      <c r="EN46" s="174"/>
      <c r="EO46" s="174"/>
      <c r="EP46" s="174"/>
      <c r="EQ46" s="174"/>
      <c r="ER46" s="174"/>
      <c r="ES46" s="174"/>
      <c r="ET46" s="174"/>
      <c r="EU46" s="174"/>
      <c r="EV46" s="174"/>
      <c r="EW46" s="174"/>
      <c r="EX46" s="174"/>
      <c r="EY46" s="174"/>
      <c r="EZ46" s="174"/>
      <c r="FA46" s="174"/>
      <c r="FB46" s="174"/>
      <c r="FC46" s="174"/>
      <c r="FD46" s="174"/>
      <c r="FE46" s="174"/>
      <c r="FF46" s="174"/>
      <c r="FG46" s="174"/>
      <c r="FH46" s="174"/>
      <c r="FI46" s="174"/>
      <c r="FJ46" s="174"/>
      <c r="FK46" s="174"/>
      <c r="FL46" s="174"/>
      <c r="FM46" s="174"/>
      <c r="FN46" s="174"/>
      <c r="FO46" s="174"/>
      <c r="FP46" s="174"/>
    </row>
    <row r="47" spans="1:172" ht="10.5">
      <c r="A47" s="191" t="s">
        <v>20</v>
      </c>
      <c r="B47" s="191" t="s">
        <v>1454</v>
      </c>
      <c r="C47" s="191" t="s">
        <v>21</v>
      </c>
      <c r="D47" s="191" t="s">
        <v>1178</v>
      </c>
      <c r="E47" s="191">
        <v>5</v>
      </c>
      <c r="F47" s="193" t="s">
        <v>22</v>
      </c>
      <c r="G47" s="191" t="s">
        <v>23</v>
      </c>
      <c r="H47" s="193" t="s">
        <v>1181</v>
      </c>
      <c r="I47" s="191" t="s">
        <v>1307</v>
      </c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4"/>
      <c r="BY47" s="174"/>
      <c r="BZ47" s="174"/>
      <c r="CA47" s="174"/>
      <c r="CB47" s="174"/>
      <c r="CC47" s="174"/>
      <c r="CD47" s="174"/>
      <c r="CE47" s="174"/>
      <c r="CF47" s="174"/>
      <c r="CG47" s="174"/>
      <c r="CH47" s="174"/>
      <c r="CI47" s="174"/>
      <c r="CJ47" s="174"/>
      <c r="CK47" s="174"/>
      <c r="CL47" s="174"/>
      <c r="CM47" s="174"/>
      <c r="CN47" s="174"/>
      <c r="CO47" s="174"/>
      <c r="CP47" s="174"/>
      <c r="CQ47" s="174"/>
      <c r="CR47" s="174"/>
      <c r="CS47" s="174"/>
      <c r="CT47" s="174"/>
      <c r="CU47" s="174"/>
      <c r="CV47" s="174"/>
      <c r="CW47" s="174"/>
      <c r="CX47" s="174"/>
      <c r="CY47" s="174"/>
      <c r="CZ47" s="174"/>
      <c r="DA47" s="174"/>
      <c r="DB47" s="174"/>
      <c r="DC47" s="174"/>
      <c r="DD47" s="174"/>
      <c r="DE47" s="174"/>
      <c r="DF47" s="174"/>
      <c r="DG47" s="174"/>
      <c r="DH47" s="174"/>
      <c r="DI47" s="174"/>
      <c r="DJ47" s="174"/>
      <c r="DK47" s="174"/>
      <c r="DL47" s="174"/>
      <c r="DM47" s="174"/>
      <c r="DN47" s="174"/>
      <c r="DO47" s="174"/>
      <c r="DP47" s="174"/>
      <c r="DQ47" s="174"/>
      <c r="DR47" s="174"/>
      <c r="DS47" s="174"/>
      <c r="DT47" s="174"/>
      <c r="DU47" s="174"/>
      <c r="DV47" s="174"/>
      <c r="DW47" s="174"/>
      <c r="DX47" s="174"/>
      <c r="DY47" s="174"/>
      <c r="DZ47" s="174"/>
      <c r="EA47" s="174"/>
      <c r="EB47" s="174"/>
      <c r="EC47" s="174"/>
      <c r="ED47" s="174"/>
      <c r="EE47" s="174"/>
      <c r="EF47" s="174"/>
      <c r="EG47" s="174"/>
      <c r="EH47" s="174"/>
      <c r="EI47" s="174"/>
      <c r="EJ47" s="174"/>
      <c r="EK47" s="174"/>
      <c r="EL47" s="174"/>
      <c r="EM47" s="174"/>
      <c r="EN47" s="174"/>
      <c r="EO47" s="174"/>
      <c r="EP47" s="174"/>
      <c r="EQ47" s="174"/>
      <c r="ER47" s="174"/>
      <c r="ES47" s="174"/>
      <c r="ET47" s="174"/>
      <c r="EU47" s="174"/>
      <c r="EV47" s="174"/>
      <c r="EW47" s="174"/>
      <c r="EX47" s="174"/>
      <c r="EY47" s="174"/>
      <c r="EZ47" s="174"/>
      <c r="FA47" s="174"/>
      <c r="FB47" s="174"/>
      <c r="FC47" s="174"/>
      <c r="FD47" s="174"/>
      <c r="FE47" s="174"/>
      <c r="FF47" s="174"/>
      <c r="FG47" s="174"/>
      <c r="FH47" s="174"/>
      <c r="FI47" s="174"/>
      <c r="FJ47" s="174"/>
      <c r="FK47" s="174"/>
      <c r="FL47" s="174"/>
      <c r="FM47" s="174"/>
      <c r="FN47" s="174"/>
      <c r="FO47" s="174"/>
      <c r="FP47" s="174"/>
    </row>
    <row r="48" spans="1:172" ht="10.5">
      <c r="A48" s="191" t="s">
        <v>984</v>
      </c>
      <c r="B48" s="191" t="s">
        <v>1238</v>
      </c>
      <c r="C48" s="191" t="s">
        <v>1455</v>
      </c>
      <c r="D48" s="191" t="s">
        <v>18</v>
      </c>
      <c r="E48" s="191" t="s">
        <v>1201</v>
      </c>
      <c r="F48" s="191"/>
      <c r="G48" s="191" t="s">
        <v>1276</v>
      </c>
      <c r="H48" s="191"/>
      <c r="I48" s="191" t="s">
        <v>23</v>
      </c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4"/>
      <c r="BX48" s="174"/>
      <c r="BY48" s="174"/>
      <c r="BZ48" s="174"/>
      <c r="CA48" s="174"/>
      <c r="CB48" s="174"/>
      <c r="CC48" s="174"/>
      <c r="CD48" s="174"/>
      <c r="CE48" s="174"/>
      <c r="CF48" s="174"/>
      <c r="CG48" s="174"/>
      <c r="CH48" s="174"/>
      <c r="CI48" s="174"/>
      <c r="CJ48" s="174"/>
      <c r="CK48" s="174"/>
      <c r="CL48" s="174"/>
      <c r="CM48" s="174"/>
      <c r="CN48" s="174"/>
      <c r="CO48" s="174"/>
      <c r="CP48" s="174"/>
      <c r="CQ48" s="174"/>
      <c r="CR48" s="174"/>
      <c r="CS48" s="174"/>
      <c r="CT48" s="174"/>
      <c r="CU48" s="174"/>
      <c r="CV48" s="174"/>
      <c r="CW48" s="174"/>
      <c r="CX48" s="174"/>
      <c r="CY48" s="174"/>
      <c r="CZ48" s="174"/>
      <c r="DA48" s="174"/>
      <c r="DB48" s="174"/>
      <c r="DC48" s="174"/>
      <c r="DD48" s="174"/>
      <c r="DE48" s="174"/>
      <c r="DF48" s="174"/>
      <c r="DG48" s="174"/>
      <c r="DH48" s="174"/>
      <c r="DI48" s="174"/>
      <c r="DJ48" s="174"/>
      <c r="DK48" s="174"/>
      <c r="DL48" s="174"/>
      <c r="DM48" s="174"/>
      <c r="DN48" s="174"/>
      <c r="DO48" s="174"/>
      <c r="DP48" s="174"/>
      <c r="DQ48" s="174"/>
      <c r="DR48" s="174"/>
      <c r="DS48" s="174"/>
      <c r="DT48" s="174"/>
      <c r="DU48" s="174"/>
      <c r="DV48" s="174"/>
      <c r="DW48" s="174"/>
      <c r="DX48" s="174"/>
      <c r="DY48" s="174"/>
      <c r="DZ48" s="174"/>
      <c r="EA48" s="174"/>
      <c r="EB48" s="174"/>
      <c r="EC48" s="174"/>
      <c r="ED48" s="174"/>
      <c r="EE48" s="174"/>
      <c r="EF48" s="174"/>
      <c r="EG48" s="174"/>
      <c r="EH48" s="174"/>
      <c r="EI48" s="174"/>
      <c r="EJ48" s="174"/>
      <c r="EK48" s="174"/>
      <c r="EL48" s="174"/>
      <c r="EM48" s="174"/>
      <c r="EN48" s="174"/>
      <c r="EO48" s="174"/>
      <c r="EP48" s="174"/>
      <c r="EQ48" s="174"/>
      <c r="ER48" s="174"/>
      <c r="ES48" s="174"/>
      <c r="ET48" s="174"/>
      <c r="EU48" s="174"/>
      <c r="EV48" s="174"/>
      <c r="EW48" s="174"/>
      <c r="EX48" s="174"/>
      <c r="EY48" s="174"/>
      <c r="EZ48" s="174"/>
      <c r="FA48" s="174"/>
      <c r="FB48" s="174"/>
      <c r="FC48" s="174"/>
      <c r="FD48" s="174"/>
      <c r="FE48" s="174"/>
      <c r="FF48" s="174"/>
      <c r="FG48" s="174"/>
      <c r="FH48" s="174"/>
      <c r="FI48" s="174"/>
      <c r="FJ48" s="174"/>
      <c r="FK48" s="174"/>
      <c r="FL48" s="174"/>
      <c r="FM48" s="174"/>
      <c r="FN48" s="174"/>
      <c r="FO48" s="174"/>
      <c r="FP48" s="174"/>
    </row>
    <row r="49" spans="1:172" s="199" customFormat="1" ht="10.5">
      <c r="A49" s="194"/>
      <c r="B49" s="194"/>
      <c r="C49" s="194"/>
      <c r="D49" s="194"/>
      <c r="E49" s="194"/>
      <c r="F49" s="194"/>
      <c r="G49" s="194"/>
      <c r="H49" s="194"/>
      <c r="I49" s="19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174"/>
      <c r="BY49" s="174"/>
      <c r="BZ49" s="174"/>
      <c r="CA49" s="174"/>
      <c r="CB49" s="174"/>
      <c r="CC49" s="174"/>
      <c r="CD49" s="174"/>
      <c r="CE49" s="174"/>
      <c r="CF49" s="174"/>
      <c r="CG49" s="174"/>
      <c r="CH49" s="174"/>
      <c r="CI49" s="174"/>
      <c r="CJ49" s="174"/>
      <c r="CK49" s="174"/>
      <c r="CL49" s="174"/>
      <c r="CM49" s="174"/>
      <c r="CN49" s="174"/>
      <c r="CO49" s="174"/>
      <c r="CP49" s="174"/>
      <c r="CQ49" s="174"/>
      <c r="CR49" s="174"/>
      <c r="CS49" s="174"/>
      <c r="CT49" s="174"/>
      <c r="CU49" s="174"/>
      <c r="CV49" s="174"/>
      <c r="CW49" s="174"/>
      <c r="CX49" s="174"/>
      <c r="CY49" s="174"/>
      <c r="CZ49" s="174"/>
      <c r="DA49" s="174"/>
      <c r="DB49" s="174"/>
      <c r="DC49" s="174"/>
      <c r="DD49" s="174"/>
      <c r="DE49" s="174"/>
      <c r="DF49" s="174"/>
      <c r="DG49" s="174"/>
      <c r="DH49" s="174"/>
      <c r="DI49" s="174"/>
      <c r="DJ49" s="174"/>
      <c r="DK49" s="174"/>
      <c r="DL49" s="174"/>
      <c r="DM49" s="174"/>
      <c r="DN49" s="174"/>
      <c r="DO49" s="174"/>
      <c r="DP49" s="174"/>
      <c r="DQ49" s="174"/>
      <c r="DR49" s="174"/>
      <c r="DS49" s="174"/>
      <c r="DT49" s="174"/>
      <c r="DU49" s="174"/>
      <c r="DV49" s="174"/>
      <c r="DW49" s="174"/>
      <c r="DX49" s="174"/>
      <c r="DY49" s="174"/>
      <c r="DZ49" s="174"/>
      <c r="EA49" s="174"/>
      <c r="EB49" s="174"/>
      <c r="EC49" s="174"/>
      <c r="ED49" s="174"/>
      <c r="EE49" s="174"/>
      <c r="EF49" s="174"/>
      <c r="EG49" s="174"/>
      <c r="EH49" s="174"/>
      <c r="EI49" s="174"/>
      <c r="EJ49" s="174"/>
      <c r="EK49" s="174"/>
      <c r="EL49" s="174"/>
      <c r="EM49" s="174"/>
      <c r="EN49" s="174"/>
      <c r="EO49" s="174"/>
      <c r="EP49" s="174"/>
      <c r="EQ49" s="174"/>
      <c r="ER49" s="174"/>
      <c r="ES49" s="174"/>
      <c r="ET49" s="174"/>
      <c r="EU49" s="174"/>
      <c r="EV49" s="174"/>
      <c r="EW49" s="174"/>
      <c r="EX49" s="174"/>
      <c r="EY49" s="174"/>
      <c r="EZ49" s="174"/>
      <c r="FA49" s="174"/>
      <c r="FB49" s="174"/>
      <c r="FC49" s="174"/>
      <c r="FD49" s="174"/>
      <c r="FE49" s="174"/>
      <c r="FF49" s="174"/>
      <c r="FG49" s="174"/>
      <c r="FH49" s="174"/>
      <c r="FI49" s="174"/>
      <c r="FJ49" s="174"/>
      <c r="FK49" s="174"/>
      <c r="FL49" s="174"/>
      <c r="FM49" s="174"/>
      <c r="FN49" s="174"/>
      <c r="FO49" s="174"/>
      <c r="FP49" s="174"/>
    </row>
    <row r="50" spans="1:172" ht="10.5">
      <c r="A50" s="190"/>
      <c r="B50" s="190"/>
      <c r="C50" s="190"/>
      <c r="D50" s="190"/>
      <c r="E50" s="190"/>
      <c r="F50" s="190"/>
      <c r="G50" s="190" t="s">
        <v>24</v>
      </c>
      <c r="H50" s="190"/>
      <c r="I50" s="190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4"/>
      <c r="BR50" s="174"/>
      <c r="BS50" s="174"/>
      <c r="BT50" s="174"/>
      <c r="BU50" s="174"/>
      <c r="BV50" s="174"/>
      <c r="BW50" s="174"/>
      <c r="BX50" s="174"/>
      <c r="BY50" s="174"/>
      <c r="BZ50" s="174"/>
      <c r="CA50" s="174"/>
      <c r="CB50" s="174"/>
      <c r="CC50" s="174"/>
      <c r="CD50" s="174"/>
      <c r="CE50" s="174"/>
      <c r="CF50" s="174"/>
      <c r="CG50" s="174"/>
      <c r="CH50" s="174"/>
      <c r="CI50" s="174"/>
      <c r="CJ50" s="174"/>
      <c r="CK50" s="174"/>
      <c r="CL50" s="174"/>
      <c r="CM50" s="174"/>
      <c r="CN50" s="174"/>
      <c r="CO50" s="174"/>
      <c r="CP50" s="174"/>
      <c r="CQ50" s="174"/>
      <c r="CR50" s="174"/>
      <c r="CS50" s="174"/>
      <c r="CT50" s="174"/>
      <c r="CU50" s="174"/>
      <c r="CV50" s="174"/>
      <c r="CW50" s="174"/>
      <c r="CX50" s="174"/>
      <c r="CY50" s="174"/>
      <c r="CZ50" s="174"/>
      <c r="DA50" s="174"/>
      <c r="DB50" s="174"/>
      <c r="DC50" s="174"/>
      <c r="DD50" s="174"/>
      <c r="DE50" s="174"/>
      <c r="DF50" s="174"/>
      <c r="DG50" s="174"/>
      <c r="DH50" s="174"/>
      <c r="DI50" s="174"/>
      <c r="DJ50" s="174"/>
      <c r="DK50" s="174"/>
      <c r="DL50" s="174"/>
      <c r="DM50" s="174"/>
      <c r="DN50" s="174"/>
      <c r="DO50" s="174"/>
      <c r="DP50" s="174"/>
      <c r="DQ50" s="174"/>
      <c r="DR50" s="174"/>
      <c r="DS50" s="174"/>
      <c r="DT50" s="174"/>
      <c r="DU50" s="174"/>
      <c r="DV50" s="174"/>
      <c r="DW50" s="174"/>
      <c r="DX50" s="174"/>
      <c r="DY50" s="174"/>
      <c r="DZ50" s="174"/>
      <c r="EA50" s="174"/>
      <c r="EB50" s="174"/>
      <c r="EC50" s="174"/>
      <c r="ED50" s="174"/>
      <c r="EE50" s="174"/>
      <c r="EF50" s="174"/>
      <c r="EG50" s="174"/>
      <c r="EH50" s="174"/>
      <c r="EI50" s="174"/>
      <c r="EJ50" s="174"/>
      <c r="EK50" s="174"/>
      <c r="EL50" s="174"/>
      <c r="EM50" s="174"/>
      <c r="EN50" s="174"/>
      <c r="EO50" s="174"/>
      <c r="EP50" s="174"/>
      <c r="EQ50" s="174"/>
      <c r="ER50" s="174"/>
      <c r="ES50" s="174"/>
      <c r="ET50" s="174"/>
      <c r="EU50" s="174"/>
      <c r="EV50" s="174"/>
      <c r="EW50" s="174"/>
      <c r="EX50" s="174"/>
      <c r="EY50" s="174"/>
      <c r="EZ50" s="174"/>
      <c r="FA50" s="174"/>
      <c r="FB50" s="174"/>
      <c r="FC50" s="174"/>
      <c r="FD50" s="174"/>
      <c r="FE50" s="174"/>
      <c r="FF50" s="174"/>
      <c r="FG50" s="174"/>
      <c r="FH50" s="174"/>
      <c r="FI50" s="174"/>
      <c r="FJ50" s="174"/>
      <c r="FK50" s="174"/>
      <c r="FL50" s="174"/>
      <c r="FM50" s="174"/>
      <c r="FN50" s="174"/>
      <c r="FO50" s="174"/>
      <c r="FP50" s="174"/>
    </row>
    <row r="51" spans="1:172" ht="10.5">
      <c r="A51" s="191" t="s">
        <v>25</v>
      </c>
      <c r="B51" s="193" t="s">
        <v>26</v>
      </c>
      <c r="C51" s="191" t="s">
        <v>27</v>
      </c>
      <c r="D51" s="191" t="s">
        <v>1416</v>
      </c>
      <c r="E51" s="191">
        <v>2.45</v>
      </c>
      <c r="F51" s="191" t="s">
        <v>28</v>
      </c>
      <c r="G51" s="191" t="s">
        <v>29</v>
      </c>
      <c r="H51" s="193" t="s">
        <v>1181</v>
      </c>
      <c r="I51" s="191" t="s">
        <v>1307</v>
      </c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  <c r="BW51" s="174"/>
      <c r="BX51" s="174"/>
      <c r="BY51" s="174"/>
      <c r="BZ51" s="174"/>
      <c r="CA51" s="174"/>
      <c r="CB51" s="174"/>
      <c r="CC51" s="174"/>
      <c r="CD51" s="174"/>
      <c r="CE51" s="174"/>
      <c r="CF51" s="174"/>
      <c r="CG51" s="174"/>
      <c r="CH51" s="174"/>
      <c r="CI51" s="174"/>
      <c r="CJ51" s="174"/>
      <c r="CK51" s="174"/>
      <c r="CL51" s="174"/>
      <c r="CM51" s="174"/>
      <c r="CN51" s="174"/>
      <c r="CO51" s="174"/>
      <c r="CP51" s="174"/>
      <c r="CQ51" s="174"/>
      <c r="CR51" s="174"/>
      <c r="CS51" s="174"/>
      <c r="CT51" s="174"/>
      <c r="CU51" s="174"/>
      <c r="CV51" s="174"/>
      <c r="CW51" s="174"/>
      <c r="CX51" s="174"/>
      <c r="CY51" s="174"/>
      <c r="CZ51" s="174"/>
      <c r="DA51" s="174"/>
      <c r="DB51" s="174"/>
      <c r="DC51" s="174"/>
      <c r="DD51" s="174"/>
      <c r="DE51" s="174"/>
      <c r="DF51" s="174"/>
      <c r="DG51" s="174"/>
      <c r="DH51" s="174"/>
      <c r="DI51" s="174"/>
      <c r="DJ51" s="174"/>
      <c r="DK51" s="174"/>
      <c r="DL51" s="174"/>
      <c r="DM51" s="174"/>
      <c r="DN51" s="174"/>
      <c r="DO51" s="174"/>
      <c r="DP51" s="174"/>
      <c r="DQ51" s="174"/>
      <c r="DR51" s="174"/>
      <c r="DS51" s="174"/>
      <c r="DT51" s="174"/>
      <c r="DU51" s="174"/>
      <c r="DV51" s="174"/>
      <c r="DW51" s="174"/>
      <c r="DX51" s="174"/>
      <c r="DY51" s="174"/>
      <c r="DZ51" s="174"/>
      <c r="EA51" s="174"/>
      <c r="EB51" s="174"/>
      <c r="EC51" s="174"/>
      <c r="ED51" s="174"/>
      <c r="EE51" s="174"/>
      <c r="EF51" s="174"/>
      <c r="EG51" s="174"/>
      <c r="EH51" s="174"/>
      <c r="EI51" s="174"/>
      <c r="EJ51" s="174"/>
      <c r="EK51" s="174"/>
      <c r="EL51" s="174"/>
      <c r="EM51" s="174"/>
      <c r="EN51" s="174"/>
      <c r="EO51" s="174"/>
      <c r="EP51" s="174"/>
      <c r="EQ51" s="174"/>
      <c r="ER51" s="174"/>
      <c r="ES51" s="174"/>
      <c r="ET51" s="174"/>
      <c r="EU51" s="174"/>
      <c r="EV51" s="174"/>
      <c r="EW51" s="174"/>
      <c r="EX51" s="174"/>
      <c r="EY51" s="174"/>
      <c r="EZ51" s="174"/>
      <c r="FA51" s="174"/>
      <c r="FB51" s="174"/>
      <c r="FC51" s="174"/>
      <c r="FD51" s="174"/>
      <c r="FE51" s="174"/>
      <c r="FF51" s="174"/>
      <c r="FG51" s="174"/>
      <c r="FH51" s="174"/>
      <c r="FI51" s="174"/>
      <c r="FJ51" s="174"/>
      <c r="FK51" s="174"/>
      <c r="FL51" s="174"/>
      <c r="FM51" s="174"/>
      <c r="FN51" s="174"/>
      <c r="FO51" s="174"/>
      <c r="FP51" s="174"/>
    </row>
    <row r="52" spans="1:172" ht="10.5">
      <c r="A52" s="191"/>
      <c r="B52" s="191" t="s">
        <v>1247</v>
      </c>
      <c r="C52" s="191" t="s">
        <v>30</v>
      </c>
      <c r="D52" s="191" t="s">
        <v>31</v>
      </c>
      <c r="E52" s="191" t="s">
        <v>956</v>
      </c>
      <c r="F52" s="191"/>
      <c r="G52" s="191" t="s">
        <v>32</v>
      </c>
      <c r="H52" s="191"/>
      <c r="I52" s="191" t="s">
        <v>1266</v>
      </c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D52" s="174"/>
      <c r="CE52" s="174"/>
      <c r="CF52" s="174"/>
      <c r="CG52" s="174"/>
      <c r="CH52" s="174"/>
      <c r="CI52" s="174"/>
      <c r="CJ52" s="174"/>
      <c r="CK52" s="174"/>
      <c r="CL52" s="174"/>
      <c r="CM52" s="174"/>
      <c r="CN52" s="174"/>
      <c r="CO52" s="174"/>
      <c r="CP52" s="174"/>
      <c r="CQ52" s="174"/>
      <c r="CR52" s="174"/>
      <c r="CS52" s="174"/>
      <c r="CT52" s="174"/>
      <c r="CU52" s="174"/>
      <c r="CV52" s="174"/>
      <c r="CW52" s="174"/>
      <c r="CX52" s="174"/>
      <c r="CY52" s="174"/>
      <c r="CZ52" s="174"/>
      <c r="DA52" s="174"/>
      <c r="DB52" s="174"/>
      <c r="DC52" s="174"/>
      <c r="DD52" s="174"/>
      <c r="DE52" s="174"/>
      <c r="DF52" s="174"/>
      <c r="DG52" s="174"/>
      <c r="DH52" s="174"/>
      <c r="DI52" s="174"/>
      <c r="DJ52" s="174"/>
      <c r="DK52" s="174"/>
      <c r="DL52" s="174"/>
      <c r="DM52" s="174"/>
      <c r="DN52" s="174"/>
      <c r="DO52" s="174"/>
      <c r="DP52" s="174"/>
      <c r="DQ52" s="174"/>
      <c r="DR52" s="174"/>
      <c r="DS52" s="174"/>
      <c r="DT52" s="174"/>
      <c r="DU52" s="174"/>
      <c r="DV52" s="174"/>
      <c r="DW52" s="174"/>
      <c r="DX52" s="174"/>
      <c r="DY52" s="174"/>
      <c r="DZ52" s="174"/>
      <c r="EA52" s="174"/>
      <c r="EB52" s="174"/>
      <c r="EC52" s="174"/>
      <c r="ED52" s="174"/>
      <c r="EE52" s="174"/>
      <c r="EF52" s="174"/>
      <c r="EG52" s="174"/>
      <c r="EH52" s="174"/>
      <c r="EI52" s="174"/>
      <c r="EJ52" s="174"/>
      <c r="EK52" s="174"/>
      <c r="EL52" s="174"/>
      <c r="EM52" s="174"/>
      <c r="EN52" s="174"/>
      <c r="EO52" s="174"/>
      <c r="EP52" s="174"/>
      <c r="EQ52" s="174"/>
      <c r="ER52" s="174"/>
      <c r="ES52" s="174"/>
      <c r="ET52" s="174"/>
      <c r="EU52" s="174"/>
      <c r="EV52" s="174"/>
      <c r="EW52" s="174"/>
      <c r="EX52" s="174"/>
      <c r="EY52" s="174"/>
      <c r="EZ52" s="174"/>
      <c r="FA52" s="174"/>
      <c r="FB52" s="174"/>
      <c r="FC52" s="174"/>
      <c r="FD52" s="174"/>
      <c r="FE52" s="174"/>
      <c r="FF52" s="174"/>
      <c r="FG52" s="174"/>
      <c r="FH52" s="174"/>
      <c r="FI52" s="174"/>
      <c r="FJ52" s="174"/>
      <c r="FK52" s="174"/>
      <c r="FL52" s="174"/>
      <c r="FM52" s="174"/>
      <c r="FN52" s="174"/>
      <c r="FO52" s="174"/>
      <c r="FP52" s="174"/>
    </row>
    <row r="53" spans="1:172" ht="10.5">
      <c r="A53" s="194"/>
      <c r="B53" s="194"/>
      <c r="C53" s="194"/>
      <c r="D53" s="194"/>
      <c r="E53" s="194"/>
      <c r="F53" s="194"/>
      <c r="G53" s="194" t="s">
        <v>33</v>
      </c>
      <c r="H53" s="194"/>
      <c r="I53" s="19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/>
      <c r="BX53" s="174"/>
      <c r="BY53" s="174"/>
      <c r="BZ53" s="174"/>
      <c r="CA53" s="174"/>
      <c r="CB53" s="174"/>
      <c r="CC53" s="174"/>
      <c r="CD53" s="174"/>
      <c r="CE53" s="174"/>
      <c r="CF53" s="174"/>
      <c r="CG53" s="174"/>
      <c r="CH53" s="174"/>
      <c r="CI53" s="174"/>
      <c r="CJ53" s="174"/>
      <c r="CK53" s="174"/>
      <c r="CL53" s="174"/>
      <c r="CM53" s="174"/>
      <c r="CN53" s="174"/>
      <c r="CO53" s="174"/>
      <c r="CP53" s="174"/>
      <c r="CQ53" s="174"/>
      <c r="CR53" s="174"/>
      <c r="CS53" s="174"/>
      <c r="CT53" s="174"/>
      <c r="CU53" s="174"/>
      <c r="CV53" s="174"/>
      <c r="CW53" s="174"/>
      <c r="CX53" s="174"/>
      <c r="CY53" s="174"/>
      <c r="CZ53" s="174"/>
      <c r="DA53" s="174"/>
      <c r="DB53" s="174"/>
      <c r="DC53" s="174"/>
      <c r="DD53" s="174"/>
      <c r="DE53" s="174"/>
      <c r="DF53" s="174"/>
      <c r="DG53" s="174"/>
      <c r="DH53" s="174"/>
      <c r="DI53" s="174"/>
      <c r="DJ53" s="174"/>
      <c r="DK53" s="174"/>
      <c r="DL53" s="174"/>
      <c r="DM53" s="174"/>
      <c r="DN53" s="174"/>
      <c r="DO53" s="174"/>
      <c r="DP53" s="174"/>
      <c r="DQ53" s="174"/>
      <c r="DR53" s="174"/>
      <c r="DS53" s="174"/>
      <c r="DT53" s="174"/>
      <c r="DU53" s="174"/>
      <c r="DV53" s="174"/>
      <c r="DW53" s="174"/>
      <c r="DX53" s="174"/>
      <c r="DY53" s="174"/>
      <c r="DZ53" s="174"/>
      <c r="EA53" s="174"/>
      <c r="EB53" s="174"/>
      <c r="EC53" s="174"/>
      <c r="ED53" s="174"/>
      <c r="EE53" s="174"/>
      <c r="EF53" s="174"/>
      <c r="EG53" s="174"/>
      <c r="EH53" s="174"/>
      <c r="EI53" s="174"/>
      <c r="EJ53" s="174"/>
      <c r="EK53" s="174"/>
      <c r="EL53" s="174"/>
      <c r="EM53" s="174"/>
      <c r="EN53" s="174"/>
      <c r="EO53" s="174"/>
      <c r="EP53" s="174"/>
      <c r="EQ53" s="174"/>
      <c r="ER53" s="174"/>
      <c r="ES53" s="174"/>
      <c r="ET53" s="174"/>
      <c r="EU53" s="174"/>
      <c r="EV53" s="174"/>
      <c r="EW53" s="174"/>
      <c r="EX53" s="174"/>
      <c r="EY53" s="174"/>
      <c r="EZ53" s="174"/>
      <c r="FA53" s="174"/>
      <c r="FB53" s="174"/>
      <c r="FC53" s="174"/>
      <c r="FD53" s="174"/>
      <c r="FE53" s="174"/>
      <c r="FF53" s="174"/>
      <c r="FG53" s="174"/>
      <c r="FH53" s="174"/>
      <c r="FI53" s="174"/>
      <c r="FJ53" s="174"/>
      <c r="FK53" s="174"/>
      <c r="FL53" s="174"/>
      <c r="FM53" s="174"/>
      <c r="FN53" s="174"/>
      <c r="FO53" s="174"/>
      <c r="FP53" s="174"/>
    </row>
    <row r="54" spans="1:172" ht="10.5">
      <c r="A54" s="191"/>
      <c r="B54" s="195"/>
      <c r="C54" s="195"/>
      <c r="D54" s="200"/>
      <c r="E54" s="195"/>
      <c r="F54" s="191"/>
      <c r="G54" s="200"/>
      <c r="H54" s="200"/>
      <c r="I54" s="200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  <c r="BW54" s="174"/>
      <c r="BX54" s="174"/>
      <c r="BY54" s="174"/>
      <c r="BZ54" s="174"/>
      <c r="CA54" s="174"/>
      <c r="CB54" s="174"/>
      <c r="CC54" s="174"/>
      <c r="CD54" s="174"/>
      <c r="CE54" s="174"/>
      <c r="CF54" s="174"/>
      <c r="CG54" s="174"/>
      <c r="CH54" s="174"/>
      <c r="CI54" s="174"/>
      <c r="CJ54" s="174"/>
      <c r="CK54" s="174"/>
      <c r="CL54" s="174"/>
      <c r="CM54" s="174"/>
      <c r="CN54" s="174"/>
      <c r="CO54" s="174"/>
      <c r="CP54" s="174"/>
      <c r="CQ54" s="174"/>
      <c r="CR54" s="174"/>
      <c r="CS54" s="174"/>
      <c r="CT54" s="174"/>
      <c r="CU54" s="174"/>
      <c r="CV54" s="174"/>
      <c r="CW54" s="174"/>
      <c r="CX54" s="174"/>
      <c r="CY54" s="174"/>
      <c r="CZ54" s="174"/>
      <c r="DA54" s="174"/>
      <c r="DB54" s="174"/>
      <c r="DC54" s="174"/>
      <c r="DD54" s="174"/>
      <c r="DE54" s="174"/>
      <c r="DF54" s="174"/>
      <c r="DG54" s="174"/>
      <c r="DH54" s="174"/>
      <c r="DI54" s="174"/>
      <c r="DJ54" s="174"/>
      <c r="DK54" s="174"/>
      <c r="DL54" s="174"/>
      <c r="DM54" s="174"/>
      <c r="DN54" s="174"/>
      <c r="DO54" s="174"/>
      <c r="DP54" s="174"/>
      <c r="DQ54" s="174"/>
      <c r="DR54" s="174"/>
      <c r="DS54" s="174"/>
      <c r="DT54" s="174"/>
      <c r="DU54" s="174"/>
      <c r="DV54" s="174"/>
      <c r="DW54" s="174"/>
      <c r="DX54" s="174"/>
      <c r="DY54" s="174"/>
      <c r="DZ54" s="174"/>
      <c r="EA54" s="174"/>
      <c r="EB54" s="174"/>
      <c r="EC54" s="174"/>
      <c r="ED54" s="174"/>
      <c r="EE54" s="174"/>
      <c r="EF54" s="174"/>
      <c r="EG54" s="174"/>
      <c r="EH54" s="174"/>
      <c r="EI54" s="174"/>
      <c r="EJ54" s="174"/>
      <c r="EK54" s="174"/>
      <c r="EL54" s="174"/>
      <c r="EM54" s="174"/>
      <c r="EN54" s="174"/>
      <c r="EO54" s="174"/>
      <c r="EP54" s="174"/>
      <c r="EQ54" s="174"/>
      <c r="ER54" s="174"/>
      <c r="ES54" s="174"/>
      <c r="ET54" s="174"/>
      <c r="EU54" s="174"/>
      <c r="EV54" s="174"/>
      <c r="EW54" s="174"/>
      <c r="EX54" s="174"/>
      <c r="EY54" s="174"/>
      <c r="EZ54" s="174"/>
      <c r="FA54" s="174"/>
      <c r="FB54" s="174"/>
      <c r="FC54" s="174"/>
      <c r="FD54" s="174"/>
      <c r="FE54" s="174"/>
      <c r="FF54" s="174"/>
      <c r="FG54" s="174"/>
      <c r="FH54" s="174"/>
      <c r="FI54" s="174"/>
      <c r="FJ54" s="174"/>
      <c r="FK54" s="174"/>
      <c r="FL54" s="174"/>
      <c r="FM54" s="174"/>
      <c r="FN54" s="174"/>
      <c r="FO54" s="174"/>
      <c r="FP54" s="174"/>
    </row>
    <row r="55" spans="1:172" ht="10.5">
      <c r="A55" s="191" t="s">
        <v>34</v>
      </c>
      <c r="B55" s="195" t="s">
        <v>35</v>
      </c>
      <c r="C55" s="195" t="s">
        <v>36</v>
      </c>
      <c r="D55" s="200" t="s">
        <v>37</v>
      </c>
      <c r="E55" s="192">
        <v>12.1</v>
      </c>
      <c r="F55" s="193" t="s">
        <v>38</v>
      </c>
      <c r="G55" s="200" t="s">
        <v>1264</v>
      </c>
      <c r="H55" s="198">
        <v>2</v>
      </c>
      <c r="I55" s="193" t="s">
        <v>1312</v>
      </c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174"/>
      <c r="BH55" s="174"/>
      <c r="BI55" s="174"/>
      <c r="BJ55" s="174"/>
      <c r="BK55" s="174"/>
      <c r="BL55" s="174"/>
      <c r="BM55" s="174"/>
      <c r="BN55" s="174"/>
      <c r="BO55" s="174"/>
      <c r="BP55" s="174"/>
      <c r="BQ55" s="174"/>
      <c r="BR55" s="174"/>
      <c r="BS55" s="174"/>
      <c r="BT55" s="174"/>
      <c r="BU55" s="174"/>
      <c r="BV55" s="174"/>
      <c r="BW55" s="174"/>
      <c r="BX55" s="174"/>
      <c r="BY55" s="174"/>
      <c r="BZ55" s="174"/>
      <c r="CA55" s="174"/>
      <c r="CB55" s="174"/>
      <c r="CC55" s="174"/>
      <c r="CD55" s="174"/>
      <c r="CE55" s="174"/>
      <c r="CF55" s="174"/>
      <c r="CG55" s="174"/>
      <c r="CH55" s="174"/>
      <c r="CI55" s="174"/>
      <c r="CJ55" s="174"/>
      <c r="CK55" s="174"/>
      <c r="CL55" s="174"/>
      <c r="CM55" s="174"/>
      <c r="CN55" s="174"/>
      <c r="CO55" s="174"/>
      <c r="CP55" s="174"/>
      <c r="CQ55" s="174"/>
      <c r="CR55" s="174"/>
      <c r="CS55" s="174"/>
      <c r="CT55" s="174"/>
      <c r="CU55" s="174"/>
      <c r="CV55" s="174"/>
      <c r="CW55" s="174"/>
      <c r="CX55" s="174"/>
      <c r="CY55" s="174"/>
      <c r="CZ55" s="174"/>
      <c r="DA55" s="174"/>
      <c r="DB55" s="174"/>
      <c r="DC55" s="174"/>
      <c r="DD55" s="174"/>
      <c r="DE55" s="174"/>
      <c r="DF55" s="174"/>
      <c r="DG55" s="174"/>
      <c r="DH55" s="174"/>
      <c r="DI55" s="174"/>
      <c r="DJ55" s="174"/>
      <c r="DK55" s="174"/>
      <c r="DL55" s="174"/>
      <c r="DM55" s="174"/>
      <c r="DN55" s="174"/>
      <c r="DO55" s="174"/>
      <c r="DP55" s="174"/>
      <c r="DQ55" s="174"/>
      <c r="DR55" s="174"/>
      <c r="DS55" s="174"/>
      <c r="DT55" s="174"/>
      <c r="DU55" s="174"/>
      <c r="DV55" s="174"/>
      <c r="DW55" s="174"/>
      <c r="DX55" s="174"/>
      <c r="DY55" s="174"/>
      <c r="DZ55" s="174"/>
      <c r="EA55" s="174"/>
      <c r="EB55" s="174"/>
      <c r="EC55" s="174"/>
      <c r="ED55" s="174"/>
      <c r="EE55" s="174"/>
      <c r="EF55" s="174"/>
      <c r="EG55" s="174"/>
      <c r="EH55" s="174"/>
      <c r="EI55" s="174"/>
      <c r="EJ55" s="174"/>
      <c r="EK55" s="174"/>
      <c r="EL55" s="174"/>
      <c r="EM55" s="174"/>
      <c r="EN55" s="174"/>
      <c r="EO55" s="174"/>
      <c r="EP55" s="174"/>
      <c r="EQ55" s="174"/>
      <c r="ER55" s="174"/>
      <c r="ES55" s="174"/>
      <c r="ET55" s="174"/>
      <c r="EU55" s="174"/>
      <c r="EV55" s="174"/>
      <c r="EW55" s="174"/>
      <c r="EX55" s="174"/>
      <c r="EY55" s="174"/>
      <c r="EZ55" s="174"/>
      <c r="FA55" s="174"/>
      <c r="FB55" s="174"/>
      <c r="FC55" s="174"/>
      <c r="FD55" s="174"/>
      <c r="FE55" s="174"/>
      <c r="FF55" s="174"/>
      <c r="FG55" s="174"/>
      <c r="FH55" s="174"/>
      <c r="FI55" s="174"/>
      <c r="FJ55" s="174"/>
      <c r="FK55" s="174"/>
      <c r="FL55" s="174"/>
      <c r="FM55" s="174"/>
      <c r="FN55" s="174"/>
      <c r="FO55" s="174"/>
      <c r="FP55" s="174"/>
    </row>
    <row r="56" spans="1:172" ht="10.5">
      <c r="A56" s="191" t="s">
        <v>1320</v>
      </c>
      <c r="B56" s="195" t="s">
        <v>1193</v>
      </c>
      <c r="C56" s="195" t="s">
        <v>1272</v>
      </c>
      <c r="D56" s="200" t="s">
        <v>39</v>
      </c>
      <c r="E56" s="195" t="s">
        <v>956</v>
      </c>
      <c r="F56" s="191"/>
      <c r="G56" s="200" t="s">
        <v>1266</v>
      </c>
      <c r="H56" s="191" t="s">
        <v>1436</v>
      </c>
      <c r="I56" s="200" t="s">
        <v>1264</v>
      </c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4"/>
      <c r="BR56" s="174"/>
      <c r="BS56" s="174"/>
      <c r="BT56" s="174"/>
      <c r="BU56" s="174"/>
      <c r="BV56" s="174"/>
      <c r="BW56" s="174"/>
      <c r="BX56" s="174"/>
      <c r="BY56" s="174"/>
      <c r="BZ56" s="174"/>
      <c r="CA56" s="174"/>
      <c r="CB56" s="174"/>
      <c r="CC56" s="174"/>
      <c r="CD56" s="174"/>
      <c r="CE56" s="174"/>
      <c r="CF56" s="174"/>
      <c r="CG56" s="174"/>
      <c r="CH56" s="174"/>
      <c r="CI56" s="174"/>
      <c r="CJ56" s="174"/>
      <c r="CK56" s="174"/>
      <c r="CL56" s="174"/>
      <c r="CM56" s="174"/>
      <c r="CN56" s="174"/>
      <c r="CO56" s="174"/>
      <c r="CP56" s="174"/>
      <c r="CQ56" s="174"/>
      <c r="CR56" s="174"/>
      <c r="CS56" s="174"/>
      <c r="CT56" s="174"/>
      <c r="CU56" s="174"/>
      <c r="CV56" s="174"/>
      <c r="CW56" s="174"/>
      <c r="CX56" s="174"/>
      <c r="CY56" s="174"/>
      <c r="CZ56" s="174"/>
      <c r="DA56" s="174"/>
      <c r="DB56" s="174"/>
      <c r="DC56" s="174"/>
      <c r="DD56" s="174"/>
      <c r="DE56" s="174"/>
      <c r="DF56" s="174"/>
      <c r="DG56" s="174"/>
      <c r="DH56" s="174"/>
      <c r="DI56" s="174"/>
      <c r="DJ56" s="174"/>
      <c r="DK56" s="174"/>
      <c r="DL56" s="174"/>
      <c r="DM56" s="174"/>
      <c r="DN56" s="174"/>
      <c r="DO56" s="174"/>
      <c r="DP56" s="174"/>
      <c r="DQ56" s="174"/>
      <c r="DR56" s="174"/>
      <c r="DS56" s="174"/>
      <c r="DT56" s="174"/>
      <c r="DU56" s="174"/>
      <c r="DV56" s="174"/>
      <c r="DW56" s="174"/>
      <c r="DX56" s="174"/>
      <c r="DY56" s="174"/>
      <c r="DZ56" s="174"/>
      <c r="EA56" s="174"/>
      <c r="EB56" s="174"/>
      <c r="EC56" s="174"/>
      <c r="ED56" s="174"/>
      <c r="EE56" s="174"/>
      <c r="EF56" s="174"/>
      <c r="EG56" s="174"/>
      <c r="EH56" s="174"/>
      <c r="EI56" s="174"/>
      <c r="EJ56" s="174"/>
      <c r="EK56" s="174"/>
      <c r="EL56" s="174"/>
      <c r="EM56" s="174"/>
      <c r="EN56" s="174"/>
      <c r="EO56" s="174"/>
      <c r="EP56" s="174"/>
      <c r="EQ56" s="174"/>
      <c r="ER56" s="174"/>
      <c r="ES56" s="174"/>
      <c r="ET56" s="174"/>
      <c r="EU56" s="174"/>
      <c r="EV56" s="174"/>
      <c r="EW56" s="174"/>
      <c r="EX56" s="174"/>
      <c r="EY56" s="174"/>
      <c r="EZ56" s="174"/>
      <c r="FA56" s="174"/>
      <c r="FB56" s="174"/>
      <c r="FC56" s="174"/>
      <c r="FD56" s="174"/>
      <c r="FE56" s="174"/>
      <c r="FF56" s="174"/>
      <c r="FG56" s="174"/>
      <c r="FH56" s="174"/>
      <c r="FI56" s="174"/>
      <c r="FJ56" s="174"/>
      <c r="FK56" s="174"/>
      <c r="FL56" s="174"/>
      <c r="FM56" s="174"/>
      <c r="FN56" s="174"/>
      <c r="FO56" s="174"/>
      <c r="FP56" s="174"/>
    </row>
    <row r="57" spans="1:172" ht="10.5">
      <c r="A57" s="191"/>
      <c r="B57" s="195"/>
      <c r="C57" s="195"/>
      <c r="D57" s="200" t="s">
        <v>40</v>
      </c>
      <c r="E57" s="195"/>
      <c r="F57" s="191"/>
      <c r="G57" s="200"/>
      <c r="H57" s="200"/>
      <c r="I57" s="200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  <c r="BQ57" s="174"/>
      <c r="BR57" s="174"/>
      <c r="BS57" s="174"/>
      <c r="BT57" s="174"/>
      <c r="BU57" s="174"/>
      <c r="BV57" s="174"/>
      <c r="BW57" s="174"/>
      <c r="BX57" s="174"/>
      <c r="BY57" s="174"/>
      <c r="BZ57" s="174"/>
      <c r="CA57" s="174"/>
      <c r="CB57" s="174"/>
      <c r="CC57" s="174"/>
      <c r="CD57" s="174"/>
      <c r="CE57" s="174"/>
      <c r="CF57" s="174"/>
      <c r="CG57" s="174"/>
      <c r="CH57" s="174"/>
      <c r="CI57" s="174"/>
      <c r="CJ57" s="174"/>
      <c r="CK57" s="174"/>
      <c r="CL57" s="174"/>
      <c r="CM57" s="174"/>
      <c r="CN57" s="174"/>
      <c r="CO57" s="174"/>
      <c r="CP57" s="174"/>
      <c r="CQ57" s="174"/>
      <c r="CR57" s="174"/>
      <c r="CS57" s="174"/>
      <c r="CT57" s="174"/>
      <c r="CU57" s="174"/>
      <c r="CV57" s="174"/>
      <c r="CW57" s="174"/>
      <c r="CX57" s="174"/>
      <c r="CY57" s="174"/>
      <c r="CZ57" s="174"/>
      <c r="DA57" s="174"/>
      <c r="DB57" s="174"/>
      <c r="DC57" s="174"/>
      <c r="DD57" s="174"/>
      <c r="DE57" s="174"/>
      <c r="DF57" s="174"/>
      <c r="DG57" s="174"/>
      <c r="DH57" s="174"/>
      <c r="DI57" s="174"/>
      <c r="DJ57" s="174"/>
      <c r="DK57" s="174"/>
      <c r="DL57" s="174"/>
      <c r="DM57" s="174"/>
      <c r="DN57" s="174"/>
      <c r="DO57" s="174"/>
      <c r="DP57" s="174"/>
      <c r="DQ57" s="174"/>
      <c r="DR57" s="174"/>
      <c r="DS57" s="174"/>
      <c r="DT57" s="174"/>
      <c r="DU57" s="174"/>
      <c r="DV57" s="174"/>
      <c r="DW57" s="174"/>
      <c r="DX57" s="174"/>
      <c r="DY57" s="174"/>
      <c r="DZ57" s="174"/>
      <c r="EA57" s="174"/>
      <c r="EB57" s="174"/>
      <c r="EC57" s="174"/>
      <c r="ED57" s="174"/>
      <c r="EE57" s="174"/>
      <c r="EF57" s="174"/>
      <c r="EG57" s="174"/>
      <c r="EH57" s="174"/>
      <c r="EI57" s="174"/>
      <c r="EJ57" s="174"/>
      <c r="EK57" s="174"/>
      <c r="EL57" s="174"/>
      <c r="EM57" s="174"/>
      <c r="EN57" s="174"/>
      <c r="EO57" s="174"/>
      <c r="EP57" s="174"/>
      <c r="EQ57" s="174"/>
      <c r="ER57" s="174"/>
      <c r="ES57" s="174"/>
      <c r="ET57" s="174"/>
      <c r="EU57" s="174"/>
      <c r="EV57" s="174"/>
      <c r="EW57" s="174"/>
      <c r="EX57" s="174"/>
      <c r="EY57" s="174"/>
      <c r="EZ57" s="174"/>
      <c r="FA57" s="174"/>
      <c r="FB57" s="174"/>
      <c r="FC57" s="174"/>
      <c r="FD57" s="174"/>
      <c r="FE57" s="174"/>
      <c r="FF57" s="174"/>
      <c r="FG57" s="174"/>
      <c r="FH57" s="174"/>
      <c r="FI57" s="174"/>
      <c r="FJ57" s="174"/>
      <c r="FK57" s="174"/>
      <c r="FL57" s="174"/>
      <c r="FM57" s="174"/>
      <c r="FN57" s="174"/>
      <c r="FO57" s="174"/>
      <c r="FP57" s="174"/>
    </row>
    <row r="58" spans="1:172" ht="10.5">
      <c r="A58" s="190"/>
      <c r="B58" s="190"/>
      <c r="C58" s="190"/>
      <c r="D58" s="190"/>
      <c r="E58" s="190"/>
      <c r="F58" s="190"/>
      <c r="G58" s="190"/>
      <c r="H58" s="190"/>
      <c r="I58" s="190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4"/>
      <c r="BM58" s="174"/>
      <c r="BN58" s="174"/>
      <c r="BO58" s="174"/>
      <c r="BP58" s="174"/>
      <c r="BQ58" s="174"/>
      <c r="BR58" s="174"/>
      <c r="BS58" s="174"/>
      <c r="BT58" s="174"/>
      <c r="BU58" s="174"/>
      <c r="BV58" s="174"/>
      <c r="BW58" s="174"/>
      <c r="BX58" s="174"/>
      <c r="BY58" s="174"/>
      <c r="BZ58" s="174"/>
      <c r="CA58" s="174"/>
      <c r="CB58" s="174"/>
      <c r="CC58" s="174"/>
      <c r="CD58" s="174"/>
      <c r="CE58" s="174"/>
      <c r="CF58" s="174"/>
      <c r="CG58" s="174"/>
      <c r="CH58" s="174"/>
      <c r="CI58" s="174"/>
      <c r="CJ58" s="174"/>
      <c r="CK58" s="174"/>
      <c r="CL58" s="174"/>
      <c r="CM58" s="174"/>
      <c r="CN58" s="174"/>
      <c r="CO58" s="174"/>
      <c r="CP58" s="174"/>
      <c r="CQ58" s="174"/>
      <c r="CR58" s="174"/>
      <c r="CS58" s="174"/>
      <c r="CT58" s="174"/>
      <c r="CU58" s="174"/>
      <c r="CV58" s="174"/>
      <c r="CW58" s="174"/>
      <c r="CX58" s="174"/>
      <c r="CY58" s="174"/>
      <c r="CZ58" s="174"/>
      <c r="DA58" s="174"/>
      <c r="DB58" s="174"/>
      <c r="DC58" s="174"/>
      <c r="DD58" s="174"/>
      <c r="DE58" s="174"/>
      <c r="DF58" s="174"/>
      <c r="DG58" s="174"/>
      <c r="DH58" s="174"/>
      <c r="DI58" s="174"/>
      <c r="DJ58" s="174"/>
      <c r="DK58" s="174"/>
      <c r="DL58" s="174"/>
      <c r="DM58" s="174"/>
      <c r="DN58" s="174"/>
      <c r="DO58" s="174"/>
      <c r="DP58" s="174"/>
      <c r="DQ58" s="174"/>
      <c r="DR58" s="174"/>
      <c r="DS58" s="174"/>
      <c r="DT58" s="174"/>
      <c r="DU58" s="174"/>
      <c r="DV58" s="174"/>
      <c r="DW58" s="174"/>
      <c r="DX58" s="174"/>
      <c r="DY58" s="174"/>
      <c r="DZ58" s="174"/>
      <c r="EA58" s="174"/>
      <c r="EB58" s="174"/>
      <c r="EC58" s="174"/>
      <c r="ED58" s="174"/>
      <c r="EE58" s="174"/>
      <c r="EF58" s="174"/>
      <c r="EG58" s="174"/>
      <c r="EH58" s="174"/>
      <c r="EI58" s="174"/>
      <c r="EJ58" s="174"/>
      <c r="EK58" s="174"/>
      <c r="EL58" s="174"/>
      <c r="EM58" s="174"/>
      <c r="EN58" s="174"/>
      <c r="EO58" s="174"/>
      <c r="EP58" s="174"/>
      <c r="EQ58" s="174"/>
      <c r="ER58" s="174"/>
      <c r="ES58" s="174"/>
      <c r="ET58" s="174"/>
      <c r="EU58" s="174"/>
      <c r="EV58" s="174"/>
      <c r="EW58" s="174"/>
      <c r="EX58" s="174"/>
      <c r="EY58" s="174"/>
      <c r="EZ58" s="174"/>
      <c r="FA58" s="174"/>
      <c r="FB58" s="174"/>
      <c r="FC58" s="174"/>
      <c r="FD58" s="174"/>
      <c r="FE58" s="174"/>
      <c r="FF58" s="174"/>
      <c r="FG58" s="174"/>
      <c r="FH58" s="174"/>
      <c r="FI58" s="174"/>
      <c r="FJ58" s="174"/>
      <c r="FK58" s="174"/>
      <c r="FL58" s="174"/>
      <c r="FM58" s="174"/>
      <c r="FN58" s="174"/>
      <c r="FO58" s="174"/>
      <c r="FP58" s="174"/>
    </row>
    <row r="59" spans="1:9" ht="10.5">
      <c r="A59" s="191" t="s">
        <v>34</v>
      </c>
      <c r="B59" s="191" t="s">
        <v>1218</v>
      </c>
      <c r="C59" s="191" t="s">
        <v>968</v>
      </c>
      <c r="D59" s="191" t="s">
        <v>1458</v>
      </c>
      <c r="E59" s="192">
        <v>34.1</v>
      </c>
      <c r="F59" s="193" t="s">
        <v>41</v>
      </c>
      <c r="G59" s="191" t="s">
        <v>1333</v>
      </c>
      <c r="H59" s="198">
        <v>4</v>
      </c>
      <c r="I59" s="191" t="s">
        <v>1319</v>
      </c>
    </row>
    <row r="60" spans="1:9" ht="10.5">
      <c r="A60" s="191" t="s">
        <v>1320</v>
      </c>
      <c r="B60" s="191" t="s">
        <v>1222</v>
      </c>
      <c r="C60" s="191" t="s">
        <v>1379</v>
      </c>
      <c r="D60" s="191"/>
      <c r="E60" s="191" t="s">
        <v>956</v>
      </c>
      <c r="F60" s="191"/>
      <c r="G60" s="191" t="s">
        <v>1334</v>
      </c>
      <c r="H60" s="191" t="s">
        <v>1436</v>
      </c>
      <c r="I60" s="191" t="s">
        <v>1334</v>
      </c>
    </row>
    <row r="61" spans="1:9" ht="10.5">
      <c r="A61" s="194"/>
      <c r="B61" s="194"/>
      <c r="C61" s="194"/>
      <c r="D61" s="194"/>
      <c r="E61" s="194"/>
      <c r="F61" s="194"/>
      <c r="G61" s="194"/>
      <c r="H61" s="194"/>
      <c r="I61" s="194"/>
    </row>
    <row r="62" spans="1:9" ht="10.5">
      <c r="A62" s="190"/>
      <c r="B62" s="190"/>
      <c r="C62" s="190"/>
      <c r="D62" s="190"/>
      <c r="E62" s="190"/>
      <c r="F62" s="190"/>
      <c r="G62" s="190"/>
      <c r="H62" s="190"/>
      <c r="I62" s="190"/>
    </row>
    <row r="63" spans="1:9" ht="10.5">
      <c r="A63" s="191" t="s">
        <v>1065</v>
      </c>
      <c r="B63" s="191" t="s">
        <v>1209</v>
      </c>
      <c r="C63" s="191" t="s">
        <v>968</v>
      </c>
      <c r="D63" s="191" t="s">
        <v>1458</v>
      </c>
      <c r="E63" s="192">
        <v>51.427185</v>
      </c>
      <c r="F63" s="193" t="s">
        <v>42</v>
      </c>
      <c r="G63" s="193" t="s">
        <v>43</v>
      </c>
      <c r="H63" s="193" t="s">
        <v>44</v>
      </c>
      <c r="I63" s="198" t="s">
        <v>45</v>
      </c>
    </row>
    <row r="64" spans="1:9" ht="10.5">
      <c r="A64" s="191" t="s">
        <v>1221</v>
      </c>
      <c r="B64" s="191" t="s">
        <v>1247</v>
      </c>
      <c r="C64" s="191" t="s">
        <v>1379</v>
      </c>
      <c r="D64" s="191"/>
      <c r="E64" s="191" t="s">
        <v>46</v>
      </c>
      <c r="F64" s="191"/>
      <c r="G64" s="193" t="s">
        <v>1260</v>
      </c>
      <c r="H64" s="191" t="s">
        <v>1436</v>
      </c>
      <c r="I64" s="193" t="s">
        <v>1260</v>
      </c>
    </row>
    <row r="65" spans="1:9" ht="10.5">
      <c r="A65" s="194"/>
      <c r="B65" s="194"/>
      <c r="C65" s="194"/>
      <c r="D65" s="194"/>
      <c r="E65" s="194"/>
      <c r="F65" s="194"/>
      <c r="G65" s="194"/>
      <c r="H65" s="194"/>
      <c r="I65" s="194"/>
    </row>
    <row r="66" spans="1:9" ht="10.5">
      <c r="A66" s="190"/>
      <c r="B66" s="190"/>
      <c r="C66" s="190"/>
      <c r="D66" s="190"/>
      <c r="E66" s="190"/>
      <c r="F66" s="190"/>
      <c r="G66" s="190"/>
      <c r="H66" s="190"/>
      <c r="I66" s="190"/>
    </row>
    <row r="67" spans="1:9" ht="10.5">
      <c r="A67" s="191" t="s">
        <v>34</v>
      </c>
      <c r="B67" s="191" t="s">
        <v>47</v>
      </c>
      <c r="C67" s="191" t="s">
        <v>48</v>
      </c>
      <c r="D67" s="191" t="s">
        <v>49</v>
      </c>
      <c r="E67" s="192">
        <v>22.5</v>
      </c>
      <c r="F67" s="191" t="s">
        <v>50</v>
      </c>
      <c r="G67" s="191" t="s">
        <v>51</v>
      </c>
      <c r="H67" s="198">
        <v>5</v>
      </c>
      <c r="I67" s="191" t="s">
        <v>1339</v>
      </c>
    </row>
    <row r="68" spans="1:9" ht="10.5">
      <c r="A68" s="191" t="s">
        <v>1320</v>
      </c>
      <c r="B68" s="191" t="s">
        <v>1222</v>
      </c>
      <c r="C68" s="191" t="s">
        <v>1368</v>
      </c>
      <c r="D68" s="191" t="s">
        <v>1099</v>
      </c>
      <c r="E68" s="191" t="s">
        <v>956</v>
      </c>
      <c r="F68" s="191"/>
      <c r="G68" s="191" t="s">
        <v>52</v>
      </c>
      <c r="H68" s="191" t="s">
        <v>1436</v>
      </c>
      <c r="I68" s="191" t="s">
        <v>52</v>
      </c>
    </row>
    <row r="69" spans="1:9" ht="10.5">
      <c r="A69" s="194"/>
      <c r="B69" s="194"/>
      <c r="C69" s="194"/>
      <c r="D69" s="194"/>
      <c r="E69" s="194"/>
      <c r="F69" s="194"/>
      <c r="G69" s="194"/>
      <c r="H69" s="194"/>
      <c r="I69" s="194"/>
    </row>
    <row r="70" spans="1:9" ht="10.5">
      <c r="A70" s="190"/>
      <c r="B70" s="190"/>
      <c r="C70" s="190"/>
      <c r="D70" s="190"/>
      <c r="E70" s="190"/>
      <c r="F70" s="190"/>
      <c r="G70" s="190"/>
      <c r="H70" s="190"/>
      <c r="I70" s="190"/>
    </row>
    <row r="71" spans="1:9" ht="10.5">
      <c r="A71" s="191" t="s">
        <v>53</v>
      </c>
      <c r="B71" s="191" t="s">
        <v>54</v>
      </c>
      <c r="C71" s="191" t="s">
        <v>1448</v>
      </c>
      <c r="D71" s="191" t="s">
        <v>1440</v>
      </c>
      <c r="E71" s="192">
        <v>23.5</v>
      </c>
      <c r="F71" s="193" t="s">
        <v>41</v>
      </c>
      <c r="G71" s="191" t="s">
        <v>55</v>
      </c>
      <c r="H71" s="193" t="s">
        <v>44</v>
      </c>
      <c r="I71" s="193" t="s">
        <v>1339</v>
      </c>
    </row>
    <row r="72" spans="1:9" ht="10.5">
      <c r="A72" s="191" t="s">
        <v>984</v>
      </c>
      <c r="B72" s="191" t="s">
        <v>1247</v>
      </c>
      <c r="C72" s="191" t="s">
        <v>1452</v>
      </c>
      <c r="D72" s="191" t="s">
        <v>1444</v>
      </c>
      <c r="E72" s="191" t="s">
        <v>956</v>
      </c>
      <c r="F72" s="191"/>
      <c r="G72" s="191" t="s">
        <v>1407</v>
      </c>
      <c r="H72" s="191" t="s">
        <v>1436</v>
      </c>
      <c r="I72" s="191" t="s">
        <v>1407</v>
      </c>
    </row>
    <row r="73" spans="1:9" ht="10.5">
      <c r="A73" s="194"/>
      <c r="B73" s="194"/>
      <c r="C73" s="194" t="s">
        <v>1455</v>
      </c>
      <c r="D73" s="194"/>
      <c r="E73" s="194"/>
      <c r="F73" s="194"/>
      <c r="G73" s="194"/>
      <c r="H73" s="194"/>
      <c r="I73" s="194"/>
    </row>
    <row r="74" spans="1:9" ht="10.5">
      <c r="A74" s="190"/>
      <c r="B74" s="190"/>
      <c r="C74" s="190"/>
      <c r="D74" s="190"/>
      <c r="E74" s="190"/>
      <c r="F74" s="190"/>
      <c r="G74" s="190"/>
      <c r="H74" s="190"/>
      <c r="I74" s="190"/>
    </row>
    <row r="75" spans="1:9" ht="10.5">
      <c r="A75" s="191" t="s">
        <v>56</v>
      </c>
      <c r="B75" s="191" t="s">
        <v>47</v>
      </c>
      <c r="C75" s="191" t="s">
        <v>48</v>
      </c>
      <c r="D75" s="191" t="s">
        <v>49</v>
      </c>
      <c r="E75" s="192">
        <v>15</v>
      </c>
      <c r="F75" s="191" t="s">
        <v>57</v>
      </c>
      <c r="G75" s="191" t="s">
        <v>15</v>
      </c>
      <c r="H75" s="198">
        <v>5</v>
      </c>
      <c r="I75" s="191" t="s">
        <v>58</v>
      </c>
    </row>
    <row r="76" spans="1:9" ht="10.5">
      <c r="A76" s="191" t="s">
        <v>59</v>
      </c>
      <c r="B76" s="191" t="s">
        <v>1222</v>
      </c>
      <c r="C76" s="191" t="s">
        <v>1368</v>
      </c>
      <c r="D76" s="191" t="s">
        <v>1099</v>
      </c>
      <c r="E76" s="191" t="s">
        <v>1201</v>
      </c>
      <c r="F76" s="191"/>
      <c r="G76" s="191" t="s">
        <v>1370</v>
      </c>
      <c r="H76" s="191" t="s">
        <v>1436</v>
      </c>
      <c r="I76" s="191" t="s">
        <v>15</v>
      </c>
    </row>
    <row r="77" spans="1:9" ht="10.5">
      <c r="A77" s="194"/>
      <c r="B77" s="194"/>
      <c r="C77" s="194"/>
      <c r="D77" s="194"/>
      <c r="E77" s="194"/>
      <c r="F77" s="194"/>
      <c r="G77" s="194"/>
      <c r="H77" s="194"/>
      <c r="I77" s="194"/>
    </row>
    <row r="78" spans="1:9" ht="10.5">
      <c r="A78" s="191"/>
      <c r="B78" s="191"/>
      <c r="C78" s="191"/>
      <c r="D78" s="191"/>
      <c r="E78" s="191"/>
      <c r="F78" s="191"/>
      <c r="G78" s="191"/>
      <c r="H78" s="191"/>
      <c r="I78" s="191"/>
    </row>
    <row r="79" spans="1:9" ht="10.5">
      <c r="A79" s="191" t="s">
        <v>56</v>
      </c>
      <c r="B79" s="191" t="s">
        <v>60</v>
      </c>
      <c r="C79" s="191" t="s">
        <v>968</v>
      </c>
      <c r="D79" s="191" t="s">
        <v>1458</v>
      </c>
      <c r="E79" s="192">
        <v>6</v>
      </c>
      <c r="F79" s="191" t="s">
        <v>57</v>
      </c>
      <c r="G79" s="191" t="s">
        <v>15</v>
      </c>
      <c r="H79" s="198">
        <v>5</v>
      </c>
      <c r="I79" s="193" t="s">
        <v>58</v>
      </c>
    </row>
    <row r="80" spans="1:9" ht="10.5">
      <c r="A80" s="191" t="s">
        <v>59</v>
      </c>
      <c r="B80" s="191" t="s">
        <v>1222</v>
      </c>
      <c r="C80" s="191" t="s">
        <v>1379</v>
      </c>
      <c r="D80" s="191"/>
      <c r="E80" s="191" t="s">
        <v>1201</v>
      </c>
      <c r="F80" s="191"/>
      <c r="G80" s="191" t="s">
        <v>1370</v>
      </c>
      <c r="H80" s="191" t="s">
        <v>1436</v>
      </c>
      <c r="I80" s="191" t="s">
        <v>15</v>
      </c>
    </row>
    <row r="81" spans="1:9" ht="10.5">
      <c r="A81" s="194"/>
      <c r="B81" s="194"/>
      <c r="C81" s="194"/>
      <c r="D81" s="194"/>
      <c r="E81" s="194"/>
      <c r="F81" s="194"/>
      <c r="G81" s="194"/>
      <c r="H81" s="194"/>
      <c r="I81" s="194"/>
    </row>
    <row r="82" spans="1:9" ht="12.75">
      <c r="A82" s="179"/>
      <c r="B82" s="179"/>
      <c r="C82" s="179"/>
      <c r="D82" s="179"/>
      <c r="E82" s="179"/>
      <c r="F82" s="179"/>
      <c r="G82"/>
      <c r="H82" s="179"/>
      <c r="I82" s="179"/>
    </row>
    <row r="83" spans="1:9" ht="10.5">
      <c r="A83" s="201"/>
      <c r="B83" s="174"/>
      <c r="C83" s="201"/>
      <c r="D83" s="201"/>
      <c r="E83" s="202"/>
      <c r="F83" s="201"/>
      <c r="G83" s="174"/>
      <c r="H83" s="201"/>
      <c r="I83" s="201"/>
    </row>
    <row r="84" ht="12.75"/>
    <row r="85" spans="1:9" ht="10.5">
      <c r="A85" s="201"/>
      <c r="B85" s="174"/>
      <c r="C85" s="201"/>
      <c r="D85" s="201"/>
      <c r="E85" s="202"/>
      <c r="F85" s="201"/>
      <c r="G85" s="174"/>
      <c r="H85" s="201"/>
      <c r="I85" s="201"/>
    </row>
    <row r="86" spans="1:22" s="208" customFormat="1" ht="12.75">
      <c r="A86" s="203" t="s">
        <v>1404</v>
      </c>
      <c r="B86" s="204"/>
      <c r="C86" s="205" t="s">
        <v>593</v>
      </c>
      <c r="D86"/>
      <c r="E86" s="206" t="s">
        <v>294</v>
      </c>
      <c r="F86" s="207"/>
      <c r="G86" s="204"/>
      <c r="H86" s="207"/>
      <c r="I86" s="207" t="s">
        <v>594</v>
      </c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</row>
    <row r="87" spans="1:9" ht="10.5">
      <c r="A87" s="201"/>
      <c r="B87" s="174"/>
      <c r="C87" s="201"/>
      <c r="D87" s="201"/>
      <c r="E87" s="202"/>
      <c r="F87" s="201"/>
      <c r="G87" s="174"/>
      <c r="H87" s="201"/>
      <c r="I87" s="201"/>
    </row>
    <row r="88" spans="1:9" ht="10.5">
      <c r="A88" s="201"/>
      <c r="B88" s="174"/>
      <c r="C88" s="201"/>
      <c r="D88" s="201"/>
      <c r="E88" s="202"/>
      <c r="F88" s="201"/>
      <c r="G88" s="174"/>
      <c r="H88" s="201"/>
      <c r="I88" s="201"/>
    </row>
    <row r="89" spans="1:9" ht="10.5">
      <c r="A89" s="201"/>
      <c r="B89" s="174"/>
      <c r="C89" s="201"/>
      <c r="D89" s="201"/>
      <c r="E89" s="202"/>
      <c r="F89" s="201"/>
      <c r="G89" s="174"/>
      <c r="H89" s="201"/>
      <c r="I89" s="201"/>
    </row>
    <row r="90" spans="1:9" ht="10.5">
      <c r="A90" s="201"/>
      <c r="B90" s="174"/>
      <c r="C90" s="201"/>
      <c r="D90" s="201"/>
      <c r="E90" s="202"/>
      <c r="F90" s="201"/>
      <c r="G90" s="174"/>
      <c r="H90" s="201"/>
      <c r="I90" s="201"/>
    </row>
    <row r="91" spans="1:9" ht="10.5">
      <c r="A91" s="201"/>
      <c r="B91" s="174"/>
      <c r="C91" s="201"/>
      <c r="D91" s="201"/>
      <c r="E91" s="202"/>
      <c r="F91" s="201"/>
      <c r="G91" s="174"/>
      <c r="H91" s="201"/>
      <c r="I91" s="201"/>
    </row>
    <row r="92" spans="1:9" ht="10.5">
      <c r="A92" s="201"/>
      <c r="B92" s="174"/>
      <c r="C92" s="201"/>
      <c r="D92" s="201"/>
      <c r="E92" s="202"/>
      <c r="F92" s="201"/>
      <c r="G92" s="174"/>
      <c r="H92" s="201"/>
      <c r="I92" s="201"/>
    </row>
    <row r="93" spans="1:9" ht="10.5">
      <c r="A93" s="201"/>
      <c r="B93" s="174"/>
      <c r="C93" s="201"/>
      <c r="D93" s="201"/>
      <c r="E93" s="202"/>
      <c r="F93" s="201"/>
      <c r="G93" s="174"/>
      <c r="H93" s="201"/>
      <c r="I93" s="201"/>
    </row>
    <row r="94" spans="1:9" ht="10.5">
      <c r="A94" s="201"/>
      <c r="B94" s="174"/>
      <c r="C94" s="201"/>
      <c r="D94" s="201"/>
      <c r="E94" s="202"/>
      <c r="F94" s="201"/>
      <c r="G94" s="174"/>
      <c r="H94" s="201"/>
      <c r="I94" s="201"/>
    </row>
    <row r="95" spans="1:9" ht="10.5">
      <c r="A95" s="201"/>
      <c r="B95" s="174"/>
      <c r="C95" s="201"/>
      <c r="D95" s="201"/>
      <c r="E95" s="202"/>
      <c r="F95" s="201"/>
      <c r="G95" s="174"/>
      <c r="H95" s="201"/>
      <c r="I95" s="201"/>
    </row>
    <row r="96" spans="1:9" ht="10.5">
      <c r="A96" s="201"/>
      <c r="B96" s="174"/>
      <c r="C96" s="201"/>
      <c r="D96" s="201"/>
      <c r="E96" s="202"/>
      <c r="F96" s="201"/>
      <c r="G96" s="174"/>
      <c r="H96" s="201"/>
      <c r="I96" s="201"/>
    </row>
    <row r="97" spans="1:9" ht="10.5">
      <c r="A97" s="201"/>
      <c r="B97" s="174"/>
      <c r="C97" s="201"/>
      <c r="D97" s="201"/>
      <c r="E97" s="202"/>
      <c r="F97" s="201"/>
      <c r="G97" s="174"/>
      <c r="H97" s="201"/>
      <c r="I97" s="201"/>
    </row>
    <row r="98" spans="1:9" ht="10.5">
      <c r="A98" s="201"/>
      <c r="B98" s="174"/>
      <c r="C98" s="201"/>
      <c r="D98" s="201"/>
      <c r="E98" s="202"/>
      <c r="F98" s="201"/>
      <c r="G98" s="174"/>
      <c r="H98" s="201"/>
      <c r="I98" s="201"/>
    </row>
    <row r="99" spans="1:9" ht="10.5">
      <c r="A99" s="201"/>
      <c r="B99" s="174"/>
      <c r="C99" s="201"/>
      <c r="D99" s="201"/>
      <c r="E99" s="202"/>
      <c r="F99" s="201"/>
      <c r="G99" s="174"/>
      <c r="H99" s="201"/>
      <c r="I99" s="201"/>
    </row>
    <row r="100" spans="1:9" ht="10.5">
      <c r="A100" s="201"/>
      <c r="B100" s="174"/>
      <c r="C100" s="201"/>
      <c r="D100" s="201"/>
      <c r="E100" s="202"/>
      <c r="F100" s="201"/>
      <c r="G100" s="174"/>
      <c r="H100" s="201"/>
      <c r="I100" s="201"/>
    </row>
    <row r="101" spans="1:9" ht="10.5">
      <c r="A101" s="201"/>
      <c r="B101" s="174"/>
      <c r="C101" s="201"/>
      <c r="D101" s="201"/>
      <c r="E101" s="202"/>
      <c r="F101" s="201"/>
      <c r="G101" s="174"/>
      <c r="H101" s="201"/>
      <c r="I101" s="201"/>
    </row>
    <row r="102" spans="1:9" ht="10.5">
      <c r="A102" s="201"/>
      <c r="B102" s="174"/>
      <c r="C102" s="201"/>
      <c r="D102" s="201"/>
      <c r="E102" s="202"/>
      <c r="F102" s="201"/>
      <c r="G102" s="174"/>
      <c r="H102" s="201"/>
      <c r="I102" s="201"/>
    </row>
    <row r="103" spans="1:9" ht="10.5">
      <c r="A103" s="201"/>
      <c r="B103" s="174"/>
      <c r="C103" s="201"/>
      <c r="D103" s="201"/>
      <c r="E103" s="202"/>
      <c r="F103" s="201"/>
      <c r="G103" s="174"/>
      <c r="H103" s="201"/>
      <c r="I103" s="201"/>
    </row>
    <row r="104" spans="1:9" ht="10.5">
      <c r="A104" s="201"/>
      <c r="B104" s="174"/>
      <c r="C104" s="201"/>
      <c r="D104" s="201"/>
      <c r="E104" s="202"/>
      <c r="F104" s="201"/>
      <c r="G104" s="174"/>
      <c r="H104" s="201"/>
      <c r="I104" s="201"/>
    </row>
    <row r="105" spans="1:9" ht="10.5">
      <c r="A105" s="201"/>
      <c r="B105" s="174"/>
      <c r="C105" s="201"/>
      <c r="D105" s="201"/>
      <c r="E105" s="202"/>
      <c r="F105" s="201"/>
      <c r="G105" s="174"/>
      <c r="H105" s="201"/>
      <c r="I105" s="201"/>
    </row>
    <row r="106" spans="1:9" ht="10.5">
      <c r="A106" s="201"/>
      <c r="B106" s="174"/>
      <c r="C106" s="201"/>
      <c r="D106" s="201"/>
      <c r="E106" s="202"/>
      <c r="F106" s="201"/>
      <c r="G106" s="174"/>
      <c r="H106" s="201"/>
      <c r="I106" s="201"/>
    </row>
    <row r="107" spans="1:9" ht="10.5">
      <c r="A107" s="201"/>
      <c r="B107" s="174"/>
      <c r="C107" s="201"/>
      <c r="D107" s="201"/>
      <c r="E107" s="202"/>
      <c r="F107" s="201"/>
      <c r="G107" s="174"/>
      <c r="H107" s="201"/>
      <c r="I107" s="201"/>
    </row>
    <row r="108" spans="1:9" ht="10.5">
      <c r="A108" s="201"/>
      <c r="B108" s="174"/>
      <c r="C108" s="201"/>
      <c r="D108" s="201"/>
      <c r="E108" s="202"/>
      <c r="F108" s="201"/>
      <c r="G108" s="174"/>
      <c r="H108" s="201"/>
      <c r="I108" s="201"/>
    </row>
    <row r="109" spans="1:9" ht="10.5">
      <c r="A109" s="201"/>
      <c r="B109" s="174"/>
      <c r="C109" s="201"/>
      <c r="D109" s="201"/>
      <c r="E109" s="202"/>
      <c r="F109" s="201"/>
      <c r="G109" s="174"/>
      <c r="H109" s="201"/>
      <c r="I109" s="201"/>
    </row>
    <row r="110" spans="1:9" ht="10.5">
      <c r="A110" s="201"/>
      <c r="B110" s="174"/>
      <c r="C110" s="201"/>
      <c r="D110" s="201"/>
      <c r="E110" s="202"/>
      <c r="F110" s="201"/>
      <c r="G110" s="174"/>
      <c r="H110" s="201"/>
      <c r="I110" s="201"/>
    </row>
    <row r="111" spans="1:9" ht="10.5">
      <c r="A111" s="201"/>
      <c r="B111" s="174"/>
      <c r="C111" s="201"/>
      <c r="D111" s="201"/>
      <c r="E111" s="202"/>
      <c r="F111" s="201"/>
      <c r="G111" s="174"/>
      <c r="H111" s="201"/>
      <c r="I111" s="201"/>
    </row>
    <row r="112" spans="1:9" ht="10.5">
      <c r="A112" s="201"/>
      <c r="B112" s="174"/>
      <c r="C112" s="201"/>
      <c r="D112" s="201"/>
      <c r="E112" s="202"/>
      <c r="F112" s="201"/>
      <c r="G112" s="174"/>
      <c r="H112" s="201"/>
      <c r="I112" s="201"/>
    </row>
    <row r="113" spans="1:9" ht="10.5">
      <c r="A113" s="201"/>
      <c r="B113" s="174"/>
      <c r="C113" s="201"/>
      <c r="D113" s="201"/>
      <c r="E113" s="202"/>
      <c r="F113" s="201"/>
      <c r="G113" s="174"/>
      <c r="H113" s="201"/>
      <c r="I113" s="201"/>
    </row>
    <row r="114" spans="1:9" ht="10.5">
      <c r="A114" s="201"/>
      <c r="B114" s="174"/>
      <c r="C114" s="201"/>
      <c r="D114" s="201"/>
      <c r="E114" s="202"/>
      <c r="F114" s="201"/>
      <c r="G114" s="174"/>
      <c r="H114" s="201"/>
      <c r="I114" s="201"/>
    </row>
    <row r="115" spans="1:9" ht="10.5">
      <c r="A115" s="201"/>
      <c r="B115" s="174"/>
      <c r="C115" s="201"/>
      <c r="D115" s="201"/>
      <c r="E115" s="202"/>
      <c r="F115" s="201"/>
      <c r="G115" s="174"/>
      <c r="H115" s="201"/>
      <c r="I115" s="201"/>
    </row>
    <row r="116" spans="1:9" ht="10.5">
      <c r="A116" s="201"/>
      <c r="B116" s="174"/>
      <c r="C116" s="201"/>
      <c r="D116" s="201"/>
      <c r="E116" s="202"/>
      <c r="F116" s="201"/>
      <c r="G116" s="174"/>
      <c r="H116" s="201"/>
      <c r="I116" s="201"/>
    </row>
    <row r="117" spans="1:9" ht="10.5">
      <c r="A117" s="201"/>
      <c r="B117" s="174"/>
      <c r="C117" s="201"/>
      <c r="D117" s="201"/>
      <c r="E117" s="202"/>
      <c r="F117" s="201"/>
      <c r="G117" s="174"/>
      <c r="H117" s="201"/>
      <c r="I117" s="201"/>
    </row>
    <row r="118" spans="1:9" ht="10.5">
      <c r="A118" s="201"/>
      <c r="B118" s="174"/>
      <c r="C118" s="201"/>
      <c r="D118" s="201"/>
      <c r="E118" s="202"/>
      <c r="F118" s="201"/>
      <c r="G118" s="174"/>
      <c r="H118" s="201"/>
      <c r="I118" s="201"/>
    </row>
    <row r="119" spans="1:9" ht="10.5">
      <c r="A119" s="201"/>
      <c r="B119" s="174"/>
      <c r="C119" s="201"/>
      <c r="D119" s="201"/>
      <c r="E119" s="202"/>
      <c r="F119" s="201"/>
      <c r="G119" s="174"/>
      <c r="H119" s="201"/>
      <c r="I119" s="201"/>
    </row>
    <row r="120" spans="1:9" ht="10.5">
      <c r="A120" s="201"/>
      <c r="B120" s="174"/>
      <c r="C120" s="201"/>
      <c r="D120" s="201"/>
      <c r="E120" s="202"/>
      <c r="F120" s="201"/>
      <c r="G120" s="174"/>
      <c r="H120" s="201"/>
      <c r="I120" s="201"/>
    </row>
    <row r="121" spans="1:9" ht="10.5">
      <c r="A121" s="201"/>
      <c r="B121" s="174"/>
      <c r="C121" s="201"/>
      <c r="D121" s="201"/>
      <c r="E121" s="202"/>
      <c r="F121" s="201"/>
      <c r="G121" s="174"/>
      <c r="H121" s="201"/>
      <c r="I121" s="201"/>
    </row>
    <row r="122" spans="1:9" ht="10.5">
      <c r="A122" s="201"/>
      <c r="B122" s="174"/>
      <c r="C122" s="201"/>
      <c r="D122" s="201"/>
      <c r="E122" s="202"/>
      <c r="F122" s="201"/>
      <c r="G122" s="174"/>
      <c r="H122" s="201"/>
      <c r="I122" s="201"/>
    </row>
    <row r="123" spans="1:9" ht="10.5">
      <c r="A123" s="201"/>
      <c r="B123" s="174"/>
      <c r="C123" s="201"/>
      <c r="D123" s="201"/>
      <c r="E123" s="202"/>
      <c r="F123" s="201"/>
      <c r="G123" s="174"/>
      <c r="H123" s="201"/>
      <c r="I123" s="201"/>
    </row>
    <row r="124" spans="1:9" ht="10.5">
      <c r="A124" s="201"/>
      <c r="B124" s="174"/>
      <c r="C124" s="201"/>
      <c r="D124" s="201"/>
      <c r="E124" s="202"/>
      <c r="F124" s="201"/>
      <c r="G124" s="174"/>
      <c r="H124" s="201"/>
      <c r="I124" s="201"/>
    </row>
    <row r="125" spans="1:9" ht="10.5">
      <c r="A125" s="201"/>
      <c r="B125" s="174"/>
      <c r="C125" s="201"/>
      <c r="D125" s="201"/>
      <c r="E125" s="202"/>
      <c r="F125" s="201"/>
      <c r="G125" s="174"/>
      <c r="H125" s="201"/>
      <c r="I125" s="201"/>
    </row>
    <row r="126" spans="1:9" ht="10.5">
      <c r="A126" s="201"/>
      <c r="B126" s="174"/>
      <c r="C126" s="201"/>
      <c r="D126" s="201"/>
      <c r="E126" s="202"/>
      <c r="F126" s="201"/>
      <c r="G126" s="174"/>
      <c r="H126" s="201"/>
      <c r="I126" s="201"/>
    </row>
    <row r="127" spans="1:9" ht="10.5">
      <c r="A127" s="201"/>
      <c r="B127" s="174"/>
      <c r="C127" s="201"/>
      <c r="D127" s="201"/>
      <c r="E127" s="202"/>
      <c r="F127" s="201"/>
      <c r="G127" s="174"/>
      <c r="H127" s="201"/>
      <c r="I127" s="201"/>
    </row>
    <row r="128" spans="1:9" ht="10.5">
      <c r="A128" s="201"/>
      <c r="B128" s="174"/>
      <c r="C128" s="201"/>
      <c r="D128" s="201"/>
      <c r="E128" s="202"/>
      <c r="F128" s="201"/>
      <c r="G128" s="174"/>
      <c r="H128" s="201"/>
      <c r="I128" s="201"/>
    </row>
    <row r="129" spans="1:9" ht="10.5">
      <c r="A129" s="201"/>
      <c r="B129" s="174"/>
      <c r="C129" s="201"/>
      <c r="D129" s="201"/>
      <c r="E129" s="202"/>
      <c r="F129" s="201"/>
      <c r="G129" s="174"/>
      <c r="H129" s="201"/>
      <c r="I129" s="201"/>
    </row>
    <row r="130" spans="1:9" ht="10.5">
      <c r="A130" s="201"/>
      <c r="B130" s="174"/>
      <c r="C130" s="201"/>
      <c r="D130" s="201"/>
      <c r="E130" s="202"/>
      <c r="F130" s="201"/>
      <c r="G130" s="174"/>
      <c r="H130" s="201"/>
      <c r="I130" s="201"/>
    </row>
    <row r="131" spans="1:9" ht="10.5">
      <c r="A131" s="201"/>
      <c r="B131" s="174"/>
      <c r="C131" s="201"/>
      <c r="D131" s="201"/>
      <c r="E131" s="202"/>
      <c r="F131" s="201"/>
      <c r="G131" s="174"/>
      <c r="H131" s="201"/>
      <c r="I131" s="201"/>
    </row>
    <row r="132" spans="1:9" ht="10.5">
      <c r="A132" s="201"/>
      <c r="B132" s="174"/>
      <c r="C132" s="201"/>
      <c r="D132" s="201"/>
      <c r="E132" s="202"/>
      <c r="F132" s="201"/>
      <c r="G132" s="174"/>
      <c r="H132" s="201"/>
      <c r="I132" s="201"/>
    </row>
    <row r="133" spans="1:9" ht="10.5">
      <c r="A133" s="201"/>
      <c r="B133" s="174"/>
      <c r="C133" s="201"/>
      <c r="D133" s="201"/>
      <c r="E133" s="202"/>
      <c r="F133" s="201"/>
      <c r="G133" s="174"/>
      <c r="H133" s="201"/>
      <c r="I133" s="201"/>
    </row>
    <row r="134" spans="1:9" ht="10.5">
      <c r="A134" s="201"/>
      <c r="B134" s="174"/>
      <c r="C134" s="201"/>
      <c r="D134" s="201"/>
      <c r="E134" s="202"/>
      <c r="F134" s="201"/>
      <c r="G134" s="174"/>
      <c r="H134" s="201"/>
      <c r="I134" s="201"/>
    </row>
    <row r="135" spans="1:9" ht="10.5">
      <c r="A135" s="201"/>
      <c r="B135" s="174"/>
      <c r="C135" s="201"/>
      <c r="D135" s="201"/>
      <c r="E135" s="202"/>
      <c r="F135" s="201"/>
      <c r="G135" s="174"/>
      <c r="H135" s="201"/>
      <c r="I135" s="201"/>
    </row>
    <row r="136" spans="1:9" ht="10.5">
      <c r="A136" s="201"/>
      <c r="B136" s="174"/>
      <c r="C136" s="201"/>
      <c r="D136" s="201"/>
      <c r="E136" s="202"/>
      <c r="F136" s="201"/>
      <c r="G136" s="174"/>
      <c r="H136" s="201"/>
      <c r="I136" s="201"/>
    </row>
    <row r="137" spans="1:9" ht="10.5">
      <c r="A137" s="201"/>
      <c r="B137" s="174"/>
      <c r="C137" s="201"/>
      <c r="D137" s="201"/>
      <c r="E137" s="202"/>
      <c r="F137" s="201"/>
      <c r="G137" s="174"/>
      <c r="H137" s="201"/>
      <c r="I137" s="201"/>
    </row>
    <row r="138" spans="1:9" ht="10.5">
      <c r="A138" s="201"/>
      <c r="B138" s="174"/>
      <c r="C138" s="201"/>
      <c r="D138" s="201"/>
      <c r="E138" s="202"/>
      <c r="F138" s="201"/>
      <c r="G138" s="174"/>
      <c r="H138" s="201"/>
      <c r="I138" s="201"/>
    </row>
    <row r="139" spans="1:9" ht="10.5">
      <c r="A139" s="201"/>
      <c r="B139" s="174"/>
      <c r="C139" s="201"/>
      <c r="D139" s="201"/>
      <c r="E139" s="202"/>
      <c r="F139" s="201"/>
      <c r="G139" s="174"/>
      <c r="H139" s="201"/>
      <c r="I139" s="201"/>
    </row>
    <row r="140" spans="1:9" ht="10.5">
      <c r="A140" s="201"/>
      <c r="B140" s="174"/>
      <c r="C140" s="201"/>
      <c r="D140" s="201"/>
      <c r="E140" s="202"/>
      <c r="F140" s="201"/>
      <c r="G140" s="174"/>
      <c r="H140" s="201"/>
      <c r="I140" s="201"/>
    </row>
    <row r="141" spans="1:9" ht="10.5">
      <c r="A141" s="201"/>
      <c r="B141" s="174"/>
      <c r="C141" s="201"/>
      <c r="D141" s="201"/>
      <c r="E141" s="202"/>
      <c r="F141" s="201"/>
      <c r="G141" s="174"/>
      <c r="H141" s="201"/>
      <c r="I141" s="201"/>
    </row>
    <row r="142" spans="1:9" ht="10.5">
      <c r="A142" s="201"/>
      <c r="B142" s="174"/>
      <c r="C142" s="201"/>
      <c r="D142" s="201"/>
      <c r="E142" s="202"/>
      <c r="F142" s="201"/>
      <c r="G142" s="174"/>
      <c r="H142" s="201"/>
      <c r="I142" s="201"/>
    </row>
    <row r="143" spans="1:9" ht="10.5">
      <c r="A143" s="201"/>
      <c r="B143" s="174"/>
      <c r="C143" s="201"/>
      <c r="D143" s="201"/>
      <c r="E143" s="202"/>
      <c r="F143" s="201"/>
      <c r="G143" s="174"/>
      <c r="H143" s="201"/>
      <c r="I143" s="201"/>
    </row>
    <row r="144" spans="1:9" ht="10.5">
      <c r="A144" s="201"/>
      <c r="B144" s="174"/>
      <c r="C144" s="201"/>
      <c r="D144" s="201"/>
      <c r="E144" s="202"/>
      <c r="F144" s="201"/>
      <c r="G144" s="174"/>
      <c r="H144" s="201"/>
      <c r="I144" s="201"/>
    </row>
    <row r="145" spans="1:9" ht="10.5">
      <c r="A145" s="201"/>
      <c r="B145" s="174"/>
      <c r="C145" s="201"/>
      <c r="D145" s="201"/>
      <c r="E145" s="202"/>
      <c r="F145" s="201"/>
      <c r="G145" s="174"/>
      <c r="H145" s="201"/>
      <c r="I145" s="201"/>
    </row>
    <row r="146" spans="1:9" ht="10.5">
      <c r="A146" s="201"/>
      <c r="B146" s="174"/>
      <c r="C146" s="201"/>
      <c r="D146" s="201"/>
      <c r="E146" s="202"/>
      <c r="F146" s="201"/>
      <c r="G146" s="174"/>
      <c r="H146" s="201"/>
      <c r="I146" s="201"/>
    </row>
    <row r="147" spans="1:9" ht="10.5">
      <c r="A147" s="201"/>
      <c r="B147" s="174"/>
      <c r="C147" s="201"/>
      <c r="D147" s="201"/>
      <c r="E147" s="202"/>
      <c r="F147" s="201"/>
      <c r="G147" s="174"/>
      <c r="H147" s="201"/>
      <c r="I147" s="201"/>
    </row>
    <row r="148" spans="1:9" ht="10.5">
      <c r="A148" s="201"/>
      <c r="B148" s="174"/>
      <c r="C148" s="201"/>
      <c r="D148" s="201"/>
      <c r="E148" s="202"/>
      <c r="F148" s="201"/>
      <c r="G148" s="174"/>
      <c r="H148" s="201"/>
      <c r="I148" s="201"/>
    </row>
    <row r="149" spans="1:9" ht="10.5">
      <c r="A149" s="201"/>
      <c r="B149" s="174"/>
      <c r="C149" s="201"/>
      <c r="D149" s="201"/>
      <c r="E149" s="202"/>
      <c r="F149" s="201"/>
      <c r="G149" s="174"/>
      <c r="H149" s="201"/>
      <c r="I149" s="201"/>
    </row>
    <row r="150" spans="1:9" ht="10.5">
      <c r="A150" s="201"/>
      <c r="B150" s="174"/>
      <c r="C150" s="201"/>
      <c r="D150" s="201"/>
      <c r="E150" s="202"/>
      <c r="F150" s="201"/>
      <c r="G150" s="174"/>
      <c r="H150" s="201"/>
      <c r="I150" s="201"/>
    </row>
    <row r="151" spans="1:9" ht="10.5">
      <c r="A151" s="201"/>
      <c r="B151" s="174"/>
      <c r="C151" s="201"/>
      <c r="D151" s="201"/>
      <c r="E151" s="202"/>
      <c r="F151" s="201"/>
      <c r="G151" s="174"/>
      <c r="H151" s="201"/>
      <c r="I151" s="201"/>
    </row>
    <row r="152" spans="1:9" ht="10.5">
      <c r="A152" s="201"/>
      <c r="B152" s="174"/>
      <c r="C152" s="201"/>
      <c r="D152" s="201"/>
      <c r="E152" s="202"/>
      <c r="F152" s="201"/>
      <c r="G152" s="174"/>
      <c r="H152" s="201"/>
      <c r="I152" s="201"/>
    </row>
    <row r="153" spans="1:9" ht="10.5">
      <c r="A153" s="201"/>
      <c r="B153" s="174"/>
      <c r="C153" s="201"/>
      <c r="D153" s="201"/>
      <c r="E153" s="202"/>
      <c r="F153" s="201"/>
      <c r="G153" s="174"/>
      <c r="H153" s="201"/>
      <c r="I153" s="201"/>
    </row>
    <row r="154" spans="1:9" ht="10.5">
      <c r="A154" s="201"/>
      <c r="B154" s="174"/>
      <c r="C154" s="201"/>
      <c r="D154" s="201"/>
      <c r="E154" s="202"/>
      <c r="F154" s="201"/>
      <c r="G154" s="174"/>
      <c r="H154" s="201"/>
      <c r="I154" s="201"/>
    </row>
    <row r="155" spans="1:9" ht="10.5">
      <c r="A155" s="201"/>
      <c r="B155" s="174"/>
      <c r="C155" s="201"/>
      <c r="D155" s="201"/>
      <c r="E155" s="202"/>
      <c r="F155" s="201"/>
      <c r="G155" s="174"/>
      <c r="H155" s="201"/>
      <c r="I155" s="201"/>
    </row>
    <row r="156" spans="1:9" ht="10.5">
      <c r="A156" s="201"/>
      <c r="B156" s="174"/>
      <c r="C156" s="201"/>
      <c r="D156" s="201"/>
      <c r="E156" s="202"/>
      <c r="F156" s="201"/>
      <c r="G156" s="174"/>
      <c r="H156" s="201"/>
      <c r="I156" s="201"/>
    </row>
    <row r="157" spans="1:9" ht="10.5">
      <c r="A157" s="201"/>
      <c r="B157" s="174"/>
      <c r="C157" s="201"/>
      <c r="D157" s="201"/>
      <c r="E157" s="202"/>
      <c r="F157" s="201"/>
      <c r="G157" s="174"/>
      <c r="H157" s="201"/>
      <c r="I157" s="201"/>
    </row>
    <row r="158" spans="1:9" ht="10.5">
      <c r="A158" s="201"/>
      <c r="B158" s="174"/>
      <c r="C158" s="201"/>
      <c r="D158" s="201"/>
      <c r="E158" s="202"/>
      <c r="F158" s="201"/>
      <c r="G158" s="174"/>
      <c r="H158" s="201"/>
      <c r="I158" s="201"/>
    </row>
    <row r="159" spans="1:9" ht="10.5">
      <c r="A159" s="201"/>
      <c r="B159" s="174"/>
      <c r="C159" s="201"/>
      <c r="D159" s="201"/>
      <c r="E159" s="202"/>
      <c r="F159" s="201"/>
      <c r="G159" s="174"/>
      <c r="H159" s="201"/>
      <c r="I159" s="201"/>
    </row>
    <row r="160" spans="1:9" ht="10.5">
      <c r="A160" s="201"/>
      <c r="B160" s="174"/>
      <c r="C160" s="201"/>
      <c r="D160" s="201"/>
      <c r="E160" s="202"/>
      <c r="F160" s="201"/>
      <c r="G160" s="174"/>
      <c r="H160" s="201"/>
      <c r="I160" s="201"/>
    </row>
    <row r="161" spans="1:9" ht="10.5">
      <c r="A161" s="201"/>
      <c r="B161" s="174"/>
      <c r="C161" s="201"/>
      <c r="D161" s="201"/>
      <c r="E161" s="202"/>
      <c r="F161" s="201"/>
      <c r="G161" s="174"/>
      <c r="H161" s="201"/>
      <c r="I161" s="201"/>
    </row>
    <row r="162" spans="1:9" ht="10.5">
      <c r="A162" s="201"/>
      <c r="B162" s="174"/>
      <c r="C162" s="201"/>
      <c r="D162" s="201"/>
      <c r="E162" s="202"/>
      <c r="F162" s="201"/>
      <c r="G162" s="174"/>
      <c r="H162" s="201"/>
      <c r="I162" s="201"/>
    </row>
    <row r="163" spans="1:9" ht="10.5">
      <c r="A163" s="201"/>
      <c r="B163" s="174"/>
      <c r="C163" s="201"/>
      <c r="D163" s="201"/>
      <c r="E163" s="202"/>
      <c r="F163" s="201"/>
      <c r="G163" s="174"/>
      <c r="H163" s="201"/>
      <c r="I163" s="201"/>
    </row>
    <row r="164" spans="1:9" ht="10.5">
      <c r="A164" s="201"/>
      <c r="B164" s="174"/>
      <c r="C164" s="201"/>
      <c r="D164" s="201"/>
      <c r="E164" s="202"/>
      <c r="F164" s="201"/>
      <c r="G164" s="174"/>
      <c r="H164" s="201"/>
      <c r="I164" s="201"/>
    </row>
    <row r="165" spans="1:9" ht="10.5">
      <c r="A165" s="201"/>
      <c r="B165" s="174"/>
      <c r="C165" s="201"/>
      <c r="D165" s="201"/>
      <c r="E165" s="202"/>
      <c r="F165" s="201"/>
      <c r="G165" s="174"/>
      <c r="H165" s="201"/>
      <c r="I165" s="201"/>
    </row>
    <row r="166" spans="1:9" ht="10.5">
      <c r="A166" s="201"/>
      <c r="B166" s="174"/>
      <c r="C166" s="201"/>
      <c r="D166" s="201"/>
      <c r="E166" s="202"/>
      <c r="F166" s="201"/>
      <c r="G166" s="174"/>
      <c r="H166" s="201"/>
      <c r="I166" s="201"/>
    </row>
    <row r="167" spans="1:9" ht="10.5">
      <c r="A167" s="201"/>
      <c r="B167" s="174"/>
      <c r="C167" s="201"/>
      <c r="D167" s="201"/>
      <c r="E167" s="202"/>
      <c r="F167" s="201"/>
      <c r="G167" s="174"/>
      <c r="H167" s="201"/>
      <c r="I167" s="201"/>
    </row>
    <row r="168" spans="1:9" ht="10.5">
      <c r="A168" s="201"/>
      <c r="B168" s="174"/>
      <c r="C168" s="201"/>
      <c r="D168" s="201"/>
      <c r="E168" s="202"/>
      <c r="F168" s="201"/>
      <c r="G168" s="174"/>
      <c r="H168" s="201"/>
      <c r="I168" s="201"/>
    </row>
    <row r="169" spans="1:9" ht="10.5">
      <c r="A169" s="201"/>
      <c r="B169" s="174"/>
      <c r="C169" s="201"/>
      <c r="D169" s="201"/>
      <c r="E169" s="202"/>
      <c r="F169" s="201"/>
      <c r="G169" s="174"/>
      <c r="H169" s="201"/>
      <c r="I169" s="201"/>
    </row>
    <row r="170" spans="1:9" ht="10.5">
      <c r="A170" s="201"/>
      <c r="B170" s="174"/>
      <c r="C170" s="201"/>
      <c r="D170" s="201"/>
      <c r="E170" s="202"/>
      <c r="F170" s="201"/>
      <c r="G170" s="174"/>
      <c r="H170" s="201"/>
      <c r="I170" s="201"/>
    </row>
    <row r="171" spans="1:9" ht="10.5">
      <c r="A171" s="201"/>
      <c r="B171" s="174"/>
      <c r="C171" s="201"/>
      <c r="D171" s="201"/>
      <c r="E171" s="202"/>
      <c r="F171" s="201"/>
      <c r="G171" s="174"/>
      <c r="H171" s="201"/>
      <c r="I171" s="201"/>
    </row>
    <row r="172" spans="1:9" ht="10.5">
      <c r="A172" s="201"/>
      <c r="B172" s="174"/>
      <c r="C172" s="201"/>
      <c r="D172" s="201"/>
      <c r="E172" s="202"/>
      <c r="F172" s="201"/>
      <c r="G172" s="174"/>
      <c r="H172" s="201"/>
      <c r="I172" s="201"/>
    </row>
    <row r="173" spans="1:9" ht="10.5">
      <c r="A173" s="201"/>
      <c r="B173" s="174"/>
      <c r="C173" s="201"/>
      <c r="D173" s="201"/>
      <c r="E173" s="202"/>
      <c r="F173" s="201"/>
      <c r="G173" s="174"/>
      <c r="H173" s="201"/>
      <c r="I173" s="201"/>
    </row>
    <row r="174" spans="1:9" ht="10.5">
      <c r="A174" s="201"/>
      <c r="B174" s="174"/>
      <c r="C174" s="201"/>
      <c r="D174" s="201"/>
      <c r="E174" s="202"/>
      <c r="F174" s="201"/>
      <c r="G174" s="174"/>
      <c r="H174" s="201"/>
      <c r="I174" s="201"/>
    </row>
    <row r="175" spans="1:9" ht="10.5">
      <c r="A175" s="201"/>
      <c r="B175" s="174"/>
      <c r="C175" s="201"/>
      <c r="D175" s="201"/>
      <c r="E175" s="202"/>
      <c r="F175" s="201"/>
      <c r="G175" s="174"/>
      <c r="H175" s="201"/>
      <c r="I175" s="201"/>
    </row>
    <row r="176" spans="1:9" ht="10.5">
      <c r="A176" s="201"/>
      <c r="B176" s="174"/>
      <c r="C176" s="201"/>
      <c r="D176" s="201"/>
      <c r="E176" s="202"/>
      <c r="F176" s="201"/>
      <c r="G176" s="174"/>
      <c r="H176" s="201"/>
      <c r="I176" s="201"/>
    </row>
    <row r="177" spans="1:9" ht="10.5">
      <c r="A177" s="201"/>
      <c r="B177" s="174"/>
      <c r="C177" s="201"/>
      <c r="D177" s="201"/>
      <c r="E177" s="202"/>
      <c r="F177" s="201"/>
      <c r="G177" s="174"/>
      <c r="H177" s="201"/>
      <c r="I177" s="201"/>
    </row>
    <row r="178" spans="1:9" ht="10.5">
      <c r="A178" s="201"/>
      <c r="B178" s="174"/>
      <c r="C178" s="201"/>
      <c r="D178" s="201"/>
      <c r="E178" s="202"/>
      <c r="F178" s="201"/>
      <c r="G178" s="174"/>
      <c r="H178" s="201"/>
      <c r="I178" s="201"/>
    </row>
    <row r="179" spans="1:9" ht="10.5">
      <c r="A179" s="201"/>
      <c r="B179" s="174"/>
      <c r="C179" s="201"/>
      <c r="D179" s="201"/>
      <c r="E179" s="202"/>
      <c r="F179" s="201"/>
      <c r="G179" s="174"/>
      <c r="H179" s="201"/>
      <c r="I179" s="201"/>
    </row>
    <row r="180" spans="1:9" ht="10.5">
      <c r="A180" s="201"/>
      <c r="B180" s="174"/>
      <c r="C180" s="201"/>
      <c r="D180" s="201"/>
      <c r="E180" s="202"/>
      <c r="F180" s="201"/>
      <c r="G180" s="174"/>
      <c r="H180" s="201"/>
      <c r="I180" s="201"/>
    </row>
    <row r="181" spans="1:9" ht="10.5">
      <c r="A181" s="201"/>
      <c r="B181" s="174"/>
      <c r="C181" s="201"/>
      <c r="D181" s="201"/>
      <c r="E181" s="202"/>
      <c r="F181" s="201"/>
      <c r="G181" s="174"/>
      <c r="H181" s="201"/>
      <c r="I181" s="201"/>
    </row>
    <row r="182" spans="1:9" ht="10.5">
      <c r="A182" s="201"/>
      <c r="B182" s="174"/>
      <c r="C182" s="201"/>
      <c r="D182" s="201"/>
      <c r="E182" s="202"/>
      <c r="F182" s="201"/>
      <c r="G182" s="174"/>
      <c r="H182" s="201"/>
      <c r="I182" s="201"/>
    </row>
    <row r="183" spans="1:9" ht="10.5">
      <c r="A183" s="201"/>
      <c r="B183" s="174"/>
      <c r="C183" s="201"/>
      <c r="D183" s="201"/>
      <c r="E183" s="202"/>
      <c r="F183" s="201"/>
      <c r="G183" s="174"/>
      <c r="H183" s="201"/>
      <c r="I183" s="201"/>
    </row>
    <row r="184" spans="1:9" ht="10.5">
      <c r="A184" s="201"/>
      <c r="B184" s="174"/>
      <c r="C184" s="201"/>
      <c r="D184" s="201"/>
      <c r="E184" s="202"/>
      <c r="F184" s="201"/>
      <c r="G184" s="174"/>
      <c r="H184" s="201"/>
      <c r="I184" s="201"/>
    </row>
    <row r="185" spans="1:9" ht="10.5">
      <c r="A185" s="201"/>
      <c r="B185" s="174"/>
      <c r="C185" s="201"/>
      <c r="D185" s="201"/>
      <c r="E185" s="202"/>
      <c r="F185" s="201"/>
      <c r="G185" s="174"/>
      <c r="H185" s="201"/>
      <c r="I185" s="201"/>
    </row>
    <row r="186" spans="1:9" ht="10.5">
      <c r="A186" s="201"/>
      <c r="B186" s="174"/>
      <c r="C186" s="201"/>
      <c r="D186" s="201"/>
      <c r="E186" s="202"/>
      <c r="F186" s="201"/>
      <c r="G186" s="174"/>
      <c r="H186" s="201"/>
      <c r="I186" s="201"/>
    </row>
    <row r="187" spans="1:9" ht="10.5">
      <c r="A187" s="201"/>
      <c r="B187" s="174"/>
      <c r="C187" s="201"/>
      <c r="D187" s="201"/>
      <c r="E187" s="202"/>
      <c r="F187" s="201"/>
      <c r="G187" s="174"/>
      <c r="H187" s="201"/>
      <c r="I187" s="201"/>
    </row>
    <row r="188" spans="1:9" ht="10.5">
      <c r="A188" s="201"/>
      <c r="B188" s="174"/>
      <c r="C188" s="201"/>
      <c r="D188" s="201"/>
      <c r="E188" s="202"/>
      <c r="F188" s="201"/>
      <c r="G188" s="174"/>
      <c r="H188" s="201"/>
      <c r="I188" s="201"/>
    </row>
    <row r="189" spans="1:9" ht="10.5">
      <c r="A189" s="201"/>
      <c r="B189" s="174"/>
      <c r="C189" s="201"/>
      <c r="D189" s="201"/>
      <c r="E189" s="202"/>
      <c r="F189" s="201"/>
      <c r="G189" s="174"/>
      <c r="H189" s="201"/>
      <c r="I189" s="201"/>
    </row>
    <row r="190" spans="1:9" ht="10.5">
      <c r="A190" s="201"/>
      <c r="B190" s="174"/>
      <c r="C190" s="201"/>
      <c r="D190" s="201"/>
      <c r="E190" s="202"/>
      <c r="F190" s="201"/>
      <c r="G190" s="174"/>
      <c r="H190" s="201"/>
      <c r="I190" s="201"/>
    </row>
    <row r="191" spans="1:9" ht="10.5">
      <c r="A191" s="201"/>
      <c r="B191" s="174"/>
      <c r="C191" s="201"/>
      <c r="D191" s="201"/>
      <c r="E191" s="202"/>
      <c r="F191" s="201"/>
      <c r="G191" s="174"/>
      <c r="H191" s="201"/>
      <c r="I191" s="201"/>
    </row>
    <row r="192" spans="1:9" ht="10.5">
      <c r="A192" s="201"/>
      <c r="B192" s="174"/>
      <c r="C192" s="201"/>
      <c r="D192" s="201"/>
      <c r="E192" s="202"/>
      <c r="F192" s="201"/>
      <c r="G192" s="174"/>
      <c r="H192" s="201"/>
      <c r="I192" s="201"/>
    </row>
    <row r="193" spans="1:9" ht="10.5">
      <c r="A193" s="201"/>
      <c r="B193" s="174"/>
      <c r="C193" s="201"/>
      <c r="D193" s="201"/>
      <c r="E193" s="202"/>
      <c r="F193" s="201"/>
      <c r="G193" s="174"/>
      <c r="H193" s="201"/>
      <c r="I193" s="201"/>
    </row>
    <row r="194" spans="1:9" ht="10.5">
      <c r="A194" s="201"/>
      <c r="B194" s="174"/>
      <c r="C194" s="201"/>
      <c r="D194" s="201"/>
      <c r="E194" s="202"/>
      <c r="F194" s="201"/>
      <c r="G194" s="174"/>
      <c r="H194" s="201"/>
      <c r="I194" s="201"/>
    </row>
    <row r="195" spans="1:9" ht="10.5">
      <c r="A195" s="201"/>
      <c r="B195" s="174"/>
      <c r="C195" s="201"/>
      <c r="D195" s="201"/>
      <c r="E195" s="202"/>
      <c r="F195" s="201"/>
      <c r="G195" s="174"/>
      <c r="H195" s="201"/>
      <c r="I195" s="201"/>
    </row>
    <row r="196" spans="1:9" ht="10.5">
      <c r="A196" s="201"/>
      <c r="B196" s="174"/>
      <c r="C196" s="201"/>
      <c r="D196" s="201"/>
      <c r="E196" s="202"/>
      <c r="F196" s="201"/>
      <c r="G196" s="174"/>
      <c r="H196" s="201"/>
      <c r="I196" s="201"/>
    </row>
    <row r="197" spans="1:9" ht="10.5">
      <c r="A197" s="201"/>
      <c r="B197" s="174"/>
      <c r="C197" s="201"/>
      <c r="D197" s="201"/>
      <c r="E197" s="202"/>
      <c r="F197" s="201"/>
      <c r="G197" s="174"/>
      <c r="H197" s="201"/>
      <c r="I197" s="201"/>
    </row>
    <row r="198" spans="1:9" ht="10.5">
      <c r="A198" s="201"/>
      <c r="B198" s="174"/>
      <c r="C198" s="201"/>
      <c r="D198" s="201"/>
      <c r="E198" s="202"/>
      <c r="F198" s="201"/>
      <c r="G198" s="174"/>
      <c r="H198" s="201"/>
      <c r="I198" s="201"/>
    </row>
    <row r="199" spans="1:9" ht="10.5">
      <c r="A199" s="201"/>
      <c r="B199" s="174"/>
      <c r="C199" s="201"/>
      <c r="D199" s="201"/>
      <c r="E199" s="202"/>
      <c r="F199" s="201"/>
      <c r="G199" s="174"/>
      <c r="H199" s="201"/>
      <c r="I199" s="201"/>
    </row>
    <row r="200" spans="1:9" ht="10.5">
      <c r="A200" s="201"/>
      <c r="B200" s="174"/>
      <c r="C200" s="201"/>
      <c r="D200" s="201"/>
      <c r="E200" s="202"/>
      <c r="F200" s="201"/>
      <c r="G200" s="174"/>
      <c r="H200" s="201"/>
      <c r="I200" s="201"/>
    </row>
    <row r="201" spans="1:9" ht="10.5">
      <c r="A201" s="201"/>
      <c r="B201" s="174"/>
      <c r="C201" s="201"/>
      <c r="D201" s="201"/>
      <c r="E201" s="202"/>
      <c r="F201" s="201"/>
      <c r="G201" s="174"/>
      <c r="H201" s="201"/>
      <c r="I201" s="201"/>
    </row>
    <row r="202" spans="1:9" ht="10.5">
      <c r="A202" s="201"/>
      <c r="B202" s="174"/>
      <c r="C202" s="201"/>
      <c r="D202" s="201"/>
      <c r="E202" s="202"/>
      <c r="F202" s="201"/>
      <c r="G202" s="174"/>
      <c r="H202" s="201"/>
      <c r="I202" s="201"/>
    </row>
    <row r="203" spans="1:9" ht="10.5">
      <c r="A203" s="201"/>
      <c r="B203" s="174"/>
      <c r="C203" s="201"/>
      <c r="D203" s="201"/>
      <c r="E203" s="202"/>
      <c r="F203" s="201"/>
      <c r="G203" s="174"/>
      <c r="H203" s="201"/>
      <c r="I203" s="201"/>
    </row>
    <row r="204" spans="1:9" ht="10.5">
      <c r="A204" s="201"/>
      <c r="B204" s="174"/>
      <c r="C204" s="201"/>
      <c r="D204" s="201"/>
      <c r="E204" s="202"/>
      <c r="F204" s="201"/>
      <c r="G204" s="174"/>
      <c r="H204" s="201"/>
      <c r="I204" s="201"/>
    </row>
    <row r="205" spans="1:9" ht="10.5">
      <c r="A205" s="201"/>
      <c r="B205" s="174"/>
      <c r="C205" s="201"/>
      <c r="D205" s="201"/>
      <c r="E205" s="202"/>
      <c r="F205" s="201"/>
      <c r="G205" s="174"/>
      <c r="H205" s="201"/>
      <c r="I205" s="201"/>
    </row>
    <row r="206" spans="1:9" ht="10.5">
      <c r="A206" s="201"/>
      <c r="B206" s="174"/>
      <c r="C206" s="201"/>
      <c r="D206" s="201"/>
      <c r="E206" s="202"/>
      <c r="F206" s="201"/>
      <c r="G206" s="174"/>
      <c r="H206" s="201"/>
      <c r="I206" s="201"/>
    </row>
    <row r="207" spans="1:9" ht="10.5">
      <c r="A207" s="201"/>
      <c r="B207" s="174"/>
      <c r="C207" s="201"/>
      <c r="D207" s="201"/>
      <c r="E207" s="202"/>
      <c r="F207" s="201"/>
      <c r="G207" s="174"/>
      <c r="H207" s="201"/>
      <c r="I207" s="201"/>
    </row>
    <row r="208" spans="1:9" ht="10.5">
      <c r="A208" s="201"/>
      <c r="B208" s="174"/>
      <c r="C208" s="201"/>
      <c r="D208" s="201"/>
      <c r="E208" s="202"/>
      <c r="F208" s="201"/>
      <c r="G208" s="174"/>
      <c r="H208" s="201"/>
      <c r="I208" s="201"/>
    </row>
    <row r="209" spans="1:9" ht="10.5">
      <c r="A209" s="201"/>
      <c r="B209" s="174"/>
      <c r="C209" s="201"/>
      <c r="D209" s="201"/>
      <c r="E209" s="202"/>
      <c r="F209" s="201"/>
      <c r="G209" s="174"/>
      <c r="H209" s="201"/>
      <c r="I209" s="201"/>
    </row>
    <row r="210" spans="1:9" ht="10.5">
      <c r="A210" s="201"/>
      <c r="B210" s="174"/>
      <c r="C210" s="201"/>
      <c r="D210" s="201"/>
      <c r="E210" s="202"/>
      <c r="F210" s="201"/>
      <c r="G210" s="174"/>
      <c r="H210" s="201"/>
      <c r="I210" s="201"/>
    </row>
    <row r="211" spans="1:9" ht="10.5">
      <c r="A211" s="201"/>
      <c r="B211" s="174"/>
      <c r="C211" s="201"/>
      <c r="D211" s="201"/>
      <c r="E211" s="202"/>
      <c r="F211" s="201"/>
      <c r="G211" s="174"/>
      <c r="H211" s="201"/>
      <c r="I211" s="201"/>
    </row>
    <row r="212" spans="1:9" ht="10.5">
      <c r="A212" s="201"/>
      <c r="B212" s="174"/>
      <c r="C212" s="201"/>
      <c r="D212" s="201"/>
      <c r="E212" s="202"/>
      <c r="F212" s="201"/>
      <c r="G212" s="174"/>
      <c r="H212" s="201"/>
      <c r="I212" s="201"/>
    </row>
    <row r="213" spans="1:9" ht="10.5">
      <c r="A213" s="201"/>
      <c r="B213" s="174"/>
      <c r="C213" s="201"/>
      <c r="D213" s="201"/>
      <c r="E213" s="202"/>
      <c r="F213" s="201"/>
      <c r="G213" s="174"/>
      <c r="H213" s="201"/>
      <c r="I213" s="201"/>
    </row>
    <row r="214" spans="1:9" ht="10.5">
      <c r="A214" s="201"/>
      <c r="B214" s="174"/>
      <c r="C214" s="201"/>
      <c r="D214" s="201"/>
      <c r="E214" s="202"/>
      <c r="F214" s="201"/>
      <c r="G214" s="174"/>
      <c r="H214" s="201"/>
      <c r="I214" s="201"/>
    </row>
    <row r="215" spans="1:9" ht="10.5">
      <c r="A215" s="201"/>
      <c r="B215" s="174"/>
      <c r="C215" s="201"/>
      <c r="D215" s="201"/>
      <c r="E215" s="202"/>
      <c r="F215" s="201"/>
      <c r="G215" s="174"/>
      <c r="H215" s="201"/>
      <c r="I215" s="201"/>
    </row>
    <row r="216" spans="1:9" ht="10.5">
      <c r="A216" s="201"/>
      <c r="B216" s="174"/>
      <c r="C216" s="201"/>
      <c r="D216" s="201"/>
      <c r="E216" s="202"/>
      <c r="F216" s="201"/>
      <c r="G216" s="174"/>
      <c r="H216" s="201"/>
      <c r="I216" s="201"/>
    </row>
    <row r="217" spans="1:9" ht="10.5">
      <c r="A217" s="201"/>
      <c r="B217" s="174"/>
      <c r="C217" s="201"/>
      <c r="D217" s="201"/>
      <c r="E217" s="202"/>
      <c r="F217" s="201"/>
      <c r="G217" s="174"/>
      <c r="H217" s="201"/>
      <c r="I217" s="201"/>
    </row>
    <row r="218" spans="1:9" ht="10.5">
      <c r="A218" s="201"/>
      <c r="B218" s="174"/>
      <c r="C218" s="201"/>
      <c r="D218" s="201"/>
      <c r="E218" s="202"/>
      <c r="F218" s="201"/>
      <c r="G218" s="174"/>
      <c r="H218" s="201"/>
      <c r="I218" s="201"/>
    </row>
    <row r="219" spans="1:9" ht="10.5">
      <c r="A219" s="201"/>
      <c r="B219" s="174"/>
      <c r="C219" s="201"/>
      <c r="D219" s="201"/>
      <c r="E219" s="202"/>
      <c r="F219" s="201"/>
      <c r="G219" s="174"/>
      <c r="H219" s="201"/>
      <c r="I219" s="201"/>
    </row>
    <row r="220" spans="1:9" ht="10.5">
      <c r="A220" s="201"/>
      <c r="B220" s="174"/>
      <c r="C220" s="201"/>
      <c r="D220" s="201"/>
      <c r="E220" s="202"/>
      <c r="F220" s="201"/>
      <c r="G220" s="174"/>
      <c r="H220" s="201"/>
      <c r="I220" s="201"/>
    </row>
    <row r="221" spans="1:9" ht="10.5">
      <c r="A221" s="201"/>
      <c r="B221" s="174"/>
      <c r="C221" s="201"/>
      <c r="D221" s="201"/>
      <c r="E221" s="202"/>
      <c r="F221" s="201"/>
      <c r="G221" s="174"/>
      <c r="H221" s="201"/>
      <c r="I221" s="201"/>
    </row>
    <row r="222" spans="1:9" ht="10.5">
      <c r="A222" s="201"/>
      <c r="B222" s="174"/>
      <c r="C222" s="201"/>
      <c r="D222" s="201"/>
      <c r="E222" s="202"/>
      <c r="F222" s="201"/>
      <c r="G222" s="174"/>
      <c r="H222" s="201"/>
      <c r="I222" s="201"/>
    </row>
    <row r="223" spans="1:9" ht="10.5">
      <c r="A223" s="201"/>
      <c r="B223" s="174"/>
      <c r="C223" s="201"/>
      <c r="D223" s="201"/>
      <c r="E223" s="202"/>
      <c r="F223" s="201"/>
      <c r="G223" s="174"/>
      <c r="H223" s="201"/>
      <c r="I223" s="201"/>
    </row>
    <row r="224" spans="1:9" ht="10.5">
      <c r="A224" s="201"/>
      <c r="B224" s="174"/>
      <c r="C224" s="201"/>
      <c r="D224" s="201"/>
      <c r="E224" s="202"/>
      <c r="F224" s="201"/>
      <c r="G224" s="174"/>
      <c r="H224" s="201"/>
      <c r="I224" s="201"/>
    </row>
    <row r="225" spans="1:9" ht="10.5">
      <c r="A225" s="201"/>
      <c r="B225" s="174"/>
      <c r="C225" s="201"/>
      <c r="D225" s="201"/>
      <c r="E225" s="202"/>
      <c r="F225" s="201"/>
      <c r="G225" s="174"/>
      <c r="H225" s="201"/>
      <c r="I225" s="201"/>
    </row>
    <row r="226" spans="1:9" ht="10.5">
      <c r="A226" s="201"/>
      <c r="B226" s="174"/>
      <c r="C226" s="201"/>
      <c r="D226" s="201"/>
      <c r="E226" s="202"/>
      <c r="F226" s="201"/>
      <c r="G226" s="174"/>
      <c r="H226" s="201"/>
      <c r="I226" s="201"/>
    </row>
    <row r="227" spans="1:9" ht="10.5">
      <c r="A227" s="201"/>
      <c r="B227" s="174"/>
      <c r="C227" s="201"/>
      <c r="D227" s="201"/>
      <c r="E227" s="202"/>
      <c r="F227" s="201"/>
      <c r="G227" s="174"/>
      <c r="H227" s="201"/>
      <c r="I227" s="201"/>
    </row>
    <row r="228" spans="1:9" ht="10.5">
      <c r="A228" s="201"/>
      <c r="B228" s="174"/>
      <c r="C228" s="201"/>
      <c r="D228" s="201"/>
      <c r="E228" s="202"/>
      <c r="F228" s="201"/>
      <c r="G228" s="174"/>
      <c r="H228" s="201"/>
      <c r="I228" s="201"/>
    </row>
    <row r="229" spans="1:9" ht="10.5">
      <c r="A229" s="201"/>
      <c r="B229" s="174"/>
      <c r="C229" s="201"/>
      <c r="D229" s="201"/>
      <c r="E229" s="202"/>
      <c r="F229" s="201"/>
      <c r="G229" s="174"/>
      <c r="H229" s="201"/>
      <c r="I229" s="201"/>
    </row>
    <row r="230" spans="1:9" ht="10.5">
      <c r="A230" s="201"/>
      <c r="B230" s="174"/>
      <c r="C230" s="201"/>
      <c r="D230" s="201"/>
      <c r="E230" s="202"/>
      <c r="F230" s="201"/>
      <c r="G230" s="174"/>
      <c r="H230" s="201"/>
      <c r="I230" s="201"/>
    </row>
    <row r="231" spans="1:9" ht="10.5">
      <c r="A231" s="201"/>
      <c r="B231" s="174"/>
      <c r="C231" s="201"/>
      <c r="D231" s="201"/>
      <c r="E231" s="202"/>
      <c r="F231" s="201"/>
      <c r="G231" s="174"/>
      <c r="H231" s="201"/>
      <c r="I231" s="201"/>
    </row>
    <row r="232" spans="1:9" ht="10.5">
      <c r="A232" s="201"/>
      <c r="B232" s="174"/>
      <c r="C232" s="201"/>
      <c r="D232" s="201"/>
      <c r="E232" s="202"/>
      <c r="F232" s="201"/>
      <c r="G232" s="174"/>
      <c r="H232" s="201"/>
      <c r="I232" s="201"/>
    </row>
    <row r="233" spans="1:9" ht="10.5">
      <c r="A233" s="201"/>
      <c r="B233" s="174"/>
      <c r="C233" s="201"/>
      <c r="D233" s="201"/>
      <c r="E233" s="202"/>
      <c r="F233" s="201"/>
      <c r="G233" s="174"/>
      <c r="H233" s="201"/>
      <c r="I233" s="201"/>
    </row>
    <row r="234" spans="1:9" ht="10.5">
      <c r="A234" s="201"/>
      <c r="B234" s="174"/>
      <c r="C234" s="201"/>
      <c r="D234" s="201"/>
      <c r="E234" s="202"/>
      <c r="F234" s="201"/>
      <c r="G234" s="174"/>
      <c r="H234" s="201"/>
      <c r="I234" s="201"/>
    </row>
    <row r="235" spans="1:9" ht="10.5">
      <c r="A235" s="201"/>
      <c r="B235" s="174"/>
      <c r="C235" s="201"/>
      <c r="D235" s="201"/>
      <c r="E235" s="202"/>
      <c r="F235" s="201"/>
      <c r="G235" s="174"/>
      <c r="H235" s="201"/>
      <c r="I235" s="201"/>
    </row>
    <row r="236" spans="1:9" ht="10.5">
      <c r="A236" s="201"/>
      <c r="B236" s="174"/>
      <c r="C236" s="201"/>
      <c r="D236" s="201"/>
      <c r="E236" s="202"/>
      <c r="F236" s="201"/>
      <c r="G236" s="174"/>
      <c r="H236" s="201"/>
      <c r="I236" s="201"/>
    </row>
    <row r="237" spans="1:9" ht="10.5">
      <c r="A237" s="201"/>
      <c r="B237" s="174"/>
      <c r="C237" s="201"/>
      <c r="D237" s="201"/>
      <c r="E237" s="202"/>
      <c r="F237" s="201"/>
      <c r="G237" s="174"/>
      <c r="H237" s="201"/>
      <c r="I237" s="201"/>
    </row>
    <row r="238" spans="1:9" ht="10.5">
      <c r="A238" s="201"/>
      <c r="B238" s="174"/>
      <c r="C238" s="201"/>
      <c r="D238" s="201"/>
      <c r="E238" s="202"/>
      <c r="F238" s="201"/>
      <c r="G238" s="174"/>
      <c r="H238" s="201"/>
      <c r="I238" s="201"/>
    </row>
    <row r="239" spans="1:9" ht="10.5">
      <c r="A239" s="201"/>
      <c r="B239" s="174"/>
      <c r="C239" s="201"/>
      <c r="D239" s="201"/>
      <c r="E239" s="202"/>
      <c r="F239" s="201"/>
      <c r="G239" s="174"/>
      <c r="H239" s="201"/>
      <c r="I239" s="201"/>
    </row>
    <row r="240" spans="1:9" ht="10.5">
      <c r="A240" s="201"/>
      <c r="B240" s="174"/>
      <c r="C240" s="201"/>
      <c r="D240" s="201"/>
      <c r="E240" s="202"/>
      <c r="F240" s="201"/>
      <c r="G240" s="174"/>
      <c r="H240" s="201"/>
      <c r="I240" s="201"/>
    </row>
    <row r="241" spans="1:9" ht="10.5">
      <c r="A241" s="201"/>
      <c r="B241" s="174"/>
      <c r="C241" s="201"/>
      <c r="D241" s="201"/>
      <c r="E241" s="202"/>
      <c r="F241" s="201"/>
      <c r="G241" s="174"/>
      <c r="H241" s="201"/>
      <c r="I241" s="201"/>
    </row>
    <row r="242" spans="1:9" ht="10.5">
      <c r="A242" s="201"/>
      <c r="B242" s="174"/>
      <c r="C242" s="201"/>
      <c r="D242" s="201"/>
      <c r="E242" s="202"/>
      <c r="F242" s="201"/>
      <c r="G242" s="174"/>
      <c r="H242" s="201"/>
      <c r="I242" s="201"/>
    </row>
    <row r="243" spans="1:9" ht="10.5">
      <c r="A243" s="201"/>
      <c r="B243" s="174"/>
      <c r="C243" s="201"/>
      <c r="D243" s="201"/>
      <c r="E243" s="202"/>
      <c r="F243" s="201"/>
      <c r="G243" s="174"/>
      <c r="H243" s="201"/>
      <c r="I243" s="201"/>
    </row>
    <row r="244" spans="1:9" ht="10.5">
      <c r="A244" s="201"/>
      <c r="B244" s="174"/>
      <c r="C244" s="201"/>
      <c r="D244" s="201"/>
      <c r="E244" s="202"/>
      <c r="F244" s="201"/>
      <c r="G244" s="174"/>
      <c r="H244" s="201"/>
      <c r="I244" s="201"/>
    </row>
    <row r="245" spans="1:9" ht="10.5">
      <c r="A245" s="201"/>
      <c r="B245" s="174"/>
      <c r="C245" s="201"/>
      <c r="D245" s="201"/>
      <c r="E245" s="202"/>
      <c r="F245" s="201"/>
      <c r="G245" s="174"/>
      <c r="H245" s="201"/>
      <c r="I245" s="201"/>
    </row>
    <row r="246" spans="1:9" ht="10.5">
      <c r="A246" s="201"/>
      <c r="B246" s="174"/>
      <c r="C246" s="201"/>
      <c r="D246" s="201"/>
      <c r="E246" s="202"/>
      <c r="F246" s="201"/>
      <c r="G246" s="174"/>
      <c r="H246" s="201"/>
      <c r="I246" s="201"/>
    </row>
    <row r="247" spans="1:9" ht="10.5">
      <c r="A247" s="201"/>
      <c r="B247" s="174"/>
      <c r="C247" s="201"/>
      <c r="D247" s="201"/>
      <c r="E247" s="202"/>
      <c r="F247" s="201"/>
      <c r="G247" s="174"/>
      <c r="H247" s="201"/>
      <c r="I247" s="201"/>
    </row>
    <row r="248" spans="1:9" ht="10.5">
      <c r="A248" s="201"/>
      <c r="B248" s="174"/>
      <c r="C248" s="201"/>
      <c r="D248" s="201"/>
      <c r="E248" s="202"/>
      <c r="F248" s="201"/>
      <c r="G248" s="174"/>
      <c r="H248" s="201"/>
      <c r="I248" s="201"/>
    </row>
    <row r="249" spans="1:9" ht="10.5">
      <c r="A249" s="201"/>
      <c r="B249" s="174"/>
      <c r="C249" s="201"/>
      <c r="D249" s="201"/>
      <c r="E249" s="202"/>
      <c r="F249" s="201"/>
      <c r="G249" s="174"/>
      <c r="H249" s="201"/>
      <c r="I249" s="201"/>
    </row>
    <row r="250" spans="1:9" ht="10.5">
      <c r="A250" s="201"/>
      <c r="B250" s="174"/>
      <c r="C250" s="201"/>
      <c r="D250" s="201"/>
      <c r="E250" s="202"/>
      <c r="F250" s="201"/>
      <c r="G250" s="174"/>
      <c r="H250" s="201"/>
      <c r="I250" s="201"/>
    </row>
    <row r="251" spans="1:9" ht="10.5">
      <c r="A251" s="201"/>
      <c r="B251" s="174"/>
      <c r="C251" s="201"/>
      <c r="D251" s="201"/>
      <c r="E251" s="202"/>
      <c r="F251" s="201"/>
      <c r="G251" s="174"/>
      <c r="H251" s="201"/>
      <c r="I251" s="201"/>
    </row>
    <row r="252" spans="1:9" ht="10.5">
      <c r="A252" s="201"/>
      <c r="B252" s="174"/>
      <c r="C252" s="201"/>
      <c r="D252" s="201"/>
      <c r="E252" s="202"/>
      <c r="F252" s="201"/>
      <c r="G252" s="174"/>
      <c r="H252" s="201"/>
      <c r="I252" s="201"/>
    </row>
    <row r="253" spans="1:9" ht="10.5">
      <c r="A253" s="201"/>
      <c r="B253" s="174"/>
      <c r="C253" s="201"/>
      <c r="D253" s="201"/>
      <c r="E253" s="202"/>
      <c r="F253" s="201"/>
      <c r="G253" s="174"/>
      <c r="H253" s="201"/>
      <c r="I253" s="201"/>
    </row>
    <row r="254" spans="1:9" ht="10.5">
      <c r="A254" s="201"/>
      <c r="B254" s="174"/>
      <c r="C254" s="201"/>
      <c r="D254" s="201"/>
      <c r="E254" s="202"/>
      <c r="F254" s="201"/>
      <c r="G254" s="174"/>
      <c r="H254" s="201"/>
      <c r="I254" s="201"/>
    </row>
    <row r="255" spans="1:9" ht="10.5">
      <c r="A255" s="201"/>
      <c r="B255" s="174"/>
      <c r="C255" s="201"/>
      <c r="D255" s="201"/>
      <c r="E255" s="202"/>
      <c r="F255" s="201"/>
      <c r="G255" s="174"/>
      <c r="H255" s="201"/>
      <c r="I255" s="201"/>
    </row>
    <row r="256" spans="1:9" ht="10.5">
      <c r="A256" s="201"/>
      <c r="B256" s="174"/>
      <c r="C256" s="201"/>
      <c r="D256" s="201"/>
      <c r="E256" s="202"/>
      <c r="F256" s="201"/>
      <c r="G256" s="174"/>
      <c r="H256" s="201"/>
      <c r="I256" s="201"/>
    </row>
    <row r="257" spans="1:9" ht="10.5">
      <c r="A257" s="201"/>
      <c r="B257" s="174"/>
      <c r="C257" s="201"/>
      <c r="D257" s="201"/>
      <c r="E257" s="202"/>
      <c r="F257" s="201"/>
      <c r="G257" s="174"/>
      <c r="H257" s="201"/>
      <c r="I257" s="201"/>
    </row>
    <row r="258" spans="1:9" ht="10.5">
      <c r="A258" s="201"/>
      <c r="B258" s="174"/>
      <c r="C258" s="201"/>
      <c r="D258" s="201"/>
      <c r="E258" s="202"/>
      <c r="F258" s="201"/>
      <c r="G258" s="174"/>
      <c r="H258" s="201"/>
      <c r="I258" s="201"/>
    </row>
    <row r="259" spans="1:9" ht="10.5">
      <c r="A259" s="201"/>
      <c r="B259" s="174"/>
      <c r="C259" s="201"/>
      <c r="D259" s="201"/>
      <c r="E259" s="202"/>
      <c r="F259" s="201"/>
      <c r="G259" s="174"/>
      <c r="H259" s="201"/>
      <c r="I259" s="201"/>
    </row>
    <row r="260" spans="1:9" ht="10.5">
      <c r="A260" s="201"/>
      <c r="B260" s="174"/>
      <c r="C260" s="201"/>
      <c r="D260" s="201"/>
      <c r="E260" s="202"/>
      <c r="F260" s="201"/>
      <c r="G260" s="174"/>
      <c r="H260" s="201"/>
      <c r="I260" s="201"/>
    </row>
    <row r="261" spans="1:9" ht="10.5">
      <c r="A261" s="201"/>
      <c r="B261" s="174"/>
      <c r="C261" s="201"/>
      <c r="D261" s="201"/>
      <c r="E261" s="202"/>
      <c r="F261" s="201"/>
      <c r="G261" s="174"/>
      <c r="H261" s="201"/>
      <c r="I261" s="201"/>
    </row>
  </sheetData>
  <printOptions/>
  <pageMargins left="1.35" right="0.75" top="0.81" bottom="0.48" header="0.5" footer="0.2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H78"/>
  <sheetViews>
    <sheetView workbookViewId="0" topLeftCell="A1">
      <selection activeCell="H39" sqref="H39"/>
    </sheetView>
  </sheetViews>
  <sheetFormatPr defaultColWidth="9.00390625" defaultRowHeight="12.75"/>
  <cols>
    <col min="1" max="1" width="31.875" style="463" customWidth="1"/>
    <col min="2" max="2" width="0.12890625" style="463" hidden="1" customWidth="1"/>
    <col min="3" max="3" width="3.125" style="463" hidden="1" customWidth="1"/>
    <col min="4" max="4" width="6.125" style="463" hidden="1" customWidth="1"/>
    <col min="5" max="5" width="1.12109375" style="463" hidden="1" customWidth="1"/>
    <col min="6" max="6" width="11.375" style="463" customWidth="1"/>
    <col min="7" max="7" width="0.12890625" style="463" hidden="1" customWidth="1"/>
    <col min="8" max="8" width="10.75390625" style="463" customWidth="1"/>
    <col min="9" max="9" width="9.875" style="463" customWidth="1"/>
    <col min="10" max="12" width="9.625" style="463" customWidth="1"/>
    <col min="13" max="13" width="9.25390625" style="463" customWidth="1"/>
    <col min="14" max="14" width="10.875" style="463" customWidth="1"/>
    <col min="15" max="15" width="9.125" style="463" customWidth="1"/>
    <col min="16" max="16" width="16.375" style="463" hidden="1" customWidth="1"/>
    <col min="17" max="17" width="12.00390625" style="463" customWidth="1"/>
    <col min="18" max="18" width="6.75390625" style="463" hidden="1" customWidth="1"/>
    <col min="19" max="19" width="12.625" style="463" customWidth="1"/>
    <col min="20" max="58" width="9.125" style="463" customWidth="1"/>
    <col min="59" max="59" width="9.25390625" style="463" customWidth="1"/>
    <col min="60" max="16384" width="9.125" style="463" customWidth="1"/>
  </cols>
  <sheetData>
    <row r="1" spans="1:17" s="496" customFormat="1" ht="21.75" customHeight="1">
      <c r="A1" s="495" t="s">
        <v>61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</row>
    <row r="2" spans="1:19" s="496" customFormat="1" ht="10.5" customHeight="1">
      <c r="A2" s="495"/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S2" s="497" t="s">
        <v>523</v>
      </c>
    </row>
    <row r="3" spans="1:19" ht="33" customHeight="1">
      <c r="A3" s="498" t="s">
        <v>62</v>
      </c>
      <c r="B3" s="499"/>
      <c r="C3" s="500"/>
      <c r="D3" s="499"/>
      <c r="E3" s="501" t="s">
        <v>63</v>
      </c>
      <c r="F3" s="502" t="s">
        <v>63</v>
      </c>
      <c r="G3" s="499"/>
      <c r="H3" s="498"/>
      <c r="I3" s="499"/>
      <c r="J3" s="503" t="s">
        <v>64</v>
      </c>
      <c r="K3" s="503"/>
      <c r="L3" s="499"/>
      <c r="M3" s="498" t="s">
        <v>383</v>
      </c>
      <c r="N3" s="504" t="s">
        <v>64</v>
      </c>
      <c r="O3" s="504"/>
      <c r="P3" s="505"/>
      <c r="Q3" s="502" t="s">
        <v>63</v>
      </c>
      <c r="R3" s="499"/>
      <c r="S3" s="506" t="s">
        <v>65</v>
      </c>
    </row>
    <row r="4" spans="1:19" ht="11.25" customHeight="1">
      <c r="A4" s="507" t="s">
        <v>66</v>
      </c>
      <c r="B4" s="18"/>
      <c r="C4" s="18"/>
      <c r="D4" s="18"/>
      <c r="E4" s="483" t="s">
        <v>67</v>
      </c>
      <c r="F4" s="483" t="s">
        <v>68</v>
      </c>
      <c r="G4" s="18"/>
      <c r="H4" s="508" t="s">
        <v>69</v>
      </c>
      <c r="I4" s="498" t="s">
        <v>70</v>
      </c>
      <c r="J4" s="501" t="s">
        <v>71</v>
      </c>
      <c r="K4" s="498" t="s">
        <v>72</v>
      </c>
      <c r="L4" s="501" t="s">
        <v>73</v>
      </c>
      <c r="M4" s="507" t="s">
        <v>74</v>
      </c>
      <c r="N4" s="498" t="s">
        <v>75</v>
      </c>
      <c r="O4" s="498" t="s">
        <v>76</v>
      </c>
      <c r="P4" s="18"/>
      <c r="Q4" s="483" t="s">
        <v>77</v>
      </c>
      <c r="R4" s="18"/>
      <c r="S4" s="507" t="s">
        <v>78</v>
      </c>
    </row>
    <row r="5" spans="1:19" ht="12.75" customHeight="1">
      <c r="A5" s="509" t="s">
        <v>79</v>
      </c>
      <c r="B5" s="510"/>
      <c r="C5" s="510"/>
      <c r="D5" s="510"/>
      <c r="E5" s="511" t="s">
        <v>864</v>
      </c>
      <c r="F5" s="511" t="s">
        <v>864</v>
      </c>
      <c r="G5" s="510"/>
      <c r="H5" s="509" t="s">
        <v>80</v>
      </c>
      <c r="I5" s="509" t="s">
        <v>81</v>
      </c>
      <c r="J5" s="511" t="s">
        <v>81</v>
      </c>
      <c r="K5" s="509" t="s">
        <v>82</v>
      </c>
      <c r="L5" s="511" t="s">
        <v>81</v>
      </c>
      <c r="M5" s="509"/>
      <c r="N5" s="509" t="s">
        <v>867</v>
      </c>
      <c r="O5" s="509" t="s">
        <v>867</v>
      </c>
      <c r="P5" s="510"/>
      <c r="Q5" s="511" t="s">
        <v>855</v>
      </c>
      <c r="R5" s="510"/>
      <c r="S5" s="509" t="s">
        <v>83</v>
      </c>
    </row>
    <row r="6" spans="1:19" ht="12" hidden="1">
      <c r="A6" s="18"/>
      <c r="B6" s="18"/>
      <c r="C6" s="18"/>
      <c r="D6" s="18"/>
      <c r="E6" s="18"/>
      <c r="F6" s="18" t="s">
        <v>84</v>
      </c>
      <c r="G6" s="454"/>
      <c r="H6" s="454" t="s">
        <v>84</v>
      </c>
      <c r="I6" s="18" t="s">
        <v>84</v>
      </c>
      <c r="J6" s="18" t="s">
        <v>84</v>
      </c>
      <c r="K6" s="18" t="s">
        <v>84</v>
      </c>
      <c r="L6" s="18" t="s">
        <v>84</v>
      </c>
      <c r="M6" s="18"/>
      <c r="N6" s="18"/>
      <c r="O6" s="18" t="s">
        <v>84</v>
      </c>
      <c r="P6" s="18"/>
      <c r="Q6" s="18" t="s">
        <v>84</v>
      </c>
      <c r="R6" s="18"/>
      <c r="S6" s="18" t="s">
        <v>84</v>
      </c>
    </row>
    <row r="7" spans="1:60" s="514" customFormat="1" ht="12">
      <c r="A7" s="512" t="s">
        <v>85</v>
      </c>
      <c r="B7" s="512"/>
      <c r="C7" s="513" t="str">
        <f>"01"</f>
        <v>01</v>
      </c>
      <c r="D7" s="512"/>
      <c r="E7" s="512"/>
      <c r="F7" s="512">
        <v>145</v>
      </c>
      <c r="G7" s="512"/>
      <c r="H7" s="512"/>
      <c r="I7" s="512"/>
      <c r="J7" s="512"/>
      <c r="K7" s="512"/>
      <c r="L7" s="512"/>
      <c r="M7" s="512">
        <f>N7+O7</f>
        <v>145</v>
      </c>
      <c r="N7" s="512">
        <v>145</v>
      </c>
      <c r="O7" s="512"/>
      <c r="P7" s="512"/>
      <c r="Q7" s="512">
        <f aca="true" t="shared" si="0" ref="Q7:Q22">SUM(F7+H7-O7-N7)</f>
        <v>0</v>
      </c>
      <c r="R7" s="512"/>
      <c r="S7" s="512"/>
      <c r="BH7" s="515"/>
    </row>
    <row r="8" spans="1:60" s="514" customFormat="1" ht="11.25" customHeight="1" hidden="1">
      <c r="A8" s="512"/>
      <c r="B8" s="512"/>
      <c r="C8" s="513" t="str">
        <f>"01"</f>
        <v>01</v>
      </c>
      <c r="D8" s="512"/>
      <c r="E8" s="512"/>
      <c r="F8" s="512"/>
      <c r="G8" s="512"/>
      <c r="H8" s="512">
        <f aca="true" t="shared" si="1" ref="H8:H22">I8+J8+K8+L8</f>
        <v>0</v>
      </c>
      <c r="I8" s="512"/>
      <c r="J8" s="512"/>
      <c r="K8" s="512"/>
      <c r="L8" s="512"/>
      <c r="M8" s="512">
        <f aca="true" t="shared" si="2" ref="M8:M23">N8+O8</f>
        <v>0</v>
      </c>
      <c r="N8" s="512"/>
      <c r="O8" s="512"/>
      <c r="P8" s="512"/>
      <c r="Q8" s="512">
        <f t="shared" si="0"/>
        <v>0</v>
      </c>
      <c r="R8" s="512"/>
      <c r="S8" s="512"/>
      <c r="BH8" s="515"/>
    </row>
    <row r="9" spans="1:60" s="514" customFormat="1" ht="12">
      <c r="A9" s="512" t="s">
        <v>86</v>
      </c>
      <c r="B9" s="512"/>
      <c r="C9" s="513" t="str">
        <f>"04"</f>
        <v>04</v>
      </c>
      <c r="D9" s="512"/>
      <c r="E9" s="512"/>
      <c r="F9" s="512"/>
      <c r="G9" s="512"/>
      <c r="H9" s="512">
        <f t="shared" si="1"/>
        <v>1989</v>
      </c>
      <c r="I9" s="512"/>
      <c r="J9" s="512"/>
      <c r="K9" s="512"/>
      <c r="L9" s="512">
        <v>1989</v>
      </c>
      <c r="M9" s="512">
        <f t="shared" si="2"/>
        <v>164</v>
      </c>
      <c r="N9" s="512">
        <v>164</v>
      </c>
      <c r="O9" s="512"/>
      <c r="P9" s="512"/>
      <c r="Q9" s="512">
        <f t="shared" si="0"/>
        <v>1825</v>
      </c>
      <c r="R9" s="512"/>
      <c r="S9" s="512">
        <v>22448</v>
      </c>
      <c r="BH9" s="515"/>
    </row>
    <row r="10" spans="1:19" s="514" customFormat="1" ht="12">
      <c r="A10" s="512" t="s">
        <v>87</v>
      </c>
      <c r="B10" s="512"/>
      <c r="C10" s="513"/>
      <c r="D10" s="512"/>
      <c r="E10" s="512"/>
      <c r="F10" s="512">
        <v>6039</v>
      </c>
      <c r="G10" s="512"/>
      <c r="H10" s="512">
        <f t="shared" si="1"/>
        <v>164016</v>
      </c>
      <c r="I10" s="512">
        <v>31264</v>
      </c>
      <c r="J10" s="512">
        <v>3151</v>
      </c>
      <c r="K10" s="512">
        <v>15022</v>
      </c>
      <c r="L10" s="512">
        <v>114579</v>
      </c>
      <c r="M10" s="512">
        <f t="shared" si="2"/>
        <v>85399</v>
      </c>
      <c r="N10" s="512">
        <v>66395</v>
      </c>
      <c r="O10" s="512">
        <v>19004</v>
      </c>
      <c r="P10" s="512"/>
      <c r="Q10" s="512">
        <f t="shared" si="0"/>
        <v>84656</v>
      </c>
      <c r="R10" s="512"/>
      <c r="S10" s="512">
        <v>59969</v>
      </c>
    </row>
    <row r="11" spans="1:19" s="514" customFormat="1" ht="12">
      <c r="A11" s="512" t="s">
        <v>88</v>
      </c>
      <c r="B11" s="512"/>
      <c r="C11" s="513" t="str">
        <f>"01"</f>
        <v>01</v>
      </c>
      <c r="D11" s="512"/>
      <c r="E11" s="512"/>
      <c r="F11" s="512">
        <v>16263</v>
      </c>
      <c r="G11" s="512"/>
      <c r="H11" s="512">
        <f t="shared" si="1"/>
        <v>113853</v>
      </c>
      <c r="I11" s="512">
        <v>33087</v>
      </c>
      <c r="J11" s="512"/>
      <c r="K11" s="512">
        <v>80766</v>
      </c>
      <c r="L11" s="512"/>
      <c r="M11" s="512">
        <f t="shared" si="2"/>
        <v>57244</v>
      </c>
      <c r="N11" s="512">
        <v>57244</v>
      </c>
      <c r="O11" s="512"/>
      <c r="P11" s="512"/>
      <c r="Q11" s="512">
        <f t="shared" si="0"/>
        <v>72872</v>
      </c>
      <c r="R11" s="512"/>
      <c r="S11" s="512"/>
    </row>
    <row r="12" spans="1:19" s="514" customFormat="1" ht="12" hidden="1">
      <c r="A12" s="512"/>
      <c r="B12" s="512"/>
      <c r="C12" s="513"/>
      <c r="D12" s="512"/>
      <c r="E12" s="512"/>
      <c r="F12" s="512"/>
      <c r="G12" s="512"/>
      <c r="H12" s="512"/>
      <c r="I12" s="512"/>
      <c r="J12" s="512"/>
      <c r="K12" s="512"/>
      <c r="L12" s="512"/>
      <c r="M12" s="512">
        <f t="shared" si="2"/>
        <v>0</v>
      </c>
      <c r="N12" s="512"/>
      <c r="O12" s="512"/>
      <c r="P12" s="512"/>
      <c r="Q12" s="512"/>
      <c r="R12" s="512"/>
      <c r="S12" s="512"/>
    </row>
    <row r="13" spans="1:19" s="514" customFormat="1" ht="12">
      <c r="A13" s="512" t="s">
        <v>89</v>
      </c>
      <c r="B13" s="512"/>
      <c r="C13" s="513" t="str">
        <f>"01"</f>
        <v>01</v>
      </c>
      <c r="D13" s="512"/>
      <c r="E13" s="512"/>
      <c r="F13" s="512">
        <v>36236</v>
      </c>
      <c r="G13" s="512"/>
      <c r="H13" s="512">
        <f t="shared" si="1"/>
        <v>67100</v>
      </c>
      <c r="I13" s="512">
        <v>67100</v>
      </c>
      <c r="J13" s="512"/>
      <c r="K13" s="512"/>
      <c r="L13" s="512"/>
      <c r="M13" s="512">
        <f t="shared" si="2"/>
        <v>103336</v>
      </c>
      <c r="N13" s="512">
        <v>82100</v>
      </c>
      <c r="O13" s="512">
        <v>21236</v>
      </c>
      <c r="P13" s="512"/>
      <c r="Q13" s="512">
        <f t="shared" si="0"/>
        <v>0</v>
      </c>
      <c r="R13" s="512"/>
      <c r="S13" s="512"/>
    </row>
    <row r="14" spans="1:19" s="514" customFormat="1" ht="12">
      <c r="A14" s="512" t="s">
        <v>90</v>
      </c>
      <c r="B14" s="512"/>
      <c r="C14" s="513" t="str">
        <f>"01"</f>
        <v>01</v>
      </c>
      <c r="D14" s="512"/>
      <c r="E14" s="512"/>
      <c r="F14" s="512"/>
      <c r="G14" s="512"/>
      <c r="H14" s="512">
        <f t="shared" si="1"/>
        <v>316630</v>
      </c>
      <c r="I14" s="512">
        <v>2000</v>
      </c>
      <c r="J14" s="512"/>
      <c r="K14" s="512">
        <v>300000</v>
      </c>
      <c r="L14" s="512">
        <v>14630</v>
      </c>
      <c r="M14" s="512">
        <f t="shared" si="2"/>
        <v>208344</v>
      </c>
      <c r="N14" s="512">
        <v>14870</v>
      </c>
      <c r="O14" s="512">
        <v>193474</v>
      </c>
      <c r="P14" s="512"/>
      <c r="Q14" s="512">
        <f t="shared" si="0"/>
        <v>108286</v>
      </c>
      <c r="R14" s="512"/>
      <c r="S14" s="512"/>
    </row>
    <row r="15" spans="1:19" s="514" customFormat="1" ht="12">
      <c r="A15" s="512" t="s">
        <v>91</v>
      </c>
      <c r="B15" s="512"/>
      <c r="C15" s="513" t="str">
        <f>"01"</f>
        <v>01</v>
      </c>
      <c r="D15" s="512"/>
      <c r="E15" s="512"/>
      <c r="F15" s="512">
        <v>18762</v>
      </c>
      <c r="G15" s="512"/>
      <c r="H15" s="512">
        <f t="shared" si="1"/>
        <v>354003</v>
      </c>
      <c r="I15" s="512">
        <v>77866</v>
      </c>
      <c r="J15" s="512">
        <v>23985</v>
      </c>
      <c r="K15" s="512">
        <v>203239</v>
      </c>
      <c r="L15" s="512">
        <v>48913</v>
      </c>
      <c r="M15" s="512">
        <f t="shared" si="2"/>
        <v>302788</v>
      </c>
      <c r="N15" s="512">
        <v>256906</v>
      </c>
      <c r="O15" s="512">
        <v>45882</v>
      </c>
      <c r="P15" s="512"/>
      <c r="Q15" s="512">
        <f t="shared" si="0"/>
        <v>69977</v>
      </c>
      <c r="R15" s="512"/>
      <c r="S15" s="512">
        <v>1743154</v>
      </c>
    </row>
    <row r="16" spans="1:19" s="514" customFormat="1" ht="12" hidden="1">
      <c r="A16" s="512"/>
      <c r="B16" s="512"/>
      <c r="C16" s="513"/>
      <c r="D16" s="512"/>
      <c r="E16" s="512"/>
      <c r="F16" s="512"/>
      <c r="G16" s="512"/>
      <c r="H16" s="512"/>
      <c r="I16" s="512"/>
      <c r="J16" s="512"/>
      <c r="K16" s="512"/>
      <c r="L16" s="512"/>
      <c r="M16" s="512">
        <f t="shared" si="2"/>
        <v>0</v>
      </c>
      <c r="N16" s="512"/>
      <c r="O16" s="512"/>
      <c r="P16" s="512"/>
      <c r="Q16" s="512"/>
      <c r="R16" s="512"/>
      <c r="S16" s="512"/>
    </row>
    <row r="17" spans="1:19" s="514" customFormat="1" ht="12" hidden="1">
      <c r="A17" s="512"/>
      <c r="B17" s="512"/>
      <c r="C17" s="513" t="str">
        <f>"03"</f>
        <v>03</v>
      </c>
      <c r="D17" s="512"/>
      <c r="E17" s="512"/>
      <c r="F17" s="512"/>
      <c r="G17" s="512"/>
      <c r="H17" s="512"/>
      <c r="I17" s="512"/>
      <c r="J17" s="512"/>
      <c r="K17" s="512"/>
      <c r="L17" s="512"/>
      <c r="M17" s="512">
        <f t="shared" si="2"/>
        <v>0</v>
      </c>
      <c r="N17" s="512"/>
      <c r="O17" s="512"/>
      <c r="P17" s="512"/>
      <c r="Q17" s="512"/>
      <c r="R17" s="512"/>
      <c r="S17" s="512"/>
    </row>
    <row r="18" spans="1:19" s="514" customFormat="1" ht="12" hidden="1">
      <c r="A18" s="512"/>
      <c r="B18" s="512"/>
      <c r="C18" s="513" t="str">
        <f>"04"</f>
        <v>04</v>
      </c>
      <c r="D18" s="512"/>
      <c r="E18" s="512"/>
      <c r="F18" s="512"/>
      <c r="G18" s="512"/>
      <c r="H18" s="512"/>
      <c r="I18" s="512"/>
      <c r="J18" s="512"/>
      <c r="K18" s="512"/>
      <c r="L18" s="512"/>
      <c r="M18" s="512">
        <f t="shared" si="2"/>
        <v>0</v>
      </c>
      <c r="N18" s="512"/>
      <c r="O18" s="512"/>
      <c r="P18" s="512"/>
      <c r="Q18" s="512"/>
      <c r="R18" s="512"/>
      <c r="S18" s="512"/>
    </row>
    <row r="19" spans="1:19" s="514" customFormat="1" ht="12" hidden="1">
      <c r="A19" s="512"/>
      <c r="B19" s="512"/>
      <c r="C19" s="513" t="str">
        <f>"06"</f>
        <v>06</v>
      </c>
      <c r="D19" s="512"/>
      <c r="E19" s="512"/>
      <c r="F19" s="512"/>
      <c r="G19" s="512"/>
      <c r="H19" s="512"/>
      <c r="I19" s="512"/>
      <c r="J19" s="512"/>
      <c r="K19" s="512"/>
      <c r="L19" s="512"/>
      <c r="M19" s="512">
        <f t="shared" si="2"/>
        <v>0</v>
      </c>
      <c r="N19" s="512"/>
      <c r="O19" s="512"/>
      <c r="P19" s="512"/>
      <c r="Q19" s="512"/>
      <c r="R19" s="512"/>
      <c r="S19" s="512"/>
    </row>
    <row r="20" spans="1:19" s="514" customFormat="1" ht="12" hidden="1">
      <c r="A20" s="512"/>
      <c r="B20" s="512"/>
      <c r="C20" s="513">
        <v>13</v>
      </c>
      <c r="D20" s="512"/>
      <c r="E20" s="512"/>
      <c r="F20" s="512"/>
      <c r="G20" s="512"/>
      <c r="H20" s="512"/>
      <c r="I20" s="512"/>
      <c r="J20" s="512"/>
      <c r="K20" s="512"/>
      <c r="L20" s="512"/>
      <c r="M20" s="512">
        <f t="shared" si="2"/>
        <v>0</v>
      </c>
      <c r="N20" s="512"/>
      <c r="O20" s="512"/>
      <c r="P20" s="512"/>
      <c r="Q20" s="512"/>
      <c r="R20" s="512"/>
      <c r="S20" s="512"/>
    </row>
    <row r="21" spans="1:19" s="514" customFormat="1" ht="12" hidden="1">
      <c r="A21" s="512"/>
      <c r="B21" s="512"/>
      <c r="C21" s="513"/>
      <c r="D21" s="512"/>
      <c r="E21" s="512"/>
      <c r="F21" s="512"/>
      <c r="G21" s="512"/>
      <c r="H21" s="512"/>
      <c r="I21" s="512"/>
      <c r="J21" s="512"/>
      <c r="K21" s="512"/>
      <c r="L21" s="512"/>
      <c r="M21" s="512">
        <f t="shared" si="2"/>
        <v>0</v>
      </c>
      <c r="N21" s="512"/>
      <c r="O21" s="512"/>
      <c r="P21" s="512"/>
      <c r="Q21" s="512"/>
      <c r="R21" s="512"/>
      <c r="S21" s="512"/>
    </row>
    <row r="22" spans="1:19" s="514" customFormat="1" ht="12">
      <c r="A22" s="512" t="s">
        <v>92</v>
      </c>
      <c r="B22" s="512"/>
      <c r="C22" s="513" t="str">
        <f>"04"</f>
        <v>04</v>
      </c>
      <c r="D22" s="512"/>
      <c r="E22" s="512"/>
      <c r="F22" s="512">
        <v>31068</v>
      </c>
      <c r="G22" s="512"/>
      <c r="H22" s="512">
        <f t="shared" si="1"/>
        <v>510571</v>
      </c>
      <c r="I22" s="512">
        <v>132193</v>
      </c>
      <c r="J22" s="512">
        <v>30545</v>
      </c>
      <c r="K22" s="512">
        <v>334465</v>
      </c>
      <c r="L22" s="512">
        <v>13368</v>
      </c>
      <c r="M22" s="512">
        <f t="shared" si="2"/>
        <v>473105</v>
      </c>
      <c r="N22" s="512">
        <v>438095</v>
      </c>
      <c r="O22" s="512">
        <v>35010</v>
      </c>
      <c r="P22" s="512"/>
      <c r="Q22" s="512">
        <f t="shared" si="0"/>
        <v>68534</v>
      </c>
      <c r="R22" s="512"/>
      <c r="S22" s="512">
        <v>172381</v>
      </c>
    </row>
    <row r="23" spans="1:19" s="514" customFormat="1" ht="0.75" customHeight="1" hidden="1">
      <c r="A23" s="512"/>
      <c r="B23" s="512"/>
      <c r="C23" s="513" t="str">
        <f>"04"</f>
        <v>04</v>
      </c>
      <c r="D23" s="512"/>
      <c r="E23" s="512"/>
      <c r="F23" s="512"/>
      <c r="G23" s="512"/>
      <c r="H23" s="512"/>
      <c r="I23" s="512"/>
      <c r="J23" s="512"/>
      <c r="K23" s="512"/>
      <c r="L23" s="512"/>
      <c r="M23" s="512">
        <f t="shared" si="2"/>
        <v>0</v>
      </c>
      <c r="N23" s="512"/>
      <c r="O23" s="512"/>
      <c r="P23" s="512"/>
      <c r="Q23" s="512"/>
      <c r="R23" s="512"/>
      <c r="S23" s="512"/>
    </row>
    <row r="24" spans="1:19" s="514" customFormat="1" ht="12" hidden="1">
      <c r="A24" s="512"/>
      <c r="B24" s="512"/>
      <c r="C24" s="513">
        <v>10</v>
      </c>
      <c r="D24" s="512"/>
      <c r="E24" s="512"/>
      <c r="F24" s="512"/>
      <c r="G24" s="512"/>
      <c r="H24" s="512"/>
      <c r="I24" s="512"/>
      <c r="J24" s="512"/>
      <c r="K24" s="512"/>
      <c r="L24" s="512"/>
      <c r="M24" s="512">
        <f aca="true" t="shared" si="3" ref="M24:M39">N24+O24</f>
        <v>0</v>
      </c>
      <c r="N24" s="512"/>
      <c r="O24" s="512"/>
      <c r="P24" s="512"/>
      <c r="Q24" s="512"/>
      <c r="R24" s="512"/>
      <c r="S24" s="512"/>
    </row>
    <row r="25" spans="1:19" s="514" customFormat="1" ht="12" hidden="1">
      <c r="A25" s="512"/>
      <c r="B25" s="512"/>
      <c r="C25" s="513" t="str">
        <f>"08"</f>
        <v>08</v>
      </c>
      <c r="D25" s="512"/>
      <c r="E25" s="512"/>
      <c r="F25" s="512"/>
      <c r="G25" s="512"/>
      <c r="H25" s="512"/>
      <c r="I25" s="512"/>
      <c r="J25" s="512"/>
      <c r="K25" s="512"/>
      <c r="L25" s="512"/>
      <c r="M25" s="512">
        <f t="shared" si="3"/>
        <v>0</v>
      </c>
      <c r="N25" s="512"/>
      <c r="O25" s="512"/>
      <c r="P25" s="512"/>
      <c r="Q25" s="512"/>
      <c r="R25" s="512"/>
      <c r="S25" s="512"/>
    </row>
    <row r="26" spans="1:19" s="514" customFormat="1" ht="12" hidden="1">
      <c r="A26" s="512"/>
      <c r="B26" s="512"/>
      <c r="C26" s="513" t="str">
        <f>"08"</f>
        <v>08</v>
      </c>
      <c r="D26" s="512"/>
      <c r="E26" s="512"/>
      <c r="F26" s="512"/>
      <c r="G26" s="512"/>
      <c r="H26" s="512"/>
      <c r="I26" s="512"/>
      <c r="J26" s="512"/>
      <c r="K26" s="512"/>
      <c r="L26" s="512"/>
      <c r="M26" s="512">
        <f t="shared" si="3"/>
        <v>0</v>
      </c>
      <c r="N26" s="512"/>
      <c r="O26" s="512"/>
      <c r="P26" s="512"/>
      <c r="Q26" s="512"/>
      <c r="R26" s="512"/>
      <c r="S26" s="512"/>
    </row>
    <row r="27" spans="1:19" s="514" customFormat="1" ht="12" hidden="1">
      <c r="A27" s="512"/>
      <c r="B27" s="512"/>
      <c r="C27" s="513"/>
      <c r="D27" s="512"/>
      <c r="E27" s="512"/>
      <c r="F27" s="512"/>
      <c r="G27" s="512"/>
      <c r="H27" s="512"/>
      <c r="I27" s="512"/>
      <c r="J27" s="512"/>
      <c r="K27" s="512"/>
      <c r="L27" s="512"/>
      <c r="M27" s="512">
        <f t="shared" si="3"/>
        <v>0</v>
      </c>
      <c r="N27" s="512"/>
      <c r="O27" s="512"/>
      <c r="P27" s="512"/>
      <c r="Q27" s="512"/>
      <c r="R27" s="512"/>
      <c r="S27" s="512"/>
    </row>
    <row r="28" spans="1:19" s="514" customFormat="1" ht="12">
      <c r="A28" s="512" t="s">
        <v>93</v>
      </c>
      <c r="B28" s="512"/>
      <c r="C28" s="513" t="str">
        <f>"04"</f>
        <v>04</v>
      </c>
      <c r="D28" s="512"/>
      <c r="E28" s="512"/>
      <c r="F28" s="512">
        <v>109540</v>
      </c>
      <c r="G28" s="512"/>
      <c r="H28" s="512">
        <f aca="true" t="shared" si="4" ref="H28:H39">I28+J28+K28+L28</f>
        <v>316675</v>
      </c>
      <c r="I28" s="512">
        <v>205428</v>
      </c>
      <c r="J28" s="512">
        <v>3958</v>
      </c>
      <c r="K28" s="512">
        <v>33673</v>
      </c>
      <c r="L28" s="512">
        <v>73616</v>
      </c>
      <c r="M28" s="512">
        <f t="shared" si="3"/>
        <v>306190</v>
      </c>
      <c r="N28" s="512">
        <v>271568</v>
      </c>
      <c r="O28" s="512">
        <v>34622</v>
      </c>
      <c r="P28" s="512"/>
      <c r="Q28" s="512">
        <f aca="true" t="shared" si="5" ref="Q28:Q33">SUM(F28+H28-O28-N28)</f>
        <v>120025</v>
      </c>
      <c r="R28" s="512"/>
      <c r="S28" s="512">
        <v>70320</v>
      </c>
    </row>
    <row r="29" spans="1:19" s="514" customFormat="1" ht="12" hidden="1">
      <c r="A29" s="512"/>
      <c r="B29" s="512"/>
      <c r="C29" s="513">
        <v>10</v>
      </c>
      <c r="D29" s="512"/>
      <c r="E29" s="512"/>
      <c r="F29" s="512">
        <v>31343</v>
      </c>
      <c r="G29" s="512"/>
      <c r="H29" s="512">
        <f t="shared" si="4"/>
        <v>214162</v>
      </c>
      <c r="I29" s="512">
        <v>181237</v>
      </c>
      <c r="J29" s="512"/>
      <c r="K29" s="512">
        <v>32925</v>
      </c>
      <c r="L29" s="512"/>
      <c r="M29" s="512">
        <f t="shared" si="3"/>
        <v>117157</v>
      </c>
      <c r="N29" s="512">
        <v>110299</v>
      </c>
      <c r="O29" s="512">
        <v>6858</v>
      </c>
      <c r="P29" s="512"/>
      <c r="Q29" s="512">
        <f t="shared" si="5"/>
        <v>128348</v>
      </c>
      <c r="R29" s="512"/>
      <c r="S29" s="512">
        <v>32948</v>
      </c>
    </row>
    <row r="30" spans="1:19" s="514" customFormat="1" ht="12" hidden="1">
      <c r="A30" s="512"/>
      <c r="B30" s="512"/>
      <c r="C30" s="513" t="str">
        <f>"08"</f>
        <v>08</v>
      </c>
      <c r="D30" s="512"/>
      <c r="E30" s="512"/>
      <c r="F30" s="512"/>
      <c r="G30" s="512"/>
      <c r="H30" s="512">
        <f t="shared" si="4"/>
        <v>1108</v>
      </c>
      <c r="I30" s="512">
        <v>1000</v>
      </c>
      <c r="J30" s="512">
        <v>108</v>
      </c>
      <c r="K30" s="512"/>
      <c r="L30" s="512"/>
      <c r="M30" s="512">
        <f t="shared" si="3"/>
        <v>1078</v>
      </c>
      <c r="N30" s="512">
        <v>1078</v>
      </c>
      <c r="O30" s="512"/>
      <c r="P30" s="512"/>
      <c r="Q30" s="512">
        <f t="shared" si="5"/>
        <v>30</v>
      </c>
      <c r="R30" s="512"/>
      <c r="S30" s="512">
        <v>58</v>
      </c>
    </row>
    <row r="31" spans="1:19" s="514" customFormat="1" ht="12" hidden="1">
      <c r="A31" s="512" t="s">
        <v>94</v>
      </c>
      <c r="B31" s="512"/>
      <c r="C31" s="513"/>
      <c r="D31" s="512"/>
      <c r="E31" s="512"/>
      <c r="F31" s="512">
        <f>F28+F29+F30</f>
        <v>140883</v>
      </c>
      <c r="G31" s="512"/>
      <c r="H31" s="512">
        <f>H28+H29+H30</f>
        <v>531945</v>
      </c>
      <c r="I31" s="512">
        <f>I28+I29+I30</f>
        <v>387665</v>
      </c>
      <c r="J31" s="512">
        <f>J28+J29+J30</f>
        <v>4066</v>
      </c>
      <c r="K31" s="512">
        <f>K28+K29+K30</f>
        <v>66598</v>
      </c>
      <c r="L31" s="512">
        <f>L28+L29+L30</f>
        <v>73616</v>
      </c>
      <c r="M31" s="512">
        <f t="shared" si="3"/>
        <v>424425</v>
      </c>
      <c r="N31" s="512">
        <f>N28+N29+N30</f>
        <v>382945</v>
      </c>
      <c r="O31" s="512">
        <f>O28+O29+O30</f>
        <v>41480</v>
      </c>
      <c r="P31" s="512"/>
      <c r="Q31" s="512">
        <f t="shared" si="5"/>
        <v>248403</v>
      </c>
      <c r="R31" s="512"/>
      <c r="S31" s="512">
        <f>S28+S29+S30</f>
        <v>103326</v>
      </c>
    </row>
    <row r="32" spans="1:19" s="514" customFormat="1" ht="12" hidden="1">
      <c r="A32" s="512" t="s">
        <v>95</v>
      </c>
      <c r="B32" s="512"/>
      <c r="C32" s="513"/>
      <c r="D32" s="512"/>
      <c r="E32" s="512"/>
      <c r="F32" s="512"/>
      <c r="G32" s="512"/>
      <c r="H32" s="512">
        <f t="shared" si="4"/>
        <v>0</v>
      </c>
      <c r="I32" s="512"/>
      <c r="J32" s="512"/>
      <c r="K32" s="512"/>
      <c r="L32" s="512"/>
      <c r="M32" s="512">
        <f t="shared" si="3"/>
        <v>0</v>
      </c>
      <c r="N32" s="512"/>
      <c r="O32" s="512"/>
      <c r="P32" s="512"/>
      <c r="Q32" s="512">
        <f t="shared" si="5"/>
        <v>0</v>
      </c>
      <c r="R32" s="512"/>
      <c r="S32" s="512"/>
    </row>
    <row r="33" spans="1:19" s="514" customFormat="1" ht="12.75" customHeight="1">
      <c r="A33" s="512" t="s">
        <v>96</v>
      </c>
      <c r="B33" s="512"/>
      <c r="C33" s="513" t="str">
        <f>"01"</f>
        <v>01</v>
      </c>
      <c r="D33" s="512"/>
      <c r="E33" s="512"/>
      <c r="F33" s="512">
        <v>27843</v>
      </c>
      <c r="G33" s="512"/>
      <c r="H33" s="512">
        <f t="shared" si="4"/>
        <v>227475</v>
      </c>
      <c r="I33" s="512">
        <v>54866</v>
      </c>
      <c r="J33" s="512">
        <v>24857</v>
      </c>
      <c r="K33" s="512">
        <v>9599</v>
      </c>
      <c r="L33" s="512">
        <v>138153</v>
      </c>
      <c r="M33" s="512">
        <f t="shared" si="3"/>
        <v>226005</v>
      </c>
      <c r="N33" s="512">
        <v>186710</v>
      </c>
      <c r="O33" s="512">
        <v>39295</v>
      </c>
      <c r="P33" s="512"/>
      <c r="Q33" s="512">
        <f t="shared" si="5"/>
        <v>29313</v>
      </c>
      <c r="R33" s="512"/>
      <c r="S33" s="512">
        <v>474959</v>
      </c>
    </row>
    <row r="34" spans="1:19" s="514" customFormat="1" ht="0.75" customHeight="1" hidden="1">
      <c r="A34" s="512"/>
      <c r="B34" s="512"/>
      <c r="C34" s="513" t="str">
        <f>"04"</f>
        <v>04</v>
      </c>
      <c r="D34" s="512"/>
      <c r="E34" s="512"/>
      <c r="F34" s="512"/>
      <c r="G34" s="512"/>
      <c r="H34" s="512"/>
      <c r="I34" s="512"/>
      <c r="J34" s="512"/>
      <c r="K34" s="512"/>
      <c r="L34" s="512"/>
      <c r="M34" s="512">
        <f t="shared" si="3"/>
        <v>0</v>
      </c>
      <c r="N34" s="512"/>
      <c r="O34" s="512"/>
      <c r="P34" s="512"/>
      <c r="Q34" s="512"/>
      <c r="R34" s="512"/>
      <c r="S34" s="512"/>
    </row>
    <row r="35" spans="1:19" s="514" customFormat="1" ht="12" hidden="1">
      <c r="A35" s="512"/>
      <c r="B35" s="512"/>
      <c r="C35" s="513">
        <v>13</v>
      </c>
      <c r="D35" s="512"/>
      <c r="E35" s="512"/>
      <c r="F35" s="512"/>
      <c r="G35" s="512"/>
      <c r="H35" s="512"/>
      <c r="I35" s="512"/>
      <c r="J35" s="512"/>
      <c r="K35" s="512"/>
      <c r="L35" s="512"/>
      <c r="M35" s="512">
        <f t="shared" si="3"/>
        <v>0</v>
      </c>
      <c r="N35" s="512"/>
      <c r="O35" s="512"/>
      <c r="P35" s="512"/>
      <c r="Q35" s="512"/>
      <c r="R35" s="512"/>
      <c r="S35" s="512"/>
    </row>
    <row r="36" spans="1:19" s="514" customFormat="1" ht="12" hidden="1">
      <c r="A36" s="512"/>
      <c r="B36" s="512"/>
      <c r="C36" s="513" t="str">
        <f>"05"</f>
        <v>05</v>
      </c>
      <c r="D36" s="512"/>
      <c r="E36" s="512"/>
      <c r="F36" s="512"/>
      <c r="G36" s="512"/>
      <c r="H36" s="512"/>
      <c r="I36" s="512"/>
      <c r="J36" s="512"/>
      <c r="K36" s="512"/>
      <c r="L36" s="512"/>
      <c r="M36" s="512">
        <f t="shared" si="3"/>
        <v>0</v>
      </c>
      <c r="N36" s="512"/>
      <c r="O36" s="512"/>
      <c r="P36" s="512"/>
      <c r="Q36" s="512"/>
      <c r="R36" s="512"/>
      <c r="S36" s="512"/>
    </row>
    <row r="37" spans="1:19" s="514" customFormat="1" ht="12" hidden="1">
      <c r="A37" s="512"/>
      <c r="B37" s="512"/>
      <c r="C37" s="513" t="str">
        <f>"06"</f>
        <v>06</v>
      </c>
      <c r="D37" s="512"/>
      <c r="E37" s="512"/>
      <c r="F37" s="512"/>
      <c r="G37" s="512"/>
      <c r="H37" s="512"/>
      <c r="I37" s="512"/>
      <c r="J37" s="512"/>
      <c r="K37" s="512"/>
      <c r="L37" s="512"/>
      <c r="M37" s="512">
        <f t="shared" si="3"/>
        <v>0</v>
      </c>
      <c r="N37" s="512"/>
      <c r="O37" s="512"/>
      <c r="P37" s="512"/>
      <c r="Q37" s="512"/>
      <c r="R37" s="512"/>
      <c r="S37" s="512"/>
    </row>
    <row r="38" spans="1:19" s="514" customFormat="1" ht="12" hidden="1">
      <c r="A38" s="512"/>
      <c r="B38" s="512"/>
      <c r="C38" s="513"/>
      <c r="D38" s="512"/>
      <c r="E38" s="512"/>
      <c r="F38" s="512"/>
      <c r="G38" s="512"/>
      <c r="H38" s="512"/>
      <c r="I38" s="512"/>
      <c r="J38" s="512"/>
      <c r="K38" s="512"/>
      <c r="L38" s="512"/>
      <c r="M38" s="512">
        <f t="shared" si="3"/>
        <v>0</v>
      </c>
      <c r="N38" s="512"/>
      <c r="O38" s="512"/>
      <c r="P38" s="512"/>
      <c r="Q38" s="512"/>
      <c r="R38" s="512"/>
      <c r="S38" s="512"/>
    </row>
    <row r="39" spans="1:19" s="514" customFormat="1" ht="12">
      <c r="A39" s="512" t="s">
        <v>97</v>
      </c>
      <c r="B39" s="512"/>
      <c r="C39" s="513" t="str">
        <f>"01"</f>
        <v>01</v>
      </c>
      <c r="D39" s="512"/>
      <c r="E39" s="512"/>
      <c r="F39" s="512">
        <v>125627</v>
      </c>
      <c r="G39" s="512"/>
      <c r="H39" s="512">
        <f t="shared" si="4"/>
        <v>416905</v>
      </c>
      <c r="I39" s="512"/>
      <c r="J39" s="512"/>
      <c r="K39" s="512">
        <v>68751</v>
      </c>
      <c r="L39" s="512">
        <v>348154</v>
      </c>
      <c r="M39" s="512">
        <f t="shared" si="3"/>
        <v>320884</v>
      </c>
      <c r="N39" s="512">
        <v>319601</v>
      </c>
      <c r="O39" s="512">
        <v>1283</v>
      </c>
      <c r="P39" s="512"/>
      <c r="Q39" s="512">
        <f>SUM(F39+H39-O39-N39)</f>
        <v>221648</v>
      </c>
      <c r="R39" s="512"/>
      <c r="S39" s="512"/>
    </row>
    <row r="40" spans="1:19" s="514" customFormat="1" ht="0.75" customHeight="1" hidden="1">
      <c r="A40" s="512"/>
      <c r="B40" s="512"/>
      <c r="C40" s="513" t="str">
        <f>"03"</f>
        <v>03</v>
      </c>
      <c r="D40" s="512"/>
      <c r="E40" s="512"/>
      <c r="F40" s="512"/>
      <c r="G40" s="512"/>
      <c r="H40" s="512"/>
      <c r="I40" s="512"/>
      <c r="J40" s="512"/>
      <c r="K40" s="512"/>
      <c r="L40" s="512"/>
      <c r="M40" s="512">
        <f aca="true" t="shared" si="6" ref="M40:M55">N40+O40</f>
        <v>0</v>
      </c>
      <c r="N40" s="512"/>
      <c r="O40" s="512"/>
      <c r="P40" s="512"/>
      <c r="Q40" s="512"/>
      <c r="R40" s="512"/>
      <c r="S40" s="512"/>
    </row>
    <row r="41" spans="1:19" s="514" customFormat="1" ht="12" hidden="1">
      <c r="A41" s="512"/>
      <c r="B41" s="512"/>
      <c r="C41" s="513"/>
      <c r="D41" s="512"/>
      <c r="E41" s="512"/>
      <c r="F41" s="512"/>
      <c r="G41" s="512"/>
      <c r="H41" s="512"/>
      <c r="I41" s="512"/>
      <c r="J41" s="512"/>
      <c r="K41" s="512"/>
      <c r="L41" s="512"/>
      <c r="M41" s="512">
        <f t="shared" si="6"/>
        <v>0</v>
      </c>
      <c r="N41" s="512"/>
      <c r="O41" s="512"/>
      <c r="P41" s="512"/>
      <c r="Q41" s="512"/>
      <c r="R41" s="512"/>
      <c r="S41" s="512"/>
    </row>
    <row r="42" spans="1:19" s="514" customFormat="1" ht="12">
      <c r="A42" s="512" t="s">
        <v>98</v>
      </c>
      <c r="B42" s="512"/>
      <c r="C42" s="513" t="str">
        <f>"07"</f>
        <v>07</v>
      </c>
      <c r="D42" s="512"/>
      <c r="E42" s="512"/>
      <c r="F42" s="512">
        <v>15553</v>
      </c>
      <c r="G42" s="512"/>
      <c r="H42" s="512">
        <f>I42+J42+K42+L42</f>
        <v>335460</v>
      </c>
      <c r="I42" s="512"/>
      <c r="J42" s="512"/>
      <c r="K42" s="512">
        <v>97739</v>
      </c>
      <c r="L42" s="512">
        <v>237721</v>
      </c>
      <c r="M42" s="512">
        <f t="shared" si="6"/>
        <v>300030</v>
      </c>
      <c r="N42" s="512">
        <v>242612</v>
      </c>
      <c r="O42" s="512">
        <v>57418</v>
      </c>
      <c r="P42" s="512"/>
      <c r="Q42" s="512">
        <f aca="true" t="shared" si="7" ref="Q42:Q57">SUM(F42+H42-O42-N42)</f>
        <v>50983</v>
      </c>
      <c r="R42" s="512"/>
      <c r="S42" s="512">
        <v>211940</v>
      </c>
    </row>
    <row r="43" spans="1:19" s="514" customFormat="1" ht="12" hidden="1">
      <c r="A43" s="512"/>
      <c r="B43" s="512"/>
      <c r="C43" s="513"/>
      <c r="D43" s="512"/>
      <c r="E43" s="512"/>
      <c r="F43" s="512"/>
      <c r="G43" s="512"/>
      <c r="H43" s="512">
        <f>I43+J43+K43+L43</f>
        <v>0</v>
      </c>
      <c r="I43" s="512"/>
      <c r="J43" s="512"/>
      <c r="K43" s="512"/>
      <c r="L43" s="512"/>
      <c r="M43" s="512">
        <f t="shared" si="6"/>
        <v>0</v>
      </c>
      <c r="N43" s="512"/>
      <c r="O43" s="512"/>
      <c r="P43" s="512"/>
      <c r="Q43" s="512">
        <f t="shared" si="7"/>
        <v>0</v>
      </c>
      <c r="R43" s="512"/>
      <c r="S43" s="512"/>
    </row>
    <row r="44" spans="1:19" s="514" customFormat="1" ht="9.75" customHeight="1">
      <c r="A44" s="512" t="s">
        <v>99</v>
      </c>
      <c r="B44" s="512"/>
      <c r="C44" s="513" t="str">
        <f>"04"</f>
        <v>04</v>
      </c>
      <c r="D44" s="512"/>
      <c r="E44" s="512"/>
      <c r="F44" s="512">
        <v>119243</v>
      </c>
      <c r="G44" s="512"/>
      <c r="H44" s="512">
        <f>I44+J44+K44+L44</f>
        <v>520256</v>
      </c>
      <c r="I44" s="512">
        <v>99446</v>
      </c>
      <c r="J44" s="512">
        <v>13215</v>
      </c>
      <c r="K44" s="512">
        <v>371985</v>
      </c>
      <c r="L44" s="512">
        <v>35610</v>
      </c>
      <c r="M44" s="512">
        <f t="shared" si="6"/>
        <v>587165</v>
      </c>
      <c r="N44" s="512">
        <v>376641</v>
      </c>
      <c r="O44" s="512">
        <v>210524</v>
      </c>
      <c r="P44" s="512"/>
      <c r="Q44" s="512">
        <f t="shared" si="7"/>
        <v>52334</v>
      </c>
      <c r="R44" s="512"/>
      <c r="S44" s="512"/>
    </row>
    <row r="45" spans="1:19" s="514" customFormat="1" ht="12" hidden="1">
      <c r="A45" s="512"/>
      <c r="B45" s="512"/>
      <c r="C45" s="513" t="str">
        <f>"08"</f>
        <v>08</v>
      </c>
      <c r="D45" s="512"/>
      <c r="E45" s="512"/>
      <c r="F45" s="512"/>
      <c r="G45" s="512"/>
      <c r="H45" s="512"/>
      <c r="I45" s="512"/>
      <c r="J45" s="512"/>
      <c r="K45" s="512"/>
      <c r="L45" s="512"/>
      <c r="M45" s="512">
        <f t="shared" si="6"/>
        <v>0</v>
      </c>
      <c r="N45" s="512"/>
      <c r="O45" s="512"/>
      <c r="P45" s="512"/>
      <c r="Q45" s="512"/>
      <c r="R45" s="512"/>
      <c r="S45" s="512"/>
    </row>
    <row r="46" spans="1:19" s="514" customFormat="1" ht="12" hidden="1">
      <c r="A46" s="512"/>
      <c r="B46" s="512"/>
      <c r="C46" s="513"/>
      <c r="D46" s="512"/>
      <c r="E46" s="512"/>
      <c r="F46" s="512"/>
      <c r="G46" s="512"/>
      <c r="H46" s="512"/>
      <c r="I46" s="512"/>
      <c r="J46" s="512"/>
      <c r="K46" s="512"/>
      <c r="L46" s="512"/>
      <c r="M46" s="512">
        <f t="shared" si="6"/>
        <v>0</v>
      </c>
      <c r="N46" s="512"/>
      <c r="O46" s="512"/>
      <c r="P46" s="512"/>
      <c r="Q46" s="512"/>
      <c r="R46" s="512"/>
      <c r="S46" s="512"/>
    </row>
    <row r="47" spans="1:19" s="514" customFormat="1" ht="0.75" customHeight="1" hidden="1">
      <c r="A47" s="512"/>
      <c r="B47" s="512"/>
      <c r="C47" s="513"/>
      <c r="D47" s="512"/>
      <c r="E47" s="512"/>
      <c r="F47" s="512"/>
      <c r="G47" s="512"/>
      <c r="H47" s="512">
        <f aca="true" t="shared" si="8" ref="H47:H62">I47+J47+K47+L47</f>
        <v>0</v>
      </c>
      <c r="I47" s="512"/>
      <c r="J47" s="512"/>
      <c r="K47" s="512"/>
      <c r="L47" s="512"/>
      <c r="M47" s="512">
        <f t="shared" si="6"/>
        <v>0</v>
      </c>
      <c r="N47" s="512"/>
      <c r="O47" s="512"/>
      <c r="P47" s="512"/>
      <c r="Q47" s="512">
        <f t="shared" si="7"/>
        <v>0</v>
      </c>
      <c r="R47" s="512"/>
      <c r="S47" s="512"/>
    </row>
    <row r="48" spans="1:19" s="514" customFormat="1" ht="12">
      <c r="A48" s="512" t="s">
        <v>100</v>
      </c>
      <c r="B48" s="512"/>
      <c r="C48" s="513" t="str">
        <f>"01"</f>
        <v>01</v>
      </c>
      <c r="D48" s="512"/>
      <c r="E48" s="512"/>
      <c r="F48" s="512">
        <v>13720</v>
      </c>
      <c r="G48" s="512"/>
      <c r="H48" s="512">
        <f t="shared" si="8"/>
        <v>3500</v>
      </c>
      <c r="I48" s="512"/>
      <c r="J48" s="512"/>
      <c r="K48" s="512">
        <v>3500</v>
      </c>
      <c r="L48" s="512"/>
      <c r="M48" s="512">
        <f t="shared" si="6"/>
        <v>13495</v>
      </c>
      <c r="N48" s="512">
        <v>1030</v>
      </c>
      <c r="O48" s="512">
        <v>12465</v>
      </c>
      <c r="P48" s="512"/>
      <c r="Q48" s="512">
        <f t="shared" si="7"/>
        <v>3725</v>
      </c>
      <c r="R48" s="512"/>
      <c r="S48" s="512">
        <v>11157</v>
      </c>
    </row>
    <row r="49" spans="1:19" s="514" customFormat="1" ht="12" hidden="1">
      <c r="A49" s="512"/>
      <c r="B49" s="512"/>
      <c r="C49" s="513" t="str">
        <f>"01"</f>
        <v>01</v>
      </c>
      <c r="D49" s="512"/>
      <c r="E49" s="512"/>
      <c r="F49" s="512"/>
      <c r="G49" s="512"/>
      <c r="H49" s="512"/>
      <c r="I49" s="512"/>
      <c r="J49" s="512"/>
      <c r="K49" s="512"/>
      <c r="L49" s="512"/>
      <c r="M49" s="512">
        <f t="shared" si="6"/>
        <v>0</v>
      </c>
      <c r="N49" s="512"/>
      <c r="O49" s="512"/>
      <c r="P49" s="512"/>
      <c r="Q49" s="512"/>
      <c r="R49" s="512"/>
      <c r="S49" s="512"/>
    </row>
    <row r="50" spans="1:19" s="514" customFormat="1" ht="10.5" customHeight="1">
      <c r="A50" s="512" t="s">
        <v>101</v>
      </c>
      <c r="B50" s="512"/>
      <c r="C50" s="513">
        <v>10</v>
      </c>
      <c r="D50" s="512"/>
      <c r="E50" s="512"/>
      <c r="F50" s="512">
        <v>22250</v>
      </c>
      <c r="G50" s="512"/>
      <c r="H50" s="512">
        <f t="shared" si="8"/>
        <v>3308</v>
      </c>
      <c r="I50" s="512">
        <v>3308</v>
      </c>
      <c r="J50" s="512"/>
      <c r="K50" s="512"/>
      <c r="L50" s="512"/>
      <c r="M50" s="512">
        <f t="shared" si="6"/>
        <v>25285</v>
      </c>
      <c r="N50" s="512">
        <v>23286</v>
      </c>
      <c r="O50" s="512">
        <v>1999</v>
      </c>
      <c r="P50" s="512"/>
      <c r="Q50" s="512">
        <f t="shared" si="7"/>
        <v>273</v>
      </c>
      <c r="R50" s="512"/>
      <c r="S50" s="512"/>
    </row>
    <row r="51" spans="1:19" s="514" customFormat="1" ht="12" hidden="1">
      <c r="A51" s="512" t="s">
        <v>102</v>
      </c>
      <c r="B51" s="512"/>
      <c r="C51" s="513"/>
      <c r="D51" s="512"/>
      <c r="E51" s="512"/>
      <c r="F51" s="512"/>
      <c r="G51" s="512"/>
      <c r="H51" s="512">
        <f t="shared" si="8"/>
        <v>0</v>
      </c>
      <c r="I51" s="512"/>
      <c r="J51" s="512"/>
      <c r="K51" s="512"/>
      <c r="L51" s="512"/>
      <c r="M51" s="512">
        <f t="shared" si="6"/>
        <v>0</v>
      </c>
      <c r="N51" s="512"/>
      <c r="O51" s="512"/>
      <c r="P51" s="512"/>
      <c r="Q51" s="512">
        <f t="shared" si="7"/>
        <v>0</v>
      </c>
      <c r="R51" s="512"/>
      <c r="S51" s="512"/>
    </row>
    <row r="52" spans="1:19" s="514" customFormat="1" ht="12" hidden="1">
      <c r="A52" s="512"/>
      <c r="B52" s="512"/>
      <c r="C52" s="513"/>
      <c r="D52" s="512"/>
      <c r="E52" s="512"/>
      <c r="F52" s="512"/>
      <c r="G52" s="512"/>
      <c r="H52" s="512">
        <f t="shared" si="8"/>
        <v>0</v>
      </c>
      <c r="I52" s="512"/>
      <c r="J52" s="512"/>
      <c r="K52" s="512"/>
      <c r="L52" s="512"/>
      <c r="M52" s="512">
        <f t="shared" si="6"/>
        <v>0</v>
      </c>
      <c r="N52" s="512"/>
      <c r="O52" s="512"/>
      <c r="P52" s="512"/>
      <c r="Q52" s="512">
        <f t="shared" si="7"/>
        <v>0</v>
      </c>
      <c r="R52" s="512"/>
      <c r="S52" s="512"/>
    </row>
    <row r="53" spans="1:19" s="514" customFormat="1" ht="9.75" customHeight="1" hidden="1">
      <c r="A53" s="512" t="s">
        <v>103</v>
      </c>
      <c r="B53" s="512"/>
      <c r="C53" s="513"/>
      <c r="D53" s="512"/>
      <c r="E53" s="512"/>
      <c r="F53" s="512"/>
      <c r="G53" s="512"/>
      <c r="H53" s="512">
        <f t="shared" si="8"/>
        <v>0</v>
      </c>
      <c r="I53" s="512"/>
      <c r="J53" s="512"/>
      <c r="K53" s="512"/>
      <c r="L53" s="512"/>
      <c r="M53" s="512">
        <f t="shared" si="6"/>
        <v>0</v>
      </c>
      <c r="N53" s="512"/>
      <c r="O53" s="512"/>
      <c r="P53" s="512"/>
      <c r="Q53" s="512">
        <f t="shared" si="7"/>
        <v>0</v>
      </c>
      <c r="R53" s="512"/>
      <c r="S53" s="512"/>
    </row>
    <row r="54" spans="1:19" s="514" customFormat="1" ht="12" hidden="1">
      <c r="A54" s="512"/>
      <c r="B54" s="512"/>
      <c r="C54" s="513"/>
      <c r="D54" s="512"/>
      <c r="E54" s="512"/>
      <c r="F54" s="512"/>
      <c r="G54" s="512"/>
      <c r="H54" s="512">
        <f t="shared" si="8"/>
        <v>0</v>
      </c>
      <c r="I54" s="512"/>
      <c r="J54" s="512"/>
      <c r="K54" s="512"/>
      <c r="L54" s="512"/>
      <c r="M54" s="512">
        <f t="shared" si="6"/>
        <v>0</v>
      </c>
      <c r="N54" s="512"/>
      <c r="O54" s="512"/>
      <c r="P54" s="512"/>
      <c r="Q54" s="512">
        <f t="shared" si="7"/>
        <v>0</v>
      </c>
      <c r="R54" s="512"/>
      <c r="S54" s="512"/>
    </row>
    <row r="55" spans="1:19" s="514" customFormat="1" ht="12" hidden="1">
      <c r="A55" s="512"/>
      <c r="B55" s="512"/>
      <c r="C55" s="513"/>
      <c r="D55" s="512"/>
      <c r="E55" s="512"/>
      <c r="F55" s="512"/>
      <c r="G55" s="512"/>
      <c r="H55" s="512">
        <f t="shared" si="8"/>
        <v>0</v>
      </c>
      <c r="I55" s="512"/>
      <c r="J55" s="512"/>
      <c r="K55" s="512"/>
      <c r="L55" s="512"/>
      <c r="M55" s="512">
        <f t="shared" si="6"/>
        <v>0</v>
      </c>
      <c r="N55" s="512"/>
      <c r="O55" s="512"/>
      <c r="P55" s="512"/>
      <c r="Q55" s="512">
        <f t="shared" si="7"/>
        <v>0</v>
      </c>
      <c r="R55" s="512"/>
      <c r="S55" s="512"/>
    </row>
    <row r="56" spans="1:19" s="514" customFormat="1" ht="11.25" customHeight="1">
      <c r="A56" s="512" t="s">
        <v>104</v>
      </c>
      <c r="B56" s="512"/>
      <c r="C56" s="513" t="str">
        <f>"01"</f>
        <v>01</v>
      </c>
      <c r="D56" s="512"/>
      <c r="E56" s="512"/>
      <c r="F56" s="512">
        <v>3455</v>
      </c>
      <c r="G56" s="512"/>
      <c r="H56" s="512">
        <f t="shared" si="8"/>
        <v>0</v>
      </c>
      <c r="I56" s="512"/>
      <c r="J56" s="512"/>
      <c r="K56" s="512"/>
      <c r="L56" s="512"/>
      <c r="M56" s="512"/>
      <c r="N56" s="512"/>
      <c r="O56" s="512"/>
      <c r="P56" s="512"/>
      <c r="Q56" s="512">
        <f t="shared" si="7"/>
        <v>3455</v>
      </c>
      <c r="R56" s="512"/>
      <c r="S56" s="512"/>
    </row>
    <row r="57" spans="1:19" s="514" customFormat="1" ht="1.5" customHeight="1" hidden="1">
      <c r="A57" s="512"/>
      <c r="B57" s="512"/>
      <c r="C57" s="513"/>
      <c r="D57" s="512"/>
      <c r="E57" s="512"/>
      <c r="F57" s="512"/>
      <c r="G57" s="512"/>
      <c r="H57" s="512">
        <f t="shared" si="8"/>
        <v>0</v>
      </c>
      <c r="I57" s="512"/>
      <c r="J57" s="512"/>
      <c r="K57" s="512"/>
      <c r="L57" s="512"/>
      <c r="M57" s="512">
        <f aca="true" t="shared" si="9" ref="M57:M67">N57+O57</f>
        <v>0</v>
      </c>
      <c r="N57" s="512"/>
      <c r="O57" s="512"/>
      <c r="P57" s="512"/>
      <c r="Q57" s="512">
        <f t="shared" si="7"/>
        <v>0</v>
      </c>
      <c r="R57" s="512"/>
      <c r="S57" s="512"/>
    </row>
    <row r="58" spans="1:19" s="514" customFormat="1" ht="10.5" customHeight="1" hidden="1">
      <c r="A58" s="512" t="s">
        <v>105</v>
      </c>
      <c r="B58" s="512"/>
      <c r="C58" s="513"/>
      <c r="D58" s="512"/>
      <c r="E58" s="512"/>
      <c r="F58" s="512"/>
      <c r="G58" s="512"/>
      <c r="H58" s="512">
        <f t="shared" si="8"/>
        <v>0</v>
      </c>
      <c r="I58" s="512"/>
      <c r="J58" s="512"/>
      <c r="K58" s="512"/>
      <c r="L58" s="512"/>
      <c r="M58" s="512">
        <f t="shared" si="9"/>
        <v>0</v>
      </c>
      <c r="N58" s="512"/>
      <c r="O58" s="512"/>
      <c r="P58" s="512"/>
      <c r="Q58" s="512">
        <f aca="true" t="shared" si="10" ref="Q58:Q63">SUM(F58+H58-O58-N58)</f>
        <v>0</v>
      </c>
      <c r="R58" s="512"/>
      <c r="S58" s="512"/>
    </row>
    <row r="59" spans="1:19" s="514" customFormat="1" ht="12" hidden="1">
      <c r="A59" s="512"/>
      <c r="B59" s="512"/>
      <c r="C59" s="513"/>
      <c r="D59" s="512"/>
      <c r="E59" s="512"/>
      <c r="F59" s="512"/>
      <c r="G59" s="512"/>
      <c r="H59" s="512">
        <f t="shared" si="8"/>
        <v>0</v>
      </c>
      <c r="I59" s="512"/>
      <c r="J59" s="512"/>
      <c r="K59" s="512"/>
      <c r="L59" s="512"/>
      <c r="M59" s="512">
        <f t="shared" si="9"/>
        <v>0</v>
      </c>
      <c r="N59" s="512"/>
      <c r="O59" s="512"/>
      <c r="P59" s="512"/>
      <c r="Q59" s="512">
        <f t="shared" si="10"/>
        <v>0</v>
      </c>
      <c r="R59" s="512"/>
      <c r="S59" s="512"/>
    </row>
    <row r="60" spans="1:19" s="514" customFormat="1" ht="9.75" customHeight="1" hidden="1">
      <c r="A60" s="512"/>
      <c r="B60" s="512"/>
      <c r="C60" s="513"/>
      <c r="D60" s="512"/>
      <c r="E60" s="512"/>
      <c r="F60" s="512"/>
      <c r="G60" s="512"/>
      <c r="H60" s="512">
        <f t="shared" si="8"/>
        <v>0</v>
      </c>
      <c r="I60" s="512"/>
      <c r="J60" s="512"/>
      <c r="K60" s="512"/>
      <c r="L60" s="512"/>
      <c r="M60" s="512">
        <f t="shared" si="9"/>
        <v>0</v>
      </c>
      <c r="N60" s="512"/>
      <c r="O60" s="512"/>
      <c r="P60" s="512"/>
      <c r="Q60" s="512">
        <f t="shared" si="10"/>
        <v>0</v>
      </c>
      <c r="R60" s="512"/>
      <c r="S60" s="512"/>
    </row>
    <row r="61" spans="1:19" s="514" customFormat="1" ht="12" hidden="1">
      <c r="A61" s="512"/>
      <c r="B61" s="512"/>
      <c r="C61" s="513"/>
      <c r="D61" s="512"/>
      <c r="E61" s="512"/>
      <c r="F61" s="512"/>
      <c r="G61" s="512"/>
      <c r="H61" s="512">
        <f t="shared" si="8"/>
        <v>0</v>
      </c>
      <c r="I61" s="512"/>
      <c r="J61" s="512"/>
      <c r="K61" s="512"/>
      <c r="L61" s="512"/>
      <c r="M61" s="512">
        <f t="shared" si="9"/>
        <v>0</v>
      </c>
      <c r="N61" s="512"/>
      <c r="O61" s="512"/>
      <c r="P61" s="512"/>
      <c r="Q61" s="512">
        <f t="shared" si="10"/>
        <v>0</v>
      </c>
      <c r="R61" s="512"/>
      <c r="S61" s="512"/>
    </row>
    <row r="62" spans="1:19" s="514" customFormat="1" ht="12">
      <c r="A62" s="512" t="s">
        <v>106</v>
      </c>
      <c r="B62" s="512"/>
      <c r="C62" s="513" t="str">
        <f>"03"</f>
        <v>03</v>
      </c>
      <c r="D62" s="512"/>
      <c r="E62" s="512"/>
      <c r="F62" s="512"/>
      <c r="G62" s="512"/>
      <c r="H62" s="512">
        <f t="shared" si="8"/>
        <v>2126</v>
      </c>
      <c r="I62" s="512"/>
      <c r="J62" s="512"/>
      <c r="K62" s="512"/>
      <c r="L62" s="512">
        <v>2126</v>
      </c>
      <c r="M62" s="512">
        <f t="shared" si="9"/>
        <v>1479</v>
      </c>
      <c r="N62" s="512">
        <v>1479</v>
      </c>
      <c r="O62" s="512"/>
      <c r="P62" s="512"/>
      <c r="Q62" s="512">
        <f t="shared" si="10"/>
        <v>647</v>
      </c>
      <c r="R62" s="512"/>
      <c r="S62" s="512"/>
    </row>
    <row r="63" spans="1:19" s="514" customFormat="1" ht="12">
      <c r="A63" s="512" t="s">
        <v>107</v>
      </c>
      <c r="B63" s="512"/>
      <c r="C63" s="513"/>
      <c r="D63" s="512"/>
      <c r="E63" s="512"/>
      <c r="F63" s="512">
        <v>35437</v>
      </c>
      <c r="G63" s="512"/>
      <c r="H63" s="512"/>
      <c r="I63" s="512"/>
      <c r="J63" s="512"/>
      <c r="K63" s="512"/>
      <c r="L63" s="512"/>
      <c r="M63" s="512">
        <f t="shared" si="9"/>
        <v>32033</v>
      </c>
      <c r="N63" s="512">
        <v>8584</v>
      </c>
      <c r="O63" s="512">
        <v>23449</v>
      </c>
      <c r="P63" s="512"/>
      <c r="Q63" s="512">
        <f t="shared" si="10"/>
        <v>3404</v>
      </c>
      <c r="R63" s="512"/>
      <c r="S63" s="512"/>
    </row>
    <row r="64" spans="1:19" s="514" customFormat="1" ht="12">
      <c r="A64" s="512"/>
      <c r="B64" s="512"/>
      <c r="C64" s="513" t="str">
        <f>"01"</f>
        <v>01</v>
      </c>
      <c r="D64" s="512"/>
      <c r="E64" s="512"/>
      <c r="F64" s="512"/>
      <c r="G64" s="512"/>
      <c r="H64" s="512"/>
      <c r="I64" s="512"/>
      <c r="J64" s="512"/>
      <c r="K64" s="512"/>
      <c r="L64" s="512"/>
      <c r="M64" s="512"/>
      <c r="N64" s="512"/>
      <c r="O64" s="512"/>
      <c r="P64" s="512"/>
      <c r="Q64" s="512"/>
      <c r="R64" s="512"/>
      <c r="S64" s="512"/>
    </row>
    <row r="65" spans="1:19" s="514" customFormat="1" ht="12" hidden="1">
      <c r="A65" s="512"/>
      <c r="B65" s="512"/>
      <c r="C65" s="513"/>
      <c r="D65" s="512"/>
      <c r="E65" s="512"/>
      <c r="F65" s="512"/>
      <c r="G65" s="512"/>
      <c r="H65" s="512">
        <f>I65+J65+K65+L65</f>
        <v>0</v>
      </c>
      <c r="I65" s="512"/>
      <c r="J65" s="512"/>
      <c r="K65" s="512"/>
      <c r="L65" s="512"/>
      <c r="M65" s="512">
        <f t="shared" si="9"/>
        <v>0</v>
      </c>
      <c r="N65" s="512"/>
      <c r="O65" s="512"/>
      <c r="P65" s="512"/>
      <c r="Q65" s="512"/>
      <c r="R65" s="512"/>
      <c r="S65" s="512"/>
    </row>
    <row r="66" spans="1:19" s="514" customFormat="1" ht="12">
      <c r="A66" s="512"/>
      <c r="B66" s="512"/>
      <c r="C66" s="513"/>
      <c r="D66" s="512"/>
      <c r="E66" s="512"/>
      <c r="F66" s="512"/>
      <c r="G66" s="512"/>
      <c r="H66" s="512"/>
      <c r="I66" s="512"/>
      <c r="J66" s="512"/>
      <c r="K66" s="512"/>
      <c r="L66" s="512"/>
      <c r="M66" s="512"/>
      <c r="N66" s="512"/>
      <c r="O66" s="512"/>
      <c r="P66" s="512"/>
      <c r="Q66" s="512"/>
      <c r="R66" s="512"/>
      <c r="S66" s="512"/>
    </row>
    <row r="67" spans="1:19" s="518" customFormat="1" ht="12">
      <c r="A67" s="516" t="s">
        <v>108</v>
      </c>
      <c r="B67" s="516"/>
      <c r="C67" s="517"/>
      <c r="D67" s="516" t="e">
        <f>SUM(D8+D9+D10+D11+#REF!+D14+#REF!+D22+#REF!+#REF!+#REF!+#REF!+#REF!+#REF!+D47+D48+#REF!+D50+D56+D61+D64+#REF!+#REF!+#REF!)</f>
        <v>#REF!</v>
      </c>
      <c r="E67" s="516"/>
      <c r="F67" s="516">
        <f>SUM(F7+F8+F9+F10+F11+F13+F14+F15+F22+F28+F33+F39+F42+F44+F47+F48+F50+F56+F62+F63)</f>
        <v>581181</v>
      </c>
      <c r="G67" s="516">
        <f>SUM(G7+G8+G9+G10+G11+G13+G14+G15+G22+G28+G33+G39+G42+G44+G47+G48+G50+G56+G62+G63)</f>
        <v>0</v>
      </c>
      <c r="H67" s="516">
        <f>I67+J67+K67+L67</f>
        <v>3353867</v>
      </c>
      <c r="I67" s="516">
        <f>SUM(I7+I8+I9+I10+I11+I13+I14+I15+I22+I28+I33+I39+I42+I44+I47+I48+I50+I56+I62+I63)</f>
        <v>706558</v>
      </c>
      <c r="J67" s="516">
        <f>SUM(J7+J8+J9+J10+J11+J13+J14+J15+J22+J28+J33+J39+J42+J44+J47+J48+J50+J56+J62+J63)</f>
        <v>99711</v>
      </c>
      <c r="K67" s="516">
        <f>SUM(K7+K8+K9+K10+K11+K13+K14+K15+K22+K28+K33+K39+K42+K44+K47+K48+K50+K56+K62+K63)</f>
        <v>1518739</v>
      </c>
      <c r="L67" s="516">
        <f>SUM(L7+L8+L9+L10+L11+L13+L14+L15+L22+L28+L33+L39+L42+L44+L47+L48+L50+L56+L62+L63)</f>
        <v>1028859</v>
      </c>
      <c r="M67" s="516">
        <f t="shared" si="9"/>
        <v>3043091</v>
      </c>
      <c r="N67" s="516">
        <f aca="true" t="shared" si="11" ref="N67:S67">SUM(N7+N8+N9+N10+N11+N13+N14+N15+N22+N28+N33+N39+N42+N44+N47+N48+N50+N56+N62+N63)</f>
        <v>2347430</v>
      </c>
      <c r="O67" s="516">
        <f t="shared" si="11"/>
        <v>695661</v>
      </c>
      <c r="P67" s="516">
        <f t="shared" si="11"/>
        <v>0</v>
      </c>
      <c r="Q67" s="516">
        <f t="shared" si="11"/>
        <v>891957</v>
      </c>
      <c r="R67" s="516">
        <f t="shared" si="11"/>
        <v>0</v>
      </c>
      <c r="S67" s="516">
        <f t="shared" si="11"/>
        <v>2766328</v>
      </c>
    </row>
    <row r="68" spans="1:19" s="514" customFormat="1" ht="12">
      <c r="A68" s="512"/>
      <c r="B68" s="512"/>
      <c r="C68" s="512"/>
      <c r="D68" s="512"/>
      <c r="E68" s="512"/>
      <c r="F68" s="512"/>
      <c r="G68" s="512"/>
      <c r="H68" s="512"/>
      <c r="I68" s="512"/>
      <c r="J68" s="512"/>
      <c r="K68" s="512"/>
      <c r="L68" s="512"/>
      <c r="M68" s="512"/>
      <c r="N68" s="512"/>
      <c r="O68" s="512"/>
      <c r="P68" s="512"/>
      <c r="Q68" s="512"/>
      <c r="R68" s="512"/>
      <c r="S68" s="512"/>
    </row>
    <row r="69" spans="1:19" s="514" customFormat="1" ht="12">
      <c r="A69" s="512"/>
      <c r="B69" s="512"/>
      <c r="C69" s="512"/>
      <c r="D69" s="512"/>
      <c r="E69" s="512"/>
      <c r="F69" s="512"/>
      <c r="G69" s="512"/>
      <c r="H69" s="512"/>
      <c r="I69" s="512"/>
      <c r="J69" s="512"/>
      <c r="K69" s="512"/>
      <c r="L69" s="512"/>
      <c r="M69" s="512"/>
      <c r="N69" s="512"/>
      <c r="O69" s="512"/>
      <c r="P69" s="512"/>
      <c r="Q69" s="512"/>
      <c r="R69" s="512"/>
      <c r="S69" s="512"/>
    </row>
    <row r="70" spans="1:19" s="514" customFormat="1" ht="12">
      <c r="A70" s="512"/>
      <c r="B70" s="512"/>
      <c r="C70" s="512"/>
      <c r="D70" s="512"/>
      <c r="E70" s="512"/>
      <c r="F70" s="512"/>
      <c r="G70" s="512"/>
      <c r="H70" s="512"/>
      <c r="I70" s="512"/>
      <c r="J70" s="512"/>
      <c r="K70" s="512"/>
      <c r="L70" s="512"/>
      <c r="M70" s="512"/>
      <c r="N70" s="512"/>
      <c r="O70" s="512"/>
      <c r="P70" s="512"/>
      <c r="Q70" s="512"/>
      <c r="R70" s="512"/>
      <c r="S70" s="512"/>
    </row>
    <row r="71" spans="1:19" s="514" customFormat="1" ht="12">
      <c r="A71" s="512"/>
      <c r="B71" s="512"/>
      <c r="C71" s="512"/>
      <c r="D71" s="512"/>
      <c r="E71" s="512"/>
      <c r="F71" s="512"/>
      <c r="G71" s="512"/>
      <c r="H71" s="512"/>
      <c r="I71" s="512"/>
      <c r="J71" s="512"/>
      <c r="K71" s="512"/>
      <c r="L71" s="512"/>
      <c r="M71" s="512"/>
      <c r="N71" s="512"/>
      <c r="O71" s="512"/>
      <c r="P71" s="512"/>
      <c r="Q71" s="512"/>
      <c r="R71" s="512"/>
      <c r="S71" s="512"/>
    </row>
    <row r="72" spans="1:19" s="514" customFormat="1" ht="12">
      <c r="A72" s="512"/>
      <c r="B72" s="512"/>
      <c r="C72" s="512"/>
      <c r="D72" s="512"/>
      <c r="E72" s="512"/>
      <c r="F72" s="512"/>
      <c r="G72" s="512"/>
      <c r="H72" s="512"/>
      <c r="I72" s="512"/>
      <c r="J72" s="512"/>
      <c r="K72" s="512"/>
      <c r="L72" s="512"/>
      <c r="M72" s="512"/>
      <c r="N72" s="512"/>
      <c r="O72" s="512"/>
      <c r="P72" s="512"/>
      <c r="Q72" s="512"/>
      <c r="R72" s="512"/>
      <c r="S72" s="512"/>
    </row>
    <row r="73" spans="1:17" s="519" customFormat="1" ht="12.75">
      <c r="A73" s="519" t="s">
        <v>293</v>
      </c>
      <c r="F73" s="82"/>
      <c r="H73" s="520" t="s">
        <v>593</v>
      </c>
      <c r="I73"/>
      <c r="K73" s="16" t="s">
        <v>294</v>
      </c>
      <c r="Q73" s="519" t="s">
        <v>594</v>
      </c>
    </row>
    <row r="74" spans="1:19" ht="1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</row>
    <row r="75" spans="1:19" ht="1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</row>
    <row r="76" spans="1:19" ht="1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</row>
    <row r="77" spans="1:19" ht="12.75">
      <c r="A77" s="16"/>
      <c r="B77" s="18"/>
      <c r="C77" s="18"/>
      <c r="D77" s="18"/>
      <c r="E77" s="18"/>
      <c r="F77"/>
      <c r="G77" s="18"/>
      <c r="H77" s="16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1:19" ht="1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</row>
  </sheetData>
  <printOptions/>
  <pageMargins left="0.2" right="0.2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00"/>
  <sheetViews>
    <sheetView workbookViewId="0" topLeftCell="A1">
      <selection activeCell="G8" sqref="G8"/>
    </sheetView>
  </sheetViews>
  <sheetFormatPr defaultColWidth="9.00390625" defaultRowHeight="12.75"/>
  <cols>
    <col min="1" max="1" width="21.25390625" style="0" customWidth="1"/>
    <col min="2" max="2" width="11.25390625" style="0" customWidth="1"/>
    <col min="3" max="3" width="13.375" style="0" customWidth="1"/>
    <col min="4" max="4" width="11.375" style="0" customWidth="1"/>
    <col min="5" max="5" width="12.875" style="0" customWidth="1"/>
    <col min="6" max="6" width="12.00390625" style="0" customWidth="1"/>
    <col min="7" max="7" width="13.375" style="0" customWidth="1"/>
    <col min="8" max="8" width="11.875" style="23" customWidth="1"/>
    <col min="9" max="17" width="9.125" style="23" customWidth="1"/>
  </cols>
  <sheetData>
    <row r="1" spans="1:17" s="2" customFormat="1" ht="15.75">
      <c r="A1" s="51"/>
      <c r="B1" s="1"/>
      <c r="C1" s="1"/>
      <c r="D1" s="1"/>
      <c r="E1" s="1"/>
      <c r="F1" s="1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s="2" customFormat="1" ht="15.75">
      <c r="A2" s="51" t="s">
        <v>109</v>
      </c>
      <c r="B2" s="1"/>
      <c r="C2" s="1"/>
      <c r="D2" s="1"/>
      <c r="E2" s="1"/>
      <c r="F2" s="1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s="2" customFormat="1" ht="15.75">
      <c r="A3" s="51" t="s">
        <v>110</v>
      </c>
      <c r="B3" s="1"/>
      <c r="C3" s="1"/>
      <c r="D3" s="1"/>
      <c r="E3" s="1"/>
      <c r="F3" s="1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s="2" customFormat="1" ht="15.75">
      <c r="A4" s="51"/>
      <c r="B4" s="1"/>
      <c r="C4" s="1"/>
      <c r="D4" s="1"/>
      <c r="E4" s="1"/>
      <c r="F4" s="1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17" s="2" customFormat="1" ht="15.75">
      <c r="A5" s="51"/>
      <c r="B5" s="1"/>
      <c r="C5" s="1"/>
      <c r="D5" s="1"/>
      <c r="E5" s="1"/>
      <c r="F5" s="1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7" s="2" customFormat="1" ht="15.75">
      <c r="A6" s="51"/>
      <c r="B6" s="1"/>
      <c r="C6" s="1"/>
      <c r="D6" s="1"/>
      <c r="E6" s="1"/>
      <c r="F6" s="1"/>
      <c r="G6" s="2" t="s">
        <v>523</v>
      </c>
      <c r="H6" s="77"/>
      <c r="I6" s="77"/>
      <c r="J6" s="77"/>
      <c r="K6" s="77"/>
      <c r="L6" s="77"/>
      <c r="M6" s="77"/>
      <c r="N6" s="77"/>
      <c r="O6" s="77"/>
      <c r="P6" s="77"/>
      <c r="Q6" s="77"/>
    </row>
    <row r="7" spans="1:17" s="67" customFormat="1" ht="11.25">
      <c r="A7" s="492"/>
      <c r="B7" s="214"/>
      <c r="C7" s="214"/>
      <c r="D7" s="214"/>
      <c r="E7" s="68" t="s">
        <v>111</v>
      </c>
      <c r="F7" s="68"/>
      <c r="G7" s="213"/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1:17" s="59" customFormat="1" ht="45">
      <c r="A8" s="439" t="s">
        <v>524</v>
      </c>
      <c r="B8" s="439" t="s">
        <v>112</v>
      </c>
      <c r="C8" s="439" t="s">
        <v>113</v>
      </c>
      <c r="D8" s="439" t="s">
        <v>114</v>
      </c>
      <c r="E8" s="59" t="s">
        <v>115</v>
      </c>
      <c r="F8" s="59" t="s">
        <v>116</v>
      </c>
      <c r="G8" s="439" t="s">
        <v>117</v>
      </c>
      <c r="H8" s="442"/>
      <c r="I8" s="442"/>
      <c r="J8" s="442"/>
      <c r="K8" s="442"/>
      <c r="L8" s="442"/>
      <c r="M8" s="442"/>
      <c r="N8" s="442"/>
      <c r="O8" s="442"/>
      <c r="P8" s="442"/>
      <c r="Q8" s="442"/>
    </row>
    <row r="9" spans="1:8" s="74" customFormat="1" ht="12.75">
      <c r="A9" s="71" t="s">
        <v>528</v>
      </c>
      <c r="B9" s="72">
        <v>90706</v>
      </c>
      <c r="C9" s="72">
        <v>1095648</v>
      </c>
      <c r="D9" s="72">
        <v>1069722</v>
      </c>
      <c r="E9" s="72">
        <f aca="true" t="shared" si="0" ref="E9:E24">D9-F9</f>
        <v>1050339</v>
      </c>
      <c r="F9" s="72">
        <v>19383</v>
      </c>
      <c r="G9" s="72">
        <f>B9+C9-D9</f>
        <v>116632</v>
      </c>
      <c r="H9" s="73"/>
    </row>
    <row r="10" spans="1:8" s="74" customFormat="1" ht="12.75">
      <c r="A10" s="71" t="s">
        <v>529</v>
      </c>
      <c r="B10" s="72">
        <v>3663</v>
      </c>
      <c r="C10" s="72">
        <v>39928</v>
      </c>
      <c r="D10" s="72">
        <v>40652</v>
      </c>
      <c r="E10" s="72">
        <f t="shared" si="0"/>
        <v>35756</v>
      </c>
      <c r="F10" s="72">
        <v>4896</v>
      </c>
      <c r="G10" s="72">
        <f aca="true" t="shared" si="1" ref="G10:G25">B10+C10-D10</f>
        <v>2939</v>
      </c>
      <c r="H10" s="73"/>
    </row>
    <row r="11" spans="1:8" s="74" customFormat="1" ht="12.75">
      <c r="A11" s="71" t="s">
        <v>530</v>
      </c>
      <c r="B11" s="72">
        <v>746</v>
      </c>
      <c r="C11" s="72">
        <v>25463</v>
      </c>
      <c r="D11" s="72">
        <v>20958</v>
      </c>
      <c r="E11" s="72">
        <f t="shared" si="0"/>
        <v>20130</v>
      </c>
      <c r="F11" s="72">
        <v>828</v>
      </c>
      <c r="G11" s="72">
        <f t="shared" si="1"/>
        <v>5251</v>
      </c>
      <c r="H11" s="73"/>
    </row>
    <row r="12" spans="1:8" s="74" customFormat="1" ht="12.75">
      <c r="A12" s="71" t="s">
        <v>531</v>
      </c>
      <c r="B12" s="72">
        <v>5779</v>
      </c>
      <c r="C12" s="72">
        <v>30892</v>
      </c>
      <c r="D12" s="72">
        <v>28882</v>
      </c>
      <c r="E12" s="72">
        <f t="shared" si="0"/>
        <v>25164</v>
      </c>
      <c r="F12" s="72">
        <v>3718</v>
      </c>
      <c r="G12" s="72">
        <f t="shared" si="1"/>
        <v>7789</v>
      </c>
      <c r="H12" s="73"/>
    </row>
    <row r="13" spans="1:8" s="74" customFormat="1" ht="12.75">
      <c r="A13" s="71" t="s">
        <v>532</v>
      </c>
      <c r="B13" s="72">
        <v>10931</v>
      </c>
      <c r="C13" s="72">
        <v>16583</v>
      </c>
      <c r="D13" s="72">
        <v>18069</v>
      </c>
      <c r="E13" s="72">
        <f t="shared" si="0"/>
        <v>17360</v>
      </c>
      <c r="F13" s="72">
        <v>709</v>
      </c>
      <c r="G13" s="72">
        <f t="shared" si="1"/>
        <v>9445</v>
      </c>
      <c r="H13" s="73"/>
    </row>
    <row r="14" spans="1:8" s="74" customFormat="1" ht="12.75">
      <c r="A14" s="71" t="s">
        <v>533</v>
      </c>
      <c r="B14" s="72"/>
      <c r="C14" s="72">
        <v>61973</v>
      </c>
      <c r="D14" s="72">
        <v>57120</v>
      </c>
      <c r="E14" s="72">
        <f t="shared" si="0"/>
        <v>52356</v>
      </c>
      <c r="F14" s="72">
        <v>4764</v>
      </c>
      <c r="G14" s="72">
        <f t="shared" si="1"/>
        <v>4853</v>
      </c>
      <c r="H14" s="73"/>
    </row>
    <row r="15" spans="1:8" s="74" customFormat="1" ht="12.75">
      <c r="A15" s="71" t="s">
        <v>534</v>
      </c>
      <c r="B15" s="72">
        <v>11851</v>
      </c>
      <c r="C15" s="72">
        <v>114095</v>
      </c>
      <c r="D15" s="72">
        <v>118809</v>
      </c>
      <c r="E15" s="72">
        <f t="shared" si="0"/>
        <v>115825</v>
      </c>
      <c r="F15" s="72">
        <v>2984</v>
      </c>
      <c r="G15" s="72">
        <f t="shared" si="1"/>
        <v>7137</v>
      </c>
      <c r="H15" s="73"/>
    </row>
    <row r="16" spans="1:8" s="74" customFormat="1" ht="12.75">
      <c r="A16" s="71" t="s">
        <v>535</v>
      </c>
      <c r="B16" s="72"/>
      <c r="C16" s="72"/>
      <c r="D16" s="72"/>
      <c r="E16" s="72">
        <f t="shared" si="0"/>
        <v>0</v>
      </c>
      <c r="F16" s="72"/>
      <c r="G16" s="72"/>
      <c r="H16" s="73"/>
    </row>
    <row r="17" spans="1:8" s="74" customFormat="1" ht="12.75">
      <c r="A17" s="71" t="s">
        <v>536</v>
      </c>
      <c r="B17" s="72">
        <v>1732</v>
      </c>
      <c r="C17" s="72">
        <v>2463</v>
      </c>
      <c r="D17" s="72">
        <v>3142</v>
      </c>
      <c r="E17" s="72">
        <f t="shared" si="0"/>
        <v>3142</v>
      </c>
      <c r="F17" s="72"/>
      <c r="G17" s="72">
        <f t="shared" si="1"/>
        <v>1053</v>
      </c>
      <c r="H17" s="73"/>
    </row>
    <row r="18" spans="1:8" s="74" customFormat="1" ht="12.75">
      <c r="A18" s="71" t="s">
        <v>537</v>
      </c>
      <c r="B18" s="72">
        <v>51</v>
      </c>
      <c r="C18" s="72">
        <v>3418</v>
      </c>
      <c r="D18" s="72">
        <v>3469</v>
      </c>
      <c r="E18" s="72">
        <f t="shared" si="0"/>
        <v>2969</v>
      </c>
      <c r="F18" s="72">
        <v>500</v>
      </c>
      <c r="G18" s="72"/>
      <c r="H18" s="73"/>
    </row>
    <row r="19" spans="1:8" s="74" customFormat="1" ht="12.75">
      <c r="A19" s="71" t="s">
        <v>538</v>
      </c>
      <c r="B19" s="72">
        <v>28802</v>
      </c>
      <c r="C19" s="72">
        <v>45238</v>
      </c>
      <c r="D19" s="72">
        <v>54596</v>
      </c>
      <c r="E19" s="72">
        <f t="shared" si="0"/>
        <v>46869</v>
      </c>
      <c r="F19" s="72">
        <v>7727</v>
      </c>
      <c r="G19" s="72">
        <f t="shared" si="1"/>
        <v>19444</v>
      </c>
      <c r="H19" s="73"/>
    </row>
    <row r="20" spans="1:8" s="74" customFormat="1" ht="12.75">
      <c r="A20" s="71" t="s">
        <v>539</v>
      </c>
      <c r="B20" s="72">
        <v>2900</v>
      </c>
      <c r="C20" s="72">
        <v>83420</v>
      </c>
      <c r="D20" s="72">
        <v>78902</v>
      </c>
      <c r="E20" s="72">
        <f t="shared" si="0"/>
        <v>75695</v>
      </c>
      <c r="F20" s="72">
        <v>3207</v>
      </c>
      <c r="G20" s="72">
        <f t="shared" si="1"/>
        <v>7418</v>
      </c>
      <c r="H20" s="73"/>
    </row>
    <row r="21" spans="1:8" s="74" customFormat="1" ht="12.75">
      <c r="A21" s="71" t="s">
        <v>540</v>
      </c>
      <c r="B21" s="72"/>
      <c r="C21" s="72">
        <v>13663</v>
      </c>
      <c r="D21" s="72">
        <v>11706</v>
      </c>
      <c r="E21" s="72">
        <f t="shared" si="0"/>
        <v>10202</v>
      </c>
      <c r="F21" s="72">
        <v>1504</v>
      </c>
      <c r="G21" s="72">
        <f t="shared" si="1"/>
        <v>1957</v>
      </c>
      <c r="H21" s="73"/>
    </row>
    <row r="22" spans="1:8" s="74" customFormat="1" ht="12.75">
      <c r="A22" s="71" t="s">
        <v>541</v>
      </c>
      <c r="B22" s="72">
        <v>983</v>
      </c>
      <c r="C22" s="72">
        <v>40791</v>
      </c>
      <c r="D22" s="72">
        <v>39433</v>
      </c>
      <c r="E22" s="72">
        <f t="shared" si="0"/>
        <v>18335</v>
      </c>
      <c r="F22" s="72">
        <v>21098</v>
      </c>
      <c r="G22" s="72">
        <f t="shared" si="1"/>
        <v>2341</v>
      </c>
      <c r="H22" s="73"/>
    </row>
    <row r="23" spans="1:8" s="74" customFormat="1" ht="12.75">
      <c r="A23" s="71" t="s">
        <v>542</v>
      </c>
      <c r="B23" s="72">
        <v>3042</v>
      </c>
      <c r="C23" s="72">
        <v>7195</v>
      </c>
      <c r="D23" s="72">
        <v>10014</v>
      </c>
      <c r="E23" s="72">
        <f t="shared" si="0"/>
        <v>10014</v>
      </c>
      <c r="F23" s="72"/>
      <c r="G23" s="72">
        <f t="shared" si="1"/>
        <v>223</v>
      </c>
      <c r="H23" s="73"/>
    </row>
    <row r="24" spans="1:8" s="74" customFormat="1" ht="12.75">
      <c r="A24" s="71" t="s">
        <v>543</v>
      </c>
      <c r="B24" s="72">
        <v>639</v>
      </c>
      <c r="C24" s="72">
        <v>20821</v>
      </c>
      <c r="D24" s="72">
        <v>21176</v>
      </c>
      <c r="E24" s="72">
        <f t="shared" si="0"/>
        <v>21076</v>
      </c>
      <c r="F24" s="72">
        <v>100</v>
      </c>
      <c r="G24" s="72">
        <f t="shared" si="1"/>
        <v>284</v>
      </c>
      <c r="H24" s="73"/>
    </row>
    <row r="25" spans="1:8" s="74" customFormat="1" ht="12.75">
      <c r="A25" s="71" t="s">
        <v>544</v>
      </c>
      <c r="B25" s="72">
        <v>8509</v>
      </c>
      <c r="C25" s="72">
        <v>9918</v>
      </c>
      <c r="D25" s="72">
        <v>16156</v>
      </c>
      <c r="E25" s="72">
        <f aca="true" t="shared" si="2" ref="E25:E40">D25-F25</f>
        <v>5647</v>
      </c>
      <c r="F25" s="72">
        <v>10509</v>
      </c>
      <c r="G25" s="72">
        <f t="shared" si="1"/>
        <v>2271</v>
      </c>
      <c r="H25" s="73"/>
    </row>
    <row r="26" spans="1:8" s="74" customFormat="1" ht="12.75">
      <c r="A26" s="71" t="s">
        <v>545</v>
      </c>
      <c r="B26" s="72">
        <v>9290</v>
      </c>
      <c r="C26" s="72">
        <v>130141</v>
      </c>
      <c r="D26" s="72">
        <v>135069</v>
      </c>
      <c r="E26" s="72">
        <f t="shared" si="2"/>
        <v>135069</v>
      </c>
      <c r="F26" s="72"/>
      <c r="G26" s="72">
        <f aca="true" t="shared" si="3" ref="G26:G41">B26+C26-D26</f>
        <v>4362</v>
      </c>
      <c r="H26" s="73"/>
    </row>
    <row r="27" spans="1:8" s="74" customFormat="1" ht="12.75">
      <c r="A27" s="71" t="s">
        <v>546</v>
      </c>
      <c r="B27" s="72">
        <v>1341</v>
      </c>
      <c r="C27" s="72">
        <v>30160</v>
      </c>
      <c r="D27" s="72">
        <v>28397</v>
      </c>
      <c r="E27" s="72">
        <f t="shared" si="2"/>
        <v>27662</v>
      </c>
      <c r="F27" s="72">
        <v>735</v>
      </c>
      <c r="G27" s="72">
        <f t="shared" si="3"/>
        <v>3104</v>
      </c>
      <c r="H27" s="73"/>
    </row>
    <row r="28" spans="1:8" s="74" customFormat="1" ht="12.75">
      <c r="A28" s="71" t="s">
        <v>547</v>
      </c>
      <c r="B28" s="72">
        <v>2960</v>
      </c>
      <c r="C28" s="72">
        <v>4879</v>
      </c>
      <c r="D28" s="72">
        <v>6245</v>
      </c>
      <c r="E28" s="72">
        <f t="shared" si="2"/>
        <v>3650</v>
      </c>
      <c r="F28" s="72">
        <v>2595</v>
      </c>
      <c r="G28" s="72">
        <f t="shared" si="3"/>
        <v>1594</v>
      </c>
      <c r="H28" s="73"/>
    </row>
    <row r="29" spans="1:8" s="74" customFormat="1" ht="12.75">
      <c r="A29" s="71" t="s">
        <v>548</v>
      </c>
      <c r="B29" s="72">
        <v>277</v>
      </c>
      <c r="C29" s="72">
        <v>20854</v>
      </c>
      <c r="D29" s="72">
        <v>18135</v>
      </c>
      <c r="E29" s="72">
        <f t="shared" si="2"/>
        <v>7212</v>
      </c>
      <c r="F29" s="72">
        <v>10923</v>
      </c>
      <c r="G29" s="72">
        <f t="shared" si="3"/>
        <v>2996</v>
      </c>
      <c r="H29" s="73"/>
    </row>
    <row r="30" spans="1:8" s="74" customFormat="1" ht="12.75">
      <c r="A30" s="71" t="s">
        <v>549</v>
      </c>
      <c r="B30" s="72">
        <v>246</v>
      </c>
      <c r="C30" s="72">
        <v>8684</v>
      </c>
      <c r="D30" s="72">
        <v>7105</v>
      </c>
      <c r="E30" s="72">
        <f t="shared" si="2"/>
        <v>6305</v>
      </c>
      <c r="F30" s="72">
        <v>800</v>
      </c>
      <c r="G30" s="72">
        <f t="shared" si="3"/>
        <v>1825</v>
      </c>
      <c r="H30" s="73"/>
    </row>
    <row r="31" spans="1:8" s="74" customFormat="1" ht="12.75">
      <c r="A31" s="71" t="s">
        <v>550</v>
      </c>
      <c r="B31" s="72">
        <v>103</v>
      </c>
      <c r="C31" s="72">
        <v>17717</v>
      </c>
      <c r="D31" s="72">
        <v>16952</v>
      </c>
      <c r="E31" s="72">
        <f t="shared" si="2"/>
        <v>16469</v>
      </c>
      <c r="F31" s="72">
        <v>483</v>
      </c>
      <c r="G31" s="72">
        <f t="shared" si="3"/>
        <v>868</v>
      </c>
      <c r="H31" s="73"/>
    </row>
    <row r="32" spans="1:8" s="74" customFormat="1" ht="12.75">
      <c r="A32" s="71" t="s">
        <v>551</v>
      </c>
      <c r="B32" s="72">
        <v>272</v>
      </c>
      <c r="C32" s="72">
        <v>14264</v>
      </c>
      <c r="D32" s="72">
        <v>3285</v>
      </c>
      <c r="E32" s="72">
        <f t="shared" si="2"/>
        <v>1685</v>
      </c>
      <c r="F32" s="72">
        <v>1600</v>
      </c>
      <c r="G32" s="72">
        <f t="shared" si="3"/>
        <v>11251</v>
      </c>
      <c r="H32" s="73"/>
    </row>
    <row r="33" spans="1:8" s="74" customFormat="1" ht="12.75">
      <c r="A33" s="71" t="s">
        <v>552</v>
      </c>
      <c r="B33" s="72"/>
      <c r="C33" s="72">
        <v>8015</v>
      </c>
      <c r="D33" s="72">
        <v>7773</v>
      </c>
      <c r="E33" s="72">
        <f t="shared" si="2"/>
        <v>7773</v>
      </c>
      <c r="F33" s="72"/>
      <c r="G33" s="72">
        <f t="shared" si="3"/>
        <v>242</v>
      </c>
      <c r="H33" s="73"/>
    </row>
    <row r="34" spans="1:8" s="74" customFormat="1" ht="12.75">
      <c r="A34" s="71" t="s">
        <v>553</v>
      </c>
      <c r="B34" s="72">
        <v>632</v>
      </c>
      <c r="C34" s="72">
        <v>109091</v>
      </c>
      <c r="D34" s="72">
        <v>107690</v>
      </c>
      <c r="E34" s="72">
        <f t="shared" si="2"/>
        <v>67270</v>
      </c>
      <c r="F34" s="72">
        <v>40420</v>
      </c>
      <c r="G34" s="72">
        <f t="shared" si="3"/>
        <v>2033</v>
      </c>
      <c r="H34" s="73"/>
    </row>
    <row r="35" spans="1:8" s="74" customFormat="1" ht="12.75">
      <c r="A35" s="71" t="s">
        <v>554</v>
      </c>
      <c r="B35" s="72">
        <v>3100</v>
      </c>
      <c r="C35" s="72">
        <v>186173</v>
      </c>
      <c r="D35" s="72">
        <v>182316</v>
      </c>
      <c r="E35" s="72">
        <f t="shared" si="2"/>
        <v>173499</v>
      </c>
      <c r="F35" s="72">
        <v>8817</v>
      </c>
      <c r="G35" s="72">
        <f t="shared" si="3"/>
        <v>6957</v>
      </c>
      <c r="H35" s="73"/>
    </row>
    <row r="36" spans="1:8" s="74" customFormat="1" ht="12.75">
      <c r="A36" s="71" t="s">
        <v>555</v>
      </c>
      <c r="B36" s="72"/>
      <c r="C36" s="72">
        <v>18132</v>
      </c>
      <c r="D36" s="72">
        <v>14227</v>
      </c>
      <c r="E36" s="72">
        <f t="shared" si="2"/>
        <v>11352</v>
      </c>
      <c r="F36" s="72">
        <v>2875</v>
      </c>
      <c r="G36" s="72">
        <f t="shared" si="3"/>
        <v>3905</v>
      </c>
      <c r="H36" s="73"/>
    </row>
    <row r="37" spans="1:8" s="74" customFormat="1" ht="12.75">
      <c r="A37" s="71" t="s">
        <v>556</v>
      </c>
      <c r="B37" s="72">
        <v>9253</v>
      </c>
      <c r="C37" s="72">
        <v>29832</v>
      </c>
      <c r="D37" s="72">
        <v>26118</v>
      </c>
      <c r="E37" s="72">
        <f t="shared" si="2"/>
        <v>21186</v>
      </c>
      <c r="F37" s="72">
        <v>4932</v>
      </c>
      <c r="G37" s="72">
        <f t="shared" si="3"/>
        <v>12967</v>
      </c>
      <c r="H37" s="73"/>
    </row>
    <row r="38" spans="1:8" s="74" customFormat="1" ht="12.75">
      <c r="A38" s="71" t="s">
        <v>557</v>
      </c>
      <c r="B38" s="72">
        <v>4355</v>
      </c>
      <c r="C38" s="72">
        <v>45728</v>
      </c>
      <c r="D38" s="72">
        <v>37631</v>
      </c>
      <c r="E38" s="72">
        <f t="shared" si="2"/>
        <v>25607</v>
      </c>
      <c r="F38" s="72">
        <v>12024</v>
      </c>
      <c r="G38" s="72">
        <f t="shared" si="3"/>
        <v>12452</v>
      </c>
      <c r="H38" s="73"/>
    </row>
    <row r="39" spans="1:8" s="74" customFormat="1" ht="12.75">
      <c r="A39" s="71" t="s">
        <v>558</v>
      </c>
      <c r="B39" s="72">
        <v>4085</v>
      </c>
      <c r="C39" s="72">
        <v>11878</v>
      </c>
      <c r="D39" s="72">
        <v>14095</v>
      </c>
      <c r="E39" s="72">
        <f t="shared" si="2"/>
        <v>12200</v>
      </c>
      <c r="F39" s="72">
        <v>1895</v>
      </c>
      <c r="G39" s="72">
        <f t="shared" si="3"/>
        <v>1868</v>
      </c>
      <c r="H39" s="73"/>
    </row>
    <row r="40" spans="1:8" s="74" customFormat="1" ht="12.75">
      <c r="A40" s="71" t="s">
        <v>559</v>
      </c>
      <c r="B40" s="72">
        <v>4050</v>
      </c>
      <c r="C40" s="72">
        <v>469432</v>
      </c>
      <c r="D40" s="72">
        <v>460918</v>
      </c>
      <c r="E40" s="72">
        <f t="shared" si="2"/>
        <v>435333</v>
      </c>
      <c r="F40" s="72">
        <v>25585</v>
      </c>
      <c r="G40" s="72">
        <f t="shared" si="3"/>
        <v>12564</v>
      </c>
      <c r="H40" s="73"/>
    </row>
    <row r="41" spans="1:8" s="74" customFormat="1" ht="12.75">
      <c r="A41" s="71" t="s">
        <v>560</v>
      </c>
      <c r="B41" s="72">
        <v>3042</v>
      </c>
      <c r="C41" s="72">
        <v>9244</v>
      </c>
      <c r="D41" s="72">
        <v>4410</v>
      </c>
      <c r="E41" s="72">
        <f>D41-F41</f>
        <v>1460</v>
      </c>
      <c r="F41" s="72">
        <v>2950</v>
      </c>
      <c r="G41" s="72">
        <f t="shared" si="3"/>
        <v>7876</v>
      </c>
      <c r="H41" s="73"/>
    </row>
    <row r="42" spans="1:8" s="77" customFormat="1" ht="11.25">
      <c r="A42" s="75" t="s">
        <v>561</v>
      </c>
      <c r="B42" s="76">
        <f aca="true" t="shared" si="4" ref="B42:G42">SUM(B9:B41)</f>
        <v>213340</v>
      </c>
      <c r="C42" s="76">
        <f t="shared" si="4"/>
        <v>2725733</v>
      </c>
      <c r="D42" s="76">
        <f t="shared" si="4"/>
        <v>2663172</v>
      </c>
      <c r="E42" s="76">
        <f t="shared" si="4"/>
        <v>2464611</v>
      </c>
      <c r="F42" s="76">
        <f t="shared" si="4"/>
        <v>198561</v>
      </c>
      <c r="G42" s="76">
        <f t="shared" si="4"/>
        <v>275901</v>
      </c>
      <c r="H42" s="72"/>
    </row>
    <row r="43" spans="1:7" s="74" customFormat="1" ht="12.75">
      <c r="A43" s="71"/>
      <c r="B43" s="71"/>
      <c r="C43" s="71"/>
      <c r="D43" s="73"/>
      <c r="G43" s="73"/>
    </row>
    <row r="44" spans="1:7" s="74" customFormat="1" ht="12.75">
      <c r="A44" s="71"/>
      <c r="B44" s="71"/>
      <c r="C44" s="71"/>
      <c r="D44" s="73"/>
      <c r="G44" s="73"/>
    </row>
    <row r="45" spans="2:7" s="74" customFormat="1" ht="12.75">
      <c r="B45" s="73"/>
      <c r="C45" s="73"/>
      <c r="D45" s="73"/>
      <c r="E45" s="73"/>
      <c r="F45" s="73"/>
      <c r="G45" s="73"/>
    </row>
    <row r="46" spans="2:7" s="74" customFormat="1" ht="12.75">
      <c r="B46" s="73"/>
      <c r="C46" s="73"/>
      <c r="D46" s="73"/>
      <c r="E46" s="73"/>
      <c r="F46" s="73"/>
      <c r="G46" s="73"/>
    </row>
    <row r="47" spans="1:7" s="74" customFormat="1" ht="12.75">
      <c r="A47" s="74" t="s">
        <v>566</v>
      </c>
      <c r="B47" s="73"/>
      <c r="C47" s="73"/>
      <c r="D47" s="73"/>
      <c r="E47" s="73"/>
      <c r="F47" s="73" t="s">
        <v>264</v>
      </c>
      <c r="G47" s="73"/>
    </row>
    <row r="48" spans="2:7" s="74" customFormat="1" ht="12.75">
      <c r="B48" s="73"/>
      <c r="C48" s="73"/>
      <c r="D48" s="73"/>
      <c r="E48" s="73"/>
      <c r="F48" s="73"/>
      <c r="G48" s="73"/>
    </row>
    <row r="49" spans="2:7" s="74" customFormat="1" ht="12.75">
      <c r="B49" s="73"/>
      <c r="C49" s="73"/>
      <c r="D49" s="73"/>
      <c r="E49" s="73"/>
      <c r="F49" s="73"/>
      <c r="G49" s="73"/>
    </row>
    <row r="50" spans="1:7" s="74" customFormat="1" ht="12.75">
      <c r="A50" s="74" t="s">
        <v>567</v>
      </c>
      <c r="B50" s="73"/>
      <c r="C50" s="73"/>
      <c r="D50" s="73"/>
      <c r="E50" s="73"/>
      <c r="F50" s="73" t="s">
        <v>266</v>
      </c>
      <c r="G50" s="73"/>
    </row>
    <row r="51" spans="2:7" s="74" customFormat="1" ht="12.75">
      <c r="B51" s="73"/>
      <c r="C51" s="73"/>
      <c r="D51" s="73"/>
      <c r="E51" s="73"/>
      <c r="F51" s="73"/>
      <c r="G51" s="73"/>
    </row>
    <row r="52" spans="2:7" s="74" customFormat="1" ht="12.75">
      <c r="B52" s="73"/>
      <c r="C52" s="73"/>
      <c r="D52" s="73"/>
      <c r="E52" s="73"/>
      <c r="F52" s="73"/>
      <c r="G52" s="73"/>
    </row>
    <row r="53" spans="2:7" s="74" customFormat="1" ht="12.75">
      <c r="B53" s="73"/>
      <c r="C53" s="73"/>
      <c r="D53" s="73"/>
      <c r="E53" s="73"/>
      <c r="F53" s="73"/>
      <c r="G53" s="73"/>
    </row>
    <row r="54" spans="2:7" s="74" customFormat="1" ht="12.75">
      <c r="B54" s="73"/>
      <c r="C54" s="73"/>
      <c r="D54" s="73"/>
      <c r="E54" s="73"/>
      <c r="F54" s="73"/>
      <c r="G54" s="73"/>
    </row>
    <row r="55" spans="2:7" s="74" customFormat="1" ht="12.75">
      <c r="B55" s="73"/>
      <c r="C55" s="73"/>
      <c r="D55" s="73"/>
      <c r="E55" s="73"/>
      <c r="F55" s="73"/>
      <c r="G55" s="73"/>
    </row>
    <row r="56" spans="2:4" s="74" customFormat="1" ht="12.75">
      <c r="B56" s="71"/>
      <c r="C56" s="71"/>
      <c r="D56" s="71"/>
    </row>
    <row r="57" spans="2:4" s="74" customFormat="1" ht="12.75">
      <c r="B57" s="71"/>
      <c r="C57" s="71"/>
      <c r="D57" s="71"/>
    </row>
    <row r="58" spans="2:4" s="74" customFormat="1" ht="12.75">
      <c r="B58" s="71"/>
      <c r="C58" s="71"/>
      <c r="D58" s="71"/>
    </row>
    <row r="59" spans="2:4" s="74" customFormat="1" ht="12.75">
      <c r="B59" s="71"/>
      <c r="C59" s="71"/>
      <c r="D59" s="71"/>
    </row>
    <row r="60" spans="2:4" s="74" customFormat="1" ht="12.75">
      <c r="B60" s="71"/>
      <c r="C60" s="71"/>
      <c r="D60" s="71"/>
    </row>
    <row r="61" spans="2:4" s="74" customFormat="1" ht="12.75">
      <c r="B61" s="71"/>
      <c r="C61" s="71"/>
      <c r="D61" s="71"/>
    </row>
    <row r="62" spans="2:4" s="74" customFormat="1" ht="12.75">
      <c r="B62" s="71"/>
      <c r="C62" s="71"/>
      <c r="D62" s="71"/>
    </row>
    <row r="63" spans="2:4" s="74" customFormat="1" ht="12.75">
      <c r="B63" s="71"/>
      <c r="C63" s="71"/>
      <c r="D63" s="71"/>
    </row>
    <row r="64" spans="2:4" s="74" customFormat="1" ht="12.75">
      <c r="B64" s="71"/>
      <c r="C64" s="71"/>
      <c r="D64" s="71"/>
    </row>
    <row r="65" spans="2:4" s="74" customFormat="1" ht="12.75">
      <c r="B65" s="71"/>
      <c r="C65" s="71"/>
      <c r="D65" s="71"/>
    </row>
    <row r="66" spans="2:4" s="74" customFormat="1" ht="12.75">
      <c r="B66" s="71"/>
      <c r="C66" s="71"/>
      <c r="D66" s="71"/>
    </row>
    <row r="67" spans="2:4" s="74" customFormat="1" ht="12.75">
      <c r="B67" s="71"/>
      <c r="C67" s="71"/>
      <c r="D67" s="71"/>
    </row>
    <row r="68" spans="2:4" s="74" customFormat="1" ht="12.75">
      <c r="B68" s="71"/>
      <c r="C68" s="71"/>
      <c r="D68" s="71"/>
    </row>
    <row r="69" spans="2:4" s="74" customFormat="1" ht="12.75">
      <c r="B69" s="71"/>
      <c r="C69" s="71"/>
      <c r="D69" s="71"/>
    </row>
    <row r="70" spans="2:4" s="74" customFormat="1" ht="12.75">
      <c r="B70" s="71"/>
      <c r="C70" s="71"/>
      <c r="D70" s="71"/>
    </row>
    <row r="71" spans="2:4" s="74" customFormat="1" ht="12.75">
      <c r="B71" s="71"/>
      <c r="C71" s="71"/>
      <c r="D71" s="71"/>
    </row>
    <row r="72" spans="2:4" s="74" customFormat="1" ht="12.75">
      <c r="B72" s="71"/>
      <c r="C72" s="71"/>
      <c r="D72" s="71"/>
    </row>
    <row r="73" spans="2:4" s="74" customFormat="1" ht="12.75">
      <c r="B73" s="71"/>
      <c r="C73" s="71"/>
      <c r="D73" s="71"/>
    </row>
    <row r="74" spans="2:4" s="74" customFormat="1" ht="12.75">
      <c r="B74" s="71"/>
      <c r="C74" s="71"/>
      <c r="D74" s="71"/>
    </row>
    <row r="75" spans="2:4" s="74" customFormat="1" ht="12.75">
      <c r="B75" s="71"/>
      <c r="C75" s="71"/>
      <c r="D75" s="71"/>
    </row>
    <row r="76" spans="2:4" s="74" customFormat="1" ht="12.75">
      <c r="B76" s="71"/>
      <c r="C76" s="71"/>
      <c r="D76" s="71"/>
    </row>
    <row r="77" spans="2:4" s="74" customFormat="1" ht="12.75">
      <c r="B77" s="71"/>
      <c r="C77" s="71"/>
      <c r="D77" s="71"/>
    </row>
    <row r="78" spans="2:7" ht="12.75">
      <c r="B78" s="493"/>
      <c r="C78" s="493"/>
      <c r="D78" s="88"/>
      <c r="E78" s="86"/>
      <c r="F78" s="86"/>
      <c r="G78" s="88"/>
    </row>
    <row r="79" spans="2:7" ht="12.75">
      <c r="B79" s="493"/>
      <c r="C79" s="493"/>
      <c r="D79" s="88"/>
      <c r="E79" s="86"/>
      <c r="F79" s="86"/>
      <c r="G79" s="88"/>
    </row>
    <row r="80" spans="2:7" ht="12.75">
      <c r="B80" s="493"/>
      <c r="C80" s="493"/>
      <c r="D80" s="88"/>
      <c r="E80" s="86"/>
      <c r="F80" s="86"/>
      <c r="G80" s="88"/>
    </row>
    <row r="81" spans="2:7" ht="12.75">
      <c r="B81" s="493"/>
      <c r="C81" s="493"/>
      <c r="D81" s="88"/>
      <c r="E81" s="86"/>
      <c r="F81" s="86"/>
      <c r="G81" s="88"/>
    </row>
    <row r="82" spans="2:7" ht="12.75">
      <c r="B82" s="493"/>
      <c r="C82" s="493"/>
      <c r="D82" s="88"/>
      <c r="E82" s="86"/>
      <c r="F82" s="86"/>
      <c r="G82" s="88"/>
    </row>
    <row r="83" spans="2:7" ht="12.75">
      <c r="B83" s="493"/>
      <c r="C83" s="493"/>
      <c r="D83" s="88"/>
      <c r="E83" s="86"/>
      <c r="F83" s="86"/>
      <c r="G83" s="88"/>
    </row>
    <row r="84" spans="2:7" ht="12.75">
      <c r="B84" s="493"/>
      <c r="C84" s="493"/>
      <c r="D84" s="88"/>
      <c r="E84" s="86"/>
      <c r="F84" s="86"/>
      <c r="G84" s="88"/>
    </row>
    <row r="85" spans="2:7" ht="12.75">
      <c r="B85" s="493"/>
      <c r="C85" s="493"/>
      <c r="D85" s="88"/>
      <c r="E85" s="86"/>
      <c r="F85" s="86"/>
      <c r="G85" s="88"/>
    </row>
    <row r="86" spans="2:7" ht="12.75">
      <c r="B86" s="493"/>
      <c r="C86" s="493"/>
      <c r="D86" s="88"/>
      <c r="E86" s="86"/>
      <c r="F86" s="86"/>
      <c r="G86" s="88"/>
    </row>
    <row r="87" spans="2:6" ht="12.75">
      <c r="B87" s="493"/>
      <c r="C87" s="493"/>
      <c r="D87" s="88"/>
      <c r="E87" s="86"/>
      <c r="F87" s="86"/>
    </row>
    <row r="88" spans="2:6" ht="12.75">
      <c r="B88" s="493"/>
      <c r="C88" s="493"/>
      <c r="D88" s="88"/>
      <c r="E88" s="86"/>
      <c r="F88" s="86"/>
    </row>
    <row r="89" spans="2:3" ht="12.75">
      <c r="B89" s="493"/>
      <c r="C89" s="494"/>
    </row>
    <row r="90" spans="2:3" ht="12.75">
      <c r="B90" s="493"/>
      <c r="C90" s="494"/>
    </row>
    <row r="91" spans="2:3" ht="12.75">
      <c r="B91" s="493"/>
      <c r="C91" s="494"/>
    </row>
    <row r="92" spans="2:3" ht="12.75">
      <c r="B92" s="493"/>
      <c r="C92" s="494"/>
    </row>
    <row r="93" spans="2:3" ht="12.75">
      <c r="B93" s="493"/>
      <c r="C93" s="494"/>
    </row>
    <row r="94" spans="2:3" ht="12.75">
      <c r="B94" s="83"/>
      <c r="C94" s="494"/>
    </row>
    <row r="95" ht="12.75">
      <c r="C95" s="494"/>
    </row>
    <row r="96" ht="12.75">
      <c r="C96" s="494"/>
    </row>
    <row r="97" ht="12.75">
      <c r="C97" s="494"/>
    </row>
    <row r="98" ht="12.75">
      <c r="C98" s="494"/>
    </row>
    <row r="99" ht="12.75">
      <c r="C99" s="494"/>
    </row>
    <row r="100" ht="12.75">
      <c r="C100" s="494"/>
    </row>
  </sheetData>
  <printOptions/>
  <pageMargins left="0.38" right="0.4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22"/>
  <sheetViews>
    <sheetView workbookViewId="0" topLeftCell="A19">
      <selection activeCell="H12" sqref="H12"/>
    </sheetView>
  </sheetViews>
  <sheetFormatPr defaultColWidth="9.00390625" defaultRowHeight="12.75"/>
  <cols>
    <col min="1" max="1" width="34.125" style="523" customWidth="1"/>
    <col min="2" max="2" width="15.375" style="523" customWidth="1"/>
    <col min="3" max="3" width="14.625" style="523" customWidth="1"/>
    <col min="4" max="4" width="14.25390625" style="523" customWidth="1"/>
    <col min="5" max="5" width="14.00390625" style="523" customWidth="1"/>
    <col min="6" max="6" width="13.125" style="523" customWidth="1"/>
    <col min="7" max="7" width="13.375" style="523" customWidth="1"/>
    <col min="8" max="8" width="13.625" style="523" customWidth="1"/>
    <col min="9" max="16384" width="9.125" style="523" customWidth="1"/>
  </cols>
  <sheetData>
    <row r="1" ht="15.75">
      <c r="B1" s="521" t="s">
        <v>267</v>
      </c>
    </row>
    <row r="2" spans="6:7" ht="12.75">
      <c r="F2" s="523" t="s">
        <v>268</v>
      </c>
      <c r="G2" s="526" t="s">
        <v>231</v>
      </c>
    </row>
    <row r="3" spans="1:8" ht="12.75">
      <c r="A3" s="548"/>
      <c r="B3" s="548"/>
      <c r="C3" s="548"/>
      <c r="D3" s="548"/>
      <c r="E3" s="549" t="s">
        <v>269</v>
      </c>
      <c r="F3" s="549"/>
      <c r="G3" s="549"/>
      <c r="H3" s="550"/>
    </row>
    <row r="4" spans="1:41" ht="34.5" customHeight="1">
      <c r="A4" s="551" t="s">
        <v>232</v>
      </c>
      <c r="B4" s="551" t="s">
        <v>233</v>
      </c>
      <c r="C4" s="551" t="s">
        <v>234</v>
      </c>
      <c r="D4" s="551" t="s">
        <v>270</v>
      </c>
      <c r="E4" s="527" t="s">
        <v>271</v>
      </c>
      <c r="F4" s="527" t="s">
        <v>272</v>
      </c>
      <c r="G4" s="527" t="s">
        <v>273</v>
      </c>
      <c r="H4" s="527" t="s">
        <v>274</v>
      </c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552"/>
      <c r="AJ4" s="552"/>
      <c r="AK4" s="552"/>
      <c r="AL4" s="552"/>
      <c r="AM4" s="552"/>
      <c r="AN4" s="552"/>
      <c r="AO4" s="552"/>
    </row>
    <row r="5" spans="1:8" ht="12.75">
      <c r="A5" s="528">
        <v>1</v>
      </c>
      <c r="B5" s="528">
        <v>2</v>
      </c>
      <c r="C5" s="528">
        <v>3</v>
      </c>
      <c r="D5" s="528">
        <v>4</v>
      </c>
      <c r="E5" s="528">
        <v>5</v>
      </c>
      <c r="F5" s="528">
        <v>6</v>
      </c>
      <c r="G5" s="528">
        <v>7</v>
      </c>
      <c r="H5" s="528">
        <v>8</v>
      </c>
    </row>
    <row r="6" spans="1:8" ht="16.5" customHeight="1">
      <c r="A6" s="529" t="s">
        <v>236</v>
      </c>
      <c r="B6" s="530">
        <f>SUM(B7+B19+B25+B26+B27)</f>
        <v>1072328913</v>
      </c>
      <c r="C6" s="530">
        <f aca="true" t="shared" si="0" ref="C6:H6">SUM(C7+C19+C25+C26+C27)</f>
        <v>1439299410</v>
      </c>
      <c r="D6" s="530">
        <f t="shared" si="0"/>
        <v>1307206639</v>
      </c>
      <c r="E6" s="530">
        <f t="shared" si="0"/>
        <v>568985874</v>
      </c>
      <c r="F6" s="530">
        <f t="shared" si="0"/>
        <v>491855296</v>
      </c>
      <c r="G6" s="530">
        <f t="shared" si="0"/>
        <v>216011605</v>
      </c>
      <c r="H6" s="530">
        <f t="shared" si="0"/>
        <v>30353864</v>
      </c>
    </row>
    <row r="7" spans="1:8" ht="16.5" customHeight="1">
      <c r="A7" s="553" t="s">
        <v>237</v>
      </c>
      <c r="B7" s="554">
        <f>SUM(B8:B18)</f>
        <v>874623303</v>
      </c>
      <c r="C7" s="554">
        <f aca="true" t="shared" si="1" ref="C7:H7">SUM(C8:C18)</f>
        <v>1130324733</v>
      </c>
      <c r="D7" s="554">
        <f t="shared" si="1"/>
        <v>1081588814</v>
      </c>
      <c r="E7" s="554">
        <f t="shared" si="1"/>
        <v>474766807</v>
      </c>
      <c r="F7" s="554">
        <f t="shared" si="1"/>
        <v>431525925</v>
      </c>
      <c r="G7" s="554">
        <f t="shared" si="1"/>
        <v>173224337</v>
      </c>
      <c r="H7" s="554">
        <f t="shared" si="1"/>
        <v>2071745</v>
      </c>
    </row>
    <row r="8" spans="1:8" ht="12.75">
      <c r="A8" s="555" t="s">
        <v>275</v>
      </c>
      <c r="B8" s="556">
        <v>153067647</v>
      </c>
      <c r="C8" s="557">
        <v>189651500</v>
      </c>
      <c r="D8" s="557">
        <v>183474469</v>
      </c>
      <c r="E8" s="557"/>
      <c r="F8" s="557">
        <v>51904516</v>
      </c>
      <c r="G8" s="557">
        <v>131569953</v>
      </c>
      <c r="H8" s="557"/>
    </row>
    <row r="9" spans="1:8" ht="12.75">
      <c r="A9" s="555" t="s">
        <v>276</v>
      </c>
      <c r="B9" s="556">
        <v>57290283</v>
      </c>
      <c r="C9" s="557">
        <v>60400000</v>
      </c>
      <c r="D9" s="557">
        <v>78634571</v>
      </c>
      <c r="E9" s="557">
        <v>78634571</v>
      </c>
      <c r="F9" s="557"/>
      <c r="G9" s="557"/>
      <c r="H9" s="557"/>
    </row>
    <row r="10" spans="1:8" ht="12.75">
      <c r="A10" s="555" t="s">
        <v>277</v>
      </c>
      <c r="B10" s="556">
        <v>246717544</v>
      </c>
      <c r="C10" s="557">
        <v>376500000</v>
      </c>
      <c r="D10" s="557">
        <v>312393531</v>
      </c>
      <c r="E10" s="557"/>
      <c r="F10" s="557">
        <v>312393531</v>
      </c>
      <c r="G10" s="557"/>
      <c r="H10" s="557"/>
    </row>
    <row r="11" spans="1:8" ht="12.75">
      <c r="A11" s="555" t="s">
        <v>278</v>
      </c>
      <c r="B11" s="556">
        <v>267666603</v>
      </c>
      <c r="C11" s="557">
        <v>292010327</v>
      </c>
      <c r="D11" s="557">
        <v>288522543</v>
      </c>
      <c r="E11" s="557">
        <v>288522543</v>
      </c>
      <c r="F11" s="557"/>
      <c r="G11" s="557"/>
      <c r="H11" s="557"/>
    </row>
    <row r="12" spans="1:8" ht="12.75">
      <c r="A12" s="555" t="s">
        <v>279</v>
      </c>
      <c r="B12" s="556">
        <v>87733057</v>
      </c>
      <c r="C12" s="557">
        <v>127355965</v>
      </c>
      <c r="D12" s="557">
        <v>119935014</v>
      </c>
      <c r="E12" s="557">
        <v>82980053</v>
      </c>
      <c r="F12" s="557">
        <v>36954961</v>
      </c>
      <c r="G12" s="557"/>
      <c r="H12" s="557" t="s">
        <v>280</v>
      </c>
    </row>
    <row r="13" spans="1:8" ht="12.75">
      <c r="A13" s="555" t="s">
        <v>281</v>
      </c>
      <c r="B13" s="556">
        <v>18654554</v>
      </c>
      <c r="C13" s="557">
        <v>16340000</v>
      </c>
      <c r="D13" s="557">
        <v>21995475</v>
      </c>
      <c r="E13" s="557">
        <v>21995475</v>
      </c>
      <c r="F13" s="557"/>
      <c r="G13" s="557"/>
      <c r="H13" s="557"/>
    </row>
    <row r="14" spans="1:8" ht="12.75">
      <c r="A14" s="555" t="s">
        <v>282</v>
      </c>
      <c r="B14" s="556">
        <v>12872924</v>
      </c>
      <c r="C14" s="557">
        <v>17165942</v>
      </c>
      <c r="D14" s="557">
        <v>16923867</v>
      </c>
      <c r="E14" s="557"/>
      <c r="F14" s="557"/>
      <c r="G14" s="557">
        <v>16923867</v>
      </c>
      <c r="H14" s="557"/>
    </row>
    <row r="15" spans="1:8" ht="12.75">
      <c r="A15" s="555" t="s">
        <v>283</v>
      </c>
      <c r="B15" s="556">
        <v>18231809</v>
      </c>
      <c r="C15" s="557">
        <v>20178313</v>
      </c>
      <c r="D15" s="557">
        <v>20258520</v>
      </c>
      <c r="E15" s="557"/>
      <c r="F15" s="557"/>
      <c r="G15" s="557">
        <v>20258520</v>
      </c>
      <c r="H15" s="557"/>
    </row>
    <row r="16" spans="1:8" ht="12.75">
      <c r="A16" s="555" t="s">
        <v>284</v>
      </c>
      <c r="B16" s="556">
        <v>1729309</v>
      </c>
      <c r="C16" s="557">
        <v>7472172</v>
      </c>
      <c r="D16" s="557">
        <v>9149683</v>
      </c>
      <c r="E16" s="557"/>
      <c r="F16" s="557">
        <v>7077938</v>
      </c>
      <c r="G16" s="557"/>
      <c r="H16" s="557">
        <v>2071745</v>
      </c>
    </row>
    <row r="17" spans="1:8" ht="24">
      <c r="A17" s="555" t="s">
        <v>285</v>
      </c>
      <c r="B17" s="556"/>
      <c r="C17" s="557">
        <v>23250514</v>
      </c>
      <c r="D17" s="557">
        <v>29623641</v>
      </c>
      <c r="E17" s="557">
        <v>1956665</v>
      </c>
      <c r="F17" s="557">
        <v>23194979</v>
      </c>
      <c r="G17" s="557">
        <v>4471997</v>
      </c>
      <c r="H17" s="557"/>
    </row>
    <row r="18" spans="1:8" ht="12.75">
      <c r="A18" s="555" t="s">
        <v>286</v>
      </c>
      <c r="B18" s="556">
        <v>10659573</v>
      </c>
      <c r="C18" s="557">
        <v>0</v>
      </c>
      <c r="D18" s="557">
        <v>677500</v>
      </c>
      <c r="E18" s="557">
        <v>677500</v>
      </c>
      <c r="F18" s="557"/>
      <c r="G18" s="557"/>
      <c r="H18" s="557"/>
    </row>
    <row r="19" spans="1:8" ht="12.75">
      <c r="A19" s="558" t="s">
        <v>238</v>
      </c>
      <c r="B19" s="554">
        <f>SUM(B20:B24)</f>
        <v>177078141</v>
      </c>
      <c r="C19" s="554">
        <f aca="true" t="shared" si="2" ref="C19:H19">SUM(C20:C24)</f>
        <v>171696809</v>
      </c>
      <c r="D19" s="554">
        <f t="shared" si="2"/>
        <v>140611604</v>
      </c>
      <c r="E19" s="554">
        <f t="shared" si="2"/>
        <v>37564176</v>
      </c>
      <c r="F19" s="554">
        <f t="shared" si="2"/>
        <v>60329371</v>
      </c>
      <c r="G19" s="554">
        <f t="shared" si="2"/>
        <v>14435938</v>
      </c>
      <c r="H19" s="554">
        <f t="shared" si="2"/>
        <v>28282119</v>
      </c>
    </row>
    <row r="20" spans="1:8" ht="13.5" customHeight="1">
      <c r="A20" s="537" t="s">
        <v>287</v>
      </c>
      <c r="B20" s="556">
        <v>14685758</v>
      </c>
      <c r="C20" s="557">
        <v>13180540</v>
      </c>
      <c r="D20" s="557">
        <v>14101343</v>
      </c>
      <c r="E20" s="557">
        <v>13954000</v>
      </c>
      <c r="F20" s="557"/>
      <c r="G20" s="557">
        <v>147343</v>
      </c>
      <c r="H20" s="557"/>
    </row>
    <row r="21" spans="1:8" ht="12.75">
      <c r="A21" s="537" t="s">
        <v>288</v>
      </c>
      <c r="B21" s="532">
        <v>38447599</v>
      </c>
      <c r="C21" s="534">
        <v>11856743</v>
      </c>
      <c r="D21" s="534">
        <v>15691679</v>
      </c>
      <c r="E21" s="534">
        <v>11908103</v>
      </c>
      <c r="F21" s="534"/>
      <c r="G21" s="534">
        <v>1958391</v>
      </c>
      <c r="H21" s="534">
        <v>1825185</v>
      </c>
    </row>
    <row r="22" spans="1:8" ht="12.75">
      <c r="A22" s="537" t="s">
        <v>289</v>
      </c>
      <c r="B22" s="532">
        <v>15499637</v>
      </c>
      <c r="C22" s="534">
        <v>6021860</v>
      </c>
      <c r="D22" s="534">
        <v>5367612</v>
      </c>
      <c r="E22" s="534">
        <v>5134632</v>
      </c>
      <c r="F22" s="534"/>
      <c r="G22" s="534">
        <v>217638</v>
      </c>
      <c r="H22" s="534">
        <v>15342</v>
      </c>
    </row>
    <row r="23" spans="1:8" ht="12.75">
      <c r="A23" s="537" t="s">
        <v>290</v>
      </c>
      <c r="B23" s="532">
        <v>106097900</v>
      </c>
      <c r="C23" s="534">
        <v>70446446</v>
      </c>
      <c r="D23" s="534">
        <v>58645705</v>
      </c>
      <c r="E23" s="534">
        <v>3741067</v>
      </c>
      <c r="F23" s="534">
        <v>16670763</v>
      </c>
      <c r="G23" s="534">
        <v>11792283</v>
      </c>
      <c r="H23" s="534">
        <v>26441592</v>
      </c>
    </row>
    <row r="24" spans="1:8" ht="24">
      <c r="A24" s="537" t="s">
        <v>291</v>
      </c>
      <c r="B24" s="532">
        <v>2347247</v>
      </c>
      <c r="C24" s="534">
        <v>70191220</v>
      </c>
      <c r="D24" s="534">
        <v>46805265</v>
      </c>
      <c r="E24" s="534">
        <v>2826374</v>
      </c>
      <c r="F24" s="534">
        <v>43658608</v>
      </c>
      <c r="G24" s="534">
        <v>320283</v>
      </c>
      <c r="H24" s="534"/>
    </row>
    <row r="25" spans="1:27" ht="38.25">
      <c r="A25" s="559" t="s">
        <v>239</v>
      </c>
      <c r="B25" s="560">
        <v>18070993</v>
      </c>
      <c r="C25" s="561">
        <v>93139102</v>
      </c>
      <c r="D25" s="561">
        <v>81575837</v>
      </c>
      <c r="E25" s="561">
        <v>56654891</v>
      </c>
      <c r="F25" s="561"/>
      <c r="G25" s="561">
        <v>24920946</v>
      </c>
      <c r="H25" s="561"/>
      <c r="I25" s="562"/>
      <c r="J25" s="562"/>
      <c r="K25" s="562"/>
      <c r="L25" s="562"/>
      <c r="M25" s="562"/>
      <c r="N25" s="562"/>
      <c r="O25" s="562"/>
      <c r="P25" s="562"/>
      <c r="Q25" s="562"/>
      <c r="R25" s="562"/>
      <c r="S25" s="562"/>
      <c r="T25" s="562"/>
      <c r="U25" s="562"/>
      <c r="V25" s="562"/>
      <c r="W25" s="562"/>
      <c r="X25" s="562"/>
      <c r="Y25" s="562"/>
      <c r="Z25" s="562"/>
      <c r="AA25" s="562"/>
    </row>
    <row r="26" spans="1:27" ht="15" customHeight="1">
      <c r="A26" s="558" t="s">
        <v>240</v>
      </c>
      <c r="B26" s="560">
        <v>2580162</v>
      </c>
      <c r="C26" s="561">
        <v>44138766</v>
      </c>
      <c r="D26" s="561">
        <v>3430384</v>
      </c>
      <c r="E26" s="561"/>
      <c r="F26" s="561"/>
      <c r="G26" s="561">
        <v>3430384</v>
      </c>
      <c r="H26" s="561"/>
      <c r="I26" s="562"/>
      <c r="J26" s="562"/>
      <c r="K26" s="562"/>
      <c r="L26" s="562"/>
      <c r="M26" s="562"/>
      <c r="N26" s="562"/>
      <c r="O26" s="562"/>
      <c r="P26" s="562"/>
      <c r="Q26" s="562"/>
      <c r="R26" s="562"/>
      <c r="S26" s="562"/>
      <c r="T26" s="562"/>
      <c r="U26" s="562"/>
      <c r="V26" s="562"/>
      <c r="W26" s="562"/>
      <c r="X26" s="562"/>
      <c r="Y26" s="562"/>
      <c r="Z26" s="562"/>
      <c r="AA26" s="562"/>
    </row>
    <row r="27" spans="1:51" ht="24">
      <c r="A27" s="533" t="s">
        <v>292</v>
      </c>
      <c r="B27" s="532">
        <v>-23686</v>
      </c>
      <c r="C27" s="563"/>
      <c r="D27" s="563"/>
      <c r="E27" s="563"/>
      <c r="F27" s="563"/>
      <c r="G27" s="563"/>
      <c r="H27" s="563"/>
      <c r="I27" s="524"/>
      <c r="J27" s="524"/>
      <c r="K27" s="524"/>
      <c r="L27" s="524"/>
      <c r="M27" s="524"/>
      <c r="N27" s="524"/>
      <c r="O27" s="524"/>
      <c r="P27" s="524"/>
      <c r="Q27" s="524"/>
      <c r="R27" s="524"/>
      <c r="S27" s="524"/>
      <c r="T27" s="524"/>
      <c r="U27" s="524"/>
      <c r="V27" s="524"/>
      <c r="W27" s="524"/>
      <c r="X27" s="524"/>
      <c r="Y27" s="524"/>
      <c r="Z27" s="524"/>
      <c r="AA27" s="524"/>
      <c r="AB27" s="524"/>
      <c r="AC27" s="524"/>
      <c r="AD27" s="524"/>
      <c r="AE27" s="524"/>
      <c r="AF27" s="524"/>
      <c r="AG27" s="524"/>
      <c r="AH27" s="524"/>
      <c r="AI27" s="524"/>
      <c r="AJ27" s="524"/>
      <c r="AK27" s="524"/>
      <c r="AL27" s="524"/>
      <c r="AM27" s="524"/>
      <c r="AN27" s="524"/>
      <c r="AO27" s="524"/>
      <c r="AP27" s="524"/>
      <c r="AQ27" s="524"/>
      <c r="AR27" s="524"/>
      <c r="AS27" s="524"/>
      <c r="AT27" s="524"/>
      <c r="AU27" s="524"/>
      <c r="AV27" s="524"/>
      <c r="AW27" s="524"/>
      <c r="AX27" s="524"/>
      <c r="AY27" s="524"/>
    </row>
    <row r="28" spans="2:8" ht="12.75">
      <c r="B28" s="564"/>
      <c r="C28" s="563"/>
      <c r="D28" s="563"/>
      <c r="E28" s="563"/>
      <c r="F28" s="563"/>
      <c r="G28" s="563"/>
      <c r="H28" s="563"/>
    </row>
    <row r="29" spans="2:8" ht="12.75">
      <c r="B29" s="564"/>
      <c r="C29" s="563"/>
      <c r="D29" s="563"/>
      <c r="E29" s="563"/>
      <c r="F29" s="564"/>
      <c r="G29" s="563"/>
      <c r="H29" s="563"/>
    </row>
    <row r="30" spans="2:8" ht="12.75">
      <c r="B30" s="564"/>
      <c r="C30" s="563"/>
      <c r="D30" s="563"/>
      <c r="E30" s="563"/>
      <c r="F30" s="564"/>
      <c r="G30" s="563"/>
      <c r="H30" s="563"/>
    </row>
    <row r="31" spans="2:8" ht="12.75">
      <c r="B31" s="564"/>
      <c r="C31" s="563"/>
      <c r="D31" s="563"/>
      <c r="E31" s="563"/>
      <c r="F31" s="564"/>
      <c r="G31" s="563"/>
      <c r="H31" s="563"/>
    </row>
    <row r="32" spans="1:8" ht="12.75">
      <c r="A32" s="565"/>
      <c r="B32" s="565" t="s">
        <v>293</v>
      </c>
      <c r="C32" s="565"/>
      <c r="D32" s="566"/>
      <c r="E32" s="564" t="s">
        <v>264</v>
      </c>
      <c r="F32" s="564"/>
      <c r="G32" s="563"/>
      <c r="H32" s="563"/>
    </row>
    <row r="33" spans="1:8" ht="12.75">
      <c r="A33" s="565"/>
      <c r="B33" s="565"/>
      <c r="C33" s="565"/>
      <c r="D33" s="566"/>
      <c r="E33" s="564"/>
      <c r="F33" s="564"/>
      <c r="G33" s="563"/>
      <c r="H33" s="563"/>
    </row>
    <row r="34" spans="1:8" ht="12.75">
      <c r="A34" s="565"/>
      <c r="B34" s="565" t="s">
        <v>294</v>
      </c>
      <c r="C34" s="565"/>
      <c r="D34" s="566"/>
      <c r="E34" s="564" t="s">
        <v>266</v>
      </c>
      <c r="F34" s="564"/>
      <c r="G34" s="563"/>
      <c r="H34" s="563"/>
    </row>
    <row r="35" spans="1:8" ht="12.75">
      <c r="A35" s="567"/>
      <c r="B35" s="566"/>
      <c r="C35" s="566"/>
      <c r="D35" s="566"/>
      <c r="E35" s="563"/>
      <c r="F35" s="564"/>
      <c r="G35" s="563"/>
      <c r="H35" s="563"/>
    </row>
    <row r="36" spans="2:8" ht="12.75">
      <c r="B36" s="564"/>
      <c r="C36" s="563"/>
      <c r="D36" s="563"/>
      <c r="E36" s="563"/>
      <c r="F36" s="563"/>
      <c r="G36" s="563"/>
      <c r="H36" s="563"/>
    </row>
    <row r="37" spans="2:8" ht="12.75">
      <c r="B37" s="564"/>
      <c r="C37" s="563"/>
      <c r="D37" s="563"/>
      <c r="E37" s="563"/>
      <c r="F37" s="563"/>
      <c r="G37" s="563"/>
      <c r="H37" s="563"/>
    </row>
    <row r="38" spans="2:8" ht="12.75">
      <c r="B38" s="564"/>
      <c r="C38" s="563"/>
      <c r="D38" s="563"/>
      <c r="E38" s="563"/>
      <c r="F38" s="563"/>
      <c r="G38" s="563"/>
      <c r="H38" s="563"/>
    </row>
    <row r="39" spans="2:8" ht="12.75">
      <c r="B39" s="564"/>
      <c r="C39" s="563"/>
      <c r="D39" s="563"/>
      <c r="E39" s="563"/>
      <c r="F39" s="563"/>
      <c r="G39" s="563"/>
      <c r="H39" s="563"/>
    </row>
    <row r="40" spans="2:8" ht="12.75">
      <c r="B40" s="564"/>
      <c r="C40" s="563"/>
      <c r="D40" s="563"/>
      <c r="E40" s="563"/>
      <c r="F40" s="563"/>
      <c r="G40" s="563"/>
      <c r="H40" s="563"/>
    </row>
    <row r="41" spans="2:8" ht="12.75">
      <c r="B41" s="564"/>
      <c r="C41" s="563"/>
      <c r="D41" s="563"/>
      <c r="E41" s="563"/>
      <c r="F41" s="563"/>
      <c r="G41" s="563"/>
      <c r="H41" s="563"/>
    </row>
    <row r="42" spans="2:8" ht="12.75">
      <c r="B42" s="564"/>
      <c r="C42" s="563"/>
      <c r="D42" s="563"/>
      <c r="E42" s="563"/>
      <c r="F42" s="563"/>
      <c r="G42" s="563"/>
      <c r="H42" s="563"/>
    </row>
    <row r="43" spans="2:8" ht="12.75">
      <c r="B43" s="564"/>
      <c r="C43" s="563"/>
      <c r="D43" s="563"/>
      <c r="E43" s="563"/>
      <c r="F43" s="563"/>
      <c r="G43" s="563"/>
      <c r="H43" s="563"/>
    </row>
    <row r="44" spans="2:8" ht="12.75">
      <c r="B44" s="564"/>
      <c r="C44" s="563"/>
      <c r="D44" s="563"/>
      <c r="E44" s="563"/>
      <c r="F44" s="563"/>
      <c r="G44" s="563"/>
      <c r="H44" s="563"/>
    </row>
    <row r="45" spans="2:8" ht="12.75">
      <c r="B45" s="564"/>
      <c r="C45" s="563"/>
      <c r="D45" s="563"/>
      <c r="E45" s="563"/>
      <c r="F45" s="563"/>
      <c r="G45" s="563"/>
      <c r="H45" s="563"/>
    </row>
    <row r="46" spans="2:8" ht="12.75">
      <c r="B46" s="564"/>
      <c r="C46" s="563"/>
      <c r="D46" s="563"/>
      <c r="E46" s="563"/>
      <c r="F46" s="563"/>
      <c r="G46" s="563"/>
      <c r="H46" s="563"/>
    </row>
    <row r="47" spans="2:8" ht="12.75">
      <c r="B47" s="564"/>
      <c r="C47" s="563"/>
      <c r="D47" s="563"/>
      <c r="E47" s="563"/>
      <c r="F47" s="563"/>
      <c r="G47" s="563"/>
      <c r="H47" s="563"/>
    </row>
    <row r="48" spans="2:8" ht="12.75">
      <c r="B48" s="564"/>
      <c r="C48" s="563"/>
      <c r="D48" s="563"/>
      <c r="E48" s="563"/>
      <c r="F48" s="563"/>
      <c r="G48" s="563"/>
      <c r="H48" s="563"/>
    </row>
    <row r="49" spans="2:8" ht="12.75">
      <c r="B49" s="564"/>
      <c r="C49" s="563"/>
      <c r="D49" s="563"/>
      <c r="E49" s="563"/>
      <c r="F49" s="563"/>
      <c r="G49" s="563"/>
      <c r="H49" s="563"/>
    </row>
    <row r="50" spans="2:8" ht="12.75">
      <c r="B50" s="564"/>
      <c r="C50" s="563"/>
      <c r="D50" s="563"/>
      <c r="E50" s="563"/>
      <c r="F50" s="563"/>
      <c r="G50" s="563"/>
      <c r="H50" s="563"/>
    </row>
    <row r="51" spans="2:8" ht="12.75">
      <c r="B51" s="564"/>
      <c r="C51" s="563"/>
      <c r="D51" s="563"/>
      <c r="E51" s="563"/>
      <c r="F51" s="563"/>
      <c r="G51" s="563"/>
      <c r="H51" s="563"/>
    </row>
    <row r="52" spans="2:8" ht="12.75">
      <c r="B52" s="564"/>
      <c r="C52" s="563"/>
      <c r="D52" s="563"/>
      <c r="E52" s="563"/>
      <c r="F52" s="563"/>
      <c r="G52" s="563"/>
      <c r="H52" s="563"/>
    </row>
    <row r="53" spans="2:8" ht="12.75">
      <c r="B53" s="564"/>
      <c r="C53" s="563"/>
      <c r="D53" s="563"/>
      <c r="E53" s="563"/>
      <c r="F53" s="563"/>
      <c r="G53" s="563"/>
      <c r="H53" s="563"/>
    </row>
    <row r="54" spans="2:8" ht="12.75">
      <c r="B54" s="564"/>
      <c r="C54" s="563"/>
      <c r="D54" s="563"/>
      <c r="E54" s="563"/>
      <c r="F54" s="563"/>
      <c r="G54" s="563"/>
      <c r="H54" s="563"/>
    </row>
    <row r="55" spans="2:8" ht="12.75">
      <c r="B55" s="564"/>
      <c r="C55" s="563"/>
      <c r="D55" s="563"/>
      <c r="E55" s="563"/>
      <c r="F55" s="563"/>
      <c r="G55" s="563"/>
      <c r="H55" s="563"/>
    </row>
    <row r="56" spans="2:8" ht="12.75">
      <c r="B56" s="564"/>
      <c r="C56" s="563"/>
      <c r="D56" s="563"/>
      <c r="E56" s="563"/>
      <c r="F56" s="563"/>
      <c r="G56" s="563"/>
      <c r="H56" s="563"/>
    </row>
    <row r="57" spans="2:8" ht="12.75">
      <c r="B57" s="564"/>
      <c r="C57" s="563"/>
      <c r="D57" s="563"/>
      <c r="E57" s="563"/>
      <c r="F57" s="563"/>
      <c r="G57" s="563"/>
      <c r="H57" s="563"/>
    </row>
    <row r="58" spans="2:8" ht="12.75">
      <c r="B58" s="564"/>
      <c r="C58" s="563"/>
      <c r="D58" s="563"/>
      <c r="E58" s="563"/>
      <c r="F58" s="563"/>
      <c r="G58" s="563"/>
      <c r="H58" s="563"/>
    </row>
    <row r="59" spans="2:8" ht="12.75">
      <c r="B59" s="564"/>
      <c r="C59" s="563"/>
      <c r="D59" s="563"/>
      <c r="E59" s="563"/>
      <c r="F59" s="563"/>
      <c r="G59" s="563"/>
      <c r="H59" s="563"/>
    </row>
    <row r="60" spans="2:8" ht="12.75">
      <c r="B60" s="564"/>
      <c r="C60" s="563"/>
      <c r="D60" s="563"/>
      <c r="E60" s="563"/>
      <c r="F60" s="563"/>
      <c r="G60" s="563"/>
      <c r="H60" s="563"/>
    </row>
    <row r="61" spans="2:8" ht="12.75">
      <c r="B61" s="564"/>
      <c r="C61" s="563"/>
      <c r="D61" s="563"/>
      <c r="E61" s="563"/>
      <c r="F61" s="563"/>
      <c r="G61" s="563"/>
      <c r="H61" s="563"/>
    </row>
    <row r="62" spans="2:8" ht="12.75">
      <c r="B62" s="564"/>
      <c r="C62" s="563"/>
      <c r="D62" s="563"/>
      <c r="E62" s="563"/>
      <c r="F62" s="563"/>
      <c r="G62" s="563"/>
      <c r="H62" s="563"/>
    </row>
    <row r="63" spans="2:8" ht="12.75">
      <c r="B63" s="564"/>
      <c r="C63" s="564"/>
      <c r="D63" s="564"/>
      <c r="E63" s="563"/>
      <c r="F63" s="563"/>
      <c r="G63" s="563"/>
      <c r="H63" s="563"/>
    </row>
    <row r="64" spans="2:8" ht="12.75">
      <c r="B64" s="564"/>
      <c r="C64" s="564"/>
      <c r="D64" s="564"/>
      <c r="E64" s="563"/>
      <c r="F64" s="563"/>
      <c r="G64" s="563"/>
      <c r="H64" s="563"/>
    </row>
    <row r="65" spans="2:8" ht="12.75">
      <c r="B65" s="564"/>
      <c r="C65" s="564"/>
      <c r="D65" s="564"/>
      <c r="E65" s="563"/>
      <c r="F65" s="563"/>
      <c r="G65" s="563"/>
      <c r="H65" s="563"/>
    </row>
    <row r="66" spans="2:8" ht="12.75">
      <c r="B66" s="564"/>
      <c r="C66" s="564"/>
      <c r="D66" s="564"/>
      <c r="E66" s="563"/>
      <c r="F66" s="563"/>
      <c r="G66" s="563"/>
      <c r="H66" s="563"/>
    </row>
    <row r="67" spans="2:8" ht="12.75">
      <c r="B67" s="564"/>
      <c r="C67" s="564"/>
      <c r="D67" s="564"/>
      <c r="E67" s="563"/>
      <c r="F67" s="563"/>
      <c r="G67" s="563"/>
      <c r="H67" s="563"/>
    </row>
    <row r="68" spans="2:8" ht="12.75">
      <c r="B68" s="564"/>
      <c r="C68" s="564"/>
      <c r="D68" s="564"/>
      <c r="E68" s="563"/>
      <c r="F68" s="563"/>
      <c r="G68" s="563"/>
      <c r="H68" s="563"/>
    </row>
    <row r="69" spans="2:8" ht="12.75">
      <c r="B69" s="564"/>
      <c r="C69" s="564"/>
      <c r="D69" s="564"/>
      <c r="E69" s="563"/>
      <c r="F69" s="563"/>
      <c r="G69" s="563"/>
      <c r="H69" s="563"/>
    </row>
    <row r="70" spans="2:8" ht="12.75">
      <c r="B70" s="564"/>
      <c r="C70" s="564"/>
      <c r="D70" s="564"/>
      <c r="E70" s="563"/>
      <c r="F70" s="563"/>
      <c r="G70" s="563"/>
      <c r="H70" s="563"/>
    </row>
    <row r="71" spans="2:8" ht="12.75">
      <c r="B71" s="564"/>
      <c r="C71" s="564"/>
      <c r="D71" s="564"/>
      <c r="E71" s="563"/>
      <c r="F71" s="563"/>
      <c r="G71" s="563"/>
      <c r="H71" s="563"/>
    </row>
    <row r="72" spans="2:8" ht="12.75">
      <c r="B72" s="564"/>
      <c r="C72" s="564"/>
      <c r="D72" s="564"/>
      <c r="E72" s="563"/>
      <c r="F72" s="563"/>
      <c r="G72" s="563"/>
      <c r="H72" s="563"/>
    </row>
    <row r="73" spans="2:8" ht="12.75">
      <c r="B73" s="564"/>
      <c r="C73" s="564"/>
      <c r="D73" s="564"/>
      <c r="E73" s="563"/>
      <c r="F73" s="563"/>
      <c r="G73" s="563"/>
      <c r="H73" s="563"/>
    </row>
    <row r="74" spans="2:8" ht="12.75">
      <c r="B74" s="564"/>
      <c r="C74" s="564"/>
      <c r="D74" s="564"/>
      <c r="E74" s="563"/>
      <c r="F74" s="563"/>
      <c r="G74" s="563"/>
      <c r="H74" s="563"/>
    </row>
    <row r="75" spans="2:8" ht="12.75">
      <c r="B75" s="564"/>
      <c r="C75" s="564"/>
      <c r="D75" s="564"/>
      <c r="E75" s="563"/>
      <c r="F75" s="563"/>
      <c r="G75" s="563"/>
      <c r="H75" s="563"/>
    </row>
    <row r="76" spans="2:8" ht="12.75">
      <c r="B76" s="564"/>
      <c r="C76" s="564"/>
      <c r="D76" s="564"/>
      <c r="E76" s="563"/>
      <c r="F76" s="563"/>
      <c r="G76" s="563"/>
      <c r="H76" s="563"/>
    </row>
    <row r="77" spans="2:8" ht="12.75">
      <c r="B77" s="564"/>
      <c r="C77" s="564"/>
      <c r="D77" s="564"/>
      <c r="E77" s="563"/>
      <c r="F77" s="563"/>
      <c r="G77" s="563"/>
      <c r="H77" s="563"/>
    </row>
    <row r="78" spans="2:8" ht="12.75">
      <c r="B78" s="564"/>
      <c r="C78" s="564"/>
      <c r="D78" s="564"/>
      <c r="E78" s="563"/>
      <c r="F78" s="563"/>
      <c r="G78" s="563"/>
      <c r="H78" s="563"/>
    </row>
    <row r="79" spans="2:8" ht="12.75">
      <c r="B79" s="564"/>
      <c r="C79" s="564"/>
      <c r="D79" s="564"/>
      <c r="E79" s="563"/>
      <c r="F79" s="563"/>
      <c r="G79" s="563"/>
      <c r="H79" s="563"/>
    </row>
    <row r="80" spans="2:8" ht="12.75">
      <c r="B80" s="564"/>
      <c r="C80" s="564"/>
      <c r="D80" s="564"/>
      <c r="E80" s="563"/>
      <c r="F80" s="563"/>
      <c r="G80" s="563"/>
      <c r="H80" s="563"/>
    </row>
    <row r="81" spans="2:8" ht="12.75">
      <c r="B81" s="564"/>
      <c r="C81" s="564"/>
      <c r="D81" s="564"/>
      <c r="E81" s="563"/>
      <c r="F81" s="563"/>
      <c r="G81" s="563"/>
      <c r="H81" s="563"/>
    </row>
    <row r="82" spans="2:8" ht="12.75">
      <c r="B82" s="564"/>
      <c r="C82" s="564"/>
      <c r="D82" s="564"/>
      <c r="E82" s="563"/>
      <c r="F82" s="563"/>
      <c r="G82" s="563"/>
      <c r="H82" s="563"/>
    </row>
    <row r="83" spans="2:8" ht="12.75">
      <c r="B83" s="564"/>
      <c r="C83" s="564"/>
      <c r="D83" s="564"/>
      <c r="E83" s="563"/>
      <c r="F83" s="563"/>
      <c r="G83" s="563"/>
      <c r="H83" s="563"/>
    </row>
    <row r="84" spans="2:8" ht="12.75">
      <c r="B84" s="564"/>
      <c r="C84" s="564"/>
      <c r="D84" s="564"/>
      <c r="E84" s="563"/>
      <c r="F84" s="563"/>
      <c r="G84" s="563"/>
      <c r="H84" s="563"/>
    </row>
    <row r="85" spans="2:8" ht="12.75">
      <c r="B85" s="564"/>
      <c r="C85" s="564"/>
      <c r="D85" s="564"/>
      <c r="E85" s="563"/>
      <c r="F85" s="563"/>
      <c r="G85" s="563"/>
      <c r="H85" s="563"/>
    </row>
    <row r="86" spans="2:8" ht="12.75">
      <c r="B86" s="564"/>
      <c r="C86" s="564"/>
      <c r="D86" s="564"/>
      <c r="E86" s="563"/>
      <c r="F86" s="563"/>
      <c r="G86" s="563"/>
      <c r="H86" s="563"/>
    </row>
    <row r="87" spans="2:8" ht="12.75">
      <c r="B87" s="564"/>
      <c r="C87" s="564"/>
      <c r="D87" s="564"/>
      <c r="E87" s="563"/>
      <c r="F87" s="563"/>
      <c r="G87" s="563"/>
      <c r="H87" s="563"/>
    </row>
    <row r="88" spans="2:8" ht="12.75">
      <c r="B88" s="564"/>
      <c r="C88" s="564"/>
      <c r="D88" s="564"/>
      <c r="E88" s="563"/>
      <c r="F88" s="563"/>
      <c r="G88" s="563"/>
      <c r="H88" s="563"/>
    </row>
    <row r="89" spans="2:8" ht="12.75">
      <c r="B89" s="564"/>
      <c r="C89" s="564"/>
      <c r="D89" s="564"/>
      <c r="E89" s="563"/>
      <c r="F89" s="563"/>
      <c r="G89" s="563"/>
      <c r="H89" s="563"/>
    </row>
    <row r="90" spans="2:8" ht="12.75">
      <c r="B90" s="564"/>
      <c r="C90" s="564"/>
      <c r="D90" s="564"/>
      <c r="E90" s="563"/>
      <c r="F90" s="563"/>
      <c r="G90" s="563"/>
      <c r="H90" s="563"/>
    </row>
    <row r="91" spans="2:8" ht="12.75">
      <c r="B91" s="564"/>
      <c r="C91" s="564"/>
      <c r="D91" s="564"/>
      <c r="E91" s="563"/>
      <c r="F91" s="563"/>
      <c r="G91" s="563"/>
      <c r="H91" s="563"/>
    </row>
    <row r="92" spans="2:8" ht="12.75">
      <c r="B92" s="564"/>
      <c r="C92" s="564"/>
      <c r="D92" s="564"/>
      <c r="E92" s="563"/>
      <c r="F92" s="563"/>
      <c r="G92" s="563"/>
      <c r="H92" s="563"/>
    </row>
    <row r="93" spans="2:8" ht="12.75">
      <c r="B93" s="564"/>
      <c r="C93" s="564"/>
      <c r="D93" s="564"/>
      <c r="E93" s="563"/>
      <c r="F93" s="563"/>
      <c r="G93" s="563"/>
      <c r="H93" s="563"/>
    </row>
    <row r="94" spans="2:8" ht="12.75">
      <c r="B94" s="564"/>
      <c r="C94" s="564"/>
      <c r="D94" s="564"/>
      <c r="E94" s="563"/>
      <c r="F94" s="563"/>
      <c r="G94" s="563"/>
      <c r="H94" s="563"/>
    </row>
    <row r="95" spans="2:8" ht="12.75">
      <c r="B95" s="564"/>
      <c r="C95" s="564"/>
      <c r="D95" s="564"/>
      <c r="E95" s="563"/>
      <c r="F95" s="563"/>
      <c r="G95" s="563"/>
      <c r="H95" s="563"/>
    </row>
    <row r="96" spans="2:8" ht="12.75">
      <c r="B96" s="564"/>
      <c r="C96" s="564"/>
      <c r="D96" s="564"/>
      <c r="E96" s="563"/>
      <c r="F96" s="563"/>
      <c r="G96" s="563"/>
      <c r="H96" s="563"/>
    </row>
    <row r="97" spans="2:8" ht="12.75">
      <c r="B97" s="564"/>
      <c r="C97" s="564"/>
      <c r="D97" s="564"/>
      <c r="E97" s="563"/>
      <c r="F97" s="563"/>
      <c r="G97" s="563"/>
      <c r="H97" s="563"/>
    </row>
    <row r="98" spans="2:8" ht="12.75">
      <c r="B98" s="564"/>
      <c r="C98" s="564"/>
      <c r="D98" s="564"/>
      <c r="E98" s="563"/>
      <c r="F98" s="563"/>
      <c r="G98" s="563"/>
      <c r="H98" s="563"/>
    </row>
    <row r="99" spans="2:8" ht="12.75">
      <c r="B99" s="564"/>
      <c r="C99" s="564"/>
      <c r="D99" s="564"/>
      <c r="E99" s="563"/>
      <c r="F99" s="563"/>
      <c r="G99" s="563"/>
      <c r="H99" s="563"/>
    </row>
    <row r="100" spans="2:8" ht="12.75">
      <c r="B100" s="564"/>
      <c r="C100" s="564"/>
      <c r="D100" s="564"/>
      <c r="E100" s="563"/>
      <c r="F100" s="563"/>
      <c r="G100" s="563"/>
      <c r="H100" s="563"/>
    </row>
    <row r="101" spans="2:8" ht="12.75">
      <c r="B101" s="564"/>
      <c r="C101" s="564"/>
      <c r="D101" s="564"/>
      <c r="E101" s="563"/>
      <c r="F101" s="563"/>
      <c r="G101" s="563"/>
      <c r="H101" s="563"/>
    </row>
    <row r="102" spans="2:8" ht="12.75">
      <c r="B102" s="564"/>
      <c r="C102" s="564"/>
      <c r="D102" s="564"/>
      <c r="E102" s="563"/>
      <c r="F102" s="563"/>
      <c r="G102" s="563"/>
      <c r="H102" s="563"/>
    </row>
    <row r="103" spans="2:8" ht="12.75">
      <c r="B103" s="564"/>
      <c r="C103" s="564"/>
      <c r="D103" s="564"/>
      <c r="E103" s="563"/>
      <c r="F103" s="563"/>
      <c r="G103" s="563"/>
      <c r="H103" s="563"/>
    </row>
    <row r="104" spans="2:8" ht="12.75">
      <c r="B104" s="564"/>
      <c r="C104" s="564"/>
      <c r="D104" s="564"/>
      <c r="E104" s="563"/>
      <c r="F104" s="563"/>
      <c r="G104" s="563"/>
      <c r="H104" s="563"/>
    </row>
    <row r="105" spans="2:8" ht="12.75">
      <c r="B105" s="564"/>
      <c r="C105" s="564"/>
      <c r="D105" s="564"/>
      <c r="E105" s="563"/>
      <c r="F105" s="563"/>
      <c r="G105" s="563"/>
      <c r="H105" s="563"/>
    </row>
    <row r="106" spans="2:8" ht="12.75">
      <c r="B106" s="564"/>
      <c r="C106" s="564"/>
      <c r="D106" s="564"/>
      <c r="E106" s="563"/>
      <c r="F106" s="563"/>
      <c r="G106" s="563"/>
      <c r="H106" s="563"/>
    </row>
    <row r="107" spans="2:8" ht="12.75">
      <c r="B107" s="564"/>
      <c r="C107" s="564"/>
      <c r="D107" s="564"/>
      <c r="E107" s="563"/>
      <c r="F107" s="563"/>
      <c r="G107" s="563"/>
      <c r="H107" s="563"/>
    </row>
    <row r="108" spans="2:8" ht="12.75">
      <c r="B108" s="564"/>
      <c r="C108" s="564"/>
      <c r="D108" s="564"/>
      <c r="E108" s="563"/>
      <c r="F108" s="563"/>
      <c r="G108" s="563"/>
      <c r="H108" s="563"/>
    </row>
    <row r="109" spans="2:8" ht="12.75">
      <c r="B109" s="564"/>
      <c r="C109" s="564"/>
      <c r="D109" s="564"/>
      <c r="E109" s="563"/>
      <c r="F109" s="563"/>
      <c r="G109" s="563"/>
      <c r="H109" s="563"/>
    </row>
    <row r="110" spans="2:8" ht="12.75">
      <c r="B110" s="564"/>
      <c r="C110" s="564"/>
      <c r="D110" s="564"/>
      <c r="E110" s="563"/>
      <c r="F110" s="563"/>
      <c r="G110" s="563"/>
      <c r="H110" s="563"/>
    </row>
    <row r="111" spans="2:8" ht="12.75">
      <c r="B111" s="564"/>
      <c r="C111" s="564"/>
      <c r="D111" s="564"/>
      <c r="E111" s="563"/>
      <c r="F111" s="563"/>
      <c r="G111" s="563"/>
      <c r="H111" s="563"/>
    </row>
    <row r="112" spans="2:8" ht="12.75">
      <c r="B112" s="564"/>
      <c r="C112" s="564"/>
      <c r="D112" s="564"/>
      <c r="E112" s="563"/>
      <c r="F112" s="563"/>
      <c r="G112" s="563"/>
      <c r="H112" s="563"/>
    </row>
    <row r="113" spans="2:8" ht="12.75">
      <c r="B113" s="564"/>
      <c r="C113" s="564"/>
      <c r="D113" s="564"/>
      <c r="E113" s="563"/>
      <c r="F113" s="563"/>
      <c r="G113" s="563"/>
      <c r="H113" s="563"/>
    </row>
    <row r="114" spans="2:8" ht="12.75">
      <c r="B114" s="564"/>
      <c r="C114" s="564"/>
      <c r="D114" s="564"/>
      <c r="E114" s="563"/>
      <c r="F114" s="563"/>
      <c r="G114" s="563"/>
      <c r="H114" s="563"/>
    </row>
    <row r="115" spans="2:8" ht="12.75">
      <c r="B115" s="564"/>
      <c r="C115" s="564"/>
      <c r="D115" s="564"/>
      <c r="E115" s="563"/>
      <c r="F115" s="563"/>
      <c r="G115" s="563"/>
      <c r="H115" s="563"/>
    </row>
    <row r="116" spans="2:8" ht="12.75">
      <c r="B116" s="564"/>
      <c r="C116" s="564"/>
      <c r="D116" s="564"/>
      <c r="E116" s="563"/>
      <c r="F116" s="563"/>
      <c r="G116" s="563"/>
      <c r="H116" s="563"/>
    </row>
    <row r="117" spans="2:8" ht="12.75">
      <c r="B117" s="564"/>
      <c r="C117" s="564"/>
      <c r="D117" s="564"/>
      <c r="E117" s="563"/>
      <c r="F117" s="563"/>
      <c r="G117" s="563"/>
      <c r="H117" s="563"/>
    </row>
    <row r="118" spans="2:8" ht="12.75">
      <c r="B118" s="564"/>
      <c r="C118" s="564"/>
      <c r="D118" s="564"/>
      <c r="E118" s="563"/>
      <c r="F118" s="563"/>
      <c r="G118" s="563"/>
      <c r="H118" s="563"/>
    </row>
    <row r="119" spans="2:8" ht="12.75">
      <c r="B119" s="564"/>
      <c r="C119" s="564"/>
      <c r="D119" s="564"/>
      <c r="E119" s="564"/>
      <c r="F119" s="564"/>
      <c r="G119" s="564"/>
      <c r="H119" s="564"/>
    </row>
    <row r="120" spans="2:8" ht="12.75">
      <c r="B120" s="564"/>
      <c r="C120" s="564"/>
      <c r="D120" s="564"/>
      <c r="E120" s="564"/>
      <c r="F120" s="564"/>
      <c r="G120" s="564"/>
      <c r="H120" s="564"/>
    </row>
    <row r="121" spans="2:8" ht="12.75">
      <c r="B121" s="564"/>
      <c r="C121" s="564"/>
      <c r="D121" s="564"/>
      <c r="E121" s="564"/>
      <c r="F121" s="564"/>
      <c r="G121" s="564"/>
      <c r="H121" s="564"/>
    </row>
    <row r="122" spans="2:8" ht="12.75">
      <c r="B122" s="564"/>
      <c r="C122" s="564"/>
      <c r="D122" s="564"/>
      <c r="E122" s="564"/>
      <c r="F122" s="564"/>
      <c r="G122" s="564"/>
      <c r="H122" s="564"/>
    </row>
  </sheetData>
  <printOptions/>
  <pageMargins left="0.7" right="0.56" top="0.54" bottom="0.27" header="0.43" footer="0.2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T74"/>
  <sheetViews>
    <sheetView workbookViewId="0" topLeftCell="A13">
      <selection activeCell="H4" sqref="H4"/>
    </sheetView>
  </sheetViews>
  <sheetFormatPr defaultColWidth="9.00390625" defaultRowHeight="12.75"/>
  <cols>
    <col min="1" max="1" width="52.25390625" style="446" customWidth="1"/>
    <col min="2" max="2" width="0.875" style="446" hidden="1" customWidth="1"/>
    <col min="3" max="3" width="2.125" style="446" hidden="1" customWidth="1"/>
    <col min="4" max="4" width="0.6171875" style="446" hidden="1" customWidth="1"/>
    <col min="5" max="5" width="42.25390625" style="446" hidden="1" customWidth="1"/>
    <col min="6" max="6" width="0.12890625" style="446" hidden="1" customWidth="1"/>
    <col min="7" max="7" width="3.25390625" style="446" hidden="1" customWidth="1"/>
    <col min="8" max="8" width="20.25390625" style="446" customWidth="1"/>
    <col min="9" max="9" width="0.12890625" style="446" hidden="1" customWidth="1"/>
    <col min="10" max="10" width="0.6171875" style="446" hidden="1" customWidth="1"/>
    <col min="11" max="11" width="21.375" style="446" customWidth="1"/>
    <col min="12" max="12" width="14.125" style="446" customWidth="1"/>
    <col min="13" max="16384" width="9.125" style="446" customWidth="1"/>
  </cols>
  <sheetData>
    <row r="1" spans="1:12" ht="15.75">
      <c r="A1" s="20" t="s">
        <v>118</v>
      </c>
      <c r="B1" s="445"/>
      <c r="C1" s="445"/>
      <c r="D1" s="445"/>
      <c r="E1" s="3" t="s">
        <v>119</v>
      </c>
      <c r="F1" s="445"/>
      <c r="G1" s="445"/>
      <c r="H1" s="20"/>
      <c r="I1" s="445"/>
      <c r="J1" s="445"/>
      <c r="K1" s="445"/>
      <c r="L1" s="445"/>
    </row>
    <row r="2" spans="1:12" ht="14.25" customHeight="1">
      <c r="A2" s="20" t="s">
        <v>120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5"/>
    </row>
    <row r="3" spans="1:12" ht="15.75">
      <c r="A3" s="20"/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</row>
    <row r="4" spans="1:12" ht="15">
      <c r="A4" s="445"/>
      <c r="B4" s="445"/>
      <c r="C4" s="445"/>
      <c r="D4" s="445"/>
      <c r="E4" s="445"/>
      <c r="F4" s="445"/>
      <c r="G4" s="445"/>
      <c r="H4" s="448"/>
      <c r="I4" s="445"/>
      <c r="J4" s="445"/>
      <c r="K4" s="4" t="s">
        <v>121</v>
      </c>
      <c r="L4" s="445"/>
    </row>
    <row r="5" spans="1:12" ht="40.5" customHeight="1">
      <c r="A5" s="449" t="s">
        <v>337</v>
      </c>
      <c r="B5" s="450"/>
      <c r="C5" s="450"/>
      <c r="D5" s="450"/>
      <c r="E5" s="451" t="s">
        <v>122</v>
      </c>
      <c r="F5" s="450"/>
      <c r="G5" s="450"/>
      <c r="H5" s="5" t="s">
        <v>123</v>
      </c>
      <c r="I5" s="450"/>
      <c r="J5" s="450"/>
      <c r="K5" s="5" t="s">
        <v>270</v>
      </c>
      <c r="L5" s="452"/>
    </row>
    <row r="6" spans="1:12" ht="16.5" customHeight="1">
      <c r="A6" s="453" t="s">
        <v>124</v>
      </c>
      <c r="B6" s="18"/>
      <c r="C6" s="18"/>
      <c r="D6" s="18"/>
      <c r="E6" s="454"/>
      <c r="F6" s="18"/>
      <c r="G6" s="18"/>
      <c r="H6" s="455"/>
      <c r="I6" s="18"/>
      <c r="J6" s="18"/>
      <c r="K6" s="455"/>
      <c r="L6" s="452"/>
    </row>
    <row r="7" spans="1:12" ht="18" customHeight="1">
      <c r="A7" s="18" t="s">
        <v>125</v>
      </c>
      <c r="B7" s="18"/>
      <c r="C7" s="18"/>
      <c r="D7" s="18"/>
      <c r="E7" s="456" t="s">
        <v>126</v>
      </c>
      <c r="F7" s="18"/>
      <c r="G7" s="18"/>
      <c r="H7" s="457">
        <v>144094</v>
      </c>
      <c r="I7" s="458"/>
      <c r="J7" s="458"/>
      <c r="K7" s="457">
        <v>144094</v>
      </c>
      <c r="L7" s="459"/>
    </row>
    <row r="8" spans="1:12" ht="15" customHeight="1">
      <c r="A8" s="18" t="s">
        <v>127</v>
      </c>
      <c r="B8" s="18"/>
      <c r="C8" s="18"/>
      <c r="D8" s="18"/>
      <c r="E8" s="456" t="s">
        <v>128</v>
      </c>
      <c r="F8" s="18"/>
      <c r="G8" s="18"/>
      <c r="H8" s="457">
        <v>460402</v>
      </c>
      <c r="I8" s="458"/>
      <c r="J8" s="458"/>
      <c r="K8" s="457">
        <v>460402</v>
      </c>
      <c r="L8" s="459"/>
    </row>
    <row r="9" spans="1:12" ht="15.75" customHeight="1">
      <c r="A9" s="18" t="s">
        <v>129</v>
      </c>
      <c r="B9" s="18"/>
      <c r="C9" s="18"/>
      <c r="D9" s="18"/>
      <c r="E9" s="460" t="s">
        <v>130</v>
      </c>
      <c r="F9" s="18"/>
      <c r="G9" s="18"/>
      <c r="H9" s="458">
        <v>624030</v>
      </c>
      <c r="I9" s="458"/>
      <c r="J9" s="458"/>
      <c r="K9" s="457">
        <v>600427</v>
      </c>
      <c r="L9" s="459"/>
    </row>
    <row r="10" spans="1:12" ht="19.5" customHeight="1">
      <c r="A10" s="18" t="s">
        <v>131</v>
      </c>
      <c r="B10" s="16"/>
      <c r="C10" s="16"/>
      <c r="D10" s="16"/>
      <c r="E10" s="461"/>
      <c r="F10" s="16"/>
      <c r="G10" s="16"/>
      <c r="H10" s="457">
        <f>SUM(H11:H19)</f>
        <v>252414</v>
      </c>
      <c r="I10" s="462">
        <f>SUM(I11:I19)</f>
        <v>13500</v>
      </c>
      <c r="J10" s="462">
        <f>SUM(J11:J19)</f>
        <v>13500</v>
      </c>
      <c r="K10" s="457">
        <f>SUM(K11:K19)</f>
        <v>252414</v>
      </c>
      <c r="L10" s="459"/>
    </row>
    <row r="11" spans="1:12" ht="15">
      <c r="A11" s="463" t="s">
        <v>132</v>
      </c>
      <c r="B11" s="463"/>
      <c r="C11" s="463"/>
      <c r="D11" s="463"/>
      <c r="E11" s="464" t="s">
        <v>133</v>
      </c>
      <c r="F11" s="463"/>
      <c r="G11" s="463"/>
      <c r="H11" s="465">
        <v>30000</v>
      </c>
      <c r="I11" s="466"/>
      <c r="J11" s="466"/>
      <c r="K11" s="465">
        <v>30000</v>
      </c>
      <c r="L11" s="459"/>
    </row>
    <row r="12" spans="1:12" ht="16.5" customHeight="1">
      <c r="A12" s="463" t="s">
        <v>134</v>
      </c>
      <c r="B12" s="463"/>
      <c r="C12" s="463"/>
      <c r="D12" s="463"/>
      <c r="E12" s="464" t="s">
        <v>135</v>
      </c>
      <c r="F12" s="463"/>
      <c r="G12" s="463"/>
      <c r="H12" s="465">
        <v>6704</v>
      </c>
      <c r="I12" s="465">
        <v>1500</v>
      </c>
      <c r="J12" s="465">
        <v>1500</v>
      </c>
      <c r="K12" s="465">
        <v>6704</v>
      </c>
      <c r="L12" s="459"/>
    </row>
    <row r="13" spans="1:12" ht="15">
      <c r="A13" s="463" t="s">
        <v>136</v>
      </c>
      <c r="B13" s="463"/>
      <c r="C13" s="463"/>
      <c r="D13" s="463"/>
      <c r="E13" s="464" t="s">
        <v>137</v>
      </c>
      <c r="F13" s="463"/>
      <c r="G13" s="463"/>
      <c r="H13" s="465">
        <v>14076</v>
      </c>
      <c r="I13" s="465">
        <v>6000</v>
      </c>
      <c r="J13" s="465">
        <v>6000</v>
      </c>
      <c r="K13" s="465">
        <v>14076</v>
      </c>
      <c r="L13" s="459"/>
    </row>
    <row r="14" spans="1:12" ht="15">
      <c r="A14" s="463" t="s">
        <v>138</v>
      </c>
      <c r="B14" s="463"/>
      <c r="C14" s="463"/>
      <c r="D14" s="463"/>
      <c r="E14" s="464" t="s">
        <v>139</v>
      </c>
      <c r="F14" s="463"/>
      <c r="G14" s="463"/>
      <c r="H14" s="465">
        <v>116785</v>
      </c>
      <c r="I14" s="465">
        <v>6000</v>
      </c>
      <c r="J14" s="465">
        <v>6000</v>
      </c>
      <c r="K14" s="465">
        <v>116785</v>
      </c>
      <c r="L14" s="459"/>
    </row>
    <row r="15" spans="1:12" ht="18" customHeight="1">
      <c r="A15" s="463" t="s">
        <v>140</v>
      </c>
      <c r="B15" s="463"/>
      <c r="C15" s="463"/>
      <c r="D15" s="463"/>
      <c r="E15" s="464" t="s">
        <v>141</v>
      </c>
      <c r="F15" s="463"/>
      <c r="G15" s="463"/>
      <c r="H15" s="465">
        <v>40000</v>
      </c>
      <c r="I15" s="465"/>
      <c r="J15" s="465"/>
      <c r="K15" s="465">
        <v>40000</v>
      </c>
      <c r="L15" s="459"/>
    </row>
    <row r="16" spans="1:12" ht="18" customHeight="1">
      <c r="A16" s="463" t="s">
        <v>142</v>
      </c>
      <c r="B16" s="463"/>
      <c r="C16" s="463"/>
      <c r="D16" s="463"/>
      <c r="E16" s="464" t="s">
        <v>143</v>
      </c>
      <c r="F16" s="463"/>
      <c r="G16" s="463"/>
      <c r="H16" s="465">
        <v>19000</v>
      </c>
      <c r="I16" s="465"/>
      <c r="J16" s="465"/>
      <c r="K16" s="465">
        <v>19000</v>
      </c>
      <c r="L16" s="459"/>
    </row>
    <row r="17" spans="1:12" ht="15">
      <c r="A17" s="463" t="s">
        <v>144</v>
      </c>
      <c r="B17" s="463"/>
      <c r="C17" s="463"/>
      <c r="D17" s="463"/>
      <c r="E17" s="464" t="s">
        <v>145</v>
      </c>
      <c r="F17" s="463"/>
      <c r="G17" s="463"/>
      <c r="H17" s="465">
        <v>15000</v>
      </c>
      <c r="I17" s="465"/>
      <c r="J17" s="465"/>
      <c r="K17" s="465">
        <v>15000</v>
      </c>
      <c r="L17" s="459"/>
    </row>
    <row r="18" spans="1:12" ht="15">
      <c r="A18" s="463" t="s">
        <v>146</v>
      </c>
      <c r="B18" s="463"/>
      <c r="C18" s="463"/>
      <c r="D18" s="463"/>
      <c r="E18" s="464" t="s">
        <v>147</v>
      </c>
      <c r="F18" s="463"/>
      <c r="G18" s="463"/>
      <c r="H18" s="465">
        <v>849</v>
      </c>
      <c r="I18" s="465"/>
      <c r="J18" s="465"/>
      <c r="K18" s="465">
        <v>849</v>
      </c>
      <c r="L18" s="459"/>
    </row>
    <row r="19" spans="1:12" ht="15">
      <c r="A19" s="463" t="s">
        <v>148</v>
      </c>
      <c r="B19" s="463"/>
      <c r="C19" s="463"/>
      <c r="D19" s="463"/>
      <c r="E19" s="464" t="s">
        <v>149</v>
      </c>
      <c r="F19" s="463"/>
      <c r="G19" s="463"/>
      <c r="H19" s="465">
        <v>10000</v>
      </c>
      <c r="I19" s="465"/>
      <c r="J19" s="465"/>
      <c r="K19" s="465">
        <v>10000</v>
      </c>
      <c r="L19" s="459"/>
    </row>
    <row r="20" spans="1:12" ht="17.25" customHeight="1">
      <c r="A20" s="18" t="s">
        <v>150</v>
      </c>
      <c r="B20" s="18"/>
      <c r="C20" s="18"/>
      <c r="D20" s="18"/>
      <c r="E20" s="456" t="s">
        <v>151</v>
      </c>
      <c r="F20" s="18"/>
      <c r="G20" s="18"/>
      <c r="H20" s="457">
        <v>33898</v>
      </c>
      <c r="I20" s="457">
        <v>7000</v>
      </c>
      <c r="J20" s="457">
        <v>7000</v>
      </c>
      <c r="K20" s="457">
        <v>30798</v>
      </c>
      <c r="L20" s="459"/>
    </row>
    <row r="21" spans="1:12" ht="15">
      <c r="A21" s="18" t="s">
        <v>152</v>
      </c>
      <c r="B21" s="18"/>
      <c r="C21" s="18"/>
      <c r="D21" s="18"/>
      <c r="E21" s="456" t="s">
        <v>153</v>
      </c>
      <c r="F21" s="18"/>
      <c r="G21" s="18"/>
      <c r="H21" s="457">
        <v>7000</v>
      </c>
      <c r="I21" s="457">
        <v>3000</v>
      </c>
      <c r="J21" s="457">
        <v>3000</v>
      </c>
      <c r="K21" s="457">
        <v>7000</v>
      </c>
      <c r="L21" s="459"/>
    </row>
    <row r="22" spans="1:12" ht="17.25" customHeight="1">
      <c r="A22" s="18" t="s">
        <v>154</v>
      </c>
      <c r="B22" s="18"/>
      <c r="C22" s="18"/>
      <c r="D22" s="18"/>
      <c r="E22" s="456" t="s">
        <v>155</v>
      </c>
      <c r="F22" s="18"/>
      <c r="G22" s="18"/>
      <c r="H22" s="457">
        <v>10000</v>
      </c>
      <c r="I22" s="457">
        <v>7500</v>
      </c>
      <c r="J22" s="457">
        <v>7500</v>
      </c>
      <c r="K22" s="457">
        <v>6086</v>
      </c>
      <c r="L22" s="459"/>
    </row>
    <row r="23" spans="1:12" ht="15">
      <c r="A23" s="18" t="s">
        <v>156</v>
      </c>
      <c r="B23" s="18"/>
      <c r="C23" s="18"/>
      <c r="D23" s="18"/>
      <c r="E23" s="456" t="s">
        <v>157</v>
      </c>
      <c r="F23" s="18"/>
      <c r="G23" s="18"/>
      <c r="H23" s="457">
        <v>253414</v>
      </c>
      <c r="I23" s="458"/>
      <c r="J23" s="458"/>
      <c r="K23" s="457">
        <v>186666</v>
      </c>
      <c r="L23" s="459"/>
    </row>
    <row r="24" spans="1:12" ht="18" customHeight="1">
      <c r="A24" s="18" t="s">
        <v>1064</v>
      </c>
      <c r="B24" s="18"/>
      <c r="C24" s="18"/>
      <c r="D24" s="18"/>
      <c r="E24" s="456" t="s">
        <v>158</v>
      </c>
      <c r="F24" s="18"/>
      <c r="G24" s="18"/>
      <c r="H24" s="457">
        <v>140006</v>
      </c>
      <c r="I24" s="457">
        <v>102880</v>
      </c>
      <c r="J24" s="457">
        <v>102880</v>
      </c>
      <c r="K24" s="457">
        <v>140006</v>
      </c>
      <c r="L24" s="459"/>
    </row>
    <row r="25" spans="1:12" ht="17.25" customHeight="1">
      <c r="A25" s="454" t="s">
        <v>159</v>
      </c>
      <c r="B25" s="18"/>
      <c r="C25" s="18"/>
      <c r="D25" s="18"/>
      <c r="E25" s="456" t="s">
        <v>160</v>
      </c>
      <c r="F25" s="18"/>
      <c r="G25" s="18"/>
      <c r="H25" s="457">
        <v>15853</v>
      </c>
      <c r="I25" s="457"/>
      <c r="J25" s="457"/>
      <c r="K25" s="457">
        <v>15852</v>
      </c>
      <c r="L25" s="467"/>
    </row>
    <row r="26" spans="1:12" ht="15">
      <c r="A26" s="18" t="s">
        <v>161</v>
      </c>
      <c r="B26" s="18"/>
      <c r="C26" s="18"/>
      <c r="D26" s="18"/>
      <c r="E26" s="456" t="s">
        <v>162</v>
      </c>
      <c r="F26" s="18"/>
      <c r="G26" s="18"/>
      <c r="H26" s="457">
        <v>2000</v>
      </c>
      <c r="I26" s="458"/>
      <c r="J26" s="458"/>
      <c r="K26" s="457">
        <v>2000</v>
      </c>
      <c r="L26" s="459"/>
    </row>
    <row r="27" spans="1:12" ht="15">
      <c r="A27" s="18" t="s">
        <v>163</v>
      </c>
      <c r="B27" s="18"/>
      <c r="C27" s="18"/>
      <c r="D27" s="18"/>
      <c r="E27" s="456" t="s">
        <v>164</v>
      </c>
      <c r="F27" s="18"/>
      <c r="G27" s="18"/>
      <c r="H27" s="457">
        <v>141076</v>
      </c>
      <c r="I27" s="457">
        <v>16632</v>
      </c>
      <c r="J27" s="457">
        <v>16632</v>
      </c>
      <c r="K27" s="457">
        <v>0</v>
      </c>
      <c r="L27" s="459"/>
    </row>
    <row r="28" spans="1:12" ht="15">
      <c r="A28" s="18" t="s">
        <v>165</v>
      </c>
      <c r="B28" s="18"/>
      <c r="C28" s="18"/>
      <c r="D28" s="18"/>
      <c r="E28" s="456" t="s">
        <v>166</v>
      </c>
      <c r="F28" s="18"/>
      <c r="G28" s="18"/>
      <c r="H28" s="457">
        <v>4800</v>
      </c>
      <c r="I28" s="457"/>
      <c r="J28" s="457"/>
      <c r="K28" s="457">
        <v>4800</v>
      </c>
      <c r="L28" s="459"/>
    </row>
    <row r="29" spans="1:12" ht="18" customHeight="1">
      <c r="A29" s="18" t="s">
        <v>167</v>
      </c>
      <c r="B29" s="18"/>
      <c r="C29" s="18"/>
      <c r="D29" s="18"/>
      <c r="E29" s="456" t="s">
        <v>168</v>
      </c>
      <c r="F29" s="18"/>
      <c r="G29" s="18"/>
      <c r="H29" s="457">
        <v>74723</v>
      </c>
      <c r="I29" s="457"/>
      <c r="J29" s="457"/>
      <c r="K29" s="457">
        <v>74723</v>
      </c>
      <c r="L29" s="459"/>
    </row>
    <row r="30" spans="1:12" ht="17.25" customHeight="1">
      <c r="A30" s="18" t="s">
        <v>169</v>
      </c>
      <c r="B30" s="18"/>
      <c r="C30" s="18"/>
      <c r="D30" s="18"/>
      <c r="E30" s="456" t="s">
        <v>170</v>
      </c>
      <c r="F30" s="18"/>
      <c r="G30" s="18"/>
      <c r="H30" s="457">
        <v>30232</v>
      </c>
      <c r="I30" s="457"/>
      <c r="J30" s="457"/>
      <c r="K30" s="457">
        <v>30224</v>
      </c>
      <c r="L30" s="459"/>
    </row>
    <row r="31" spans="1:12" ht="16.5" customHeight="1">
      <c r="A31" s="18" t="s">
        <v>171</v>
      </c>
      <c r="B31" s="18"/>
      <c r="C31" s="18"/>
      <c r="D31" s="18"/>
      <c r="E31" s="456" t="s">
        <v>172</v>
      </c>
      <c r="F31" s="18"/>
      <c r="G31" s="18"/>
      <c r="H31" s="457">
        <v>31247</v>
      </c>
      <c r="I31" s="457"/>
      <c r="J31" s="457"/>
      <c r="K31" s="457">
        <v>4305</v>
      </c>
      <c r="L31" s="459"/>
    </row>
    <row r="32" spans="1:12" ht="15">
      <c r="A32" s="468" t="s">
        <v>173</v>
      </c>
      <c r="B32" s="18"/>
      <c r="C32" s="18"/>
      <c r="D32" s="18"/>
      <c r="E32" s="456"/>
      <c r="F32" s="18"/>
      <c r="G32" s="18"/>
      <c r="H32" s="469">
        <f>SUM(H7+H8+H9+H20+H21+H22+H23+H24+H25+H26+H27+H28+H29+H30+H31)</f>
        <v>1972775</v>
      </c>
      <c r="I32" s="457">
        <f>SUM(I7+I8+I9+I20+I21+I22+I23+I24+I25+I26+I27+I28+I29+I30+I31)</f>
        <v>137012</v>
      </c>
      <c r="J32" s="457">
        <f>SUM(J7+J8+J9+J20+J21+J22+J23+J24+J25+J26+J27+J28+J29+J30+J31)</f>
        <v>137012</v>
      </c>
      <c r="K32" s="469">
        <f>SUM(K7+K8+K9+K20+K21+K22+K23+K24+K25+K26+K27+K28+K29+K30+K31)</f>
        <v>1707383</v>
      </c>
      <c r="L32" s="459"/>
    </row>
    <row r="33" spans="1:12" ht="15">
      <c r="A33" s="18" t="s">
        <v>174</v>
      </c>
      <c r="B33" s="16"/>
      <c r="C33" s="16"/>
      <c r="D33" s="16"/>
      <c r="E33" s="16"/>
      <c r="F33" s="16"/>
      <c r="G33" s="16"/>
      <c r="H33" s="457">
        <v>258796</v>
      </c>
      <c r="I33" s="462">
        <f>SUM(I34-I32)</f>
        <v>1682589</v>
      </c>
      <c r="J33" s="462">
        <f>SUM(J34-J32)</f>
        <v>1682589</v>
      </c>
      <c r="K33" s="457"/>
      <c r="L33" s="459"/>
    </row>
    <row r="34" spans="1:12" ht="15">
      <c r="A34" s="468" t="s">
        <v>175</v>
      </c>
      <c r="B34" s="468"/>
      <c r="C34" s="468"/>
      <c r="D34" s="468"/>
      <c r="E34" s="468"/>
      <c r="F34" s="468"/>
      <c r="G34" s="468"/>
      <c r="H34" s="470">
        <v>1819601</v>
      </c>
      <c r="I34" s="471">
        <v>1819601</v>
      </c>
      <c r="J34" s="471">
        <v>1819601</v>
      </c>
      <c r="K34" s="471"/>
      <c r="L34" s="459"/>
    </row>
    <row r="35" spans="1:12" ht="15">
      <c r="A35" s="463" t="s">
        <v>176</v>
      </c>
      <c r="B35" s="463"/>
      <c r="C35" s="463"/>
      <c r="D35" s="463"/>
      <c r="E35" s="463"/>
      <c r="F35" s="463"/>
      <c r="G35" s="463"/>
      <c r="H35" s="472"/>
      <c r="I35" s="463"/>
      <c r="J35" s="463"/>
      <c r="K35" s="472"/>
      <c r="L35" s="459"/>
    </row>
    <row r="36" spans="1:12" ht="15">
      <c r="A36" s="445" t="s">
        <v>177</v>
      </c>
      <c r="B36" s="445"/>
      <c r="C36" s="445"/>
      <c r="D36" s="445"/>
      <c r="E36" s="445"/>
      <c r="F36" s="445"/>
      <c r="G36" s="445"/>
      <c r="H36" s="473"/>
      <c r="I36" s="445"/>
      <c r="J36" s="445"/>
      <c r="K36" s="472"/>
      <c r="L36" s="459"/>
    </row>
    <row r="37" spans="1:12" ht="15">
      <c r="A37" s="445" t="s">
        <v>178</v>
      </c>
      <c r="B37" s="445"/>
      <c r="C37" s="445"/>
      <c r="D37" s="445"/>
      <c r="E37" s="445"/>
      <c r="F37" s="445"/>
      <c r="G37" s="445"/>
      <c r="H37" s="473"/>
      <c r="I37" s="445"/>
      <c r="J37" s="445"/>
      <c r="K37" s="472"/>
      <c r="L37" s="459"/>
    </row>
    <row r="38" spans="1:12" ht="15">
      <c r="A38" s="445" t="s">
        <v>179</v>
      </c>
      <c r="B38" s="445"/>
      <c r="C38" s="445"/>
      <c r="D38" s="445"/>
      <c r="E38" s="445"/>
      <c r="F38" s="445"/>
      <c r="G38" s="445"/>
      <c r="H38" s="445"/>
      <c r="I38" s="445"/>
      <c r="J38" s="445"/>
      <c r="K38" s="459"/>
      <c r="L38" s="459"/>
    </row>
    <row r="39" spans="1:254" s="476" customFormat="1" ht="36.75" customHeight="1">
      <c r="A39" s="22" t="s">
        <v>180</v>
      </c>
      <c r="B39" s="474"/>
      <c r="C39" s="474"/>
      <c r="D39" s="474"/>
      <c r="E39" s="455"/>
      <c r="F39" s="455"/>
      <c r="G39" s="475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s="478" customFormat="1" ht="12.75" customHeight="1">
      <c r="A40" s="468" t="s">
        <v>181</v>
      </c>
      <c r="B40" s="468"/>
      <c r="C40" s="468"/>
      <c r="D40" s="468"/>
      <c r="E40" s="477"/>
      <c r="F40" s="469">
        <v>1819601</v>
      </c>
      <c r="G40" s="469">
        <f>SUM(G41+G56+G57+G59+G62)</f>
        <v>1707383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s="478" customFormat="1" ht="12.75" customHeight="1">
      <c r="A41" s="479" t="s">
        <v>182</v>
      </c>
      <c r="B41" s="480">
        <v>1000</v>
      </c>
      <c r="C41" s="481">
        <v>70</v>
      </c>
      <c r="D41" s="16"/>
      <c r="E41" s="480">
        <v>1000</v>
      </c>
      <c r="F41" s="471"/>
      <c r="G41" s="471">
        <f>SUM(G42+G47+G48+G49+G50+G55)</f>
        <v>1309313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s="478" customFormat="1" ht="12.75">
      <c r="A42" s="18" t="s">
        <v>183</v>
      </c>
      <c r="B42" s="454">
        <v>1100</v>
      </c>
      <c r="C42" s="482">
        <v>90</v>
      </c>
      <c r="D42" s="18"/>
      <c r="E42" s="454">
        <v>1100</v>
      </c>
      <c r="F42" s="458"/>
      <c r="G42" s="458">
        <f>SUM(G44+G45+G46)</f>
        <v>259219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s="484" customFormat="1" ht="12.75">
      <c r="A43" s="18" t="s">
        <v>184</v>
      </c>
      <c r="B43" s="18"/>
      <c r="C43" s="482"/>
      <c r="D43" s="18"/>
      <c r="E43" s="483"/>
      <c r="F43" s="458"/>
      <c r="G43" s="458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s="486" customFormat="1" ht="12.75">
      <c r="A44" s="18" t="s">
        <v>185</v>
      </c>
      <c r="B44" s="483">
        <v>1110</v>
      </c>
      <c r="C44" s="482">
        <v>100</v>
      </c>
      <c r="D44" s="18"/>
      <c r="E44" s="485">
        <v>1110</v>
      </c>
      <c r="F44" s="458"/>
      <c r="G44" s="458">
        <v>58299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s="478" customFormat="1" ht="12.75">
      <c r="A45" s="18" t="s">
        <v>186</v>
      </c>
      <c r="B45" s="483">
        <v>1140</v>
      </c>
      <c r="C45" s="482">
        <v>120</v>
      </c>
      <c r="D45" s="18"/>
      <c r="E45" s="485">
        <v>1140</v>
      </c>
      <c r="F45" s="458"/>
      <c r="G45" s="458">
        <v>11534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s="478" customFormat="1" ht="12.75">
      <c r="A46" s="18" t="s">
        <v>187</v>
      </c>
      <c r="B46" s="483">
        <v>1170</v>
      </c>
      <c r="C46" s="482">
        <v>130</v>
      </c>
      <c r="D46" s="18"/>
      <c r="E46" s="485">
        <v>1170</v>
      </c>
      <c r="F46" s="458"/>
      <c r="G46" s="458">
        <v>189386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s="478" customFormat="1" ht="12.75">
      <c r="A47" s="18" t="s">
        <v>188</v>
      </c>
      <c r="B47" s="454">
        <v>1200</v>
      </c>
      <c r="C47" s="482">
        <v>140</v>
      </c>
      <c r="D47" s="18"/>
      <c r="E47" s="454">
        <v>1200</v>
      </c>
      <c r="F47" s="458"/>
      <c r="G47" s="458">
        <v>46468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s="478" customFormat="1" ht="12.75">
      <c r="A48" s="18" t="s">
        <v>189</v>
      </c>
      <c r="B48" s="454">
        <v>1300</v>
      </c>
      <c r="C48" s="482">
        <v>150</v>
      </c>
      <c r="D48" s="18"/>
      <c r="E48" s="454">
        <v>1300</v>
      </c>
      <c r="F48" s="458"/>
      <c r="G48" s="458">
        <v>182048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s="478" customFormat="1" ht="12.75">
      <c r="A49" s="18" t="s">
        <v>190</v>
      </c>
      <c r="B49" s="454">
        <v>1400</v>
      </c>
      <c r="C49" s="482">
        <v>160</v>
      </c>
      <c r="D49" s="18"/>
      <c r="E49" s="454">
        <v>1400</v>
      </c>
      <c r="F49" s="458"/>
      <c r="G49" s="458">
        <v>651429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s="478" customFormat="1" ht="24">
      <c r="A50" s="14" t="s">
        <v>191</v>
      </c>
      <c r="B50" s="454">
        <v>1500</v>
      </c>
      <c r="C50" s="482">
        <v>180</v>
      </c>
      <c r="D50" s="18"/>
      <c r="E50" s="454">
        <v>1500</v>
      </c>
      <c r="F50" s="458"/>
      <c r="G50" s="458">
        <v>170149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s="486" customFormat="1" ht="12.75">
      <c r="A51" s="14" t="s">
        <v>192</v>
      </c>
      <c r="B51" s="454"/>
      <c r="C51" s="482"/>
      <c r="D51" s="18"/>
      <c r="E51" s="483"/>
      <c r="F51" s="458"/>
      <c r="G51" s="458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s="486" customFormat="1" ht="24">
      <c r="A52" s="14" t="s">
        <v>193</v>
      </c>
      <c r="B52" s="483">
        <v>1520</v>
      </c>
      <c r="C52" s="482">
        <v>190</v>
      </c>
      <c r="D52" s="18"/>
      <c r="E52" s="485">
        <v>1520</v>
      </c>
      <c r="F52" s="458"/>
      <c r="G52" s="458">
        <v>4827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s="478" customFormat="1" ht="12.75">
      <c r="A53" s="18" t="s">
        <v>194</v>
      </c>
      <c r="B53" s="18">
        <v>1560</v>
      </c>
      <c r="C53" s="482">
        <v>200</v>
      </c>
      <c r="D53" s="18"/>
      <c r="E53" s="485">
        <v>1560</v>
      </c>
      <c r="F53" s="458"/>
      <c r="G53" s="458">
        <v>32880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s="478" customFormat="1" ht="12.75">
      <c r="A54" s="18" t="s">
        <v>195</v>
      </c>
      <c r="B54" s="485">
        <v>1563</v>
      </c>
      <c r="C54" s="482">
        <v>210</v>
      </c>
      <c r="D54" s="18"/>
      <c r="E54" s="485">
        <v>1563</v>
      </c>
      <c r="F54" s="458"/>
      <c r="G54" s="458">
        <v>4896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s="478" customFormat="1" ht="12.75">
      <c r="A55" s="18" t="s">
        <v>196</v>
      </c>
      <c r="B55" s="454">
        <v>1600</v>
      </c>
      <c r="C55" s="482">
        <v>230</v>
      </c>
      <c r="D55" s="18"/>
      <c r="E55" s="454">
        <v>1600</v>
      </c>
      <c r="F55" s="458"/>
      <c r="G55" s="458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s="478" customFormat="1" ht="14.25">
      <c r="A56" s="16" t="s">
        <v>197</v>
      </c>
      <c r="B56" s="454">
        <v>2000</v>
      </c>
      <c r="C56" s="482">
        <v>260</v>
      </c>
      <c r="D56" s="18"/>
      <c r="E56" s="483">
        <v>2000</v>
      </c>
      <c r="F56" s="487"/>
      <c r="G56" s="471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s="478" customFormat="1" ht="14.25">
      <c r="A57" s="16" t="s">
        <v>198</v>
      </c>
      <c r="B57" s="454">
        <v>3000</v>
      </c>
      <c r="C57" s="482">
        <v>280</v>
      </c>
      <c r="D57" s="18"/>
      <c r="E57" s="483">
        <v>3000</v>
      </c>
      <c r="F57" s="487"/>
      <c r="G57" s="471">
        <v>73924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s="486" customFormat="1" ht="12.75" customHeight="1">
      <c r="A58" s="18" t="s">
        <v>199</v>
      </c>
      <c r="B58" s="483">
        <v>3500</v>
      </c>
      <c r="C58" s="482">
        <v>290</v>
      </c>
      <c r="D58" s="18"/>
      <c r="E58" s="454">
        <v>3500</v>
      </c>
      <c r="F58" s="458"/>
      <c r="G58" s="458">
        <v>44854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s="478" customFormat="1" ht="15" customHeight="1">
      <c r="A59" s="479" t="s">
        <v>200</v>
      </c>
      <c r="B59" s="18"/>
      <c r="C59" s="482"/>
      <c r="D59" s="18"/>
      <c r="E59" s="483"/>
      <c r="F59" s="487"/>
      <c r="G59" s="471">
        <v>114666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s="478" customFormat="1" ht="14.25">
      <c r="A60" s="16" t="s">
        <v>201</v>
      </c>
      <c r="B60" s="454">
        <v>4000</v>
      </c>
      <c r="C60" s="482">
        <v>340</v>
      </c>
      <c r="D60" s="18"/>
      <c r="E60" s="483">
        <v>4000</v>
      </c>
      <c r="F60" s="487"/>
      <c r="G60" s="471">
        <v>114666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s="478" customFormat="1" ht="14.25">
      <c r="A61" s="16" t="s">
        <v>202</v>
      </c>
      <c r="B61" s="454"/>
      <c r="C61" s="482"/>
      <c r="D61" s="18"/>
      <c r="E61" s="483">
        <v>6000</v>
      </c>
      <c r="F61" s="487"/>
      <c r="G61" s="47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s="478" customFormat="1" ht="12.75">
      <c r="A62" s="479" t="s">
        <v>314</v>
      </c>
      <c r="B62" s="454"/>
      <c r="C62" s="482"/>
      <c r="D62" s="18"/>
      <c r="E62" s="488">
        <v>10</v>
      </c>
      <c r="F62" s="471">
        <v>1819601</v>
      </c>
      <c r="G62" s="471">
        <v>209480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s="478" customFormat="1" ht="12.75">
      <c r="A63" s="483"/>
      <c r="B63" s="483"/>
      <c r="C63" s="483"/>
      <c r="D63" s="483"/>
      <c r="E63" s="483"/>
      <c r="F63" s="483"/>
      <c r="G63" s="48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s="478" customFormat="1" ht="12.75">
      <c r="A64" s="483"/>
      <c r="B64" s="483"/>
      <c r="C64" s="483"/>
      <c r="D64" s="483"/>
      <c r="E64" s="483"/>
      <c r="F64" s="483"/>
      <c r="G64" s="483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s="478" customFormat="1" ht="12.75">
      <c r="A65" s="483"/>
      <c r="B65" s="483"/>
      <c r="C65" s="483"/>
      <c r="D65" s="483"/>
      <c r="E65" s="483"/>
      <c r="F65" s="483"/>
      <c r="G65" s="483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s="478" customFormat="1" ht="12.75">
      <c r="A66" s="483"/>
      <c r="B66" s="483"/>
      <c r="C66" s="483"/>
      <c r="D66" s="483"/>
      <c r="E66" s="483"/>
      <c r="F66" s="483"/>
      <c r="G66" s="483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s="478" customFormat="1" ht="12.75">
      <c r="A67" s="483"/>
      <c r="B67" s="483"/>
      <c r="C67" s="483"/>
      <c r="D67" s="483"/>
      <c r="E67" s="483"/>
      <c r="F67" s="483"/>
      <c r="G67" s="483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s="478" customFormat="1" ht="12.75">
      <c r="A68" s="483"/>
      <c r="B68" s="483"/>
      <c r="C68" s="483"/>
      <c r="D68" s="483"/>
      <c r="E68" s="483"/>
      <c r="F68" s="483"/>
      <c r="G68" s="483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s="478" customFormat="1" ht="12.75">
      <c r="A69" s="483"/>
      <c r="B69" s="483"/>
      <c r="C69" s="483"/>
      <c r="D69" s="483"/>
      <c r="E69" s="483"/>
      <c r="F69" s="483"/>
      <c r="G69" s="483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s="478" customFormat="1" ht="12.75">
      <c r="A70" s="483"/>
      <c r="B70" s="483"/>
      <c r="C70" s="483"/>
      <c r="D70" s="483"/>
      <c r="E70" s="483"/>
      <c r="F70" s="483"/>
      <c r="G70" s="483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s="491" customFormat="1" ht="12.75">
      <c r="A71" s="489" t="s">
        <v>293</v>
      </c>
      <c r="B71" s="489"/>
      <c r="C71" s="489" t="s">
        <v>203</v>
      </c>
      <c r="D71" s="489"/>
      <c r="E71" s="490"/>
      <c r="F71" s="489" t="s">
        <v>264</v>
      </c>
      <c r="G71" s="1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s="491" customFormat="1" ht="12.75">
      <c r="A72" s="489"/>
      <c r="B72" s="489"/>
      <c r="C72" s="489"/>
      <c r="D72" s="489"/>
      <c r="E72" s="490"/>
      <c r="F72" s="489"/>
      <c r="G72" s="1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s="491" customFormat="1" ht="12.75">
      <c r="A73" s="489"/>
      <c r="B73" s="489"/>
      <c r="C73" s="489"/>
      <c r="D73" s="489"/>
      <c r="E73" s="490"/>
      <c r="F73" s="489"/>
      <c r="G73" s="1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s="491" customFormat="1" ht="12.75">
      <c r="A74" s="489" t="s">
        <v>294</v>
      </c>
      <c r="B74" s="489"/>
      <c r="C74" s="489"/>
      <c r="D74" s="489"/>
      <c r="E74" s="490"/>
      <c r="F74" s="489" t="s">
        <v>266</v>
      </c>
      <c r="G74" s="1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</sheetData>
  <printOptions/>
  <pageMargins left="0.52" right="0.31" top="1" bottom="1" header="0.5" footer="0.5"/>
  <pageSetup horizontalDpi="600" verticalDpi="600" orientation="portrait" paperSize="9" r:id="rId1"/>
  <rowBreaks count="1" manualBreakCount="1">
    <brk id="38" max="6553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E7" sqref="E7"/>
    </sheetView>
  </sheetViews>
  <sheetFormatPr defaultColWidth="9.00390625" defaultRowHeight="12.75"/>
  <cols>
    <col min="1" max="1" width="13.875" style="53" customWidth="1"/>
    <col min="2" max="2" width="14.25390625" style="53" customWidth="1"/>
    <col min="3" max="4" width="14.75390625" style="53" customWidth="1"/>
    <col min="5" max="5" width="12.375" style="53" customWidth="1"/>
    <col min="6" max="6" width="12.25390625" style="53" customWidth="1"/>
    <col min="7" max="7" width="14.00390625" style="53" customWidth="1"/>
    <col min="8" max="8" width="15.25390625" style="53" customWidth="1"/>
    <col min="9" max="9" width="12.375" style="53" customWidth="1"/>
    <col min="10" max="16384" width="9.125" style="53" customWidth="1"/>
  </cols>
  <sheetData>
    <row r="1" spans="1:9" s="54" customFormat="1" ht="15.75">
      <c r="A1" s="51" t="s">
        <v>204</v>
      </c>
      <c r="B1" s="51"/>
      <c r="C1" s="51"/>
      <c r="D1" s="51"/>
      <c r="E1" s="51"/>
      <c r="F1" s="51"/>
      <c r="G1" s="51"/>
      <c r="H1" s="51"/>
      <c r="I1" s="51"/>
    </row>
    <row r="2" s="54" customFormat="1" ht="15.75"/>
    <row r="3" spans="2:9" s="7" customFormat="1" ht="12.75">
      <c r="B3" s="57"/>
      <c r="I3" s="434" t="s">
        <v>483</v>
      </c>
    </row>
    <row r="4" spans="1:9" s="55" customFormat="1" ht="11.25">
      <c r="A4" s="435"/>
      <c r="B4" s="435" t="s">
        <v>205</v>
      </c>
      <c r="C4" s="58" t="s">
        <v>206</v>
      </c>
      <c r="D4" s="436" t="s">
        <v>111</v>
      </c>
      <c r="E4" s="437"/>
      <c r="F4" s="437"/>
      <c r="G4" s="438"/>
      <c r="H4" s="58" t="s">
        <v>206</v>
      </c>
      <c r="I4" s="58" t="s">
        <v>111</v>
      </c>
    </row>
    <row r="5" spans="1:9" s="440" customFormat="1" ht="22.5">
      <c r="A5" s="439"/>
      <c r="B5" s="439"/>
      <c r="C5" s="59" t="s">
        <v>207</v>
      </c>
      <c r="D5" s="59" t="s">
        <v>208</v>
      </c>
      <c r="E5" s="59" t="s">
        <v>209</v>
      </c>
      <c r="F5" s="59" t="s">
        <v>210</v>
      </c>
      <c r="G5" s="59" t="s">
        <v>211</v>
      </c>
      <c r="H5" s="59" t="s">
        <v>212</v>
      </c>
      <c r="I5" s="59" t="s">
        <v>209</v>
      </c>
    </row>
    <row r="6" spans="1:9" s="2" customFormat="1" ht="26.25" customHeight="1">
      <c r="A6" s="441" t="s">
        <v>213</v>
      </c>
      <c r="B6" s="76">
        <v>15020000</v>
      </c>
      <c r="C6" s="72"/>
      <c r="D6" s="72"/>
      <c r="E6" s="72"/>
      <c r="F6" s="72"/>
      <c r="G6" s="72"/>
      <c r="H6" s="72"/>
      <c r="I6" s="72"/>
    </row>
    <row r="7" spans="1:9" s="2" customFormat="1" ht="6" customHeight="1">
      <c r="A7" s="442"/>
      <c r="B7" s="72"/>
      <c r="C7" s="72"/>
      <c r="D7" s="72"/>
      <c r="E7" s="72"/>
      <c r="F7" s="72"/>
      <c r="G7" s="72"/>
      <c r="H7" s="72"/>
      <c r="I7" s="72"/>
    </row>
    <row r="8" spans="1:9" s="2" customFormat="1" ht="11.25">
      <c r="A8" s="443" t="s">
        <v>214</v>
      </c>
      <c r="B8" s="72">
        <v>50440000</v>
      </c>
      <c r="C8" s="72"/>
      <c r="D8" s="72"/>
      <c r="E8" s="72"/>
      <c r="F8" s="72"/>
      <c r="G8" s="72"/>
      <c r="H8" s="72"/>
      <c r="I8" s="72"/>
    </row>
    <row r="9" spans="1:9" s="2" customFormat="1" ht="6" customHeight="1">
      <c r="A9" s="443"/>
      <c r="B9" s="72"/>
      <c r="C9" s="72"/>
      <c r="D9" s="72"/>
      <c r="E9" s="72"/>
      <c r="F9" s="72"/>
      <c r="G9" s="72"/>
      <c r="H9" s="72"/>
      <c r="I9" s="72"/>
    </row>
    <row r="10" spans="1:9" s="2" customFormat="1" ht="11.25">
      <c r="A10" s="443" t="s">
        <v>215</v>
      </c>
      <c r="B10" s="72">
        <v>37100000</v>
      </c>
      <c r="C10" s="72"/>
      <c r="D10" s="72"/>
      <c r="E10" s="72"/>
      <c r="F10" s="72"/>
      <c r="G10" s="72"/>
      <c r="H10" s="72"/>
      <c r="I10" s="72"/>
    </row>
    <row r="11" spans="1:9" s="2" customFormat="1" ht="6" customHeight="1">
      <c r="A11" s="443"/>
      <c r="B11" s="72"/>
      <c r="C11" s="72"/>
      <c r="D11" s="72"/>
      <c r="E11" s="72"/>
      <c r="F11" s="72"/>
      <c r="G11" s="72"/>
      <c r="H11" s="72"/>
      <c r="I11" s="72"/>
    </row>
    <row r="12" spans="1:9" s="2" customFormat="1" ht="11.25">
      <c r="A12" s="443" t="s">
        <v>216</v>
      </c>
      <c r="B12" s="72">
        <v>38350000</v>
      </c>
      <c r="C12" s="72"/>
      <c r="D12" s="72"/>
      <c r="E12" s="72"/>
      <c r="F12" s="72"/>
      <c r="G12" s="72"/>
      <c r="H12" s="72"/>
      <c r="I12" s="72"/>
    </row>
    <row r="13" spans="1:9" s="2" customFormat="1" ht="6" customHeight="1">
      <c r="A13" s="443"/>
      <c r="B13" s="72"/>
      <c r="C13" s="72"/>
      <c r="D13" s="72"/>
      <c r="E13" s="72"/>
      <c r="F13" s="72"/>
      <c r="G13" s="72"/>
      <c r="H13" s="72"/>
      <c r="I13" s="72"/>
    </row>
    <row r="14" spans="1:9" s="2" customFormat="1" ht="11.25">
      <c r="A14" s="443" t="s">
        <v>217</v>
      </c>
      <c r="B14" s="72">
        <v>48440000</v>
      </c>
      <c r="C14" s="72"/>
      <c r="D14" s="72"/>
      <c r="E14" s="72"/>
      <c r="F14" s="72"/>
      <c r="G14" s="72"/>
      <c r="H14" s="72"/>
      <c r="I14" s="72"/>
    </row>
    <row r="15" spans="1:9" s="2" customFormat="1" ht="6" customHeight="1">
      <c r="A15" s="443"/>
      <c r="B15" s="72"/>
      <c r="C15" s="72"/>
      <c r="D15" s="72"/>
      <c r="E15" s="72"/>
      <c r="F15" s="72"/>
      <c r="G15" s="72"/>
      <c r="H15" s="72"/>
      <c r="I15" s="72"/>
    </row>
    <row r="16" spans="1:9" s="2" customFormat="1" ht="11.25">
      <c r="A16" s="443" t="s">
        <v>218</v>
      </c>
      <c r="B16" s="72">
        <v>63340000</v>
      </c>
      <c r="C16" s="72">
        <f aca="true" t="shared" si="0" ref="C16:C30">D16+E16+F16+G16</f>
        <v>3750000</v>
      </c>
      <c r="D16" s="72">
        <v>3750000</v>
      </c>
      <c r="E16" s="72"/>
      <c r="F16" s="72"/>
      <c r="G16" s="72"/>
      <c r="H16" s="72"/>
      <c r="I16" s="72"/>
    </row>
    <row r="17" spans="1:9" s="2" customFormat="1" ht="6" customHeight="1">
      <c r="A17" s="443"/>
      <c r="B17" s="72"/>
      <c r="C17" s="72"/>
      <c r="D17" s="72"/>
      <c r="E17" s="72"/>
      <c r="F17" s="72"/>
      <c r="G17" s="72"/>
      <c r="H17" s="72"/>
      <c r="I17" s="72"/>
    </row>
    <row r="18" spans="1:9" s="2" customFormat="1" ht="11.25">
      <c r="A18" s="443" t="s">
        <v>219</v>
      </c>
      <c r="B18" s="72">
        <v>31730000</v>
      </c>
      <c r="C18" s="72">
        <f t="shared" si="0"/>
        <v>10100000</v>
      </c>
      <c r="D18" s="72">
        <v>6100000</v>
      </c>
      <c r="E18" s="72">
        <v>4000000</v>
      </c>
      <c r="F18" s="72"/>
      <c r="G18" s="72"/>
      <c r="H18" s="72"/>
      <c r="I18" s="72"/>
    </row>
    <row r="19" spans="1:9" s="2" customFormat="1" ht="6" customHeight="1">
      <c r="A19" s="443"/>
      <c r="B19" s="72"/>
      <c r="C19" s="72"/>
      <c r="D19" s="72"/>
      <c r="E19" s="72"/>
      <c r="F19" s="72"/>
      <c r="G19" s="72"/>
      <c r="H19" s="72"/>
      <c r="I19" s="72"/>
    </row>
    <row r="20" spans="1:9" s="2" customFormat="1" ht="11.25">
      <c r="A20" s="443" t="s">
        <v>220</v>
      </c>
      <c r="B20" s="72">
        <v>56020000</v>
      </c>
      <c r="C20" s="72">
        <f t="shared" si="0"/>
        <v>8300000</v>
      </c>
      <c r="D20" s="72">
        <v>8300000</v>
      </c>
      <c r="E20" s="72"/>
      <c r="F20" s="72"/>
      <c r="G20" s="72"/>
      <c r="H20" s="72"/>
      <c r="I20" s="72"/>
    </row>
    <row r="21" spans="1:9" s="2" customFormat="1" ht="6" customHeight="1">
      <c r="A21" s="443"/>
      <c r="B21" s="72"/>
      <c r="C21" s="72"/>
      <c r="D21" s="72"/>
      <c r="E21" s="72"/>
      <c r="F21" s="72"/>
      <c r="G21" s="72"/>
      <c r="H21" s="72"/>
      <c r="I21" s="72"/>
    </row>
    <row r="22" spans="1:9" s="2" customFormat="1" ht="11.25" customHeight="1">
      <c r="A22" s="443" t="s">
        <v>221</v>
      </c>
      <c r="B22" s="72">
        <v>33690000</v>
      </c>
      <c r="C22" s="72">
        <f t="shared" si="0"/>
        <v>11300000</v>
      </c>
      <c r="D22" s="72">
        <v>5300000</v>
      </c>
      <c r="E22" s="72"/>
      <c r="F22" s="72">
        <v>6000000</v>
      </c>
      <c r="G22" s="72"/>
      <c r="H22" s="72"/>
      <c r="I22" s="72"/>
    </row>
    <row r="23" spans="1:9" s="2" customFormat="1" ht="6" customHeight="1">
      <c r="A23" s="443"/>
      <c r="B23" s="72"/>
      <c r="C23" s="72"/>
      <c r="D23" s="72"/>
      <c r="E23" s="72"/>
      <c r="F23" s="72"/>
      <c r="G23" s="72"/>
      <c r="H23" s="72"/>
      <c r="I23" s="72"/>
    </row>
    <row r="24" spans="1:9" s="2" customFormat="1" ht="11.25">
      <c r="A24" s="443" t="s">
        <v>222</v>
      </c>
      <c r="B24" s="72">
        <v>44310000</v>
      </c>
      <c r="C24" s="72">
        <f t="shared" si="0"/>
        <v>10300000</v>
      </c>
      <c r="D24" s="72">
        <v>4300000</v>
      </c>
      <c r="E24" s="72"/>
      <c r="F24" s="72">
        <v>6000000</v>
      </c>
      <c r="G24" s="72"/>
      <c r="H24" s="72"/>
      <c r="I24" s="72"/>
    </row>
    <row r="25" spans="1:9" s="2" customFormat="1" ht="6" customHeight="1">
      <c r="A25" s="443"/>
      <c r="B25" s="72"/>
      <c r="C25" s="72"/>
      <c r="D25" s="72"/>
      <c r="E25" s="72"/>
      <c r="F25" s="72"/>
      <c r="G25" s="72"/>
      <c r="H25" s="72"/>
      <c r="I25" s="72"/>
    </row>
    <row r="26" spans="1:9" s="2" customFormat="1" ht="11.25">
      <c r="A26" s="443" t="s">
        <v>223</v>
      </c>
      <c r="B26" s="72">
        <v>39960000</v>
      </c>
      <c r="C26" s="72">
        <f t="shared" si="0"/>
        <v>31665275</v>
      </c>
      <c r="D26" s="72">
        <v>10380000</v>
      </c>
      <c r="E26" s="72">
        <v>13000000</v>
      </c>
      <c r="F26" s="72">
        <v>6000000</v>
      </c>
      <c r="G26" s="72">
        <v>2285275</v>
      </c>
      <c r="H26" s="72"/>
      <c r="I26" s="72"/>
    </row>
    <row r="27" spans="1:9" s="2" customFormat="1" ht="6" customHeight="1">
      <c r="A27" s="443"/>
      <c r="B27" s="72"/>
      <c r="C27" s="72"/>
      <c r="D27" s="72"/>
      <c r="E27" s="72"/>
      <c r="F27" s="72"/>
      <c r="G27" s="72"/>
      <c r="H27" s="72"/>
      <c r="I27" s="72"/>
    </row>
    <row r="28" spans="1:9" s="2" customFormat="1" ht="11.25">
      <c r="A28" s="443" t="s">
        <v>224</v>
      </c>
      <c r="B28" s="72">
        <v>43280000</v>
      </c>
      <c r="C28" s="72">
        <f t="shared" si="0"/>
        <v>35705275</v>
      </c>
      <c r="D28" s="72">
        <v>11280000</v>
      </c>
      <c r="E28" s="72">
        <v>16000000</v>
      </c>
      <c r="F28" s="72">
        <v>6000000</v>
      </c>
      <c r="G28" s="72">
        <v>2425275</v>
      </c>
      <c r="H28" s="72"/>
      <c r="I28" s="72"/>
    </row>
    <row r="29" spans="1:9" s="2" customFormat="1" ht="6" customHeight="1">
      <c r="A29" s="443"/>
      <c r="B29" s="72"/>
      <c r="C29" s="72"/>
      <c r="D29" s="72"/>
      <c r="E29" s="72"/>
      <c r="F29" s="72"/>
      <c r="G29" s="72"/>
      <c r="H29" s="72"/>
      <c r="I29" s="72"/>
    </row>
    <row r="30" spans="1:9" s="2" customFormat="1" ht="11.25">
      <c r="A30" s="443" t="s">
        <v>225</v>
      </c>
      <c r="B30" s="72">
        <v>20602000</v>
      </c>
      <c r="C30" s="72">
        <f t="shared" si="0"/>
        <v>30990000</v>
      </c>
      <c r="D30" s="72">
        <v>14180000</v>
      </c>
      <c r="E30" s="72">
        <v>8000000</v>
      </c>
      <c r="F30" s="72">
        <v>6000000</v>
      </c>
      <c r="G30" s="72">
        <v>2810000</v>
      </c>
      <c r="H30" s="72">
        <f>I30</f>
        <v>6420768</v>
      </c>
      <c r="I30" s="72">
        <v>6420768</v>
      </c>
    </row>
    <row r="31" spans="1:9" s="57" customFormat="1" ht="6" customHeight="1">
      <c r="A31" s="444"/>
      <c r="B31" s="61"/>
      <c r="C31" s="61"/>
      <c r="D31" s="61"/>
      <c r="E31" s="61"/>
      <c r="F31" s="61"/>
      <c r="G31" s="61"/>
      <c r="H31" s="61"/>
      <c r="I31" s="61"/>
    </row>
    <row r="32" spans="1:9" s="60" customFormat="1" ht="23.25">
      <c r="A32" s="441" t="s">
        <v>226</v>
      </c>
      <c r="B32" s="76">
        <v>20602000</v>
      </c>
      <c r="C32" s="76">
        <f>D32+E32+F32+G32</f>
        <v>30990000</v>
      </c>
      <c r="D32" s="76">
        <v>14180000</v>
      </c>
      <c r="E32" s="76">
        <v>8000000</v>
      </c>
      <c r="F32" s="76">
        <v>6000000</v>
      </c>
      <c r="G32" s="76">
        <v>2810000</v>
      </c>
      <c r="H32" s="76">
        <f>I32</f>
        <v>6420768</v>
      </c>
      <c r="I32" s="76">
        <v>6420768</v>
      </c>
    </row>
    <row r="33" s="57" customFormat="1" ht="12.75"/>
    <row r="34" s="57" customFormat="1" ht="12.75"/>
    <row r="35" ht="12.75"/>
    <row r="36" s="57" customFormat="1" ht="12.75"/>
    <row r="37" spans="1:9" s="57" customFormat="1" ht="12.75">
      <c r="A37" s="57" t="s">
        <v>293</v>
      </c>
      <c r="D37" s="57" t="s">
        <v>593</v>
      </c>
      <c r="E37" s="444"/>
      <c r="F37" s="57" t="s">
        <v>294</v>
      </c>
      <c r="I37" s="126" t="s">
        <v>594</v>
      </c>
    </row>
  </sheetData>
  <printOptions/>
  <pageMargins left="0.95" right="0.27" top="0.79" bottom="0.67" header="0.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24"/>
  <sheetViews>
    <sheetView workbookViewId="0" topLeftCell="A10">
      <selection activeCell="I11" sqref="I11"/>
    </sheetView>
  </sheetViews>
  <sheetFormatPr defaultColWidth="9.00390625" defaultRowHeight="12.75"/>
  <cols>
    <col min="1" max="1" width="39.375" style="523" customWidth="1"/>
    <col min="2" max="3" width="13.875" style="523" customWidth="1"/>
    <col min="4" max="4" width="14.00390625" style="523" customWidth="1"/>
    <col min="5" max="7" width="12.875" style="523" customWidth="1"/>
    <col min="8" max="8" width="11.625" style="523" customWidth="1"/>
    <col min="9" max="9" width="9.125" style="523" customWidth="1"/>
    <col min="10" max="10" width="11.125" style="523" customWidth="1"/>
    <col min="11" max="12" width="10.875" style="523" customWidth="1"/>
    <col min="13" max="13" width="11.25390625" style="523" customWidth="1"/>
    <col min="14" max="14" width="11.75390625" style="523" customWidth="1"/>
    <col min="15" max="15" width="10.875" style="523" customWidth="1"/>
    <col min="16" max="16" width="12.875" style="523" customWidth="1"/>
    <col min="17" max="17" width="12.125" style="523" customWidth="1"/>
    <col min="18" max="18" width="11.375" style="523" customWidth="1"/>
    <col min="19" max="19" width="14.00390625" style="523" customWidth="1"/>
    <col min="20" max="20" width="14.375" style="523" customWidth="1"/>
    <col min="21" max="16384" width="9.125" style="523" customWidth="1"/>
  </cols>
  <sheetData>
    <row r="1" spans="1:44" ht="12.75">
      <c r="A1" s="524"/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4"/>
      <c r="W1" s="524"/>
      <c r="X1" s="524"/>
      <c r="Y1" s="524"/>
      <c r="Z1" s="524"/>
      <c r="AA1" s="524"/>
      <c r="AB1" s="524"/>
      <c r="AC1" s="524"/>
      <c r="AD1" s="524"/>
      <c r="AE1" s="524"/>
      <c r="AF1" s="524"/>
      <c r="AG1" s="524"/>
      <c r="AH1" s="524"/>
      <c r="AI1" s="524"/>
      <c r="AJ1" s="524"/>
      <c r="AK1" s="524"/>
      <c r="AL1" s="524"/>
      <c r="AM1" s="524"/>
      <c r="AN1" s="524"/>
      <c r="AO1" s="524"/>
      <c r="AP1" s="524"/>
      <c r="AQ1" s="524"/>
      <c r="AR1" s="524"/>
    </row>
    <row r="2" spans="1:8" ht="15.75">
      <c r="A2" s="568" t="s">
        <v>295</v>
      </c>
      <c r="B2" s="568"/>
      <c r="C2" s="524"/>
      <c r="D2" s="524"/>
      <c r="E2" s="524"/>
      <c r="F2" s="524"/>
      <c r="G2" s="524"/>
      <c r="H2" s="524"/>
    </row>
    <row r="3" spans="1:8" ht="15.75">
      <c r="A3" s="568"/>
      <c r="B3" s="568"/>
      <c r="C3" s="524"/>
      <c r="D3" s="524"/>
      <c r="E3" s="524"/>
      <c r="F3" s="524"/>
      <c r="G3" s="569" t="s">
        <v>231</v>
      </c>
      <c r="H3" s="524"/>
    </row>
    <row r="4" spans="1:8" ht="15" customHeight="1">
      <c r="A4" s="548"/>
      <c r="B4" s="548"/>
      <c r="C4" s="548"/>
      <c r="D4" s="548"/>
      <c r="E4" s="549" t="s">
        <v>296</v>
      </c>
      <c r="F4" s="549"/>
      <c r="G4" s="549"/>
      <c r="H4" s="550"/>
    </row>
    <row r="5" spans="1:8" ht="37.5" customHeight="1">
      <c r="A5" s="551" t="s">
        <v>232</v>
      </c>
      <c r="B5" s="551" t="s">
        <v>233</v>
      </c>
      <c r="C5" s="551" t="s">
        <v>234</v>
      </c>
      <c r="D5" s="551" t="s">
        <v>270</v>
      </c>
      <c r="E5" s="527" t="s">
        <v>271</v>
      </c>
      <c r="F5" s="527" t="s">
        <v>272</v>
      </c>
      <c r="G5" s="527" t="s">
        <v>273</v>
      </c>
      <c r="H5" s="527" t="s">
        <v>274</v>
      </c>
    </row>
    <row r="6" spans="1:8" ht="12.75">
      <c r="A6" s="528">
        <v>1</v>
      </c>
      <c r="B6" s="528">
        <v>2</v>
      </c>
      <c r="C6" s="528">
        <v>3</v>
      </c>
      <c r="D6" s="528">
        <v>4</v>
      </c>
      <c r="E6" s="528">
        <v>5</v>
      </c>
      <c r="F6" s="528">
        <v>6</v>
      </c>
      <c r="G6" s="528">
        <v>7</v>
      </c>
      <c r="H6" s="528">
        <v>8</v>
      </c>
    </row>
    <row r="7" spans="1:9" ht="19.5" customHeight="1">
      <c r="A7" s="570" t="s">
        <v>297</v>
      </c>
      <c r="B7" s="571">
        <f>SUM(B8+B25)</f>
        <v>1112235464</v>
      </c>
      <c r="C7" s="571">
        <f aca="true" t="shared" si="0" ref="C7:H7">SUM(C8+C25)</f>
        <v>1489683957</v>
      </c>
      <c r="D7" s="571">
        <f t="shared" si="0"/>
        <v>1266758609</v>
      </c>
      <c r="E7" s="571">
        <f t="shared" si="0"/>
        <v>423817710</v>
      </c>
      <c r="F7" s="571">
        <f t="shared" si="0"/>
        <v>538747578</v>
      </c>
      <c r="G7" s="571">
        <f t="shared" si="0"/>
        <v>276376509</v>
      </c>
      <c r="H7" s="571">
        <f t="shared" si="0"/>
        <v>27816812</v>
      </c>
      <c r="I7" s="565"/>
    </row>
    <row r="8" spans="1:9" ht="12.75">
      <c r="A8" s="572" t="s">
        <v>298</v>
      </c>
      <c r="B8" s="573">
        <f>SUM(B9+B16+B20+B24)</f>
        <v>1103465226</v>
      </c>
      <c r="C8" s="573">
        <f aca="true" t="shared" si="1" ref="C8:H8">SUM(C9+C16+C20+C24)</f>
        <v>1444981622</v>
      </c>
      <c r="D8" s="573">
        <f t="shared" si="1"/>
        <v>1248147172</v>
      </c>
      <c r="E8" s="573">
        <f t="shared" si="1"/>
        <v>407937048</v>
      </c>
      <c r="F8" s="573">
        <f t="shared" si="1"/>
        <v>538747578</v>
      </c>
      <c r="G8" s="573">
        <f t="shared" si="1"/>
        <v>274069217</v>
      </c>
      <c r="H8" s="573">
        <f t="shared" si="1"/>
        <v>27393329</v>
      </c>
      <c r="I8" s="565"/>
    </row>
    <row r="9" spans="1:9" ht="12.75">
      <c r="A9" s="574" t="s">
        <v>299</v>
      </c>
      <c r="B9" s="575">
        <f>SUM(B10+B11+B12+B13+B14+B15)</f>
        <v>445220256</v>
      </c>
      <c r="C9" s="575">
        <f aca="true" t="shared" si="2" ref="C9:H9">SUM(C10+C11+C12+C13+C14+C15)</f>
        <v>594279393</v>
      </c>
      <c r="D9" s="575">
        <f t="shared" si="2"/>
        <v>527471701</v>
      </c>
      <c r="E9" s="575">
        <f t="shared" si="2"/>
        <v>235700374</v>
      </c>
      <c r="F9" s="575">
        <f t="shared" si="2"/>
        <v>77295138</v>
      </c>
      <c r="G9" s="575">
        <f t="shared" si="2"/>
        <v>194083145</v>
      </c>
      <c r="H9" s="575">
        <f t="shared" si="2"/>
        <v>20393044</v>
      </c>
      <c r="I9" s="565"/>
    </row>
    <row r="10" spans="1:9" ht="12.75">
      <c r="A10" s="576" t="s">
        <v>300</v>
      </c>
      <c r="B10" s="532">
        <v>210768371</v>
      </c>
      <c r="C10" s="532">
        <v>234406203</v>
      </c>
      <c r="D10" s="532">
        <v>229351959</v>
      </c>
      <c r="E10" s="532">
        <v>119330846</v>
      </c>
      <c r="F10" s="532">
        <v>14165269</v>
      </c>
      <c r="G10" s="532">
        <v>94401139</v>
      </c>
      <c r="H10" s="532">
        <v>1454705</v>
      </c>
      <c r="I10" s="565"/>
    </row>
    <row r="11" spans="1:9" ht="21" customHeight="1">
      <c r="A11" s="576" t="s">
        <v>301</v>
      </c>
      <c r="B11" s="532"/>
      <c r="C11" s="532">
        <v>33009261</v>
      </c>
      <c r="D11" s="532"/>
      <c r="E11" s="577"/>
      <c r="F11" s="577"/>
      <c r="G11" s="577"/>
      <c r="H11" s="577"/>
      <c r="I11" s="565"/>
    </row>
    <row r="12" spans="1:9" ht="21" customHeight="1">
      <c r="A12" s="576" t="s">
        <v>302</v>
      </c>
      <c r="B12" s="532">
        <v>3826690</v>
      </c>
      <c r="C12" s="532">
        <v>926284</v>
      </c>
      <c r="D12" s="532">
        <v>4470140</v>
      </c>
      <c r="E12" s="532">
        <v>3013510</v>
      </c>
      <c r="F12" s="532">
        <v>590971</v>
      </c>
      <c r="G12" s="532">
        <v>827990</v>
      </c>
      <c r="H12" s="532">
        <v>37669</v>
      </c>
      <c r="I12" s="565"/>
    </row>
    <row r="13" spans="1:9" ht="12.75">
      <c r="A13" s="576" t="s">
        <v>303</v>
      </c>
      <c r="B13" s="532">
        <v>117769313</v>
      </c>
      <c r="C13" s="532">
        <v>270187481</v>
      </c>
      <c r="D13" s="532">
        <v>169298718</v>
      </c>
      <c r="E13" s="532">
        <v>46052259</v>
      </c>
      <c r="F13" s="532">
        <v>59712738</v>
      </c>
      <c r="G13" s="532">
        <v>46448372</v>
      </c>
      <c r="H13" s="532">
        <v>17085349</v>
      </c>
      <c r="I13" s="565"/>
    </row>
    <row r="14" spans="1:9" ht="36" customHeight="1">
      <c r="A14" s="576" t="s">
        <v>304</v>
      </c>
      <c r="B14" s="532">
        <v>110247091</v>
      </c>
      <c r="C14" s="532">
        <v>53920780</v>
      </c>
      <c r="D14" s="532">
        <v>121356266</v>
      </c>
      <c r="E14" s="532">
        <v>66045214</v>
      </c>
      <c r="F14" s="532">
        <v>2807524</v>
      </c>
      <c r="G14" s="532">
        <v>50733641</v>
      </c>
      <c r="H14" s="532">
        <v>1769887</v>
      </c>
      <c r="I14" s="565"/>
    </row>
    <row r="15" spans="1:9" ht="12.75">
      <c r="A15" s="576" t="s">
        <v>305</v>
      </c>
      <c r="B15" s="532">
        <v>2608791</v>
      </c>
      <c r="C15" s="532">
        <v>1829384</v>
      </c>
      <c r="D15" s="532">
        <v>2994618</v>
      </c>
      <c r="E15" s="532">
        <v>1258545</v>
      </c>
      <c r="F15" s="532">
        <v>18636</v>
      </c>
      <c r="G15" s="532">
        <v>1672003</v>
      </c>
      <c r="H15" s="532">
        <v>45434</v>
      </c>
      <c r="I15" s="565"/>
    </row>
    <row r="16" spans="1:9" ht="12.75">
      <c r="A16" s="578" t="s">
        <v>306</v>
      </c>
      <c r="B16" s="577">
        <f>SUM(B17+B18+B19)</f>
        <v>534909680</v>
      </c>
      <c r="C16" s="577">
        <v>701233049</v>
      </c>
      <c r="D16" s="577">
        <f>SUM(D17+D18+D19)</f>
        <v>630320568</v>
      </c>
      <c r="E16" s="577">
        <f>SUM(E17+E18+E19)</f>
        <v>138540381</v>
      </c>
      <c r="F16" s="577">
        <f>SUM(F17+F18+F19)</f>
        <v>441574406</v>
      </c>
      <c r="G16" s="577">
        <f>SUM(G17+G18+G19)</f>
        <v>46322596</v>
      </c>
      <c r="H16" s="577">
        <f>SUM(H17+H18+H19)</f>
        <v>3883185</v>
      </c>
      <c r="I16" s="565"/>
    </row>
    <row r="17" spans="1:9" ht="12.75">
      <c r="A17" s="576" t="s">
        <v>307</v>
      </c>
      <c r="B17" s="532">
        <v>44280739</v>
      </c>
      <c r="C17" s="532"/>
      <c r="D17" s="532">
        <v>32940542</v>
      </c>
      <c r="E17" s="532">
        <v>30623756</v>
      </c>
      <c r="F17" s="532">
        <v>500881</v>
      </c>
      <c r="G17" s="532">
        <v>1645234</v>
      </c>
      <c r="H17" s="532">
        <v>170671</v>
      </c>
      <c r="I17" s="565"/>
    </row>
    <row r="18" spans="1:9" ht="12.75">
      <c r="A18" s="576" t="s">
        <v>308</v>
      </c>
      <c r="B18" s="532">
        <v>488136414</v>
      </c>
      <c r="C18" s="532"/>
      <c r="D18" s="532">
        <v>594988538</v>
      </c>
      <c r="E18" s="532">
        <v>105525137</v>
      </c>
      <c r="F18" s="532">
        <v>441073525</v>
      </c>
      <c r="G18" s="532">
        <v>44677362</v>
      </c>
      <c r="H18" s="532">
        <v>3712514</v>
      </c>
      <c r="I18" s="565"/>
    </row>
    <row r="19" spans="1:9" ht="21.75" customHeight="1">
      <c r="A19" s="576" t="s">
        <v>309</v>
      </c>
      <c r="B19" s="532">
        <v>2492527</v>
      </c>
      <c r="C19" s="532">
        <v>2405282</v>
      </c>
      <c r="D19" s="532">
        <v>2391488</v>
      </c>
      <c r="E19" s="532">
        <v>2391488</v>
      </c>
      <c r="F19" s="532"/>
      <c r="G19" s="532"/>
      <c r="H19" s="532"/>
      <c r="I19" s="565"/>
    </row>
    <row r="20" spans="1:9" ht="12.75">
      <c r="A20" s="578" t="s">
        <v>310</v>
      </c>
      <c r="B20" s="577">
        <f>SUM(B21+B22+B23)</f>
        <v>63047594</v>
      </c>
      <c r="C20" s="577">
        <f aca="true" t="shared" si="3" ref="C20:H20">SUM(C21+C22+C23)</f>
        <v>70258972</v>
      </c>
      <c r="D20" s="577">
        <f t="shared" si="3"/>
        <v>81336583</v>
      </c>
      <c r="E20" s="577">
        <f t="shared" si="3"/>
        <v>29071579</v>
      </c>
      <c r="F20" s="577">
        <f t="shared" si="3"/>
        <v>15709136</v>
      </c>
      <c r="G20" s="577">
        <f t="shared" si="3"/>
        <v>33663476</v>
      </c>
      <c r="H20" s="577">
        <f t="shared" si="3"/>
        <v>2892392</v>
      </c>
      <c r="I20" s="565"/>
    </row>
    <row r="21" spans="1:12" ht="12.75">
      <c r="A21" s="576" t="s">
        <v>311</v>
      </c>
      <c r="B21" s="532">
        <v>36598669</v>
      </c>
      <c r="C21" s="532">
        <v>37176629</v>
      </c>
      <c r="D21" s="532">
        <v>48900817</v>
      </c>
      <c r="E21" s="532">
        <v>10605612</v>
      </c>
      <c r="F21" s="532">
        <v>12364303</v>
      </c>
      <c r="G21" s="532">
        <v>23453754</v>
      </c>
      <c r="H21" s="532">
        <v>2477148</v>
      </c>
      <c r="I21" s="567"/>
      <c r="J21" s="524"/>
      <c r="K21" s="524"/>
      <c r="L21" s="524"/>
    </row>
    <row r="22" spans="1:12" ht="12.75">
      <c r="A22" s="576" t="s">
        <v>312</v>
      </c>
      <c r="B22" s="532">
        <v>324095</v>
      </c>
      <c r="C22" s="532">
        <v>84132</v>
      </c>
      <c r="D22" s="532">
        <v>276423</v>
      </c>
      <c r="E22" s="532">
        <v>203200</v>
      </c>
      <c r="F22" s="532"/>
      <c r="G22" s="532">
        <v>54829</v>
      </c>
      <c r="H22" s="532">
        <v>18394</v>
      </c>
      <c r="I22" s="567"/>
      <c r="J22" s="524"/>
      <c r="K22" s="524"/>
      <c r="L22" s="524"/>
    </row>
    <row r="23" spans="1:12" ht="12.75" customHeight="1">
      <c r="A23" s="576" t="s">
        <v>313</v>
      </c>
      <c r="B23" s="532">
        <v>26124830</v>
      </c>
      <c r="C23" s="532">
        <v>32998211</v>
      </c>
      <c r="D23" s="532">
        <v>32159343</v>
      </c>
      <c r="E23" s="532">
        <v>18262767</v>
      </c>
      <c r="F23" s="532">
        <v>3344833</v>
      </c>
      <c r="G23" s="532">
        <v>10154893</v>
      </c>
      <c r="H23" s="532">
        <v>396850</v>
      </c>
      <c r="I23" s="567"/>
      <c r="J23" s="524"/>
      <c r="K23" s="524"/>
      <c r="L23" s="524"/>
    </row>
    <row r="24" spans="1:9" ht="12.75">
      <c r="A24" s="578" t="s">
        <v>314</v>
      </c>
      <c r="B24" s="577">
        <v>60287696</v>
      </c>
      <c r="C24" s="577">
        <v>79210208</v>
      </c>
      <c r="D24" s="577">
        <v>9018320</v>
      </c>
      <c r="E24" s="577">
        <v>4624714</v>
      </c>
      <c r="F24" s="577">
        <v>4168898</v>
      </c>
      <c r="G24" s="577"/>
      <c r="H24" s="577">
        <v>224708</v>
      </c>
      <c r="I24" s="565"/>
    </row>
    <row r="25" spans="1:9" ht="18" customHeight="1">
      <c r="A25" s="579" t="s">
        <v>315</v>
      </c>
      <c r="B25" s="554">
        <v>8770238</v>
      </c>
      <c r="C25" s="560">
        <v>44702335</v>
      </c>
      <c r="D25" s="560">
        <v>18611437</v>
      </c>
      <c r="E25" s="560">
        <v>15880662</v>
      </c>
      <c r="F25" s="580">
        <v>0</v>
      </c>
      <c r="G25" s="560">
        <v>2307292</v>
      </c>
      <c r="H25" s="560">
        <v>423483</v>
      </c>
      <c r="I25" s="565"/>
    </row>
    <row r="26" spans="1:9" ht="12.75">
      <c r="A26" s="576"/>
      <c r="B26" s="566"/>
      <c r="C26" s="566"/>
      <c r="D26" s="566"/>
      <c r="E26" s="566"/>
      <c r="F26" s="566"/>
      <c r="G26" s="566"/>
      <c r="H26" s="566"/>
      <c r="I26" s="565"/>
    </row>
    <row r="27" spans="1:9" ht="12.75">
      <c r="A27" s="576"/>
      <c r="B27" s="581"/>
      <c r="C27" s="581"/>
      <c r="D27" s="581"/>
      <c r="E27" s="566"/>
      <c r="F27" s="566"/>
      <c r="G27" s="566"/>
      <c r="H27" s="566"/>
      <c r="I27" s="565"/>
    </row>
    <row r="28" spans="1:9" ht="12.75">
      <c r="A28" s="582"/>
      <c r="B28" s="566"/>
      <c r="C28" s="566"/>
      <c r="D28" s="566"/>
      <c r="E28" s="566"/>
      <c r="F28" s="566"/>
      <c r="G28" s="566"/>
      <c r="H28" s="566"/>
      <c r="I28" s="565"/>
    </row>
    <row r="29" spans="1:9" ht="12.75">
      <c r="A29" s="582"/>
      <c r="B29" s="566"/>
      <c r="C29" s="566"/>
      <c r="D29" s="566"/>
      <c r="E29" s="566"/>
      <c r="F29" s="566"/>
      <c r="G29" s="566"/>
      <c r="H29" s="566"/>
      <c r="I29" s="565"/>
    </row>
    <row r="30" spans="1:9" ht="12.75">
      <c r="A30" s="582"/>
      <c r="B30" s="566"/>
      <c r="C30" s="566"/>
      <c r="D30" s="566"/>
      <c r="E30" s="566"/>
      <c r="F30" s="566"/>
      <c r="G30" s="566"/>
      <c r="H30" s="566"/>
      <c r="I30" s="565"/>
    </row>
    <row r="31" spans="1:9" ht="12.75">
      <c r="A31" s="567"/>
      <c r="B31" s="581"/>
      <c r="C31" s="581"/>
      <c r="D31" s="581"/>
      <c r="E31" s="581"/>
      <c r="F31" s="581"/>
      <c r="G31" s="581"/>
      <c r="H31" s="581"/>
      <c r="I31" s="565"/>
    </row>
    <row r="32" spans="1:9" ht="12.75">
      <c r="A32" s="582"/>
      <c r="B32" s="583" t="s">
        <v>293</v>
      </c>
      <c r="C32" s="583"/>
      <c r="D32" s="567"/>
      <c r="E32" s="541" t="s">
        <v>264</v>
      </c>
      <c r="F32" s="567"/>
      <c r="G32" s="567"/>
      <c r="H32" s="567"/>
      <c r="I32" s="565"/>
    </row>
    <row r="33" spans="1:9" ht="12.75">
      <c r="A33" s="582"/>
      <c r="B33" s="582"/>
      <c r="C33" s="582"/>
      <c r="D33" s="567"/>
      <c r="E33" s="541"/>
      <c r="F33" s="567"/>
      <c r="G33" s="567"/>
      <c r="H33" s="567"/>
      <c r="I33" s="565"/>
    </row>
    <row r="34" spans="1:9" ht="12.75">
      <c r="A34" s="582"/>
      <c r="B34" s="583" t="s">
        <v>294</v>
      </c>
      <c r="C34" s="583"/>
      <c r="D34" s="567"/>
      <c r="E34" s="541" t="s">
        <v>266</v>
      </c>
      <c r="F34" s="567"/>
      <c r="G34" s="567"/>
      <c r="H34" s="567"/>
      <c r="I34" s="565"/>
    </row>
    <row r="35" spans="1:9" ht="12.75">
      <c r="A35" s="582"/>
      <c r="B35" s="541"/>
      <c r="C35" s="567"/>
      <c r="D35" s="567"/>
      <c r="E35" s="567"/>
      <c r="F35" s="567"/>
      <c r="G35" s="567"/>
      <c r="H35" s="567"/>
      <c r="I35" s="565"/>
    </row>
    <row r="36" spans="1:9" ht="12.75">
      <c r="A36" s="567"/>
      <c r="B36" s="567"/>
      <c r="C36" s="567"/>
      <c r="D36" s="567"/>
      <c r="E36" s="567"/>
      <c r="F36" s="567"/>
      <c r="G36" s="567"/>
      <c r="H36" s="567"/>
      <c r="I36" s="565"/>
    </row>
    <row r="37" spans="1:9" ht="12.75">
      <c r="A37" s="567"/>
      <c r="B37" s="567"/>
      <c r="C37" s="567"/>
      <c r="D37" s="567"/>
      <c r="E37" s="567"/>
      <c r="F37" s="567"/>
      <c r="G37" s="567"/>
      <c r="H37" s="567"/>
      <c r="I37" s="565"/>
    </row>
    <row r="38" spans="1:9" ht="12.75">
      <c r="A38" s="567"/>
      <c r="B38" s="567"/>
      <c r="C38" s="567"/>
      <c r="D38" s="567"/>
      <c r="E38" s="567"/>
      <c r="F38" s="567"/>
      <c r="G38" s="567"/>
      <c r="H38" s="567"/>
      <c r="I38" s="565"/>
    </row>
    <row r="39" spans="1:9" ht="12.75">
      <c r="A39" s="567"/>
      <c r="B39" s="567"/>
      <c r="C39" s="567"/>
      <c r="D39" s="567"/>
      <c r="E39" s="567"/>
      <c r="F39" s="567"/>
      <c r="G39" s="567"/>
      <c r="H39" s="567"/>
      <c r="I39" s="565"/>
    </row>
    <row r="40" spans="1:9" ht="12.75">
      <c r="A40" s="567"/>
      <c r="B40" s="567"/>
      <c r="C40" s="567"/>
      <c r="D40" s="567"/>
      <c r="E40" s="567"/>
      <c r="F40" s="567"/>
      <c r="G40" s="567"/>
      <c r="H40" s="567"/>
      <c r="I40" s="565"/>
    </row>
    <row r="41" spans="1:9" ht="12.75">
      <c r="A41" s="567"/>
      <c r="B41" s="567"/>
      <c r="C41" s="567"/>
      <c r="D41" s="567"/>
      <c r="E41" s="567"/>
      <c r="F41" s="567"/>
      <c r="G41" s="567"/>
      <c r="H41" s="567"/>
      <c r="I41" s="565"/>
    </row>
    <row r="42" spans="1:9" ht="12.75">
      <c r="A42" s="567"/>
      <c r="B42" s="567"/>
      <c r="C42" s="567"/>
      <c r="D42" s="567"/>
      <c r="E42" s="567"/>
      <c r="F42" s="567"/>
      <c r="G42" s="567"/>
      <c r="H42" s="567"/>
      <c r="I42" s="565"/>
    </row>
    <row r="43" spans="1:9" ht="12.75">
      <c r="A43" s="567"/>
      <c r="B43" s="567"/>
      <c r="C43" s="567"/>
      <c r="D43" s="567"/>
      <c r="E43" s="567"/>
      <c r="F43" s="567"/>
      <c r="G43" s="567"/>
      <c r="H43" s="567"/>
      <c r="I43" s="565"/>
    </row>
    <row r="44" spans="1:9" ht="12.75">
      <c r="A44" s="567"/>
      <c r="B44" s="567"/>
      <c r="C44" s="567"/>
      <c r="D44" s="567"/>
      <c r="E44" s="567"/>
      <c r="F44" s="567"/>
      <c r="G44" s="567"/>
      <c r="H44" s="567"/>
      <c r="I44" s="565"/>
    </row>
    <row r="45" spans="1:9" ht="12.75">
      <c r="A45" s="567"/>
      <c r="B45" s="567"/>
      <c r="C45" s="567"/>
      <c r="D45" s="567"/>
      <c r="E45" s="567"/>
      <c r="F45" s="567"/>
      <c r="G45" s="567"/>
      <c r="H45" s="567"/>
      <c r="I45" s="565"/>
    </row>
    <row r="46" spans="1:9" ht="12.75">
      <c r="A46" s="567"/>
      <c r="B46" s="567"/>
      <c r="C46" s="567"/>
      <c r="D46" s="567"/>
      <c r="E46" s="567"/>
      <c r="F46" s="567"/>
      <c r="G46" s="567"/>
      <c r="H46" s="567"/>
      <c r="I46" s="565"/>
    </row>
    <row r="47" spans="1:9" ht="12.75">
      <c r="A47" s="567"/>
      <c r="B47" s="567"/>
      <c r="C47" s="567"/>
      <c r="D47" s="567"/>
      <c r="E47" s="567"/>
      <c r="F47" s="567"/>
      <c r="G47" s="567"/>
      <c r="H47" s="567"/>
      <c r="I47" s="565"/>
    </row>
    <row r="48" spans="1:9" ht="12.75">
      <c r="A48" s="567"/>
      <c r="B48" s="567"/>
      <c r="C48" s="567"/>
      <c r="D48" s="567"/>
      <c r="E48" s="567"/>
      <c r="F48" s="567"/>
      <c r="G48" s="567"/>
      <c r="H48" s="567"/>
      <c r="I48" s="565"/>
    </row>
    <row r="49" spans="1:9" ht="12.75">
      <c r="A49" s="567"/>
      <c r="B49" s="567"/>
      <c r="C49" s="567"/>
      <c r="D49" s="567"/>
      <c r="E49" s="567"/>
      <c r="F49" s="567"/>
      <c r="G49" s="567"/>
      <c r="H49" s="567"/>
      <c r="I49" s="565"/>
    </row>
    <row r="50" spans="1:9" ht="12.75">
      <c r="A50" s="567"/>
      <c r="B50" s="567"/>
      <c r="C50" s="567"/>
      <c r="D50" s="567"/>
      <c r="E50" s="567"/>
      <c r="F50" s="567"/>
      <c r="G50" s="567"/>
      <c r="H50" s="567"/>
      <c r="I50" s="565"/>
    </row>
    <row r="51" spans="1:9" ht="12.75">
      <c r="A51" s="567"/>
      <c r="B51" s="567"/>
      <c r="C51" s="567"/>
      <c r="D51" s="567"/>
      <c r="E51" s="567"/>
      <c r="F51" s="567"/>
      <c r="G51" s="567"/>
      <c r="H51" s="567"/>
      <c r="I51" s="565"/>
    </row>
    <row r="52" spans="1:9" ht="12.75">
      <c r="A52" s="567"/>
      <c r="B52" s="567"/>
      <c r="C52" s="567"/>
      <c r="D52" s="567"/>
      <c r="E52" s="567"/>
      <c r="F52" s="567"/>
      <c r="G52" s="567"/>
      <c r="H52" s="567"/>
      <c r="I52" s="565"/>
    </row>
    <row r="53" spans="1:9" ht="12.75">
      <c r="A53" s="567"/>
      <c r="B53" s="567"/>
      <c r="C53" s="567"/>
      <c r="D53" s="567"/>
      <c r="E53" s="567"/>
      <c r="F53" s="567"/>
      <c r="G53" s="567"/>
      <c r="H53" s="567"/>
      <c r="I53" s="565"/>
    </row>
    <row r="54" spans="1:9" ht="12.75">
      <c r="A54" s="567"/>
      <c r="B54" s="567"/>
      <c r="C54" s="567"/>
      <c r="D54" s="567"/>
      <c r="E54" s="567"/>
      <c r="F54" s="567"/>
      <c r="G54" s="567"/>
      <c r="H54" s="567"/>
      <c r="I54" s="565"/>
    </row>
    <row r="55" spans="1:9" ht="12.75">
      <c r="A55" s="567"/>
      <c r="B55" s="567"/>
      <c r="C55" s="567"/>
      <c r="D55" s="567"/>
      <c r="E55" s="567"/>
      <c r="F55" s="567"/>
      <c r="G55" s="567"/>
      <c r="H55" s="567"/>
      <c r="I55" s="565"/>
    </row>
    <row r="56" spans="1:9" ht="12.75">
      <c r="A56" s="567"/>
      <c r="B56" s="567"/>
      <c r="C56" s="567"/>
      <c r="D56" s="567"/>
      <c r="E56" s="567"/>
      <c r="F56" s="567"/>
      <c r="G56" s="567"/>
      <c r="H56" s="567"/>
      <c r="I56" s="565"/>
    </row>
    <row r="57" spans="1:44" ht="12.75">
      <c r="A57" s="567"/>
      <c r="B57" s="567"/>
      <c r="C57" s="567"/>
      <c r="D57" s="567"/>
      <c r="E57" s="567"/>
      <c r="F57" s="567"/>
      <c r="G57" s="567"/>
      <c r="H57" s="567"/>
      <c r="I57" s="567"/>
      <c r="J57" s="524"/>
      <c r="K57" s="524"/>
      <c r="L57" s="524"/>
      <c r="M57" s="524"/>
      <c r="N57" s="524"/>
      <c r="O57" s="524"/>
      <c r="P57" s="524"/>
      <c r="Q57" s="524"/>
      <c r="R57" s="524"/>
      <c r="S57" s="524"/>
      <c r="T57" s="524"/>
      <c r="U57" s="524"/>
      <c r="V57" s="524"/>
      <c r="W57" s="524"/>
      <c r="X57" s="524"/>
      <c r="Y57" s="524"/>
      <c r="Z57" s="524"/>
      <c r="AA57" s="524"/>
      <c r="AB57" s="524"/>
      <c r="AC57" s="524"/>
      <c r="AD57" s="524"/>
      <c r="AE57" s="524"/>
      <c r="AF57" s="524"/>
      <c r="AG57" s="524"/>
      <c r="AH57" s="524"/>
      <c r="AI57" s="524"/>
      <c r="AJ57" s="524"/>
      <c r="AK57" s="524"/>
      <c r="AL57" s="524"/>
      <c r="AM57" s="524"/>
      <c r="AN57" s="524"/>
      <c r="AO57" s="524"/>
      <c r="AP57" s="524"/>
      <c r="AQ57" s="524"/>
      <c r="AR57" s="524"/>
    </row>
    <row r="58" spans="1:44" ht="12.75">
      <c r="A58" s="567"/>
      <c r="B58" s="567"/>
      <c r="C58" s="567"/>
      <c r="D58" s="567"/>
      <c r="E58" s="567"/>
      <c r="F58" s="567"/>
      <c r="G58" s="567"/>
      <c r="H58" s="567"/>
      <c r="I58" s="567"/>
      <c r="J58" s="524"/>
      <c r="K58" s="524"/>
      <c r="L58" s="524"/>
      <c r="M58" s="524"/>
      <c r="N58" s="524"/>
      <c r="O58" s="524"/>
      <c r="P58" s="524"/>
      <c r="Q58" s="524"/>
      <c r="R58" s="524"/>
      <c r="S58" s="524"/>
      <c r="T58" s="524"/>
      <c r="U58" s="524"/>
      <c r="V58" s="524"/>
      <c r="W58" s="524"/>
      <c r="X58" s="524"/>
      <c r="Y58" s="524"/>
      <c r="Z58" s="524"/>
      <c r="AA58" s="524"/>
      <c r="AB58" s="524"/>
      <c r="AC58" s="524"/>
      <c r="AD58" s="524"/>
      <c r="AE58" s="524"/>
      <c r="AF58" s="524"/>
      <c r="AG58" s="524"/>
      <c r="AH58" s="524"/>
      <c r="AI58" s="524"/>
      <c r="AJ58" s="524"/>
      <c r="AK58" s="524"/>
      <c r="AL58" s="524"/>
      <c r="AM58" s="524"/>
      <c r="AN58" s="524"/>
      <c r="AO58" s="524"/>
      <c r="AP58" s="524"/>
      <c r="AQ58" s="524"/>
      <c r="AR58" s="524"/>
    </row>
    <row r="59" spans="1:44" ht="12.75">
      <c r="A59" s="567"/>
      <c r="B59" s="567"/>
      <c r="C59" s="567"/>
      <c r="D59" s="567"/>
      <c r="E59" s="567"/>
      <c r="F59" s="567"/>
      <c r="G59" s="567"/>
      <c r="H59" s="567"/>
      <c r="I59" s="567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524"/>
      <c r="AE59" s="524"/>
      <c r="AF59" s="524"/>
      <c r="AG59" s="524"/>
      <c r="AH59" s="524"/>
      <c r="AI59" s="524"/>
      <c r="AJ59" s="524"/>
      <c r="AK59" s="524"/>
      <c r="AL59" s="524"/>
      <c r="AM59" s="524"/>
      <c r="AN59" s="524"/>
      <c r="AO59" s="524"/>
      <c r="AP59" s="524"/>
      <c r="AQ59" s="524"/>
      <c r="AR59" s="524"/>
    </row>
    <row r="60" spans="1:44" ht="12.75">
      <c r="A60" s="567"/>
      <c r="B60" s="567"/>
      <c r="C60" s="567"/>
      <c r="D60" s="567"/>
      <c r="E60" s="567"/>
      <c r="F60" s="567"/>
      <c r="G60" s="567"/>
      <c r="H60" s="567"/>
      <c r="I60" s="567"/>
      <c r="J60" s="524"/>
      <c r="K60" s="524"/>
      <c r="L60" s="524"/>
      <c r="M60" s="524"/>
      <c r="N60" s="524"/>
      <c r="O60" s="524"/>
      <c r="P60" s="524"/>
      <c r="Q60" s="524"/>
      <c r="R60" s="524"/>
      <c r="S60" s="524"/>
      <c r="T60" s="524"/>
      <c r="U60" s="524"/>
      <c r="V60" s="524"/>
      <c r="W60" s="524"/>
      <c r="X60" s="524"/>
      <c r="Y60" s="524"/>
      <c r="Z60" s="524"/>
      <c r="AA60" s="524"/>
      <c r="AB60" s="524"/>
      <c r="AC60" s="524"/>
      <c r="AD60" s="524"/>
      <c r="AE60" s="524"/>
      <c r="AF60" s="524"/>
      <c r="AG60" s="524"/>
      <c r="AH60" s="524"/>
      <c r="AI60" s="524"/>
      <c r="AJ60" s="524"/>
      <c r="AK60" s="524"/>
      <c r="AL60" s="524"/>
      <c r="AM60" s="524"/>
      <c r="AN60" s="524"/>
      <c r="AO60" s="524"/>
      <c r="AP60" s="524"/>
      <c r="AQ60" s="524"/>
      <c r="AR60" s="524"/>
    </row>
    <row r="61" spans="1:44" ht="12.75">
      <c r="A61" s="567"/>
      <c r="B61" s="567"/>
      <c r="C61" s="567"/>
      <c r="D61" s="567"/>
      <c r="E61" s="567"/>
      <c r="F61" s="567"/>
      <c r="G61" s="567"/>
      <c r="H61" s="567"/>
      <c r="I61" s="567"/>
      <c r="J61" s="524"/>
      <c r="K61" s="524"/>
      <c r="L61" s="524"/>
      <c r="M61" s="524"/>
      <c r="N61" s="524"/>
      <c r="O61" s="524"/>
      <c r="P61" s="524"/>
      <c r="Q61" s="524"/>
      <c r="R61" s="524"/>
      <c r="S61" s="524"/>
      <c r="T61" s="524"/>
      <c r="U61" s="524"/>
      <c r="V61" s="524"/>
      <c r="W61" s="524"/>
      <c r="X61" s="524"/>
      <c r="Y61" s="524"/>
      <c r="Z61" s="524"/>
      <c r="AA61" s="524"/>
      <c r="AB61" s="524"/>
      <c r="AC61" s="524"/>
      <c r="AD61" s="524"/>
      <c r="AE61" s="524"/>
      <c r="AF61" s="524"/>
      <c r="AG61" s="524"/>
      <c r="AH61" s="524"/>
      <c r="AI61" s="524"/>
      <c r="AJ61" s="524"/>
      <c r="AK61" s="524"/>
      <c r="AL61" s="524"/>
      <c r="AM61" s="524"/>
      <c r="AN61" s="524"/>
      <c r="AO61" s="524"/>
      <c r="AP61" s="524"/>
      <c r="AQ61" s="524"/>
      <c r="AR61" s="524"/>
    </row>
    <row r="62" spans="1:44" ht="12.75">
      <c r="A62" s="567"/>
      <c r="B62" s="567"/>
      <c r="C62" s="567"/>
      <c r="D62" s="567"/>
      <c r="E62" s="567"/>
      <c r="F62" s="567"/>
      <c r="G62" s="567"/>
      <c r="H62" s="567"/>
      <c r="I62" s="567"/>
      <c r="J62" s="524"/>
      <c r="K62" s="524"/>
      <c r="L62" s="524"/>
      <c r="M62" s="524"/>
      <c r="N62" s="524"/>
      <c r="O62" s="524"/>
      <c r="P62" s="524"/>
      <c r="Q62" s="524"/>
      <c r="R62" s="524"/>
      <c r="S62" s="524"/>
      <c r="T62" s="524"/>
      <c r="U62" s="524"/>
      <c r="V62" s="524"/>
      <c r="W62" s="524"/>
      <c r="X62" s="524"/>
      <c r="Y62" s="524"/>
      <c r="Z62" s="524"/>
      <c r="AA62" s="524"/>
      <c r="AB62" s="524"/>
      <c r="AC62" s="524"/>
      <c r="AD62" s="524"/>
      <c r="AE62" s="524"/>
      <c r="AF62" s="524"/>
      <c r="AG62" s="524"/>
      <c r="AH62" s="524"/>
      <c r="AI62" s="524"/>
      <c r="AJ62" s="524"/>
      <c r="AK62" s="524"/>
      <c r="AL62" s="524"/>
      <c r="AM62" s="524"/>
      <c r="AN62" s="524"/>
      <c r="AO62" s="524"/>
      <c r="AP62" s="524"/>
      <c r="AQ62" s="524"/>
      <c r="AR62" s="524"/>
    </row>
    <row r="63" spans="1:44" ht="12.75">
      <c r="A63" s="567"/>
      <c r="B63" s="567"/>
      <c r="C63" s="567"/>
      <c r="D63" s="567"/>
      <c r="E63" s="567"/>
      <c r="F63" s="567"/>
      <c r="G63" s="567"/>
      <c r="H63" s="567"/>
      <c r="I63" s="567"/>
      <c r="J63" s="524"/>
      <c r="K63" s="524"/>
      <c r="L63" s="524"/>
      <c r="M63" s="524"/>
      <c r="N63" s="524"/>
      <c r="O63" s="524"/>
      <c r="P63" s="524"/>
      <c r="Q63" s="524"/>
      <c r="R63" s="524"/>
      <c r="S63" s="524"/>
      <c r="T63" s="524"/>
      <c r="U63" s="524"/>
      <c r="V63" s="524"/>
      <c r="W63" s="524"/>
      <c r="X63" s="524"/>
      <c r="Y63" s="524"/>
      <c r="Z63" s="524"/>
      <c r="AA63" s="524"/>
      <c r="AB63" s="524"/>
      <c r="AC63" s="524"/>
      <c r="AD63" s="524"/>
      <c r="AE63" s="524"/>
      <c r="AF63" s="524"/>
      <c r="AG63" s="524"/>
      <c r="AH63" s="524"/>
      <c r="AI63" s="524"/>
      <c r="AJ63" s="524"/>
      <c r="AK63" s="524"/>
      <c r="AL63" s="524"/>
      <c r="AM63" s="524"/>
      <c r="AN63" s="524"/>
      <c r="AO63" s="524"/>
      <c r="AP63" s="524"/>
      <c r="AQ63" s="524"/>
      <c r="AR63" s="524"/>
    </row>
    <row r="64" spans="1:44" ht="12.75">
      <c r="A64" s="567"/>
      <c r="B64" s="567"/>
      <c r="C64" s="567"/>
      <c r="D64" s="567"/>
      <c r="E64" s="567"/>
      <c r="F64" s="567"/>
      <c r="G64" s="567"/>
      <c r="H64" s="567"/>
      <c r="I64" s="567"/>
      <c r="J64" s="524"/>
      <c r="K64" s="524"/>
      <c r="L64" s="524"/>
      <c r="M64" s="524"/>
      <c r="N64" s="524"/>
      <c r="O64" s="524"/>
      <c r="P64" s="524"/>
      <c r="Q64" s="524"/>
      <c r="R64" s="524"/>
      <c r="S64" s="524"/>
      <c r="T64" s="524"/>
      <c r="U64" s="524"/>
      <c r="V64" s="524"/>
      <c r="W64" s="524"/>
      <c r="X64" s="524"/>
      <c r="Y64" s="524"/>
      <c r="Z64" s="524"/>
      <c r="AA64" s="524"/>
      <c r="AB64" s="524"/>
      <c r="AC64" s="524"/>
      <c r="AD64" s="524"/>
      <c r="AE64" s="524"/>
      <c r="AF64" s="524"/>
      <c r="AG64" s="524"/>
      <c r="AH64" s="524"/>
      <c r="AI64" s="524"/>
      <c r="AJ64" s="524"/>
      <c r="AK64" s="524"/>
      <c r="AL64" s="524"/>
      <c r="AM64" s="524"/>
      <c r="AN64" s="524"/>
      <c r="AO64" s="524"/>
      <c r="AP64" s="524"/>
      <c r="AQ64" s="524"/>
      <c r="AR64" s="524"/>
    </row>
    <row r="65" spans="1:44" ht="12.75">
      <c r="A65" s="567"/>
      <c r="B65" s="567"/>
      <c r="C65" s="567"/>
      <c r="D65" s="567"/>
      <c r="E65" s="567"/>
      <c r="F65" s="567"/>
      <c r="G65" s="567"/>
      <c r="H65" s="567"/>
      <c r="I65" s="567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AH65" s="524"/>
      <c r="AI65" s="524"/>
      <c r="AJ65" s="524"/>
      <c r="AK65" s="524"/>
      <c r="AL65" s="524"/>
      <c r="AM65" s="524"/>
      <c r="AN65" s="524"/>
      <c r="AO65" s="524"/>
      <c r="AP65" s="524"/>
      <c r="AQ65" s="524"/>
      <c r="AR65" s="524"/>
    </row>
    <row r="66" spans="1:44" ht="12.75">
      <c r="A66" s="567"/>
      <c r="B66" s="567"/>
      <c r="C66" s="567"/>
      <c r="D66" s="567"/>
      <c r="E66" s="567"/>
      <c r="F66" s="567"/>
      <c r="G66" s="567"/>
      <c r="H66" s="567"/>
      <c r="I66" s="567"/>
      <c r="J66" s="524"/>
      <c r="K66" s="524"/>
      <c r="L66" s="524"/>
      <c r="M66" s="524"/>
      <c r="N66" s="524"/>
      <c r="O66" s="524"/>
      <c r="P66" s="524"/>
      <c r="Q66" s="524"/>
      <c r="R66" s="524"/>
      <c r="S66" s="524"/>
      <c r="T66" s="524"/>
      <c r="U66" s="524"/>
      <c r="V66" s="524"/>
      <c r="W66" s="524"/>
      <c r="X66" s="524"/>
      <c r="Y66" s="524"/>
      <c r="Z66" s="524"/>
      <c r="AA66" s="524"/>
      <c r="AB66" s="524"/>
      <c r="AC66" s="524"/>
      <c r="AD66" s="524"/>
      <c r="AE66" s="524"/>
      <c r="AF66" s="524"/>
      <c r="AG66" s="524"/>
      <c r="AH66" s="524"/>
      <c r="AI66" s="524"/>
      <c r="AJ66" s="524"/>
      <c r="AK66" s="524"/>
      <c r="AL66" s="524"/>
      <c r="AM66" s="524"/>
      <c r="AN66" s="524"/>
      <c r="AO66" s="524"/>
      <c r="AP66" s="524"/>
      <c r="AQ66" s="524"/>
      <c r="AR66" s="524"/>
    </row>
    <row r="67" spans="1:44" ht="12.75">
      <c r="A67" s="567"/>
      <c r="B67" s="567"/>
      <c r="C67" s="567"/>
      <c r="D67" s="567"/>
      <c r="E67" s="567"/>
      <c r="F67" s="567"/>
      <c r="G67" s="567"/>
      <c r="H67" s="567"/>
      <c r="I67" s="567"/>
      <c r="J67" s="524"/>
      <c r="K67" s="524"/>
      <c r="L67" s="524"/>
      <c r="M67" s="524"/>
      <c r="N67" s="524"/>
      <c r="O67" s="524"/>
      <c r="P67" s="524"/>
      <c r="Q67" s="524"/>
      <c r="R67" s="524"/>
      <c r="S67" s="524"/>
      <c r="T67" s="524"/>
      <c r="U67" s="524"/>
      <c r="V67" s="524"/>
      <c r="W67" s="524"/>
      <c r="X67" s="524"/>
      <c r="Y67" s="524"/>
      <c r="Z67" s="524"/>
      <c r="AA67" s="524"/>
      <c r="AB67" s="524"/>
      <c r="AC67" s="524"/>
      <c r="AD67" s="524"/>
      <c r="AE67" s="524"/>
      <c r="AF67" s="524"/>
      <c r="AG67" s="524"/>
      <c r="AH67" s="524"/>
      <c r="AI67" s="524"/>
      <c r="AJ67" s="524"/>
      <c r="AK67" s="524"/>
      <c r="AL67" s="524"/>
      <c r="AM67" s="524"/>
      <c r="AN67" s="524"/>
      <c r="AO67" s="524"/>
      <c r="AP67" s="524"/>
      <c r="AQ67" s="524"/>
      <c r="AR67" s="524"/>
    </row>
    <row r="68" spans="1:44" ht="12.75">
      <c r="A68" s="567"/>
      <c r="B68" s="567"/>
      <c r="C68" s="567"/>
      <c r="D68" s="567"/>
      <c r="E68" s="567"/>
      <c r="F68" s="567"/>
      <c r="G68" s="567"/>
      <c r="H68" s="567"/>
      <c r="I68" s="567"/>
      <c r="J68" s="524"/>
      <c r="K68" s="524"/>
      <c r="L68" s="524"/>
      <c r="M68" s="524"/>
      <c r="N68" s="524"/>
      <c r="O68" s="524"/>
      <c r="P68" s="524"/>
      <c r="Q68" s="524"/>
      <c r="R68" s="524"/>
      <c r="S68" s="524"/>
      <c r="T68" s="524"/>
      <c r="U68" s="524"/>
      <c r="V68" s="524"/>
      <c r="W68" s="524"/>
      <c r="X68" s="524"/>
      <c r="Y68" s="524"/>
      <c r="Z68" s="524"/>
      <c r="AA68" s="524"/>
      <c r="AB68" s="524"/>
      <c r="AC68" s="524"/>
      <c r="AD68" s="524"/>
      <c r="AE68" s="524"/>
      <c r="AF68" s="524"/>
      <c r="AG68" s="524"/>
      <c r="AH68" s="524"/>
      <c r="AI68" s="524"/>
      <c r="AJ68" s="524"/>
      <c r="AK68" s="524"/>
      <c r="AL68" s="524"/>
      <c r="AM68" s="524"/>
      <c r="AN68" s="524"/>
      <c r="AO68" s="524"/>
      <c r="AP68" s="524"/>
      <c r="AQ68" s="524"/>
      <c r="AR68" s="524"/>
    </row>
    <row r="69" spans="1:44" ht="12.75">
      <c r="A69" s="567"/>
      <c r="B69" s="567"/>
      <c r="C69" s="567"/>
      <c r="D69" s="567"/>
      <c r="E69" s="567"/>
      <c r="F69" s="567"/>
      <c r="G69" s="567"/>
      <c r="H69" s="567"/>
      <c r="I69" s="567"/>
      <c r="J69" s="524"/>
      <c r="K69" s="524"/>
      <c r="L69" s="524"/>
      <c r="M69" s="524"/>
      <c r="N69" s="524"/>
      <c r="O69" s="524"/>
      <c r="P69" s="524"/>
      <c r="Q69" s="524"/>
      <c r="R69" s="524"/>
      <c r="S69" s="524"/>
      <c r="T69" s="524"/>
      <c r="U69" s="524"/>
      <c r="V69" s="524"/>
      <c r="W69" s="524"/>
      <c r="X69" s="524"/>
      <c r="Y69" s="524"/>
      <c r="Z69" s="524"/>
      <c r="AA69" s="524"/>
      <c r="AB69" s="524"/>
      <c r="AC69" s="524"/>
      <c r="AD69" s="524"/>
      <c r="AE69" s="524"/>
      <c r="AF69" s="524"/>
      <c r="AG69" s="524"/>
      <c r="AH69" s="524"/>
      <c r="AI69" s="524"/>
      <c r="AJ69" s="524"/>
      <c r="AK69" s="524"/>
      <c r="AL69" s="524"/>
      <c r="AM69" s="524"/>
      <c r="AN69" s="524"/>
      <c r="AO69" s="524"/>
      <c r="AP69" s="524"/>
      <c r="AQ69" s="524"/>
      <c r="AR69" s="524"/>
    </row>
    <row r="70" spans="1:44" ht="12.75">
      <c r="A70" s="567"/>
      <c r="B70" s="567"/>
      <c r="C70" s="567"/>
      <c r="D70" s="567"/>
      <c r="E70" s="567"/>
      <c r="F70" s="567"/>
      <c r="G70" s="567"/>
      <c r="H70" s="567"/>
      <c r="I70" s="567"/>
      <c r="J70" s="524"/>
      <c r="K70" s="524"/>
      <c r="L70" s="524"/>
      <c r="M70" s="524"/>
      <c r="N70" s="524"/>
      <c r="O70" s="524"/>
      <c r="P70" s="524"/>
      <c r="Q70" s="524"/>
      <c r="R70" s="524"/>
      <c r="S70" s="524"/>
      <c r="T70" s="524"/>
      <c r="U70" s="524"/>
      <c r="V70" s="524"/>
      <c r="W70" s="524"/>
      <c r="X70" s="524"/>
      <c r="Y70" s="524"/>
      <c r="Z70" s="524"/>
      <c r="AA70" s="524"/>
      <c r="AB70" s="524"/>
      <c r="AC70" s="524"/>
      <c r="AD70" s="524"/>
      <c r="AE70" s="524"/>
      <c r="AF70" s="524"/>
      <c r="AG70" s="524"/>
      <c r="AH70" s="524"/>
      <c r="AI70" s="524"/>
      <c r="AJ70" s="524"/>
      <c r="AK70" s="524"/>
      <c r="AL70" s="524"/>
      <c r="AM70" s="524"/>
      <c r="AN70" s="524"/>
      <c r="AO70" s="524"/>
      <c r="AP70" s="524"/>
      <c r="AQ70" s="524"/>
      <c r="AR70" s="524"/>
    </row>
    <row r="71" spans="1:44" ht="12.75">
      <c r="A71" s="567"/>
      <c r="B71" s="567"/>
      <c r="C71" s="567"/>
      <c r="D71" s="567"/>
      <c r="E71" s="567"/>
      <c r="F71" s="567"/>
      <c r="G71" s="567"/>
      <c r="H71" s="567"/>
      <c r="I71" s="567"/>
      <c r="J71" s="524"/>
      <c r="K71" s="524"/>
      <c r="L71" s="524"/>
      <c r="M71" s="524"/>
      <c r="N71" s="524"/>
      <c r="O71" s="524"/>
      <c r="P71" s="524"/>
      <c r="Q71" s="524"/>
      <c r="R71" s="524"/>
      <c r="S71" s="524"/>
      <c r="T71" s="524"/>
      <c r="U71" s="524"/>
      <c r="V71" s="524"/>
      <c r="W71" s="524"/>
      <c r="X71" s="524"/>
      <c r="Y71" s="524"/>
      <c r="Z71" s="524"/>
      <c r="AA71" s="524"/>
      <c r="AB71" s="524"/>
      <c r="AC71" s="524"/>
      <c r="AD71" s="524"/>
      <c r="AE71" s="524"/>
      <c r="AF71" s="524"/>
      <c r="AG71" s="524"/>
      <c r="AH71" s="524"/>
      <c r="AI71" s="524"/>
      <c r="AJ71" s="524"/>
      <c r="AK71" s="524"/>
      <c r="AL71" s="524"/>
      <c r="AM71" s="524"/>
      <c r="AN71" s="524"/>
      <c r="AO71" s="524"/>
      <c r="AP71" s="524"/>
      <c r="AQ71" s="524"/>
      <c r="AR71" s="524"/>
    </row>
    <row r="72" spans="1:44" ht="12.75">
      <c r="A72" s="567"/>
      <c r="B72" s="567"/>
      <c r="C72" s="567"/>
      <c r="D72" s="567"/>
      <c r="E72" s="567"/>
      <c r="F72" s="567"/>
      <c r="G72" s="567"/>
      <c r="H72" s="567"/>
      <c r="I72" s="567"/>
      <c r="J72" s="524"/>
      <c r="K72" s="524"/>
      <c r="L72" s="524"/>
      <c r="M72" s="524"/>
      <c r="N72" s="524"/>
      <c r="O72" s="524"/>
      <c r="P72" s="524"/>
      <c r="Q72" s="524"/>
      <c r="R72" s="524"/>
      <c r="S72" s="524"/>
      <c r="T72" s="524"/>
      <c r="U72" s="524"/>
      <c r="V72" s="524"/>
      <c r="W72" s="524"/>
      <c r="X72" s="524"/>
      <c r="Y72" s="524"/>
      <c r="Z72" s="524"/>
      <c r="AA72" s="524"/>
      <c r="AB72" s="524"/>
      <c r="AC72" s="524"/>
      <c r="AD72" s="524"/>
      <c r="AE72" s="524"/>
      <c r="AF72" s="524"/>
      <c r="AG72" s="524"/>
      <c r="AH72" s="524"/>
      <c r="AI72" s="524"/>
      <c r="AJ72" s="524"/>
      <c r="AK72" s="524"/>
      <c r="AL72" s="524"/>
      <c r="AM72" s="524"/>
      <c r="AN72" s="524"/>
      <c r="AO72" s="524"/>
      <c r="AP72" s="524"/>
      <c r="AQ72" s="524"/>
      <c r="AR72" s="524"/>
    </row>
    <row r="73" spans="1:44" ht="12.75">
      <c r="A73" s="567"/>
      <c r="B73" s="567"/>
      <c r="C73" s="567"/>
      <c r="D73" s="567"/>
      <c r="E73" s="567"/>
      <c r="F73" s="567"/>
      <c r="G73" s="567"/>
      <c r="H73" s="567"/>
      <c r="I73" s="567"/>
      <c r="J73" s="524"/>
      <c r="K73" s="524"/>
      <c r="L73" s="524"/>
      <c r="M73" s="524"/>
      <c r="N73" s="524"/>
      <c r="O73" s="524"/>
      <c r="P73" s="524"/>
      <c r="Q73" s="524"/>
      <c r="R73" s="524"/>
      <c r="S73" s="524"/>
      <c r="T73" s="524"/>
      <c r="U73" s="524"/>
      <c r="V73" s="524"/>
      <c r="W73" s="524"/>
      <c r="X73" s="524"/>
      <c r="Y73" s="524"/>
      <c r="Z73" s="524"/>
      <c r="AA73" s="524"/>
      <c r="AB73" s="524"/>
      <c r="AC73" s="524"/>
      <c r="AD73" s="524"/>
      <c r="AE73" s="524"/>
      <c r="AF73" s="524"/>
      <c r="AG73" s="524"/>
      <c r="AH73" s="524"/>
      <c r="AI73" s="524"/>
      <c r="AJ73" s="524"/>
      <c r="AK73" s="524"/>
      <c r="AL73" s="524"/>
      <c r="AM73" s="524"/>
      <c r="AN73" s="524"/>
      <c r="AO73" s="524"/>
      <c r="AP73" s="524"/>
      <c r="AQ73" s="524"/>
      <c r="AR73" s="524"/>
    </row>
    <row r="74" spans="1:44" ht="12.75">
      <c r="A74" s="567"/>
      <c r="B74" s="567"/>
      <c r="C74" s="567"/>
      <c r="D74" s="567"/>
      <c r="E74" s="567"/>
      <c r="F74" s="567"/>
      <c r="G74" s="567"/>
      <c r="H74" s="567"/>
      <c r="I74" s="567"/>
      <c r="J74" s="524"/>
      <c r="K74" s="524"/>
      <c r="L74" s="524"/>
      <c r="M74" s="524"/>
      <c r="N74" s="524"/>
      <c r="O74" s="524"/>
      <c r="P74" s="524"/>
      <c r="Q74" s="524"/>
      <c r="R74" s="524"/>
      <c r="S74" s="524"/>
      <c r="T74" s="524"/>
      <c r="U74" s="524"/>
      <c r="V74" s="524"/>
      <c r="W74" s="524"/>
      <c r="X74" s="524"/>
      <c r="Y74" s="524"/>
      <c r="Z74" s="524"/>
      <c r="AA74" s="524"/>
      <c r="AB74" s="524"/>
      <c r="AC74" s="524"/>
      <c r="AD74" s="524"/>
      <c r="AE74" s="524"/>
      <c r="AF74" s="524"/>
      <c r="AG74" s="524"/>
      <c r="AH74" s="524"/>
      <c r="AI74" s="524"/>
      <c r="AJ74" s="524"/>
      <c r="AK74" s="524"/>
      <c r="AL74" s="524"/>
      <c r="AM74" s="524"/>
      <c r="AN74" s="524"/>
      <c r="AO74" s="524"/>
      <c r="AP74" s="524"/>
      <c r="AQ74" s="524"/>
      <c r="AR74" s="524"/>
    </row>
    <row r="75" spans="1:44" ht="12.75">
      <c r="A75" s="567"/>
      <c r="B75" s="567"/>
      <c r="C75" s="567"/>
      <c r="D75" s="567"/>
      <c r="E75" s="567"/>
      <c r="F75" s="567"/>
      <c r="G75" s="567"/>
      <c r="H75" s="567"/>
      <c r="I75" s="567"/>
      <c r="J75" s="524"/>
      <c r="K75" s="524"/>
      <c r="L75" s="524"/>
      <c r="M75" s="524"/>
      <c r="N75" s="524"/>
      <c r="O75" s="524"/>
      <c r="P75" s="524"/>
      <c r="Q75" s="524"/>
      <c r="R75" s="524"/>
      <c r="S75" s="524"/>
      <c r="T75" s="524"/>
      <c r="U75" s="524"/>
      <c r="V75" s="524"/>
      <c r="W75" s="524"/>
      <c r="X75" s="524"/>
      <c r="Y75" s="524"/>
      <c r="Z75" s="524"/>
      <c r="AA75" s="524"/>
      <c r="AB75" s="524"/>
      <c r="AC75" s="524"/>
      <c r="AD75" s="524"/>
      <c r="AE75" s="524"/>
      <c r="AF75" s="524"/>
      <c r="AG75" s="524"/>
      <c r="AH75" s="524"/>
      <c r="AI75" s="524"/>
      <c r="AJ75" s="524"/>
      <c r="AK75" s="524"/>
      <c r="AL75" s="524"/>
      <c r="AM75" s="524"/>
      <c r="AN75" s="524"/>
      <c r="AO75" s="524"/>
      <c r="AP75" s="524"/>
      <c r="AQ75" s="524"/>
      <c r="AR75" s="524"/>
    </row>
    <row r="76" spans="1:44" ht="12.75">
      <c r="A76" s="567"/>
      <c r="B76" s="567"/>
      <c r="C76" s="567"/>
      <c r="D76" s="567"/>
      <c r="E76" s="567"/>
      <c r="F76" s="567"/>
      <c r="G76" s="567"/>
      <c r="H76" s="567"/>
      <c r="I76" s="567"/>
      <c r="J76" s="524"/>
      <c r="K76" s="524"/>
      <c r="L76" s="524"/>
      <c r="M76" s="524"/>
      <c r="N76" s="524"/>
      <c r="O76" s="524"/>
      <c r="P76" s="524"/>
      <c r="Q76" s="524"/>
      <c r="R76" s="524"/>
      <c r="S76" s="524"/>
      <c r="T76" s="524"/>
      <c r="U76" s="524"/>
      <c r="V76" s="524"/>
      <c r="W76" s="524"/>
      <c r="X76" s="524"/>
      <c r="Y76" s="524"/>
      <c r="Z76" s="524"/>
      <c r="AA76" s="524"/>
      <c r="AB76" s="524"/>
      <c r="AC76" s="524"/>
      <c r="AD76" s="524"/>
      <c r="AE76" s="524"/>
      <c r="AF76" s="524"/>
      <c r="AG76" s="524"/>
      <c r="AH76" s="524"/>
      <c r="AI76" s="524"/>
      <c r="AJ76" s="524"/>
      <c r="AK76" s="524"/>
      <c r="AL76" s="524"/>
      <c r="AM76" s="524"/>
      <c r="AN76" s="524"/>
      <c r="AO76" s="524"/>
      <c r="AP76" s="524"/>
      <c r="AQ76" s="524"/>
      <c r="AR76" s="524"/>
    </row>
    <row r="77" spans="1:44" ht="12.75">
      <c r="A77" s="567"/>
      <c r="B77" s="567"/>
      <c r="C77" s="567"/>
      <c r="D77" s="567"/>
      <c r="E77" s="567"/>
      <c r="F77" s="567"/>
      <c r="G77" s="567"/>
      <c r="H77" s="567"/>
      <c r="I77" s="567"/>
      <c r="J77" s="524"/>
      <c r="K77" s="524"/>
      <c r="L77" s="524"/>
      <c r="M77" s="524"/>
      <c r="N77" s="524"/>
      <c r="O77" s="524"/>
      <c r="P77" s="524"/>
      <c r="Q77" s="524"/>
      <c r="R77" s="524"/>
      <c r="S77" s="524"/>
      <c r="T77" s="524"/>
      <c r="U77" s="524"/>
      <c r="V77" s="524"/>
      <c r="W77" s="524"/>
      <c r="X77" s="524"/>
      <c r="Y77" s="524"/>
      <c r="Z77" s="524"/>
      <c r="AA77" s="524"/>
      <c r="AB77" s="524"/>
      <c r="AC77" s="524"/>
      <c r="AD77" s="524"/>
      <c r="AE77" s="524"/>
      <c r="AF77" s="524"/>
      <c r="AG77" s="524"/>
      <c r="AH77" s="524"/>
      <c r="AI77" s="524"/>
      <c r="AJ77" s="524"/>
      <c r="AK77" s="524"/>
      <c r="AL77" s="524"/>
      <c r="AM77" s="524"/>
      <c r="AN77" s="524"/>
      <c r="AO77" s="524"/>
      <c r="AP77" s="524"/>
      <c r="AQ77" s="524"/>
      <c r="AR77" s="524"/>
    </row>
    <row r="78" spans="1:44" ht="12.75">
      <c r="A78" s="567"/>
      <c r="B78" s="567"/>
      <c r="C78" s="567"/>
      <c r="D78" s="567"/>
      <c r="E78" s="567"/>
      <c r="F78" s="567"/>
      <c r="G78" s="567"/>
      <c r="H78" s="567"/>
      <c r="I78" s="567"/>
      <c r="J78" s="524"/>
      <c r="K78" s="524"/>
      <c r="L78" s="524"/>
      <c r="M78" s="524"/>
      <c r="N78" s="524"/>
      <c r="O78" s="524"/>
      <c r="P78" s="524"/>
      <c r="Q78" s="524"/>
      <c r="R78" s="524"/>
      <c r="S78" s="524"/>
      <c r="T78" s="524"/>
      <c r="U78" s="524"/>
      <c r="V78" s="524"/>
      <c r="W78" s="524"/>
      <c r="X78" s="524"/>
      <c r="Y78" s="524"/>
      <c r="Z78" s="524"/>
      <c r="AA78" s="524"/>
      <c r="AB78" s="524"/>
      <c r="AC78" s="524"/>
      <c r="AD78" s="524"/>
      <c r="AE78" s="524"/>
      <c r="AF78" s="524"/>
      <c r="AG78" s="524"/>
      <c r="AH78" s="524"/>
      <c r="AI78" s="524"/>
      <c r="AJ78" s="524"/>
      <c r="AK78" s="524"/>
      <c r="AL78" s="524"/>
      <c r="AM78" s="524"/>
      <c r="AN78" s="524"/>
      <c r="AO78" s="524"/>
      <c r="AP78" s="524"/>
      <c r="AQ78" s="524"/>
      <c r="AR78" s="524"/>
    </row>
    <row r="79" spans="1:44" ht="12.75">
      <c r="A79" s="567"/>
      <c r="B79" s="567"/>
      <c r="C79" s="567"/>
      <c r="D79" s="567"/>
      <c r="E79" s="567"/>
      <c r="F79" s="567"/>
      <c r="G79" s="567"/>
      <c r="H79" s="567"/>
      <c r="I79" s="567"/>
      <c r="J79" s="524"/>
      <c r="K79" s="524"/>
      <c r="L79" s="524"/>
      <c r="M79" s="524"/>
      <c r="N79" s="524"/>
      <c r="O79" s="524"/>
      <c r="P79" s="524"/>
      <c r="Q79" s="524"/>
      <c r="R79" s="524"/>
      <c r="S79" s="524"/>
      <c r="T79" s="524"/>
      <c r="U79" s="524"/>
      <c r="V79" s="524"/>
      <c r="W79" s="524"/>
      <c r="X79" s="524"/>
      <c r="Y79" s="524"/>
      <c r="Z79" s="524"/>
      <c r="AA79" s="524"/>
      <c r="AB79" s="524"/>
      <c r="AC79" s="524"/>
      <c r="AD79" s="524"/>
      <c r="AE79" s="524"/>
      <c r="AF79" s="524"/>
      <c r="AG79" s="524"/>
      <c r="AH79" s="524"/>
      <c r="AI79" s="524"/>
      <c r="AJ79" s="524"/>
      <c r="AK79" s="524"/>
      <c r="AL79" s="524"/>
      <c r="AM79" s="524"/>
      <c r="AN79" s="524"/>
      <c r="AO79" s="524"/>
      <c r="AP79" s="524"/>
      <c r="AQ79" s="524"/>
      <c r="AR79" s="524"/>
    </row>
    <row r="80" spans="1:44" ht="12.75">
      <c r="A80" s="567"/>
      <c r="B80" s="567"/>
      <c r="C80" s="567"/>
      <c r="D80" s="567"/>
      <c r="E80" s="567"/>
      <c r="F80" s="567"/>
      <c r="G80" s="567"/>
      <c r="H80" s="567"/>
      <c r="I80" s="567"/>
      <c r="J80" s="524"/>
      <c r="K80" s="524"/>
      <c r="L80" s="524"/>
      <c r="M80" s="524"/>
      <c r="N80" s="524"/>
      <c r="O80" s="524"/>
      <c r="P80" s="524"/>
      <c r="Q80" s="524"/>
      <c r="R80" s="524"/>
      <c r="S80" s="524"/>
      <c r="T80" s="524"/>
      <c r="U80" s="524"/>
      <c r="V80" s="524"/>
      <c r="W80" s="524"/>
      <c r="X80" s="524"/>
      <c r="Y80" s="524"/>
      <c r="Z80" s="524"/>
      <c r="AA80" s="524"/>
      <c r="AB80" s="524"/>
      <c r="AC80" s="524"/>
      <c r="AD80" s="524"/>
      <c r="AE80" s="524"/>
      <c r="AF80" s="524"/>
      <c r="AG80" s="524"/>
      <c r="AH80" s="524"/>
      <c r="AI80" s="524"/>
      <c r="AJ80" s="524"/>
      <c r="AK80" s="524"/>
      <c r="AL80" s="524"/>
      <c r="AM80" s="524"/>
      <c r="AN80" s="524"/>
      <c r="AO80" s="524"/>
      <c r="AP80" s="524"/>
      <c r="AQ80" s="524"/>
      <c r="AR80" s="524"/>
    </row>
    <row r="81" spans="1:44" ht="12.75">
      <c r="A81" s="567"/>
      <c r="B81" s="567"/>
      <c r="C81" s="567"/>
      <c r="D81" s="567"/>
      <c r="E81" s="567"/>
      <c r="F81" s="567"/>
      <c r="G81" s="567"/>
      <c r="H81" s="567"/>
      <c r="I81" s="567"/>
      <c r="J81" s="524"/>
      <c r="K81" s="524"/>
      <c r="L81" s="524"/>
      <c r="M81" s="524"/>
      <c r="N81" s="524"/>
      <c r="O81" s="524"/>
      <c r="P81" s="524"/>
      <c r="Q81" s="524"/>
      <c r="R81" s="524"/>
      <c r="S81" s="524"/>
      <c r="T81" s="524"/>
      <c r="U81" s="524"/>
      <c r="V81" s="524"/>
      <c r="W81" s="524"/>
      <c r="X81" s="524"/>
      <c r="Y81" s="524"/>
      <c r="Z81" s="524"/>
      <c r="AA81" s="524"/>
      <c r="AB81" s="524"/>
      <c r="AC81" s="524"/>
      <c r="AD81" s="524"/>
      <c r="AE81" s="524"/>
      <c r="AF81" s="524"/>
      <c r="AG81" s="524"/>
      <c r="AH81" s="524"/>
      <c r="AI81" s="524"/>
      <c r="AJ81" s="524"/>
      <c r="AK81" s="524"/>
      <c r="AL81" s="524"/>
      <c r="AM81" s="524"/>
      <c r="AN81" s="524"/>
      <c r="AO81" s="524"/>
      <c r="AP81" s="524"/>
      <c r="AQ81" s="524"/>
      <c r="AR81" s="524"/>
    </row>
    <row r="82" spans="1:44" ht="12.75">
      <c r="A82" s="567"/>
      <c r="B82" s="567"/>
      <c r="C82" s="567"/>
      <c r="D82" s="567"/>
      <c r="E82" s="567"/>
      <c r="F82" s="567"/>
      <c r="G82" s="567"/>
      <c r="H82" s="567"/>
      <c r="I82" s="567"/>
      <c r="J82" s="524"/>
      <c r="K82" s="524"/>
      <c r="L82" s="524"/>
      <c r="M82" s="524"/>
      <c r="N82" s="524"/>
      <c r="O82" s="524"/>
      <c r="P82" s="524"/>
      <c r="Q82" s="524"/>
      <c r="R82" s="524"/>
      <c r="S82" s="524"/>
      <c r="T82" s="524"/>
      <c r="U82" s="524"/>
      <c r="V82" s="524"/>
      <c r="W82" s="524"/>
      <c r="X82" s="524"/>
      <c r="Y82" s="524"/>
      <c r="Z82" s="524"/>
      <c r="AA82" s="524"/>
      <c r="AB82" s="524"/>
      <c r="AC82" s="524"/>
      <c r="AD82" s="524"/>
      <c r="AE82" s="524"/>
      <c r="AF82" s="524"/>
      <c r="AG82" s="524"/>
      <c r="AH82" s="524"/>
      <c r="AI82" s="524"/>
      <c r="AJ82" s="524"/>
      <c r="AK82" s="524"/>
      <c r="AL82" s="524"/>
      <c r="AM82" s="524"/>
      <c r="AN82" s="524"/>
      <c r="AO82" s="524"/>
      <c r="AP82" s="524"/>
      <c r="AQ82" s="524"/>
      <c r="AR82" s="524"/>
    </row>
    <row r="83" spans="1:44" ht="12.75">
      <c r="A83" s="567"/>
      <c r="B83" s="567"/>
      <c r="C83" s="567"/>
      <c r="D83" s="567"/>
      <c r="E83" s="567"/>
      <c r="F83" s="567"/>
      <c r="G83" s="567"/>
      <c r="H83" s="567"/>
      <c r="I83" s="567"/>
      <c r="J83" s="524"/>
      <c r="K83" s="524"/>
      <c r="L83" s="524"/>
      <c r="M83" s="524"/>
      <c r="N83" s="524"/>
      <c r="O83" s="524"/>
      <c r="P83" s="524"/>
      <c r="Q83" s="524"/>
      <c r="R83" s="524"/>
      <c r="S83" s="524"/>
      <c r="T83" s="524"/>
      <c r="U83" s="524"/>
      <c r="V83" s="524"/>
      <c r="W83" s="524"/>
      <c r="X83" s="524"/>
      <c r="Y83" s="524"/>
      <c r="Z83" s="524"/>
      <c r="AA83" s="524"/>
      <c r="AB83" s="524"/>
      <c r="AC83" s="524"/>
      <c r="AD83" s="524"/>
      <c r="AE83" s="524"/>
      <c r="AF83" s="524"/>
      <c r="AG83" s="524"/>
      <c r="AH83" s="524"/>
      <c r="AI83" s="524"/>
      <c r="AJ83" s="524"/>
      <c r="AK83" s="524"/>
      <c r="AL83" s="524"/>
      <c r="AM83" s="524"/>
      <c r="AN83" s="524"/>
      <c r="AO83" s="524"/>
      <c r="AP83" s="524"/>
      <c r="AQ83" s="524"/>
      <c r="AR83" s="524"/>
    </row>
    <row r="84" spans="1:44" ht="12.75">
      <c r="A84" s="567"/>
      <c r="B84" s="567"/>
      <c r="C84" s="567"/>
      <c r="D84" s="567"/>
      <c r="E84" s="567"/>
      <c r="F84" s="567"/>
      <c r="G84" s="567"/>
      <c r="H84" s="567"/>
      <c r="I84" s="567"/>
      <c r="J84" s="524"/>
      <c r="K84" s="524"/>
      <c r="L84" s="524"/>
      <c r="M84" s="524"/>
      <c r="N84" s="524"/>
      <c r="O84" s="524"/>
      <c r="P84" s="524"/>
      <c r="Q84" s="524"/>
      <c r="R84" s="524"/>
      <c r="S84" s="524"/>
      <c r="T84" s="524"/>
      <c r="U84" s="524"/>
      <c r="V84" s="524"/>
      <c r="W84" s="524"/>
      <c r="X84" s="524"/>
      <c r="Y84" s="524"/>
      <c r="Z84" s="524"/>
      <c r="AA84" s="524"/>
      <c r="AB84" s="524"/>
      <c r="AC84" s="524"/>
      <c r="AD84" s="524"/>
      <c r="AE84" s="524"/>
      <c r="AF84" s="524"/>
      <c r="AG84" s="524"/>
      <c r="AH84" s="524"/>
      <c r="AI84" s="524"/>
      <c r="AJ84" s="524"/>
      <c r="AK84" s="524"/>
      <c r="AL84" s="524"/>
      <c r="AM84" s="524"/>
      <c r="AN84" s="524"/>
      <c r="AO84" s="524"/>
      <c r="AP84" s="524"/>
      <c r="AQ84" s="524"/>
      <c r="AR84" s="524"/>
    </row>
    <row r="85" spans="1:44" ht="12.75">
      <c r="A85" s="567"/>
      <c r="B85" s="567"/>
      <c r="C85" s="567"/>
      <c r="D85" s="567"/>
      <c r="E85" s="567"/>
      <c r="F85" s="567"/>
      <c r="G85" s="567"/>
      <c r="H85" s="567"/>
      <c r="I85" s="567"/>
      <c r="J85" s="524"/>
      <c r="K85" s="524"/>
      <c r="L85" s="524"/>
      <c r="M85" s="524"/>
      <c r="N85" s="524"/>
      <c r="O85" s="524"/>
      <c r="P85" s="524"/>
      <c r="Q85" s="524"/>
      <c r="R85" s="524"/>
      <c r="S85" s="524"/>
      <c r="T85" s="524"/>
      <c r="U85" s="524"/>
      <c r="V85" s="524"/>
      <c r="W85" s="524"/>
      <c r="X85" s="524"/>
      <c r="Y85" s="524"/>
      <c r="Z85" s="524"/>
      <c r="AA85" s="524"/>
      <c r="AB85" s="524"/>
      <c r="AC85" s="524"/>
      <c r="AD85" s="524"/>
      <c r="AE85" s="524"/>
      <c r="AF85" s="524"/>
      <c r="AG85" s="524"/>
      <c r="AH85" s="524"/>
      <c r="AI85" s="524"/>
      <c r="AJ85" s="524"/>
      <c r="AK85" s="524"/>
      <c r="AL85" s="524"/>
      <c r="AM85" s="524"/>
      <c r="AN85" s="524"/>
      <c r="AO85" s="524"/>
      <c r="AP85" s="524"/>
      <c r="AQ85" s="524"/>
      <c r="AR85" s="524"/>
    </row>
    <row r="86" spans="1:44" ht="12.75">
      <c r="A86" s="567"/>
      <c r="B86" s="567"/>
      <c r="C86" s="567"/>
      <c r="D86" s="567"/>
      <c r="E86" s="567"/>
      <c r="F86" s="567"/>
      <c r="G86" s="567"/>
      <c r="H86" s="567"/>
      <c r="I86" s="567"/>
      <c r="J86" s="524"/>
      <c r="K86" s="524"/>
      <c r="L86" s="524"/>
      <c r="M86" s="524"/>
      <c r="N86" s="524"/>
      <c r="O86" s="524"/>
      <c r="P86" s="524"/>
      <c r="Q86" s="524"/>
      <c r="R86" s="524"/>
      <c r="S86" s="524"/>
      <c r="T86" s="524"/>
      <c r="U86" s="524"/>
      <c r="V86" s="524"/>
      <c r="W86" s="524"/>
      <c r="X86" s="524"/>
      <c r="Y86" s="524"/>
      <c r="Z86" s="524"/>
      <c r="AA86" s="524"/>
      <c r="AB86" s="524"/>
      <c r="AC86" s="524"/>
      <c r="AD86" s="524"/>
      <c r="AE86" s="524"/>
      <c r="AF86" s="524"/>
      <c r="AG86" s="524"/>
      <c r="AH86" s="524"/>
      <c r="AI86" s="524"/>
      <c r="AJ86" s="524"/>
      <c r="AK86" s="524"/>
      <c r="AL86" s="524"/>
      <c r="AM86" s="524"/>
      <c r="AN86" s="524"/>
      <c r="AO86" s="524"/>
      <c r="AP86" s="524"/>
      <c r="AQ86" s="524"/>
      <c r="AR86" s="524"/>
    </row>
    <row r="87" spans="1:44" ht="12.75">
      <c r="A87" s="567"/>
      <c r="B87" s="567"/>
      <c r="C87" s="567"/>
      <c r="D87" s="567"/>
      <c r="E87" s="567"/>
      <c r="F87" s="567"/>
      <c r="G87" s="567"/>
      <c r="H87" s="567"/>
      <c r="I87" s="567"/>
      <c r="J87" s="524"/>
      <c r="K87" s="524"/>
      <c r="L87" s="524"/>
      <c r="M87" s="524"/>
      <c r="N87" s="524"/>
      <c r="O87" s="524"/>
      <c r="P87" s="524"/>
      <c r="Q87" s="524"/>
      <c r="R87" s="524"/>
      <c r="S87" s="524"/>
      <c r="T87" s="524"/>
      <c r="U87" s="524"/>
      <c r="V87" s="524"/>
      <c r="W87" s="524"/>
      <c r="X87" s="524"/>
      <c r="Y87" s="524"/>
      <c r="Z87" s="524"/>
      <c r="AA87" s="524"/>
      <c r="AB87" s="524"/>
      <c r="AC87" s="524"/>
      <c r="AD87" s="524"/>
      <c r="AE87" s="524"/>
      <c r="AF87" s="524"/>
      <c r="AG87" s="524"/>
      <c r="AH87" s="524"/>
      <c r="AI87" s="524"/>
      <c r="AJ87" s="524"/>
      <c r="AK87" s="524"/>
      <c r="AL87" s="524"/>
      <c r="AM87" s="524"/>
      <c r="AN87" s="524"/>
      <c r="AO87" s="524"/>
      <c r="AP87" s="524"/>
      <c r="AQ87" s="524"/>
      <c r="AR87" s="524"/>
    </row>
    <row r="88" spans="1:44" ht="12.75">
      <c r="A88" s="567"/>
      <c r="B88" s="567"/>
      <c r="C88" s="567"/>
      <c r="D88" s="567"/>
      <c r="E88" s="567"/>
      <c r="F88" s="567"/>
      <c r="G88" s="567"/>
      <c r="H88" s="567"/>
      <c r="I88" s="567"/>
      <c r="J88" s="524"/>
      <c r="K88" s="524"/>
      <c r="L88" s="524"/>
      <c r="M88" s="524"/>
      <c r="N88" s="524"/>
      <c r="O88" s="524"/>
      <c r="P88" s="524"/>
      <c r="Q88" s="524"/>
      <c r="R88" s="524"/>
      <c r="S88" s="524"/>
      <c r="T88" s="524"/>
      <c r="U88" s="524"/>
      <c r="V88" s="524"/>
      <c r="W88" s="524"/>
      <c r="X88" s="524"/>
      <c r="Y88" s="524"/>
      <c r="Z88" s="524"/>
      <c r="AA88" s="524"/>
      <c r="AB88" s="524"/>
      <c r="AC88" s="524"/>
      <c r="AD88" s="524"/>
      <c r="AE88" s="524"/>
      <c r="AF88" s="524"/>
      <c r="AG88" s="524"/>
      <c r="AH88" s="524"/>
      <c r="AI88" s="524"/>
      <c r="AJ88" s="524"/>
      <c r="AK88" s="524"/>
      <c r="AL88" s="524"/>
      <c r="AM88" s="524"/>
      <c r="AN88" s="524"/>
      <c r="AO88" s="524"/>
      <c r="AP88" s="524"/>
      <c r="AQ88" s="524"/>
      <c r="AR88" s="524"/>
    </row>
    <row r="89" spans="1:44" ht="12.75">
      <c r="A89" s="567"/>
      <c r="B89" s="567"/>
      <c r="C89" s="567"/>
      <c r="D89" s="567"/>
      <c r="E89" s="567"/>
      <c r="F89" s="567"/>
      <c r="G89" s="567"/>
      <c r="H89" s="567"/>
      <c r="I89" s="567"/>
      <c r="J89" s="524"/>
      <c r="K89" s="524"/>
      <c r="L89" s="524"/>
      <c r="M89" s="524"/>
      <c r="N89" s="524"/>
      <c r="O89" s="524"/>
      <c r="P89" s="524"/>
      <c r="Q89" s="524"/>
      <c r="R89" s="524"/>
      <c r="S89" s="524"/>
      <c r="T89" s="524"/>
      <c r="U89" s="524"/>
      <c r="V89" s="524"/>
      <c r="W89" s="524"/>
      <c r="X89" s="524"/>
      <c r="Y89" s="524"/>
      <c r="Z89" s="524"/>
      <c r="AA89" s="524"/>
      <c r="AB89" s="524"/>
      <c r="AC89" s="524"/>
      <c r="AD89" s="524"/>
      <c r="AE89" s="524"/>
      <c r="AF89" s="524"/>
      <c r="AG89" s="524"/>
      <c r="AH89" s="524"/>
      <c r="AI89" s="524"/>
      <c r="AJ89" s="524"/>
      <c r="AK89" s="524"/>
      <c r="AL89" s="524"/>
      <c r="AM89" s="524"/>
      <c r="AN89" s="524"/>
      <c r="AO89" s="524"/>
      <c r="AP89" s="524"/>
      <c r="AQ89" s="524"/>
      <c r="AR89" s="524"/>
    </row>
    <row r="90" spans="1:44" ht="12.75">
      <c r="A90" s="567"/>
      <c r="B90" s="567"/>
      <c r="C90" s="567"/>
      <c r="D90" s="567"/>
      <c r="E90" s="567"/>
      <c r="F90" s="567"/>
      <c r="G90" s="567"/>
      <c r="H90" s="567"/>
      <c r="I90" s="567"/>
      <c r="J90" s="524"/>
      <c r="K90" s="524"/>
      <c r="L90" s="524"/>
      <c r="M90" s="524"/>
      <c r="N90" s="524"/>
      <c r="O90" s="524"/>
      <c r="P90" s="524"/>
      <c r="Q90" s="524"/>
      <c r="R90" s="524"/>
      <c r="S90" s="524"/>
      <c r="T90" s="524"/>
      <c r="U90" s="524"/>
      <c r="V90" s="524"/>
      <c r="W90" s="524"/>
      <c r="X90" s="524"/>
      <c r="Y90" s="524"/>
      <c r="Z90" s="524"/>
      <c r="AA90" s="524"/>
      <c r="AB90" s="524"/>
      <c r="AC90" s="524"/>
      <c r="AD90" s="524"/>
      <c r="AE90" s="524"/>
      <c r="AF90" s="524"/>
      <c r="AG90" s="524"/>
      <c r="AH90" s="524"/>
      <c r="AI90" s="524"/>
      <c r="AJ90" s="524"/>
      <c r="AK90" s="524"/>
      <c r="AL90" s="524"/>
      <c r="AM90" s="524"/>
      <c r="AN90" s="524"/>
      <c r="AO90" s="524"/>
      <c r="AP90" s="524"/>
      <c r="AQ90" s="524"/>
      <c r="AR90" s="524"/>
    </row>
    <row r="91" spans="1:44" ht="12.75">
      <c r="A91" s="567"/>
      <c r="B91" s="567"/>
      <c r="C91" s="567"/>
      <c r="D91" s="567"/>
      <c r="E91" s="567"/>
      <c r="F91" s="567"/>
      <c r="G91" s="567"/>
      <c r="H91" s="567"/>
      <c r="I91" s="567"/>
      <c r="J91" s="524"/>
      <c r="K91" s="524"/>
      <c r="L91" s="524"/>
      <c r="M91" s="524"/>
      <c r="N91" s="524"/>
      <c r="O91" s="524"/>
      <c r="P91" s="524"/>
      <c r="Q91" s="524"/>
      <c r="R91" s="524"/>
      <c r="S91" s="524"/>
      <c r="T91" s="524"/>
      <c r="U91" s="524"/>
      <c r="V91" s="524"/>
      <c r="W91" s="524"/>
      <c r="X91" s="524"/>
      <c r="Y91" s="524"/>
      <c r="Z91" s="524"/>
      <c r="AA91" s="524"/>
      <c r="AB91" s="524"/>
      <c r="AC91" s="524"/>
      <c r="AD91" s="524"/>
      <c r="AE91" s="524"/>
      <c r="AF91" s="524"/>
      <c r="AG91" s="524"/>
      <c r="AH91" s="524"/>
      <c r="AI91" s="524"/>
      <c r="AJ91" s="524"/>
      <c r="AK91" s="524"/>
      <c r="AL91" s="524"/>
      <c r="AM91" s="524"/>
      <c r="AN91" s="524"/>
      <c r="AO91" s="524"/>
      <c r="AP91" s="524"/>
      <c r="AQ91" s="524"/>
      <c r="AR91" s="524"/>
    </row>
    <row r="92" spans="1:44" ht="12.75">
      <c r="A92" s="567"/>
      <c r="B92" s="567"/>
      <c r="C92" s="567"/>
      <c r="D92" s="567"/>
      <c r="E92" s="567"/>
      <c r="F92" s="567"/>
      <c r="G92" s="567"/>
      <c r="H92" s="567"/>
      <c r="I92" s="567"/>
      <c r="J92" s="524"/>
      <c r="K92" s="524"/>
      <c r="L92" s="524"/>
      <c r="M92" s="524"/>
      <c r="N92" s="524"/>
      <c r="O92" s="524"/>
      <c r="P92" s="524"/>
      <c r="Q92" s="524"/>
      <c r="R92" s="524"/>
      <c r="S92" s="524"/>
      <c r="T92" s="524"/>
      <c r="U92" s="524"/>
      <c r="V92" s="524"/>
      <c r="W92" s="524"/>
      <c r="X92" s="524"/>
      <c r="Y92" s="524"/>
      <c r="Z92" s="524"/>
      <c r="AA92" s="524"/>
      <c r="AB92" s="524"/>
      <c r="AC92" s="524"/>
      <c r="AD92" s="524"/>
      <c r="AE92" s="524"/>
      <c r="AF92" s="524"/>
      <c r="AG92" s="524"/>
      <c r="AH92" s="524"/>
      <c r="AI92" s="524"/>
      <c r="AJ92" s="524"/>
      <c r="AK92" s="524"/>
      <c r="AL92" s="524"/>
      <c r="AM92" s="524"/>
      <c r="AN92" s="524"/>
      <c r="AO92" s="524"/>
      <c r="AP92" s="524"/>
      <c r="AQ92" s="524"/>
      <c r="AR92" s="524"/>
    </row>
    <row r="93" spans="1:44" ht="12.75">
      <c r="A93" s="567"/>
      <c r="B93" s="567"/>
      <c r="C93" s="567"/>
      <c r="D93" s="567"/>
      <c r="E93" s="567"/>
      <c r="F93" s="567"/>
      <c r="G93" s="567"/>
      <c r="H93" s="567"/>
      <c r="I93" s="567"/>
      <c r="J93" s="524"/>
      <c r="K93" s="524"/>
      <c r="L93" s="524"/>
      <c r="M93" s="524"/>
      <c r="N93" s="524"/>
      <c r="O93" s="524"/>
      <c r="P93" s="524"/>
      <c r="Q93" s="524"/>
      <c r="R93" s="524"/>
      <c r="S93" s="524"/>
      <c r="T93" s="524"/>
      <c r="U93" s="524"/>
      <c r="V93" s="524"/>
      <c r="W93" s="524"/>
      <c r="X93" s="524"/>
      <c r="Y93" s="524"/>
      <c r="Z93" s="524"/>
      <c r="AA93" s="524"/>
      <c r="AB93" s="524"/>
      <c r="AC93" s="524"/>
      <c r="AD93" s="524"/>
      <c r="AE93" s="524"/>
      <c r="AF93" s="524"/>
      <c r="AG93" s="524"/>
      <c r="AH93" s="524"/>
      <c r="AI93" s="524"/>
      <c r="AJ93" s="524"/>
      <c r="AK93" s="524"/>
      <c r="AL93" s="524"/>
      <c r="AM93" s="524"/>
      <c r="AN93" s="524"/>
      <c r="AO93" s="524"/>
      <c r="AP93" s="524"/>
      <c r="AQ93" s="524"/>
      <c r="AR93" s="524"/>
    </row>
    <row r="94" spans="1:44" ht="12.75">
      <c r="A94" s="567"/>
      <c r="B94" s="567"/>
      <c r="C94" s="567"/>
      <c r="D94" s="567"/>
      <c r="E94" s="567"/>
      <c r="F94" s="567"/>
      <c r="G94" s="567"/>
      <c r="H94" s="567"/>
      <c r="I94" s="567"/>
      <c r="J94" s="524"/>
      <c r="K94" s="524"/>
      <c r="L94" s="524"/>
      <c r="M94" s="524"/>
      <c r="N94" s="524"/>
      <c r="O94" s="524"/>
      <c r="P94" s="524"/>
      <c r="Q94" s="524"/>
      <c r="R94" s="524"/>
      <c r="S94" s="524"/>
      <c r="T94" s="524"/>
      <c r="U94" s="524"/>
      <c r="V94" s="524"/>
      <c r="W94" s="524"/>
      <c r="X94" s="524"/>
      <c r="Y94" s="524"/>
      <c r="Z94" s="524"/>
      <c r="AA94" s="524"/>
      <c r="AB94" s="524"/>
      <c r="AC94" s="524"/>
      <c r="AD94" s="524"/>
      <c r="AE94" s="524"/>
      <c r="AF94" s="524"/>
      <c r="AG94" s="524"/>
      <c r="AH94" s="524"/>
      <c r="AI94" s="524"/>
      <c r="AJ94" s="524"/>
      <c r="AK94" s="524"/>
      <c r="AL94" s="524"/>
      <c r="AM94" s="524"/>
      <c r="AN94" s="524"/>
      <c r="AO94" s="524"/>
      <c r="AP94" s="524"/>
      <c r="AQ94" s="524"/>
      <c r="AR94" s="524"/>
    </row>
    <row r="95" spans="1:44" ht="12.75">
      <c r="A95" s="567"/>
      <c r="B95" s="567"/>
      <c r="C95" s="567"/>
      <c r="D95" s="567"/>
      <c r="E95" s="567"/>
      <c r="F95" s="567"/>
      <c r="G95" s="567"/>
      <c r="H95" s="567"/>
      <c r="I95" s="567"/>
      <c r="J95" s="524"/>
      <c r="K95" s="524"/>
      <c r="L95" s="524"/>
      <c r="M95" s="524"/>
      <c r="N95" s="524"/>
      <c r="O95" s="524"/>
      <c r="P95" s="524"/>
      <c r="Q95" s="524"/>
      <c r="R95" s="524"/>
      <c r="S95" s="524"/>
      <c r="T95" s="524"/>
      <c r="U95" s="524"/>
      <c r="V95" s="524"/>
      <c r="W95" s="524"/>
      <c r="X95" s="524"/>
      <c r="Y95" s="524"/>
      <c r="Z95" s="524"/>
      <c r="AA95" s="524"/>
      <c r="AB95" s="524"/>
      <c r="AC95" s="524"/>
      <c r="AD95" s="524"/>
      <c r="AE95" s="524"/>
      <c r="AF95" s="524"/>
      <c r="AG95" s="524"/>
      <c r="AH95" s="524"/>
      <c r="AI95" s="524"/>
      <c r="AJ95" s="524"/>
      <c r="AK95" s="524"/>
      <c r="AL95" s="524"/>
      <c r="AM95" s="524"/>
      <c r="AN95" s="524"/>
      <c r="AO95" s="524"/>
      <c r="AP95" s="524"/>
      <c r="AQ95" s="524"/>
      <c r="AR95" s="524"/>
    </row>
    <row r="96" spans="1:44" ht="12.75">
      <c r="A96" s="567"/>
      <c r="B96" s="567"/>
      <c r="C96" s="567"/>
      <c r="D96" s="567"/>
      <c r="E96" s="567"/>
      <c r="F96" s="567"/>
      <c r="G96" s="567"/>
      <c r="H96" s="567"/>
      <c r="I96" s="567"/>
      <c r="J96" s="524"/>
      <c r="K96" s="524"/>
      <c r="L96" s="524"/>
      <c r="M96" s="524"/>
      <c r="N96" s="524"/>
      <c r="O96" s="524"/>
      <c r="P96" s="524"/>
      <c r="Q96" s="524"/>
      <c r="R96" s="524"/>
      <c r="S96" s="524"/>
      <c r="T96" s="524"/>
      <c r="U96" s="524"/>
      <c r="V96" s="524"/>
      <c r="W96" s="524"/>
      <c r="X96" s="524"/>
      <c r="Y96" s="524"/>
      <c r="Z96" s="524"/>
      <c r="AA96" s="524"/>
      <c r="AB96" s="524"/>
      <c r="AC96" s="524"/>
      <c r="AD96" s="524"/>
      <c r="AE96" s="524"/>
      <c r="AF96" s="524"/>
      <c r="AG96" s="524"/>
      <c r="AH96" s="524"/>
      <c r="AI96" s="524"/>
      <c r="AJ96" s="524"/>
      <c r="AK96" s="524"/>
      <c r="AL96" s="524"/>
      <c r="AM96" s="524"/>
      <c r="AN96" s="524"/>
      <c r="AO96" s="524"/>
      <c r="AP96" s="524"/>
      <c r="AQ96" s="524"/>
      <c r="AR96" s="524"/>
    </row>
    <row r="97" spans="1:44" ht="12.75">
      <c r="A97" s="567"/>
      <c r="B97" s="567"/>
      <c r="C97" s="567"/>
      <c r="D97" s="567"/>
      <c r="E97" s="567"/>
      <c r="F97" s="567"/>
      <c r="G97" s="567"/>
      <c r="H97" s="567"/>
      <c r="I97" s="567"/>
      <c r="J97" s="524"/>
      <c r="K97" s="524"/>
      <c r="L97" s="524"/>
      <c r="M97" s="524"/>
      <c r="N97" s="524"/>
      <c r="O97" s="524"/>
      <c r="P97" s="524"/>
      <c r="Q97" s="524"/>
      <c r="R97" s="524"/>
      <c r="S97" s="524"/>
      <c r="T97" s="524"/>
      <c r="U97" s="524"/>
      <c r="V97" s="524"/>
      <c r="W97" s="524"/>
      <c r="X97" s="524"/>
      <c r="Y97" s="524"/>
      <c r="Z97" s="524"/>
      <c r="AA97" s="524"/>
      <c r="AB97" s="524"/>
      <c r="AC97" s="524"/>
      <c r="AD97" s="524"/>
      <c r="AE97" s="524"/>
      <c r="AF97" s="524"/>
      <c r="AG97" s="524"/>
      <c r="AH97" s="524"/>
      <c r="AI97" s="524"/>
      <c r="AJ97" s="524"/>
      <c r="AK97" s="524"/>
      <c r="AL97" s="524"/>
      <c r="AM97" s="524"/>
      <c r="AN97" s="524"/>
      <c r="AO97" s="524"/>
      <c r="AP97" s="524"/>
      <c r="AQ97" s="524"/>
      <c r="AR97" s="524"/>
    </row>
    <row r="98" spans="1:44" ht="12.75">
      <c r="A98" s="567"/>
      <c r="B98" s="567"/>
      <c r="C98" s="567"/>
      <c r="D98" s="567"/>
      <c r="E98" s="567"/>
      <c r="F98" s="567"/>
      <c r="G98" s="567"/>
      <c r="H98" s="567"/>
      <c r="I98" s="567"/>
      <c r="J98" s="524"/>
      <c r="K98" s="524"/>
      <c r="L98" s="524"/>
      <c r="M98" s="524"/>
      <c r="N98" s="524"/>
      <c r="O98" s="524"/>
      <c r="P98" s="524"/>
      <c r="Q98" s="524"/>
      <c r="R98" s="524"/>
      <c r="S98" s="524"/>
      <c r="T98" s="524"/>
      <c r="U98" s="524"/>
      <c r="V98" s="524"/>
      <c r="W98" s="524"/>
      <c r="X98" s="524"/>
      <c r="Y98" s="524"/>
      <c r="Z98" s="524"/>
      <c r="AA98" s="524"/>
      <c r="AB98" s="524"/>
      <c r="AC98" s="524"/>
      <c r="AD98" s="524"/>
      <c r="AE98" s="524"/>
      <c r="AF98" s="524"/>
      <c r="AG98" s="524"/>
      <c r="AH98" s="524"/>
      <c r="AI98" s="524"/>
      <c r="AJ98" s="524"/>
      <c r="AK98" s="524"/>
      <c r="AL98" s="524"/>
      <c r="AM98" s="524"/>
      <c r="AN98" s="524"/>
      <c r="AO98" s="524"/>
      <c r="AP98" s="524"/>
      <c r="AQ98" s="524"/>
      <c r="AR98" s="524"/>
    </row>
    <row r="99" spans="1:44" ht="12.75">
      <c r="A99" s="567"/>
      <c r="B99" s="567"/>
      <c r="C99" s="567"/>
      <c r="D99" s="567"/>
      <c r="E99" s="567"/>
      <c r="F99" s="567"/>
      <c r="G99" s="567"/>
      <c r="H99" s="567"/>
      <c r="I99" s="567"/>
      <c r="J99" s="524"/>
      <c r="K99" s="524"/>
      <c r="L99" s="524"/>
      <c r="M99" s="524"/>
      <c r="N99" s="524"/>
      <c r="O99" s="524"/>
      <c r="P99" s="524"/>
      <c r="Q99" s="524"/>
      <c r="R99" s="524"/>
      <c r="S99" s="524"/>
      <c r="T99" s="524"/>
      <c r="U99" s="524"/>
      <c r="V99" s="524"/>
      <c r="W99" s="524"/>
      <c r="X99" s="524"/>
      <c r="Y99" s="524"/>
      <c r="Z99" s="524"/>
      <c r="AA99" s="524"/>
      <c r="AB99" s="524"/>
      <c r="AC99" s="524"/>
      <c r="AD99" s="524"/>
      <c r="AE99" s="524"/>
      <c r="AF99" s="524"/>
      <c r="AG99" s="524"/>
      <c r="AH99" s="524"/>
      <c r="AI99" s="524"/>
      <c r="AJ99" s="524"/>
      <c r="AK99" s="524"/>
      <c r="AL99" s="524"/>
      <c r="AM99" s="524"/>
      <c r="AN99" s="524"/>
      <c r="AO99" s="524"/>
      <c r="AP99" s="524"/>
      <c r="AQ99" s="524"/>
      <c r="AR99" s="524"/>
    </row>
    <row r="100" spans="1:44" ht="12.75">
      <c r="A100" s="567"/>
      <c r="B100" s="567"/>
      <c r="C100" s="567"/>
      <c r="D100" s="567"/>
      <c r="E100" s="567"/>
      <c r="F100" s="567"/>
      <c r="G100" s="567"/>
      <c r="H100" s="567"/>
      <c r="I100" s="567"/>
      <c r="J100" s="524"/>
      <c r="K100" s="524"/>
      <c r="L100" s="524"/>
      <c r="M100" s="524"/>
      <c r="N100" s="524"/>
      <c r="O100" s="524"/>
      <c r="P100" s="524"/>
      <c r="Q100" s="524"/>
      <c r="R100" s="524"/>
      <c r="S100" s="524"/>
      <c r="T100" s="524"/>
      <c r="U100" s="524"/>
      <c r="V100" s="524"/>
      <c r="W100" s="524"/>
      <c r="X100" s="524"/>
      <c r="Y100" s="524"/>
      <c r="Z100" s="524"/>
      <c r="AA100" s="524"/>
      <c r="AB100" s="524"/>
      <c r="AC100" s="524"/>
      <c r="AD100" s="524"/>
      <c r="AE100" s="524"/>
      <c r="AF100" s="524"/>
      <c r="AG100" s="524"/>
      <c r="AH100" s="524"/>
      <c r="AI100" s="524"/>
      <c r="AJ100" s="524"/>
      <c r="AK100" s="524"/>
      <c r="AL100" s="524"/>
      <c r="AM100" s="524"/>
      <c r="AN100" s="524"/>
      <c r="AO100" s="524"/>
      <c r="AP100" s="524"/>
      <c r="AQ100" s="524"/>
      <c r="AR100" s="524"/>
    </row>
    <row r="101" spans="1:44" ht="12.75">
      <c r="A101" s="567"/>
      <c r="B101" s="567"/>
      <c r="C101" s="567"/>
      <c r="D101" s="567"/>
      <c r="E101" s="567"/>
      <c r="F101" s="567"/>
      <c r="G101" s="567"/>
      <c r="H101" s="567"/>
      <c r="I101" s="567"/>
      <c r="J101" s="524"/>
      <c r="K101" s="524"/>
      <c r="L101" s="524"/>
      <c r="M101" s="524"/>
      <c r="N101" s="524"/>
      <c r="O101" s="524"/>
      <c r="P101" s="524"/>
      <c r="Q101" s="524"/>
      <c r="R101" s="524"/>
      <c r="S101" s="524"/>
      <c r="T101" s="524"/>
      <c r="U101" s="524"/>
      <c r="V101" s="524"/>
      <c r="W101" s="524"/>
      <c r="X101" s="524"/>
      <c r="Y101" s="524"/>
      <c r="Z101" s="524"/>
      <c r="AA101" s="524"/>
      <c r="AB101" s="524"/>
      <c r="AC101" s="524"/>
      <c r="AD101" s="524"/>
      <c r="AE101" s="524"/>
      <c r="AF101" s="524"/>
      <c r="AG101" s="524"/>
      <c r="AH101" s="524"/>
      <c r="AI101" s="524"/>
      <c r="AJ101" s="524"/>
      <c r="AK101" s="524"/>
      <c r="AL101" s="524"/>
      <c r="AM101" s="524"/>
      <c r="AN101" s="524"/>
      <c r="AO101" s="524"/>
      <c r="AP101" s="524"/>
      <c r="AQ101" s="524"/>
      <c r="AR101" s="524"/>
    </row>
    <row r="102" spans="1:44" ht="12.75">
      <c r="A102" s="567"/>
      <c r="B102" s="567"/>
      <c r="C102" s="567"/>
      <c r="D102" s="567"/>
      <c r="E102" s="567"/>
      <c r="F102" s="567"/>
      <c r="G102" s="567"/>
      <c r="H102" s="567"/>
      <c r="I102" s="567"/>
      <c r="J102" s="524"/>
      <c r="K102" s="524"/>
      <c r="L102" s="524"/>
      <c r="M102" s="524"/>
      <c r="N102" s="524"/>
      <c r="O102" s="524"/>
      <c r="P102" s="524"/>
      <c r="Q102" s="524"/>
      <c r="R102" s="524"/>
      <c r="S102" s="524"/>
      <c r="T102" s="524"/>
      <c r="U102" s="524"/>
      <c r="V102" s="524"/>
      <c r="W102" s="524"/>
      <c r="X102" s="524"/>
      <c r="Y102" s="524"/>
      <c r="Z102" s="524"/>
      <c r="AA102" s="524"/>
      <c r="AB102" s="524"/>
      <c r="AC102" s="524"/>
      <c r="AD102" s="524"/>
      <c r="AE102" s="524"/>
      <c r="AF102" s="524"/>
      <c r="AG102" s="524"/>
      <c r="AH102" s="524"/>
      <c r="AI102" s="524"/>
      <c r="AJ102" s="524"/>
      <c r="AK102" s="524"/>
      <c r="AL102" s="524"/>
      <c r="AM102" s="524"/>
      <c r="AN102" s="524"/>
      <c r="AO102" s="524"/>
      <c r="AP102" s="524"/>
      <c r="AQ102" s="524"/>
      <c r="AR102" s="524"/>
    </row>
    <row r="103" spans="1:44" ht="12.75">
      <c r="A103" s="567"/>
      <c r="B103" s="567"/>
      <c r="C103" s="567"/>
      <c r="D103" s="567"/>
      <c r="E103" s="567"/>
      <c r="F103" s="567"/>
      <c r="G103" s="567"/>
      <c r="H103" s="567"/>
      <c r="I103" s="567"/>
      <c r="J103" s="524"/>
      <c r="K103" s="524"/>
      <c r="L103" s="524"/>
      <c r="M103" s="524"/>
      <c r="N103" s="524"/>
      <c r="O103" s="524"/>
      <c r="P103" s="524"/>
      <c r="Q103" s="524"/>
      <c r="R103" s="524"/>
      <c r="S103" s="524"/>
      <c r="T103" s="524"/>
      <c r="U103" s="524"/>
      <c r="V103" s="524"/>
      <c r="W103" s="524"/>
      <c r="X103" s="524"/>
      <c r="Y103" s="524"/>
      <c r="Z103" s="524"/>
      <c r="AA103" s="524"/>
      <c r="AB103" s="524"/>
      <c r="AC103" s="524"/>
      <c r="AD103" s="524"/>
      <c r="AE103" s="524"/>
      <c r="AF103" s="524"/>
      <c r="AG103" s="524"/>
      <c r="AH103" s="524"/>
      <c r="AI103" s="524"/>
      <c r="AJ103" s="524"/>
      <c r="AK103" s="524"/>
      <c r="AL103" s="524"/>
      <c r="AM103" s="524"/>
      <c r="AN103" s="524"/>
      <c r="AO103" s="524"/>
      <c r="AP103" s="524"/>
      <c r="AQ103" s="524"/>
      <c r="AR103" s="524"/>
    </row>
    <row r="104" spans="1:44" ht="12.75">
      <c r="A104" s="567"/>
      <c r="B104" s="567"/>
      <c r="C104" s="567"/>
      <c r="D104" s="567"/>
      <c r="E104" s="567"/>
      <c r="F104" s="567"/>
      <c r="G104" s="567"/>
      <c r="H104" s="567"/>
      <c r="I104" s="567"/>
      <c r="J104" s="524"/>
      <c r="K104" s="524"/>
      <c r="L104" s="524"/>
      <c r="M104" s="524"/>
      <c r="N104" s="524"/>
      <c r="O104" s="524"/>
      <c r="P104" s="524"/>
      <c r="Q104" s="524"/>
      <c r="R104" s="524"/>
      <c r="S104" s="524"/>
      <c r="T104" s="524"/>
      <c r="U104" s="524"/>
      <c r="V104" s="524"/>
      <c r="W104" s="524"/>
      <c r="X104" s="524"/>
      <c r="Y104" s="524"/>
      <c r="Z104" s="524"/>
      <c r="AA104" s="524"/>
      <c r="AB104" s="524"/>
      <c r="AC104" s="524"/>
      <c r="AD104" s="524"/>
      <c r="AE104" s="524"/>
      <c r="AF104" s="524"/>
      <c r="AG104" s="524"/>
      <c r="AH104" s="524"/>
      <c r="AI104" s="524"/>
      <c r="AJ104" s="524"/>
      <c r="AK104" s="524"/>
      <c r="AL104" s="524"/>
      <c r="AM104" s="524"/>
      <c r="AN104" s="524"/>
      <c r="AO104" s="524"/>
      <c r="AP104" s="524"/>
      <c r="AQ104" s="524"/>
      <c r="AR104" s="524"/>
    </row>
    <row r="105" spans="1:44" ht="12.75">
      <c r="A105" s="567"/>
      <c r="B105" s="567"/>
      <c r="C105" s="567"/>
      <c r="D105" s="567"/>
      <c r="E105" s="567"/>
      <c r="F105" s="567"/>
      <c r="G105" s="567"/>
      <c r="H105" s="567"/>
      <c r="I105" s="567"/>
      <c r="J105" s="524"/>
      <c r="K105" s="524"/>
      <c r="L105" s="524"/>
      <c r="M105" s="524"/>
      <c r="N105" s="524"/>
      <c r="O105" s="524"/>
      <c r="P105" s="524"/>
      <c r="Q105" s="524"/>
      <c r="R105" s="524"/>
      <c r="S105" s="524"/>
      <c r="T105" s="524"/>
      <c r="U105" s="524"/>
      <c r="V105" s="524"/>
      <c r="W105" s="524"/>
      <c r="X105" s="524"/>
      <c r="Y105" s="524"/>
      <c r="Z105" s="524"/>
      <c r="AA105" s="524"/>
      <c r="AB105" s="524"/>
      <c r="AC105" s="524"/>
      <c r="AD105" s="524"/>
      <c r="AE105" s="524"/>
      <c r="AF105" s="524"/>
      <c r="AG105" s="524"/>
      <c r="AH105" s="524"/>
      <c r="AI105" s="524"/>
      <c r="AJ105" s="524"/>
      <c r="AK105" s="524"/>
      <c r="AL105" s="524"/>
      <c r="AM105" s="524"/>
      <c r="AN105" s="524"/>
      <c r="AO105" s="524"/>
      <c r="AP105" s="524"/>
      <c r="AQ105" s="524"/>
      <c r="AR105" s="524"/>
    </row>
    <row r="106" spans="1:44" ht="12.75">
      <c r="A106" s="567"/>
      <c r="B106" s="567"/>
      <c r="C106" s="567"/>
      <c r="D106" s="567"/>
      <c r="E106" s="567"/>
      <c r="F106" s="567"/>
      <c r="G106" s="567"/>
      <c r="H106" s="567"/>
      <c r="I106" s="567"/>
      <c r="J106" s="524"/>
      <c r="K106" s="524"/>
      <c r="L106" s="524"/>
      <c r="M106" s="524"/>
      <c r="N106" s="524"/>
      <c r="O106" s="524"/>
      <c r="P106" s="524"/>
      <c r="Q106" s="524"/>
      <c r="R106" s="524"/>
      <c r="S106" s="524"/>
      <c r="T106" s="524"/>
      <c r="U106" s="524"/>
      <c r="V106" s="524"/>
      <c r="W106" s="524"/>
      <c r="X106" s="524"/>
      <c r="Y106" s="524"/>
      <c r="Z106" s="524"/>
      <c r="AA106" s="524"/>
      <c r="AB106" s="524"/>
      <c r="AC106" s="524"/>
      <c r="AD106" s="524"/>
      <c r="AE106" s="524"/>
      <c r="AF106" s="524"/>
      <c r="AG106" s="524"/>
      <c r="AH106" s="524"/>
      <c r="AI106" s="524"/>
      <c r="AJ106" s="524"/>
      <c r="AK106" s="524"/>
      <c r="AL106" s="524"/>
      <c r="AM106" s="524"/>
      <c r="AN106" s="524"/>
      <c r="AO106" s="524"/>
      <c r="AP106" s="524"/>
      <c r="AQ106" s="524"/>
      <c r="AR106" s="524"/>
    </row>
    <row r="107" spans="1:44" ht="12.75">
      <c r="A107" s="567"/>
      <c r="B107" s="567"/>
      <c r="C107" s="567"/>
      <c r="D107" s="567"/>
      <c r="E107" s="567"/>
      <c r="F107" s="567"/>
      <c r="G107" s="567"/>
      <c r="H107" s="567"/>
      <c r="I107" s="567"/>
      <c r="J107" s="524"/>
      <c r="K107" s="524"/>
      <c r="L107" s="524"/>
      <c r="M107" s="524"/>
      <c r="N107" s="524"/>
      <c r="O107" s="524"/>
      <c r="P107" s="524"/>
      <c r="Q107" s="524"/>
      <c r="R107" s="524"/>
      <c r="S107" s="524"/>
      <c r="T107" s="524"/>
      <c r="U107" s="524"/>
      <c r="V107" s="524"/>
      <c r="W107" s="524"/>
      <c r="X107" s="524"/>
      <c r="Y107" s="524"/>
      <c r="Z107" s="524"/>
      <c r="AA107" s="524"/>
      <c r="AB107" s="524"/>
      <c r="AC107" s="524"/>
      <c r="AD107" s="524"/>
      <c r="AE107" s="524"/>
      <c r="AF107" s="524"/>
      <c r="AG107" s="524"/>
      <c r="AH107" s="524"/>
      <c r="AI107" s="524"/>
      <c r="AJ107" s="524"/>
      <c r="AK107" s="524"/>
      <c r="AL107" s="524"/>
      <c r="AM107" s="524"/>
      <c r="AN107" s="524"/>
      <c r="AO107" s="524"/>
      <c r="AP107" s="524"/>
      <c r="AQ107" s="524"/>
      <c r="AR107" s="524"/>
    </row>
    <row r="108" spans="1:44" ht="12.75">
      <c r="A108" s="567"/>
      <c r="B108" s="567"/>
      <c r="C108" s="567"/>
      <c r="D108" s="567"/>
      <c r="E108" s="567"/>
      <c r="F108" s="567"/>
      <c r="G108" s="567"/>
      <c r="H108" s="567"/>
      <c r="I108" s="567"/>
      <c r="J108" s="524"/>
      <c r="K108" s="524"/>
      <c r="L108" s="524"/>
      <c r="M108" s="524"/>
      <c r="N108" s="524"/>
      <c r="O108" s="524"/>
      <c r="P108" s="524"/>
      <c r="Q108" s="524"/>
      <c r="R108" s="524"/>
      <c r="S108" s="524"/>
      <c r="T108" s="524"/>
      <c r="U108" s="524"/>
      <c r="V108" s="524"/>
      <c r="W108" s="524"/>
      <c r="X108" s="524"/>
      <c r="Y108" s="524"/>
      <c r="Z108" s="524"/>
      <c r="AA108" s="524"/>
      <c r="AB108" s="524"/>
      <c r="AC108" s="524"/>
      <c r="AD108" s="524"/>
      <c r="AE108" s="524"/>
      <c r="AF108" s="524"/>
      <c r="AG108" s="524"/>
      <c r="AH108" s="524"/>
      <c r="AI108" s="524"/>
      <c r="AJ108" s="524"/>
      <c r="AK108" s="524"/>
      <c r="AL108" s="524"/>
      <c r="AM108" s="524"/>
      <c r="AN108" s="524"/>
      <c r="AO108" s="524"/>
      <c r="AP108" s="524"/>
      <c r="AQ108" s="524"/>
      <c r="AR108" s="524"/>
    </row>
    <row r="109" spans="1:44" ht="12.75">
      <c r="A109" s="567"/>
      <c r="B109" s="567"/>
      <c r="C109" s="567"/>
      <c r="D109" s="567"/>
      <c r="E109" s="567"/>
      <c r="F109" s="567"/>
      <c r="G109" s="567"/>
      <c r="H109" s="567"/>
      <c r="I109" s="567"/>
      <c r="J109" s="524"/>
      <c r="K109" s="524"/>
      <c r="L109" s="524"/>
      <c r="M109" s="524"/>
      <c r="N109" s="524"/>
      <c r="O109" s="524"/>
      <c r="P109" s="524"/>
      <c r="Q109" s="524"/>
      <c r="R109" s="524"/>
      <c r="S109" s="524"/>
      <c r="T109" s="524"/>
      <c r="U109" s="524"/>
      <c r="V109" s="524"/>
      <c r="W109" s="524"/>
      <c r="X109" s="524"/>
      <c r="Y109" s="524"/>
      <c r="Z109" s="524"/>
      <c r="AA109" s="524"/>
      <c r="AB109" s="524"/>
      <c r="AC109" s="524"/>
      <c r="AD109" s="524"/>
      <c r="AE109" s="524"/>
      <c r="AF109" s="524"/>
      <c r="AG109" s="524"/>
      <c r="AH109" s="524"/>
      <c r="AI109" s="524"/>
      <c r="AJ109" s="524"/>
      <c r="AK109" s="524"/>
      <c r="AL109" s="524"/>
      <c r="AM109" s="524"/>
      <c r="AN109" s="524"/>
      <c r="AO109" s="524"/>
      <c r="AP109" s="524"/>
      <c r="AQ109" s="524"/>
      <c r="AR109" s="524"/>
    </row>
    <row r="110" spans="1:44" ht="12.75">
      <c r="A110" s="567"/>
      <c r="B110" s="567"/>
      <c r="C110" s="567"/>
      <c r="D110" s="567"/>
      <c r="E110" s="567"/>
      <c r="F110" s="567"/>
      <c r="G110" s="567"/>
      <c r="H110" s="567"/>
      <c r="I110" s="567"/>
      <c r="J110" s="524"/>
      <c r="K110" s="524"/>
      <c r="L110" s="524"/>
      <c r="M110" s="524"/>
      <c r="N110" s="524"/>
      <c r="O110" s="524"/>
      <c r="P110" s="524"/>
      <c r="Q110" s="524"/>
      <c r="R110" s="524"/>
      <c r="S110" s="524"/>
      <c r="T110" s="524"/>
      <c r="U110" s="524"/>
      <c r="V110" s="524"/>
      <c r="W110" s="524"/>
      <c r="X110" s="524"/>
      <c r="Y110" s="524"/>
      <c r="Z110" s="524"/>
      <c r="AA110" s="524"/>
      <c r="AB110" s="524"/>
      <c r="AC110" s="524"/>
      <c r="AD110" s="524"/>
      <c r="AE110" s="524"/>
      <c r="AF110" s="524"/>
      <c r="AG110" s="524"/>
      <c r="AH110" s="524"/>
      <c r="AI110" s="524"/>
      <c r="AJ110" s="524"/>
      <c r="AK110" s="524"/>
      <c r="AL110" s="524"/>
      <c r="AM110" s="524"/>
      <c r="AN110" s="524"/>
      <c r="AO110" s="524"/>
      <c r="AP110" s="524"/>
      <c r="AQ110" s="524"/>
      <c r="AR110" s="524"/>
    </row>
    <row r="111" spans="1:44" ht="12.75">
      <c r="A111" s="567"/>
      <c r="B111" s="567"/>
      <c r="C111" s="567"/>
      <c r="D111" s="567"/>
      <c r="E111" s="567"/>
      <c r="F111" s="567"/>
      <c r="G111" s="567"/>
      <c r="H111" s="567"/>
      <c r="I111" s="567"/>
      <c r="J111" s="524"/>
      <c r="K111" s="524"/>
      <c r="L111" s="524"/>
      <c r="M111" s="524"/>
      <c r="N111" s="524"/>
      <c r="O111" s="524"/>
      <c r="P111" s="524"/>
      <c r="Q111" s="524"/>
      <c r="R111" s="524"/>
      <c r="S111" s="524"/>
      <c r="T111" s="524"/>
      <c r="U111" s="524"/>
      <c r="V111" s="524"/>
      <c r="W111" s="524"/>
      <c r="X111" s="524"/>
      <c r="Y111" s="524"/>
      <c r="Z111" s="524"/>
      <c r="AA111" s="524"/>
      <c r="AB111" s="524"/>
      <c r="AC111" s="524"/>
      <c r="AD111" s="524"/>
      <c r="AE111" s="524"/>
      <c r="AF111" s="524"/>
      <c r="AG111" s="524"/>
      <c r="AH111" s="524"/>
      <c r="AI111" s="524"/>
      <c r="AJ111" s="524"/>
      <c r="AK111" s="524"/>
      <c r="AL111" s="524"/>
      <c r="AM111" s="524"/>
      <c r="AN111" s="524"/>
      <c r="AO111" s="524"/>
      <c r="AP111" s="524"/>
      <c r="AQ111" s="524"/>
      <c r="AR111" s="524"/>
    </row>
    <row r="112" spans="1:44" ht="12.75">
      <c r="A112" s="567"/>
      <c r="B112" s="567"/>
      <c r="C112" s="567"/>
      <c r="D112" s="567"/>
      <c r="E112" s="567"/>
      <c r="F112" s="567"/>
      <c r="G112" s="567"/>
      <c r="H112" s="567"/>
      <c r="I112" s="567"/>
      <c r="J112" s="524"/>
      <c r="K112" s="524"/>
      <c r="L112" s="524"/>
      <c r="M112" s="524"/>
      <c r="N112" s="524"/>
      <c r="O112" s="524"/>
      <c r="P112" s="524"/>
      <c r="Q112" s="524"/>
      <c r="R112" s="524"/>
      <c r="S112" s="524"/>
      <c r="T112" s="524"/>
      <c r="U112" s="524"/>
      <c r="V112" s="524"/>
      <c r="W112" s="524"/>
      <c r="X112" s="524"/>
      <c r="Y112" s="524"/>
      <c r="Z112" s="524"/>
      <c r="AA112" s="524"/>
      <c r="AB112" s="524"/>
      <c r="AC112" s="524"/>
      <c r="AD112" s="524"/>
      <c r="AE112" s="524"/>
      <c r="AF112" s="524"/>
      <c r="AG112" s="524"/>
      <c r="AH112" s="524"/>
      <c r="AI112" s="524"/>
      <c r="AJ112" s="524"/>
      <c r="AK112" s="524"/>
      <c r="AL112" s="524"/>
      <c r="AM112" s="524"/>
      <c r="AN112" s="524"/>
      <c r="AO112" s="524"/>
      <c r="AP112" s="524"/>
      <c r="AQ112" s="524"/>
      <c r="AR112" s="524"/>
    </row>
    <row r="113" spans="1:44" ht="12.75">
      <c r="A113" s="567"/>
      <c r="B113" s="567"/>
      <c r="C113" s="567"/>
      <c r="D113" s="567"/>
      <c r="E113" s="567"/>
      <c r="F113" s="567"/>
      <c r="G113" s="567"/>
      <c r="H113" s="567"/>
      <c r="I113" s="567"/>
      <c r="J113" s="524"/>
      <c r="K113" s="524"/>
      <c r="L113" s="524"/>
      <c r="M113" s="524"/>
      <c r="N113" s="524"/>
      <c r="O113" s="524"/>
      <c r="P113" s="524"/>
      <c r="Q113" s="524"/>
      <c r="R113" s="524"/>
      <c r="S113" s="524"/>
      <c r="T113" s="524"/>
      <c r="U113" s="524"/>
      <c r="V113" s="524"/>
      <c r="W113" s="524"/>
      <c r="X113" s="524"/>
      <c r="Y113" s="524"/>
      <c r="Z113" s="524"/>
      <c r="AA113" s="524"/>
      <c r="AB113" s="524"/>
      <c r="AC113" s="524"/>
      <c r="AD113" s="524"/>
      <c r="AE113" s="524"/>
      <c r="AF113" s="524"/>
      <c r="AG113" s="524"/>
      <c r="AH113" s="524"/>
      <c r="AI113" s="524"/>
      <c r="AJ113" s="524"/>
      <c r="AK113" s="524"/>
      <c r="AL113" s="524"/>
      <c r="AM113" s="524"/>
      <c r="AN113" s="524"/>
      <c r="AO113" s="524"/>
      <c r="AP113" s="524"/>
      <c r="AQ113" s="524"/>
      <c r="AR113" s="524"/>
    </row>
    <row r="114" spans="1:44" ht="12.75">
      <c r="A114" s="567"/>
      <c r="B114" s="567"/>
      <c r="C114" s="567"/>
      <c r="D114" s="567"/>
      <c r="E114" s="567"/>
      <c r="F114" s="567"/>
      <c r="G114" s="567"/>
      <c r="H114" s="567"/>
      <c r="I114" s="567"/>
      <c r="J114" s="524"/>
      <c r="K114" s="524"/>
      <c r="L114" s="524"/>
      <c r="M114" s="524"/>
      <c r="N114" s="524"/>
      <c r="O114" s="524"/>
      <c r="P114" s="524"/>
      <c r="Q114" s="524"/>
      <c r="R114" s="524"/>
      <c r="S114" s="524"/>
      <c r="T114" s="524"/>
      <c r="U114" s="524"/>
      <c r="V114" s="524"/>
      <c r="W114" s="524"/>
      <c r="X114" s="524"/>
      <c r="Y114" s="524"/>
      <c r="Z114" s="524"/>
      <c r="AA114" s="524"/>
      <c r="AB114" s="524"/>
      <c r="AC114" s="524"/>
      <c r="AD114" s="524"/>
      <c r="AE114" s="524"/>
      <c r="AF114" s="524"/>
      <c r="AG114" s="524"/>
      <c r="AH114" s="524"/>
      <c r="AI114" s="524"/>
      <c r="AJ114" s="524"/>
      <c r="AK114" s="524"/>
      <c r="AL114" s="524"/>
      <c r="AM114" s="524"/>
      <c r="AN114" s="524"/>
      <c r="AO114" s="524"/>
      <c r="AP114" s="524"/>
      <c r="AQ114" s="524"/>
      <c r="AR114" s="524"/>
    </row>
    <row r="115" spans="1:44" ht="12.75">
      <c r="A115" s="567"/>
      <c r="B115" s="567"/>
      <c r="C115" s="567"/>
      <c r="D115" s="567"/>
      <c r="E115" s="567"/>
      <c r="F115" s="567"/>
      <c r="G115" s="567"/>
      <c r="H115" s="567"/>
      <c r="I115" s="567"/>
      <c r="J115" s="524"/>
      <c r="K115" s="524"/>
      <c r="L115" s="524"/>
      <c r="M115" s="524"/>
      <c r="N115" s="524"/>
      <c r="O115" s="524"/>
      <c r="P115" s="524"/>
      <c r="Q115" s="524"/>
      <c r="R115" s="524"/>
      <c r="S115" s="524"/>
      <c r="T115" s="524"/>
      <c r="U115" s="524"/>
      <c r="V115" s="524"/>
      <c r="W115" s="524"/>
      <c r="X115" s="524"/>
      <c r="Y115" s="524"/>
      <c r="Z115" s="524"/>
      <c r="AA115" s="524"/>
      <c r="AB115" s="524"/>
      <c r="AC115" s="524"/>
      <c r="AD115" s="524"/>
      <c r="AE115" s="524"/>
      <c r="AF115" s="524"/>
      <c r="AG115" s="524"/>
      <c r="AH115" s="524"/>
      <c r="AI115" s="524"/>
      <c r="AJ115" s="524"/>
      <c r="AK115" s="524"/>
      <c r="AL115" s="524"/>
      <c r="AM115" s="524"/>
      <c r="AN115" s="524"/>
      <c r="AO115" s="524"/>
      <c r="AP115" s="524"/>
      <c r="AQ115" s="524"/>
      <c r="AR115" s="524"/>
    </row>
    <row r="116" spans="1:44" ht="12.75">
      <c r="A116" s="567"/>
      <c r="B116" s="567"/>
      <c r="C116" s="567"/>
      <c r="D116" s="567"/>
      <c r="E116" s="567"/>
      <c r="F116" s="567"/>
      <c r="G116" s="567"/>
      <c r="H116" s="567"/>
      <c r="I116" s="567"/>
      <c r="J116" s="524"/>
      <c r="K116" s="524"/>
      <c r="L116" s="524"/>
      <c r="M116" s="524"/>
      <c r="N116" s="524"/>
      <c r="O116" s="524"/>
      <c r="P116" s="524"/>
      <c r="Q116" s="524"/>
      <c r="R116" s="524"/>
      <c r="S116" s="524"/>
      <c r="T116" s="524"/>
      <c r="U116" s="524"/>
      <c r="V116" s="524"/>
      <c r="W116" s="524"/>
      <c r="X116" s="524"/>
      <c r="Y116" s="524"/>
      <c r="Z116" s="524"/>
      <c r="AA116" s="524"/>
      <c r="AB116" s="524"/>
      <c r="AC116" s="524"/>
      <c r="AD116" s="524"/>
      <c r="AE116" s="524"/>
      <c r="AF116" s="524"/>
      <c r="AG116" s="524"/>
      <c r="AH116" s="524"/>
      <c r="AI116" s="524"/>
      <c r="AJ116" s="524"/>
      <c r="AK116" s="524"/>
      <c r="AL116" s="524"/>
      <c r="AM116" s="524"/>
      <c r="AN116" s="524"/>
      <c r="AO116" s="524"/>
      <c r="AP116" s="524"/>
      <c r="AQ116" s="524"/>
      <c r="AR116" s="524"/>
    </row>
    <row r="117" spans="1:44" ht="12.75">
      <c r="A117" s="567"/>
      <c r="B117" s="567"/>
      <c r="C117" s="567"/>
      <c r="D117" s="567"/>
      <c r="E117" s="567"/>
      <c r="F117" s="567"/>
      <c r="G117" s="567"/>
      <c r="H117" s="567"/>
      <c r="I117" s="567"/>
      <c r="J117" s="524"/>
      <c r="K117" s="524"/>
      <c r="L117" s="524"/>
      <c r="M117" s="524"/>
      <c r="N117" s="524"/>
      <c r="O117" s="524"/>
      <c r="P117" s="524"/>
      <c r="Q117" s="524"/>
      <c r="R117" s="524"/>
      <c r="S117" s="524"/>
      <c r="T117" s="524"/>
      <c r="U117" s="524"/>
      <c r="V117" s="524"/>
      <c r="W117" s="524"/>
      <c r="X117" s="524"/>
      <c r="Y117" s="524"/>
      <c r="Z117" s="524"/>
      <c r="AA117" s="524"/>
      <c r="AB117" s="524"/>
      <c r="AC117" s="524"/>
      <c r="AD117" s="524"/>
      <c r="AE117" s="524"/>
      <c r="AF117" s="524"/>
      <c r="AG117" s="524"/>
      <c r="AH117" s="524"/>
      <c r="AI117" s="524"/>
      <c r="AJ117" s="524"/>
      <c r="AK117" s="524"/>
      <c r="AL117" s="524"/>
      <c r="AM117" s="524"/>
      <c r="AN117" s="524"/>
      <c r="AO117" s="524"/>
      <c r="AP117" s="524"/>
      <c r="AQ117" s="524"/>
      <c r="AR117" s="524"/>
    </row>
    <row r="118" spans="1:44" ht="12.75">
      <c r="A118" s="567"/>
      <c r="B118" s="567"/>
      <c r="C118" s="567"/>
      <c r="D118" s="567"/>
      <c r="E118" s="567"/>
      <c r="F118" s="567"/>
      <c r="G118" s="567"/>
      <c r="H118" s="567"/>
      <c r="I118" s="567"/>
      <c r="J118" s="524"/>
      <c r="K118" s="524"/>
      <c r="L118" s="524"/>
      <c r="M118" s="524"/>
      <c r="N118" s="524"/>
      <c r="O118" s="524"/>
      <c r="P118" s="524"/>
      <c r="Q118" s="524"/>
      <c r="R118" s="524"/>
      <c r="S118" s="524"/>
      <c r="T118" s="524"/>
      <c r="U118" s="524"/>
      <c r="V118" s="524"/>
      <c r="W118" s="524"/>
      <c r="X118" s="524"/>
      <c r="Y118" s="524"/>
      <c r="Z118" s="524"/>
      <c r="AA118" s="524"/>
      <c r="AB118" s="524"/>
      <c r="AC118" s="524"/>
      <c r="AD118" s="524"/>
      <c r="AE118" s="524"/>
      <c r="AF118" s="524"/>
      <c r="AG118" s="524"/>
      <c r="AH118" s="524"/>
      <c r="AI118" s="524"/>
      <c r="AJ118" s="524"/>
      <c r="AK118" s="524"/>
      <c r="AL118" s="524"/>
      <c r="AM118" s="524"/>
      <c r="AN118" s="524"/>
      <c r="AO118" s="524"/>
      <c r="AP118" s="524"/>
      <c r="AQ118" s="524"/>
      <c r="AR118" s="524"/>
    </row>
    <row r="119" spans="1:44" ht="12.75">
      <c r="A119" s="567"/>
      <c r="B119" s="567"/>
      <c r="C119" s="567"/>
      <c r="D119" s="567"/>
      <c r="E119" s="567"/>
      <c r="F119" s="567"/>
      <c r="G119" s="567"/>
      <c r="H119" s="567"/>
      <c r="I119" s="567"/>
      <c r="J119" s="524"/>
      <c r="K119" s="524"/>
      <c r="L119" s="524"/>
      <c r="M119" s="524"/>
      <c r="N119" s="524"/>
      <c r="O119" s="524"/>
      <c r="P119" s="524"/>
      <c r="Q119" s="524"/>
      <c r="R119" s="524"/>
      <c r="S119" s="524"/>
      <c r="T119" s="524"/>
      <c r="U119" s="524"/>
      <c r="V119" s="524"/>
      <c r="W119" s="524"/>
      <c r="X119" s="524"/>
      <c r="Y119" s="524"/>
      <c r="Z119" s="524"/>
      <c r="AA119" s="524"/>
      <c r="AB119" s="524"/>
      <c r="AC119" s="524"/>
      <c r="AD119" s="524"/>
      <c r="AE119" s="524"/>
      <c r="AF119" s="524"/>
      <c r="AG119" s="524"/>
      <c r="AH119" s="524"/>
      <c r="AI119" s="524"/>
      <c r="AJ119" s="524"/>
      <c r="AK119" s="524"/>
      <c r="AL119" s="524"/>
      <c r="AM119" s="524"/>
      <c r="AN119" s="524"/>
      <c r="AO119" s="524"/>
      <c r="AP119" s="524"/>
      <c r="AQ119" s="524"/>
      <c r="AR119" s="524"/>
    </row>
    <row r="120" spans="1:44" ht="12.75">
      <c r="A120" s="567"/>
      <c r="B120" s="567"/>
      <c r="C120" s="567"/>
      <c r="D120" s="567"/>
      <c r="E120" s="567"/>
      <c r="F120" s="567"/>
      <c r="G120" s="567"/>
      <c r="H120" s="567"/>
      <c r="I120" s="567"/>
      <c r="J120" s="524"/>
      <c r="K120" s="524"/>
      <c r="L120" s="524"/>
      <c r="M120" s="524"/>
      <c r="N120" s="524"/>
      <c r="O120" s="524"/>
      <c r="P120" s="524"/>
      <c r="Q120" s="524"/>
      <c r="R120" s="524"/>
      <c r="S120" s="524"/>
      <c r="T120" s="524"/>
      <c r="U120" s="524"/>
      <c r="V120" s="524"/>
      <c r="W120" s="524"/>
      <c r="X120" s="524"/>
      <c r="Y120" s="524"/>
      <c r="Z120" s="524"/>
      <c r="AA120" s="524"/>
      <c r="AB120" s="524"/>
      <c r="AC120" s="524"/>
      <c r="AD120" s="524"/>
      <c r="AE120" s="524"/>
      <c r="AF120" s="524"/>
      <c r="AG120" s="524"/>
      <c r="AH120" s="524"/>
      <c r="AI120" s="524"/>
      <c r="AJ120" s="524"/>
      <c r="AK120" s="524"/>
      <c r="AL120" s="524"/>
      <c r="AM120" s="524"/>
      <c r="AN120" s="524"/>
      <c r="AO120" s="524"/>
      <c r="AP120" s="524"/>
      <c r="AQ120" s="524"/>
      <c r="AR120" s="524"/>
    </row>
    <row r="121" spans="1:44" ht="12.75">
      <c r="A121" s="567"/>
      <c r="B121" s="567"/>
      <c r="C121" s="567"/>
      <c r="D121" s="567"/>
      <c r="E121" s="567"/>
      <c r="F121" s="567"/>
      <c r="G121" s="567"/>
      <c r="H121" s="567"/>
      <c r="I121" s="567"/>
      <c r="J121" s="524"/>
      <c r="K121" s="524"/>
      <c r="L121" s="524"/>
      <c r="M121" s="524"/>
      <c r="N121" s="524"/>
      <c r="O121" s="524"/>
      <c r="P121" s="524"/>
      <c r="Q121" s="524"/>
      <c r="R121" s="524"/>
      <c r="S121" s="524"/>
      <c r="T121" s="524"/>
      <c r="U121" s="524"/>
      <c r="V121" s="524"/>
      <c r="W121" s="524"/>
      <c r="X121" s="524"/>
      <c r="Y121" s="524"/>
      <c r="Z121" s="524"/>
      <c r="AA121" s="524"/>
      <c r="AB121" s="524"/>
      <c r="AC121" s="524"/>
      <c r="AD121" s="524"/>
      <c r="AE121" s="524"/>
      <c r="AF121" s="524"/>
      <c r="AG121" s="524"/>
      <c r="AH121" s="524"/>
      <c r="AI121" s="524"/>
      <c r="AJ121" s="524"/>
      <c r="AK121" s="524"/>
      <c r="AL121" s="524"/>
      <c r="AM121" s="524"/>
      <c r="AN121" s="524"/>
      <c r="AO121" s="524"/>
      <c r="AP121" s="524"/>
      <c r="AQ121" s="524"/>
      <c r="AR121" s="524"/>
    </row>
    <row r="122" spans="1:44" ht="12.75">
      <c r="A122" s="567"/>
      <c r="B122" s="567"/>
      <c r="C122" s="567"/>
      <c r="D122" s="567"/>
      <c r="E122" s="567"/>
      <c r="F122" s="567"/>
      <c r="G122" s="567"/>
      <c r="H122" s="567"/>
      <c r="I122" s="567"/>
      <c r="J122" s="524"/>
      <c r="K122" s="524"/>
      <c r="L122" s="524"/>
      <c r="M122" s="524"/>
      <c r="N122" s="524"/>
      <c r="O122" s="524"/>
      <c r="P122" s="524"/>
      <c r="Q122" s="524"/>
      <c r="R122" s="524"/>
      <c r="S122" s="524"/>
      <c r="T122" s="524"/>
      <c r="U122" s="524"/>
      <c r="V122" s="524"/>
      <c r="W122" s="524"/>
      <c r="X122" s="524"/>
      <c r="Y122" s="524"/>
      <c r="Z122" s="524"/>
      <c r="AA122" s="524"/>
      <c r="AB122" s="524"/>
      <c r="AC122" s="524"/>
      <c r="AD122" s="524"/>
      <c r="AE122" s="524"/>
      <c r="AF122" s="524"/>
      <c r="AG122" s="524"/>
      <c r="AH122" s="524"/>
      <c r="AI122" s="524"/>
      <c r="AJ122" s="524"/>
      <c r="AK122" s="524"/>
      <c r="AL122" s="524"/>
      <c r="AM122" s="524"/>
      <c r="AN122" s="524"/>
      <c r="AO122" s="524"/>
      <c r="AP122" s="524"/>
      <c r="AQ122" s="524"/>
      <c r="AR122" s="524"/>
    </row>
    <row r="123" spans="1:44" ht="12.75">
      <c r="A123" s="567"/>
      <c r="B123" s="567"/>
      <c r="C123" s="567"/>
      <c r="D123" s="567"/>
      <c r="E123" s="567"/>
      <c r="F123" s="567"/>
      <c r="G123" s="567"/>
      <c r="H123" s="567"/>
      <c r="I123" s="567"/>
      <c r="J123" s="524"/>
      <c r="K123" s="524"/>
      <c r="L123" s="524"/>
      <c r="M123" s="524"/>
      <c r="N123" s="524"/>
      <c r="O123" s="524"/>
      <c r="P123" s="524"/>
      <c r="Q123" s="524"/>
      <c r="R123" s="524"/>
      <c r="S123" s="524"/>
      <c r="T123" s="524"/>
      <c r="U123" s="524"/>
      <c r="V123" s="524"/>
      <c r="W123" s="524"/>
      <c r="X123" s="524"/>
      <c r="Y123" s="524"/>
      <c r="Z123" s="524"/>
      <c r="AA123" s="524"/>
      <c r="AB123" s="524"/>
      <c r="AC123" s="524"/>
      <c r="AD123" s="524"/>
      <c r="AE123" s="524"/>
      <c r="AF123" s="524"/>
      <c r="AG123" s="524"/>
      <c r="AH123" s="524"/>
      <c r="AI123" s="524"/>
      <c r="AJ123" s="524"/>
      <c r="AK123" s="524"/>
      <c r="AL123" s="524"/>
      <c r="AM123" s="524"/>
      <c r="AN123" s="524"/>
      <c r="AO123" s="524"/>
      <c r="AP123" s="524"/>
      <c r="AQ123" s="524"/>
      <c r="AR123" s="524"/>
    </row>
    <row r="124" spans="1:44" ht="12.75">
      <c r="A124" s="567"/>
      <c r="B124" s="567"/>
      <c r="C124" s="567"/>
      <c r="D124" s="567"/>
      <c r="E124" s="567"/>
      <c r="F124" s="567"/>
      <c r="G124" s="567"/>
      <c r="H124" s="567"/>
      <c r="I124" s="567"/>
      <c r="J124" s="524"/>
      <c r="K124" s="524"/>
      <c r="L124" s="524"/>
      <c r="M124" s="524"/>
      <c r="N124" s="524"/>
      <c r="O124" s="524"/>
      <c r="P124" s="524"/>
      <c r="Q124" s="524"/>
      <c r="R124" s="524"/>
      <c r="S124" s="524"/>
      <c r="T124" s="524"/>
      <c r="U124" s="524"/>
      <c r="V124" s="524"/>
      <c r="W124" s="524"/>
      <c r="X124" s="524"/>
      <c r="Y124" s="524"/>
      <c r="Z124" s="524"/>
      <c r="AA124" s="524"/>
      <c r="AB124" s="524"/>
      <c r="AC124" s="524"/>
      <c r="AD124" s="524"/>
      <c r="AE124" s="524"/>
      <c r="AF124" s="524"/>
      <c r="AG124" s="524"/>
      <c r="AH124" s="524"/>
      <c r="AI124" s="524"/>
      <c r="AJ124" s="524"/>
      <c r="AK124" s="524"/>
      <c r="AL124" s="524"/>
      <c r="AM124" s="524"/>
      <c r="AN124" s="524"/>
      <c r="AO124" s="524"/>
      <c r="AP124" s="524"/>
      <c r="AQ124" s="524"/>
      <c r="AR124" s="524"/>
    </row>
    <row r="125" spans="1:9" ht="12.75">
      <c r="A125" s="565"/>
      <c r="B125" s="565"/>
      <c r="C125" s="565"/>
      <c r="D125" s="565"/>
      <c r="E125" s="565"/>
      <c r="F125" s="565"/>
      <c r="G125" s="565"/>
      <c r="H125" s="565"/>
      <c r="I125" s="565"/>
    </row>
    <row r="126" spans="1:9" ht="12.75">
      <c r="A126" s="565"/>
      <c r="B126" s="565"/>
      <c r="C126" s="565"/>
      <c r="D126" s="565"/>
      <c r="E126" s="565"/>
      <c r="F126" s="565"/>
      <c r="G126" s="565"/>
      <c r="H126" s="565"/>
      <c r="I126" s="565"/>
    </row>
    <row r="127" spans="1:9" ht="12.75">
      <c r="A127" s="565"/>
      <c r="B127" s="565"/>
      <c r="C127" s="565"/>
      <c r="D127" s="565"/>
      <c r="E127" s="565"/>
      <c r="F127" s="565"/>
      <c r="G127" s="565"/>
      <c r="H127" s="565"/>
      <c r="I127" s="565"/>
    </row>
    <row r="128" spans="1:9" ht="12.75">
      <c r="A128" s="565"/>
      <c r="B128" s="565"/>
      <c r="C128" s="565"/>
      <c r="D128" s="565"/>
      <c r="E128" s="565"/>
      <c r="F128" s="565"/>
      <c r="G128" s="565"/>
      <c r="H128" s="565"/>
      <c r="I128" s="565"/>
    </row>
    <row r="129" spans="1:9" ht="12.75">
      <c r="A129" s="565"/>
      <c r="B129" s="565"/>
      <c r="C129" s="565"/>
      <c r="D129" s="565"/>
      <c r="E129" s="565"/>
      <c r="F129" s="565"/>
      <c r="G129" s="565"/>
      <c r="H129" s="565"/>
      <c r="I129" s="565"/>
    </row>
    <row r="130" spans="1:9" ht="12.75">
      <c r="A130" s="565"/>
      <c r="B130" s="565"/>
      <c r="C130" s="565"/>
      <c r="D130" s="565"/>
      <c r="E130" s="565"/>
      <c r="F130" s="565"/>
      <c r="G130" s="565"/>
      <c r="H130" s="565"/>
      <c r="I130" s="565"/>
    </row>
    <row r="131" spans="1:9" ht="12.75">
      <c r="A131" s="565"/>
      <c r="B131" s="565"/>
      <c r="C131" s="565"/>
      <c r="D131" s="565"/>
      <c r="E131" s="565"/>
      <c r="F131" s="565"/>
      <c r="G131" s="565"/>
      <c r="H131" s="565"/>
      <c r="I131" s="565"/>
    </row>
    <row r="132" spans="1:9" ht="12.75">
      <c r="A132" s="565"/>
      <c r="B132" s="565"/>
      <c r="C132" s="565"/>
      <c r="D132" s="565"/>
      <c r="E132" s="565"/>
      <c r="F132" s="565"/>
      <c r="G132" s="565"/>
      <c r="H132" s="565"/>
      <c r="I132" s="565"/>
    </row>
    <row r="133" spans="1:9" ht="12.75">
      <c r="A133" s="565"/>
      <c r="B133" s="565"/>
      <c r="C133" s="565"/>
      <c r="D133" s="565"/>
      <c r="E133" s="565"/>
      <c r="F133" s="565"/>
      <c r="G133" s="565"/>
      <c r="H133" s="565"/>
      <c r="I133" s="565"/>
    </row>
    <row r="134" spans="1:9" ht="12.75">
      <c r="A134" s="565"/>
      <c r="B134" s="565"/>
      <c r="C134" s="565"/>
      <c r="D134" s="565"/>
      <c r="E134" s="565"/>
      <c r="F134" s="565"/>
      <c r="G134" s="565"/>
      <c r="H134" s="565"/>
      <c r="I134" s="565"/>
    </row>
    <row r="135" spans="1:9" ht="12.75">
      <c r="A135" s="565"/>
      <c r="B135" s="565"/>
      <c r="C135" s="565"/>
      <c r="D135" s="565"/>
      <c r="E135" s="565"/>
      <c r="F135" s="565"/>
      <c r="G135" s="565"/>
      <c r="H135" s="565"/>
      <c r="I135" s="565"/>
    </row>
    <row r="136" spans="1:9" ht="12.75">
      <c r="A136" s="565"/>
      <c r="B136" s="565"/>
      <c r="C136" s="565"/>
      <c r="D136" s="565"/>
      <c r="E136" s="565"/>
      <c r="F136" s="565"/>
      <c r="G136" s="565"/>
      <c r="H136" s="565"/>
      <c r="I136" s="565"/>
    </row>
    <row r="137" spans="1:9" ht="12.75">
      <c r="A137" s="565"/>
      <c r="B137" s="565"/>
      <c r="C137" s="565"/>
      <c r="D137" s="565"/>
      <c r="E137" s="565"/>
      <c r="F137" s="565"/>
      <c r="G137" s="565"/>
      <c r="H137" s="565"/>
      <c r="I137" s="565"/>
    </row>
    <row r="138" spans="1:9" ht="12.75">
      <c r="A138" s="565"/>
      <c r="B138" s="565"/>
      <c r="C138" s="565"/>
      <c r="D138" s="565"/>
      <c r="E138" s="565"/>
      <c r="F138" s="565"/>
      <c r="G138" s="565"/>
      <c r="H138" s="565"/>
      <c r="I138" s="565"/>
    </row>
    <row r="139" spans="1:9" ht="12.75">
      <c r="A139" s="565"/>
      <c r="B139" s="565"/>
      <c r="C139" s="565"/>
      <c r="D139" s="565"/>
      <c r="E139" s="565"/>
      <c r="F139" s="565"/>
      <c r="G139" s="565"/>
      <c r="H139" s="565"/>
      <c r="I139" s="565"/>
    </row>
    <row r="140" spans="1:9" ht="12.75">
      <c r="A140" s="565"/>
      <c r="B140" s="565"/>
      <c r="C140" s="565"/>
      <c r="D140" s="565"/>
      <c r="E140" s="565"/>
      <c r="F140" s="565"/>
      <c r="G140" s="565"/>
      <c r="H140" s="565"/>
      <c r="I140" s="565"/>
    </row>
    <row r="141" spans="1:9" ht="12.75">
      <c r="A141" s="565"/>
      <c r="B141" s="565"/>
      <c r="C141" s="565"/>
      <c r="D141" s="565"/>
      <c r="E141" s="565"/>
      <c r="F141" s="565"/>
      <c r="G141" s="565"/>
      <c r="H141" s="565"/>
      <c r="I141" s="565"/>
    </row>
    <row r="142" spans="1:9" ht="12.75">
      <c r="A142" s="565"/>
      <c r="B142" s="565"/>
      <c r="C142" s="565"/>
      <c r="D142" s="565"/>
      <c r="E142" s="565"/>
      <c r="F142" s="565"/>
      <c r="G142" s="565"/>
      <c r="H142" s="565"/>
      <c r="I142" s="565"/>
    </row>
    <row r="143" spans="1:9" ht="12.75">
      <c r="A143" s="565"/>
      <c r="B143" s="565"/>
      <c r="C143" s="565"/>
      <c r="D143" s="565"/>
      <c r="E143" s="565"/>
      <c r="F143" s="565"/>
      <c r="G143" s="565"/>
      <c r="H143" s="565"/>
      <c r="I143" s="565"/>
    </row>
    <row r="144" spans="1:9" ht="12.75">
      <c r="A144" s="565"/>
      <c r="B144" s="565"/>
      <c r="C144" s="565"/>
      <c r="D144" s="565"/>
      <c r="E144" s="565"/>
      <c r="F144" s="565"/>
      <c r="G144" s="565"/>
      <c r="H144" s="565"/>
      <c r="I144" s="565"/>
    </row>
    <row r="145" spans="1:9" ht="12.75">
      <c r="A145" s="565"/>
      <c r="B145" s="565"/>
      <c r="C145" s="565"/>
      <c r="D145" s="565"/>
      <c r="E145" s="565"/>
      <c r="F145" s="565"/>
      <c r="G145" s="565"/>
      <c r="H145" s="565"/>
      <c r="I145" s="565"/>
    </row>
    <row r="146" spans="1:9" ht="12.75">
      <c r="A146" s="565"/>
      <c r="B146" s="565"/>
      <c r="C146" s="565"/>
      <c r="D146" s="565"/>
      <c r="E146" s="565"/>
      <c r="F146" s="565"/>
      <c r="G146" s="565"/>
      <c r="H146" s="565"/>
      <c r="I146" s="565"/>
    </row>
    <row r="147" spans="1:9" ht="12.75">
      <c r="A147" s="565"/>
      <c r="B147" s="565"/>
      <c r="C147" s="565"/>
      <c r="D147" s="565"/>
      <c r="E147" s="565"/>
      <c r="F147" s="565"/>
      <c r="G147" s="565"/>
      <c r="H147" s="565"/>
      <c r="I147" s="565"/>
    </row>
    <row r="148" spans="1:9" ht="12.75">
      <c r="A148" s="565"/>
      <c r="B148" s="565"/>
      <c r="C148" s="565"/>
      <c r="D148" s="565"/>
      <c r="E148" s="565"/>
      <c r="F148" s="565"/>
      <c r="G148" s="565"/>
      <c r="H148" s="565"/>
      <c r="I148" s="565"/>
    </row>
    <row r="149" spans="1:9" ht="12.75">
      <c r="A149" s="565"/>
      <c r="B149" s="565"/>
      <c r="C149" s="565"/>
      <c r="D149" s="565"/>
      <c r="E149" s="565"/>
      <c r="F149" s="565"/>
      <c r="G149" s="565"/>
      <c r="H149" s="565"/>
      <c r="I149" s="565"/>
    </row>
    <row r="150" spans="1:9" ht="12.75">
      <c r="A150" s="565"/>
      <c r="B150" s="565"/>
      <c r="C150" s="565"/>
      <c r="D150" s="565"/>
      <c r="E150" s="565"/>
      <c r="F150" s="565"/>
      <c r="G150" s="565"/>
      <c r="H150" s="565"/>
      <c r="I150" s="565"/>
    </row>
    <row r="151" spans="1:9" ht="12.75">
      <c r="A151" s="565"/>
      <c r="B151" s="565"/>
      <c r="C151" s="565"/>
      <c r="D151" s="565"/>
      <c r="E151" s="565"/>
      <c r="F151" s="565"/>
      <c r="G151" s="565"/>
      <c r="H151" s="565"/>
      <c r="I151" s="565"/>
    </row>
    <row r="152" spans="1:9" ht="12.75">
      <c r="A152" s="565"/>
      <c r="B152" s="565"/>
      <c r="C152" s="565"/>
      <c r="D152" s="565"/>
      <c r="E152" s="565"/>
      <c r="F152" s="565"/>
      <c r="G152" s="565"/>
      <c r="H152" s="565"/>
      <c r="I152" s="565"/>
    </row>
    <row r="153" spans="1:9" ht="12.75">
      <c r="A153" s="565"/>
      <c r="B153" s="565"/>
      <c r="C153" s="565"/>
      <c r="D153" s="565"/>
      <c r="E153" s="565"/>
      <c r="F153" s="565"/>
      <c r="G153" s="565"/>
      <c r="H153" s="565"/>
      <c r="I153" s="565"/>
    </row>
    <row r="154" spans="1:9" ht="12.75">
      <c r="A154" s="565"/>
      <c r="B154" s="565"/>
      <c r="C154" s="565"/>
      <c r="D154" s="565"/>
      <c r="E154" s="565"/>
      <c r="F154" s="565"/>
      <c r="G154" s="565"/>
      <c r="H154" s="565"/>
      <c r="I154" s="565"/>
    </row>
    <row r="155" spans="1:9" ht="12.75">
      <c r="A155" s="565"/>
      <c r="B155" s="565"/>
      <c r="C155" s="565"/>
      <c r="D155" s="565"/>
      <c r="E155" s="565"/>
      <c r="F155" s="565"/>
      <c r="G155" s="565"/>
      <c r="H155" s="565"/>
      <c r="I155" s="565"/>
    </row>
    <row r="156" spans="1:9" ht="12.75">
      <c r="A156" s="565"/>
      <c r="B156" s="565"/>
      <c r="C156" s="565"/>
      <c r="D156" s="565"/>
      <c r="E156" s="565"/>
      <c r="F156" s="565"/>
      <c r="G156" s="565"/>
      <c r="H156" s="565"/>
      <c r="I156" s="565"/>
    </row>
    <row r="157" spans="1:9" ht="12.75">
      <c r="A157" s="565"/>
      <c r="B157" s="565"/>
      <c r="C157" s="565"/>
      <c r="D157" s="565"/>
      <c r="E157" s="565"/>
      <c r="F157" s="565"/>
      <c r="G157" s="565"/>
      <c r="H157" s="565"/>
      <c r="I157" s="565"/>
    </row>
    <row r="158" spans="1:9" ht="12.75">
      <c r="A158" s="565"/>
      <c r="B158" s="565"/>
      <c r="C158" s="565"/>
      <c r="D158" s="565"/>
      <c r="E158" s="565"/>
      <c r="F158" s="565"/>
      <c r="G158" s="565"/>
      <c r="H158" s="565"/>
      <c r="I158" s="565"/>
    </row>
    <row r="159" spans="1:9" ht="12.75">
      <c r="A159" s="565"/>
      <c r="B159" s="565"/>
      <c r="C159" s="565"/>
      <c r="D159" s="565"/>
      <c r="E159" s="565"/>
      <c r="F159" s="565"/>
      <c r="G159" s="565"/>
      <c r="H159" s="565"/>
      <c r="I159" s="565"/>
    </row>
    <row r="160" spans="1:9" ht="12.75">
      <c r="A160" s="565"/>
      <c r="B160" s="565"/>
      <c r="C160" s="565"/>
      <c r="D160" s="565"/>
      <c r="E160" s="565"/>
      <c r="F160" s="565"/>
      <c r="G160" s="565"/>
      <c r="H160" s="565"/>
      <c r="I160" s="565"/>
    </row>
    <row r="161" spans="1:9" ht="12.75">
      <c r="A161" s="565"/>
      <c r="B161" s="565"/>
      <c r="C161" s="565"/>
      <c r="D161" s="565"/>
      <c r="E161" s="565"/>
      <c r="F161" s="565"/>
      <c r="G161" s="565"/>
      <c r="H161" s="565"/>
      <c r="I161" s="565"/>
    </row>
    <row r="162" spans="1:9" ht="12.75">
      <c r="A162" s="565"/>
      <c r="B162" s="565"/>
      <c r="C162" s="565"/>
      <c r="D162" s="565"/>
      <c r="E162" s="565"/>
      <c r="F162" s="565"/>
      <c r="G162" s="565"/>
      <c r="H162" s="565"/>
      <c r="I162" s="565"/>
    </row>
    <row r="163" spans="1:9" ht="12.75">
      <c r="A163" s="565"/>
      <c r="B163" s="565"/>
      <c r="C163" s="565"/>
      <c r="D163" s="565"/>
      <c r="E163" s="565"/>
      <c r="F163" s="565"/>
      <c r="G163" s="565"/>
      <c r="H163" s="565"/>
      <c r="I163" s="565"/>
    </row>
    <row r="164" spans="1:9" ht="12.75">
      <c r="A164" s="565"/>
      <c r="B164" s="565"/>
      <c r="C164" s="565"/>
      <c r="D164" s="565"/>
      <c r="E164" s="565"/>
      <c r="F164" s="565"/>
      <c r="G164" s="565"/>
      <c r="H164" s="565"/>
      <c r="I164" s="565"/>
    </row>
    <row r="165" spans="1:9" ht="12.75">
      <c r="A165" s="565"/>
      <c r="B165" s="565"/>
      <c r="C165" s="565"/>
      <c r="D165" s="565"/>
      <c r="E165" s="565"/>
      <c r="F165" s="565"/>
      <c r="G165" s="565"/>
      <c r="H165" s="565"/>
      <c r="I165" s="565"/>
    </row>
    <row r="166" spans="1:9" ht="12.75">
      <c r="A166" s="565"/>
      <c r="B166" s="565"/>
      <c r="C166" s="565"/>
      <c r="D166" s="565"/>
      <c r="E166" s="565"/>
      <c r="F166" s="565"/>
      <c r="G166" s="565"/>
      <c r="H166" s="565"/>
      <c r="I166" s="565"/>
    </row>
    <row r="167" spans="1:9" ht="12.75">
      <c r="A167" s="565"/>
      <c r="B167" s="565"/>
      <c r="C167" s="565"/>
      <c r="D167" s="565"/>
      <c r="E167" s="565"/>
      <c r="F167" s="565"/>
      <c r="G167" s="565"/>
      <c r="H167" s="565"/>
      <c r="I167" s="565"/>
    </row>
    <row r="168" spans="1:9" ht="12.75">
      <c r="A168" s="565"/>
      <c r="B168" s="565"/>
      <c r="C168" s="565"/>
      <c r="D168" s="565"/>
      <c r="E168" s="565"/>
      <c r="F168" s="565"/>
      <c r="G168" s="565"/>
      <c r="H168" s="565"/>
      <c r="I168" s="565"/>
    </row>
    <row r="169" spans="1:9" ht="12.75">
      <c r="A169" s="565"/>
      <c r="B169" s="565"/>
      <c r="C169" s="565"/>
      <c r="D169" s="565"/>
      <c r="E169" s="565"/>
      <c r="F169" s="565"/>
      <c r="G169" s="565"/>
      <c r="H169" s="565"/>
      <c r="I169" s="565"/>
    </row>
    <row r="170" spans="1:9" ht="12.75">
      <c r="A170" s="565"/>
      <c r="B170" s="565"/>
      <c r="C170" s="565"/>
      <c r="D170" s="565"/>
      <c r="E170" s="565"/>
      <c r="F170" s="565"/>
      <c r="G170" s="565"/>
      <c r="H170" s="565"/>
      <c r="I170" s="565"/>
    </row>
    <row r="171" spans="1:9" ht="12.75">
      <c r="A171" s="565"/>
      <c r="B171" s="565"/>
      <c r="C171" s="565"/>
      <c r="D171" s="565"/>
      <c r="E171" s="565"/>
      <c r="F171" s="565"/>
      <c r="G171" s="565"/>
      <c r="H171" s="565"/>
      <c r="I171" s="565"/>
    </row>
    <row r="172" spans="1:9" ht="12.75">
      <c r="A172" s="565"/>
      <c r="B172" s="565"/>
      <c r="C172" s="565"/>
      <c r="D172" s="565"/>
      <c r="E172" s="565"/>
      <c r="F172" s="565"/>
      <c r="G172" s="565"/>
      <c r="H172" s="565"/>
      <c r="I172" s="565"/>
    </row>
    <row r="173" spans="1:9" ht="12.75">
      <c r="A173" s="565"/>
      <c r="B173" s="565"/>
      <c r="C173" s="565"/>
      <c r="D173" s="565"/>
      <c r="E173" s="565"/>
      <c r="F173" s="565"/>
      <c r="G173" s="565"/>
      <c r="H173" s="565"/>
      <c r="I173" s="565"/>
    </row>
    <row r="174" spans="1:9" ht="12.75">
      <c r="A174" s="565"/>
      <c r="B174" s="565"/>
      <c r="C174" s="565"/>
      <c r="D174" s="565"/>
      <c r="E174" s="565"/>
      <c r="F174" s="565"/>
      <c r="G174" s="565"/>
      <c r="H174" s="565"/>
      <c r="I174" s="565"/>
    </row>
    <row r="175" spans="1:9" ht="12.75">
      <c r="A175" s="565"/>
      <c r="B175" s="565"/>
      <c r="C175" s="565"/>
      <c r="D175" s="565"/>
      <c r="E175" s="565"/>
      <c r="F175" s="565"/>
      <c r="G175" s="565"/>
      <c r="H175" s="565"/>
      <c r="I175" s="565"/>
    </row>
    <row r="176" spans="1:9" ht="12.75">
      <c r="A176" s="565"/>
      <c r="B176" s="565"/>
      <c r="C176" s="565"/>
      <c r="D176" s="565"/>
      <c r="E176" s="565"/>
      <c r="F176" s="565"/>
      <c r="G176" s="565"/>
      <c r="H176" s="565"/>
      <c r="I176" s="565"/>
    </row>
    <row r="177" spans="1:9" ht="12.75">
      <c r="A177" s="565"/>
      <c r="B177" s="565"/>
      <c r="C177" s="565"/>
      <c r="D177" s="565"/>
      <c r="E177" s="565"/>
      <c r="F177" s="565"/>
      <c r="G177" s="565"/>
      <c r="H177" s="565"/>
      <c r="I177" s="565"/>
    </row>
    <row r="178" spans="1:9" ht="12.75">
      <c r="A178" s="565"/>
      <c r="B178" s="565"/>
      <c r="C178" s="565"/>
      <c r="D178" s="565"/>
      <c r="E178" s="565"/>
      <c r="F178" s="565"/>
      <c r="G178" s="565"/>
      <c r="H178" s="565"/>
      <c r="I178" s="565"/>
    </row>
    <row r="179" spans="1:9" ht="12.75">
      <c r="A179" s="565"/>
      <c r="B179" s="565"/>
      <c r="C179" s="565"/>
      <c r="D179" s="565"/>
      <c r="E179" s="565"/>
      <c r="F179" s="565"/>
      <c r="G179" s="565"/>
      <c r="H179" s="565"/>
      <c r="I179" s="565"/>
    </row>
    <row r="180" spans="1:9" ht="12.75">
      <c r="A180" s="565"/>
      <c r="B180" s="565"/>
      <c r="C180" s="565"/>
      <c r="D180" s="565"/>
      <c r="E180" s="565"/>
      <c r="F180" s="565"/>
      <c r="G180" s="565"/>
      <c r="H180" s="565"/>
      <c r="I180" s="565"/>
    </row>
    <row r="181" spans="1:9" ht="12.75">
      <c r="A181" s="565"/>
      <c r="B181" s="565"/>
      <c r="C181" s="565"/>
      <c r="D181" s="565"/>
      <c r="E181" s="565"/>
      <c r="F181" s="565"/>
      <c r="G181" s="565"/>
      <c r="H181" s="565"/>
      <c r="I181" s="565"/>
    </row>
    <row r="182" spans="1:9" ht="12.75">
      <c r="A182" s="565"/>
      <c r="B182" s="565"/>
      <c r="C182" s="565"/>
      <c r="D182" s="565"/>
      <c r="E182" s="565"/>
      <c r="F182" s="565"/>
      <c r="G182" s="565"/>
      <c r="H182" s="565"/>
      <c r="I182" s="565"/>
    </row>
    <row r="183" spans="1:9" ht="12.75">
      <c r="A183" s="565"/>
      <c r="B183" s="565"/>
      <c r="C183" s="565"/>
      <c r="D183" s="565"/>
      <c r="E183" s="565"/>
      <c r="F183" s="565"/>
      <c r="G183" s="565"/>
      <c r="H183" s="565"/>
      <c r="I183" s="565"/>
    </row>
    <row r="184" spans="1:9" ht="12.75">
      <c r="A184" s="565"/>
      <c r="B184" s="565"/>
      <c r="C184" s="565"/>
      <c r="D184" s="565"/>
      <c r="E184" s="565"/>
      <c r="F184" s="565"/>
      <c r="G184" s="565"/>
      <c r="H184" s="565"/>
      <c r="I184" s="565"/>
    </row>
    <row r="185" spans="1:9" ht="12.75">
      <c r="A185" s="565"/>
      <c r="B185" s="565"/>
      <c r="C185" s="565"/>
      <c r="D185" s="565"/>
      <c r="E185" s="565"/>
      <c r="F185" s="565"/>
      <c r="G185" s="565"/>
      <c r="H185" s="565"/>
      <c r="I185" s="565"/>
    </row>
    <row r="186" spans="1:9" ht="12.75">
      <c r="A186" s="565"/>
      <c r="B186" s="565"/>
      <c r="C186" s="565"/>
      <c r="D186" s="565"/>
      <c r="E186" s="565"/>
      <c r="F186" s="565"/>
      <c r="G186" s="565"/>
      <c r="H186" s="565"/>
      <c r="I186" s="565"/>
    </row>
    <row r="187" spans="1:9" ht="12.75">
      <c r="A187" s="565"/>
      <c r="B187" s="565"/>
      <c r="C187" s="565"/>
      <c r="D187" s="565"/>
      <c r="E187" s="565"/>
      <c r="F187" s="565"/>
      <c r="G187" s="565"/>
      <c r="H187" s="565"/>
      <c r="I187" s="565"/>
    </row>
    <row r="188" spans="1:9" ht="12.75">
      <c r="A188" s="565"/>
      <c r="B188" s="565"/>
      <c r="C188" s="565"/>
      <c r="D188" s="565"/>
      <c r="E188" s="565"/>
      <c r="F188" s="565"/>
      <c r="G188" s="565"/>
      <c r="H188" s="565"/>
      <c r="I188" s="565"/>
    </row>
    <row r="189" spans="1:9" ht="12.75">
      <c r="A189" s="565"/>
      <c r="B189" s="565"/>
      <c r="C189" s="565"/>
      <c r="D189" s="565"/>
      <c r="E189" s="565"/>
      <c r="F189" s="565"/>
      <c r="G189" s="565"/>
      <c r="H189" s="565"/>
      <c r="I189" s="565"/>
    </row>
    <row r="190" spans="1:9" ht="12.75">
      <c r="A190" s="565"/>
      <c r="B190" s="565"/>
      <c r="C190" s="565"/>
      <c r="D190" s="565"/>
      <c r="E190" s="565"/>
      <c r="F190" s="565"/>
      <c r="G190" s="565"/>
      <c r="H190" s="565"/>
      <c r="I190" s="565"/>
    </row>
    <row r="191" spans="1:9" ht="12.75">
      <c r="A191" s="565"/>
      <c r="B191" s="565"/>
      <c r="C191" s="565"/>
      <c r="D191" s="565"/>
      <c r="E191" s="565"/>
      <c r="F191" s="565"/>
      <c r="G191" s="565"/>
      <c r="H191" s="565"/>
      <c r="I191" s="565"/>
    </row>
    <row r="192" spans="1:9" ht="12.75">
      <c r="A192" s="565"/>
      <c r="B192" s="565"/>
      <c r="C192" s="565"/>
      <c r="D192" s="565"/>
      <c r="E192" s="565"/>
      <c r="F192" s="565"/>
      <c r="G192" s="565"/>
      <c r="H192" s="565"/>
      <c r="I192" s="565"/>
    </row>
    <row r="193" spans="1:9" ht="12.75">
      <c r="A193" s="565"/>
      <c r="B193" s="565"/>
      <c r="C193" s="565"/>
      <c r="D193" s="565"/>
      <c r="E193" s="565"/>
      <c r="F193" s="565"/>
      <c r="G193" s="565"/>
      <c r="H193" s="565"/>
      <c r="I193" s="565"/>
    </row>
    <row r="194" spans="1:9" ht="12.75">
      <c r="A194" s="565"/>
      <c r="B194" s="565"/>
      <c r="C194" s="565"/>
      <c r="D194" s="565"/>
      <c r="E194" s="565"/>
      <c r="F194" s="565"/>
      <c r="G194" s="565"/>
      <c r="H194" s="565"/>
      <c r="I194" s="565"/>
    </row>
    <row r="195" spans="1:9" ht="12.75">
      <c r="A195" s="565"/>
      <c r="B195" s="565"/>
      <c r="C195" s="565"/>
      <c r="D195" s="565"/>
      <c r="E195" s="565"/>
      <c r="F195" s="565"/>
      <c r="G195" s="565"/>
      <c r="H195" s="565"/>
      <c r="I195" s="565"/>
    </row>
    <row r="196" spans="1:9" ht="12.75">
      <c r="A196" s="565"/>
      <c r="B196" s="565"/>
      <c r="C196" s="565"/>
      <c r="D196" s="565"/>
      <c r="E196" s="565"/>
      <c r="F196" s="565"/>
      <c r="G196" s="565"/>
      <c r="H196" s="565"/>
      <c r="I196" s="565"/>
    </row>
    <row r="197" spans="1:9" ht="12.75">
      <c r="A197" s="565"/>
      <c r="B197" s="565"/>
      <c r="C197" s="565"/>
      <c r="D197" s="565"/>
      <c r="E197" s="565"/>
      <c r="F197" s="565"/>
      <c r="G197" s="565"/>
      <c r="H197" s="565"/>
      <c r="I197" s="565"/>
    </row>
    <row r="198" spans="1:9" ht="12.75">
      <c r="A198" s="565"/>
      <c r="B198" s="565"/>
      <c r="C198" s="565"/>
      <c r="D198" s="565"/>
      <c r="E198" s="565"/>
      <c r="F198" s="565"/>
      <c r="G198" s="565"/>
      <c r="H198" s="565"/>
      <c r="I198" s="565"/>
    </row>
    <row r="199" spans="1:9" ht="12.75">
      <c r="A199" s="565"/>
      <c r="B199" s="565"/>
      <c r="C199" s="565"/>
      <c r="D199" s="565"/>
      <c r="E199" s="565"/>
      <c r="F199" s="565"/>
      <c r="G199" s="565"/>
      <c r="H199" s="565"/>
      <c r="I199" s="565"/>
    </row>
    <row r="200" spans="1:9" ht="12.75">
      <c r="A200" s="565"/>
      <c r="B200" s="565"/>
      <c r="C200" s="565"/>
      <c r="D200" s="565"/>
      <c r="E200" s="565"/>
      <c r="F200" s="565"/>
      <c r="G200" s="565"/>
      <c r="H200" s="565"/>
      <c r="I200" s="565"/>
    </row>
    <row r="201" spans="1:9" ht="12.75">
      <c r="A201" s="565"/>
      <c r="B201" s="565"/>
      <c r="C201" s="565"/>
      <c r="D201" s="565"/>
      <c r="E201" s="565"/>
      <c r="F201" s="565"/>
      <c r="G201" s="565"/>
      <c r="H201" s="565"/>
      <c r="I201" s="565"/>
    </row>
    <row r="202" spans="1:9" ht="12.75">
      <c r="A202" s="565"/>
      <c r="B202" s="565"/>
      <c r="C202" s="565"/>
      <c r="D202" s="565"/>
      <c r="E202" s="565"/>
      <c r="F202" s="565"/>
      <c r="G202" s="565"/>
      <c r="H202" s="565"/>
      <c r="I202" s="565"/>
    </row>
    <row r="203" spans="1:9" ht="12.75">
      <c r="A203" s="565"/>
      <c r="B203" s="565"/>
      <c r="C203" s="565"/>
      <c r="D203" s="565"/>
      <c r="E203" s="565"/>
      <c r="F203" s="565"/>
      <c r="G203" s="565"/>
      <c r="H203" s="565"/>
      <c r="I203" s="565"/>
    </row>
    <row r="204" spans="1:9" ht="12.75">
      <c r="A204" s="565"/>
      <c r="B204" s="565"/>
      <c r="C204" s="565"/>
      <c r="D204" s="565"/>
      <c r="E204" s="565"/>
      <c r="F204" s="565"/>
      <c r="G204" s="565"/>
      <c r="H204" s="565"/>
      <c r="I204" s="565"/>
    </row>
    <row r="205" spans="1:9" ht="12.75">
      <c r="A205" s="565"/>
      <c r="B205" s="565"/>
      <c r="C205" s="565"/>
      <c r="D205" s="565"/>
      <c r="E205" s="565"/>
      <c r="F205" s="565"/>
      <c r="G205" s="565"/>
      <c r="H205" s="565"/>
      <c r="I205" s="565"/>
    </row>
    <row r="206" spans="1:9" ht="12.75">
      <c r="A206" s="565"/>
      <c r="B206" s="565"/>
      <c r="C206" s="565"/>
      <c r="D206" s="565"/>
      <c r="E206" s="565"/>
      <c r="F206" s="565"/>
      <c r="G206" s="565"/>
      <c r="H206" s="565"/>
      <c r="I206" s="565"/>
    </row>
    <row r="207" spans="1:9" ht="12.75">
      <c r="A207" s="565"/>
      <c r="B207" s="565"/>
      <c r="C207" s="565"/>
      <c r="D207" s="565"/>
      <c r="E207" s="565"/>
      <c r="F207" s="565"/>
      <c r="G207" s="565"/>
      <c r="H207" s="565"/>
      <c r="I207" s="565"/>
    </row>
    <row r="208" spans="1:9" ht="12.75">
      <c r="A208" s="565"/>
      <c r="B208" s="565"/>
      <c r="C208" s="565"/>
      <c r="D208" s="565"/>
      <c r="E208" s="565"/>
      <c r="F208" s="565"/>
      <c r="G208" s="565"/>
      <c r="H208" s="565"/>
      <c r="I208" s="565"/>
    </row>
    <row r="209" spans="1:9" ht="12.75">
      <c r="A209" s="565"/>
      <c r="B209" s="565"/>
      <c r="C209" s="565"/>
      <c r="D209" s="565"/>
      <c r="E209" s="565"/>
      <c r="F209" s="565"/>
      <c r="G209" s="565"/>
      <c r="H209" s="565"/>
      <c r="I209" s="565"/>
    </row>
    <row r="210" spans="1:9" ht="12.75">
      <c r="A210" s="565"/>
      <c r="B210" s="565"/>
      <c r="C210" s="565"/>
      <c r="D210" s="565"/>
      <c r="E210" s="565"/>
      <c r="F210" s="565"/>
      <c r="G210" s="565"/>
      <c r="H210" s="565"/>
      <c r="I210" s="565"/>
    </row>
    <row r="211" spans="1:9" ht="12.75">
      <c r="A211" s="565"/>
      <c r="B211" s="565"/>
      <c r="C211" s="565"/>
      <c r="D211" s="565"/>
      <c r="E211" s="565"/>
      <c r="F211" s="565"/>
      <c r="G211" s="565"/>
      <c r="H211" s="565"/>
      <c r="I211" s="565"/>
    </row>
    <row r="212" spans="1:9" ht="12.75">
      <c r="A212" s="565"/>
      <c r="B212" s="565"/>
      <c r="C212" s="565"/>
      <c r="D212" s="565"/>
      <c r="E212" s="565"/>
      <c r="F212" s="565"/>
      <c r="G212" s="565"/>
      <c r="H212" s="565"/>
      <c r="I212" s="565"/>
    </row>
    <row r="213" spans="1:9" ht="12.75">
      <c r="A213" s="565"/>
      <c r="B213" s="565"/>
      <c r="C213" s="565"/>
      <c r="D213" s="565"/>
      <c r="E213" s="565"/>
      <c r="F213" s="565"/>
      <c r="G213" s="565"/>
      <c r="H213" s="565"/>
      <c r="I213" s="565"/>
    </row>
    <row r="214" spans="1:9" ht="12.75">
      <c r="A214" s="565"/>
      <c r="B214" s="565"/>
      <c r="C214" s="565"/>
      <c r="D214" s="565"/>
      <c r="E214" s="565"/>
      <c r="F214" s="565"/>
      <c r="G214" s="565"/>
      <c r="H214" s="565"/>
      <c r="I214" s="565"/>
    </row>
    <row r="215" spans="1:9" ht="12.75">
      <c r="A215" s="565"/>
      <c r="B215" s="565"/>
      <c r="C215" s="565"/>
      <c r="D215" s="565"/>
      <c r="E215" s="565"/>
      <c r="F215" s="565"/>
      <c r="G215" s="565"/>
      <c r="H215" s="565"/>
      <c r="I215" s="565"/>
    </row>
    <row r="216" spans="1:9" ht="12.75">
      <c r="A216" s="565"/>
      <c r="B216" s="565"/>
      <c r="C216" s="565"/>
      <c r="D216" s="565"/>
      <c r="E216" s="565"/>
      <c r="F216" s="565"/>
      <c r="G216" s="565"/>
      <c r="H216" s="565"/>
      <c r="I216" s="565"/>
    </row>
    <row r="217" spans="1:9" ht="12.75">
      <c r="A217" s="565"/>
      <c r="B217" s="565"/>
      <c r="C217" s="565"/>
      <c r="D217" s="565"/>
      <c r="E217" s="565"/>
      <c r="F217" s="565"/>
      <c r="G217" s="565"/>
      <c r="H217" s="565"/>
      <c r="I217" s="565"/>
    </row>
    <row r="218" spans="1:9" ht="12.75">
      <c r="A218" s="565"/>
      <c r="B218" s="565"/>
      <c r="C218" s="565"/>
      <c r="D218" s="565"/>
      <c r="E218" s="565"/>
      <c r="F218" s="565"/>
      <c r="G218" s="565"/>
      <c r="H218" s="565"/>
      <c r="I218" s="565"/>
    </row>
    <row r="219" spans="1:9" ht="12.75">
      <c r="A219" s="565"/>
      <c r="B219" s="565"/>
      <c r="C219" s="565"/>
      <c r="D219" s="565"/>
      <c r="E219" s="565"/>
      <c r="F219" s="565"/>
      <c r="G219" s="565"/>
      <c r="H219" s="565"/>
      <c r="I219" s="565"/>
    </row>
    <row r="220" spans="1:9" ht="12.75">
      <c r="A220" s="565"/>
      <c r="B220" s="565"/>
      <c r="C220" s="565"/>
      <c r="D220" s="565"/>
      <c r="E220" s="565"/>
      <c r="F220" s="565"/>
      <c r="G220" s="565"/>
      <c r="H220" s="565"/>
      <c r="I220" s="565"/>
    </row>
    <row r="221" spans="1:9" ht="12.75">
      <c r="A221" s="565"/>
      <c r="B221" s="565"/>
      <c r="C221" s="565"/>
      <c r="D221" s="565"/>
      <c r="E221" s="565"/>
      <c r="F221" s="565"/>
      <c r="G221" s="565"/>
      <c r="H221" s="565"/>
      <c r="I221" s="565"/>
    </row>
    <row r="222" spans="1:9" ht="12.75">
      <c r="A222" s="565"/>
      <c r="B222" s="565"/>
      <c r="C222" s="565"/>
      <c r="D222" s="565"/>
      <c r="E222" s="565"/>
      <c r="F222" s="565"/>
      <c r="G222" s="565"/>
      <c r="H222" s="565"/>
      <c r="I222" s="565"/>
    </row>
    <row r="223" spans="1:9" ht="12.75">
      <c r="A223" s="565"/>
      <c r="B223" s="565"/>
      <c r="C223" s="565"/>
      <c r="D223" s="565"/>
      <c r="E223" s="565"/>
      <c r="F223" s="565"/>
      <c r="G223" s="565"/>
      <c r="H223" s="565"/>
      <c r="I223" s="565"/>
    </row>
    <row r="224" spans="1:9" ht="12.75">
      <c r="A224" s="565"/>
      <c r="B224" s="565"/>
      <c r="C224" s="565"/>
      <c r="D224" s="565"/>
      <c r="E224" s="565"/>
      <c r="F224" s="565"/>
      <c r="G224" s="565"/>
      <c r="H224" s="565"/>
      <c r="I224" s="565"/>
    </row>
    <row r="225" spans="1:9" ht="12.75">
      <c r="A225" s="565"/>
      <c r="B225" s="565"/>
      <c r="C225" s="565"/>
      <c r="D225" s="565"/>
      <c r="E225" s="565"/>
      <c r="F225" s="565"/>
      <c r="G225" s="565"/>
      <c r="H225" s="565"/>
      <c r="I225" s="565"/>
    </row>
    <row r="226" spans="1:9" ht="12.75">
      <c r="A226" s="565"/>
      <c r="B226" s="565"/>
      <c r="C226" s="565"/>
      <c r="D226" s="565"/>
      <c r="E226" s="565"/>
      <c r="F226" s="565"/>
      <c r="G226" s="565"/>
      <c r="H226" s="565"/>
      <c r="I226" s="565"/>
    </row>
    <row r="227" spans="1:9" ht="12.75">
      <c r="A227" s="565"/>
      <c r="B227" s="565"/>
      <c r="C227" s="565"/>
      <c r="D227" s="565"/>
      <c r="E227" s="565"/>
      <c r="F227" s="565"/>
      <c r="G227" s="565"/>
      <c r="H227" s="565"/>
      <c r="I227" s="565"/>
    </row>
    <row r="228" spans="1:9" ht="12.75">
      <c r="A228" s="565"/>
      <c r="B228" s="565"/>
      <c r="C228" s="565"/>
      <c r="D228" s="565"/>
      <c r="E228" s="565"/>
      <c r="F228" s="565"/>
      <c r="G228" s="565"/>
      <c r="H228" s="565"/>
      <c r="I228" s="565"/>
    </row>
    <row r="229" spans="1:9" ht="12.75">
      <c r="A229" s="565"/>
      <c r="B229" s="565"/>
      <c r="C229" s="565"/>
      <c r="D229" s="565"/>
      <c r="E229" s="565"/>
      <c r="F229" s="565"/>
      <c r="G229" s="565"/>
      <c r="H229" s="565"/>
      <c r="I229" s="565"/>
    </row>
    <row r="230" spans="1:9" ht="12.75">
      <c r="A230" s="565"/>
      <c r="B230" s="565"/>
      <c r="C230" s="565"/>
      <c r="D230" s="565"/>
      <c r="E230" s="565"/>
      <c r="F230" s="565"/>
      <c r="G230" s="565"/>
      <c r="H230" s="565"/>
      <c r="I230" s="565"/>
    </row>
    <row r="231" spans="1:9" ht="12.75">
      <c r="A231" s="565"/>
      <c r="B231" s="565"/>
      <c r="C231" s="565"/>
      <c r="D231" s="565"/>
      <c r="E231" s="565"/>
      <c r="F231" s="565"/>
      <c r="G231" s="565"/>
      <c r="H231" s="565"/>
      <c r="I231" s="565"/>
    </row>
    <row r="232" spans="1:9" ht="12.75">
      <c r="A232" s="565"/>
      <c r="B232" s="565"/>
      <c r="C232" s="565"/>
      <c r="D232" s="565"/>
      <c r="E232" s="565"/>
      <c r="F232" s="565"/>
      <c r="G232" s="565"/>
      <c r="H232" s="565"/>
      <c r="I232" s="565"/>
    </row>
    <row r="233" spans="1:9" ht="12.75">
      <c r="A233" s="565"/>
      <c r="B233" s="565"/>
      <c r="C233" s="565"/>
      <c r="D233" s="565"/>
      <c r="E233" s="565"/>
      <c r="F233" s="565"/>
      <c r="G233" s="565"/>
      <c r="H233" s="565"/>
      <c r="I233" s="565"/>
    </row>
    <row r="234" spans="1:9" ht="12.75">
      <c r="A234" s="565"/>
      <c r="B234" s="565"/>
      <c r="C234" s="565"/>
      <c r="D234" s="565"/>
      <c r="E234" s="565"/>
      <c r="F234" s="565"/>
      <c r="G234" s="565"/>
      <c r="H234" s="565"/>
      <c r="I234" s="565"/>
    </row>
    <row r="235" spans="1:9" ht="12.75">
      <c r="A235" s="565"/>
      <c r="B235" s="565"/>
      <c r="C235" s="565"/>
      <c r="D235" s="565"/>
      <c r="E235" s="565"/>
      <c r="F235" s="565"/>
      <c r="G235" s="565"/>
      <c r="H235" s="565"/>
      <c r="I235" s="565"/>
    </row>
    <row r="236" spans="1:9" ht="12.75">
      <c r="A236" s="565"/>
      <c r="B236" s="565"/>
      <c r="C236" s="565"/>
      <c r="D236" s="565"/>
      <c r="E236" s="565"/>
      <c r="F236" s="565"/>
      <c r="G236" s="565"/>
      <c r="H236" s="565"/>
      <c r="I236" s="565"/>
    </row>
    <row r="237" spans="1:9" ht="12.75">
      <c r="A237" s="565"/>
      <c r="B237" s="565"/>
      <c r="C237" s="565"/>
      <c r="D237" s="565"/>
      <c r="E237" s="565"/>
      <c r="F237" s="565"/>
      <c r="G237" s="565"/>
      <c r="H237" s="565"/>
      <c r="I237" s="565"/>
    </row>
    <row r="238" spans="1:9" ht="12.75">
      <c r="A238" s="565"/>
      <c r="B238" s="565"/>
      <c r="C238" s="565"/>
      <c r="D238" s="565"/>
      <c r="E238" s="565"/>
      <c r="F238" s="565"/>
      <c r="G238" s="565"/>
      <c r="H238" s="565"/>
      <c r="I238" s="565"/>
    </row>
    <row r="239" spans="1:9" ht="12.75">
      <c r="A239" s="565"/>
      <c r="B239" s="565"/>
      <c r="C239" s="565"/>
      <c r="D239" s="565"/>
      <c r="E239" s="565"/>
      <c r="F239" s="565"/>
      <c r="G239" s="565"/>
      <c r="H239" s="565"/>
      <c r="I239" s="565"/>
    </row>
    <row r="240" spans="1:9" ht="12.75">
      <c r="A240" s="565"/>
      <c r="B240" s="565"/>
      <c r="C240" s="565"/>
      <c r="D240" s="565"/>
      <c r="E240" s="565"/>
      <c r="F240" s="565"/>
      <c r="G240" s="565"/>
      <c r="H240" s="565"/>
      <c r="I240" s="565"/>
    </row>
    <row r="241" spans="1:9" ht="12.75">
      <c r="A241" s="565"/>
      <c r="B241" s="565"/>
      <c r="C241" s="565"/>
      <c r="D241" s="565"/>
      <c r="E241" s="565"/>
      <c r="F241" s="565"/>
      <c r="G241" s="565"/>
      <c r="H241" s="565"/>
      <c r="I241" s="565"/>
    </row>
    <row r="242" spans="1:9" ht="12.75">
      <c r="A242" s="565"/>
      <c r="B242" s="565"/>
      <c r="C242" s="565"/>
      <c r="D242" s="565"/>
      <c r="E242" s="565"/>
      <c r="F242" s="565"/>
      <c r="G242" s="565"/>
      <c r="H242" s="565"/>
      <c r="I242" s="565"/>
    </row>
    <row r="243" spans="1:9" ht="12.75">
      <c r="A243" s="565"/>
      <c r="B243" s="565"/>
      <c r="C243" s="565"/>
      <c r="D243" s="565"/>
      <c r="E243" s="565"/>
      <c r="F243" s="565"/>
      <c r="G243" s="565"/>
      <c r="H243" s="565"/>
      <c r="I243" s="565"/>
    </row>
    <row r="244" spans="1:9" ht="12.75">
      <c r="A244" s="565"/>
      <c r="B244" s="565"/>
      <c r="C244" s="565"/>
      <c r="D244" s="565"/>
      <c r="E244" s="565"/>
      <c r="F244" s="565"/>
      <c r="G244" s="565"/>
      <c r="H244" s="565"/>
      <c r="I244" s="565"/>
    </row>
    <row r="245" spans="1:9" ht="12.75">
      <c r="A245" s="565"/>
      <c r="B245" s="565"/>
      <c r="C245" s="565"/>
      <c r="D245" s="565"/>
      <c r="E245" s="565"/>
      <c r="F245" s="565"/>
      <c r="G245" s="565"/>
      <c r="H245" s="565"/>
      <c r="I245" s="565"/>
    </row>
    <row r="246" spans="1:9" ht="12.75">
      <c r="A246" s="565"/>
      <c r="B246" s="565"/>
      <c r="C246" s="565"/>
      <c r="D246" s="565"/>
      <c r="E246" s="565"/>
      <c r="F246" s="565"/>
      <c r="G246" s="565"/>
      <c r="H246" s="565"/>
      <c r="I246" s="565"/>
    </row>
    <row r="247" spans="1:9" ht="12.75">
      <c r="A247" s="565"/>
      <c r="B247" s="565"/>
      <c r="C247" s="565"/>
      <c r="D247" s="565"/>
      <c r="E247" s="565"/>
      <c r="F247" s="565"/>
      <c r="G247" s="565"/>
      <c r="H247" s="565"/>
      <c r="I247" s="565"/>
    </row>
    <row r="248" spans="1:9" ht="12.75">
      <c r="A248" s="565"/>
      <c r="B248" s="565"/>
      <c r="C248" s="565"/>
      <c r="D248" s="565"/>
      <c r="E248" s="565"/>
      <c r="F248" s="565"/>
      <c r="G248" s="565"/>
      <c r="H248" s="565"/>
      <c r="I248" s="565"/>
    </row>
    <row r="249" spans="1:9" ht="12.75">
      <c r="A249" s="565"/>
      <c r="B249" s="565"/>
      <c r="C249" s="565"/>
      <c r="D249" s="565"/>
      <c r="E249" s="565"/>
      <c r="F249" s="565"/>
      <c r="G249" s="565"/>
      <c r="H249" s="565"/>
      <c r="I249" s="565"/>
    </row>
    <row r="250" spans="1:9" ht="12.75">
      <c r="A250" s="565"/>
      <c r="B250" s="565"/>
      <c r="C250" s="565"/>
      <c r="D250" s="565"/>
      <c r="E250" s="565"/>
      <c r="F250" s="565"/>
      <c r="G250" s="565"/>
      <c r="H250" s="565"/>
      <c r="I250" s="565"/>
    </row>
    <row r="251" spans="1:9" ht="12.75">
      <c r="A251" s="565"/>
      <c r="B251" s="565"/>
      <c r="C251" s="565"/>
      <c r="D251" s="565"/>
      <c r="E251" s="565"/>
      <c r="F251" s="565"/>
      <c r="G251" s="565"/>
      <c r="H251" s="565"/>
      <c r="I251" s="565"/>
    </row>
    <row r="252" spans="1:9" ht="12.75">
      <c r="A252" s="565"/>
      <c r="B252" s="565"/>
      <c r="C252" s="565"/>
      <c r="D252" s="565"/>
      <c r="E252" s="565"/>
      <c r="F252" s="565"/>
      <c r="G252" s="565"/>
      <c r="H252" s="565"/>
      <c r="I252" s="565"/>
    </row>
    <row r="253" spans="1:9" ht="12.75">
      <c r="A253" s="565"/>
      <c r="B253" s="565"/>
      <c r="C253" s="565"/>
      <c r="D253" s="565"/>
      <c r="E253" s="565"/>
      <c r="F253" s="565"/>
      <c r="G253" s="565"/>
      <c r="H253" s="565"/>
      <c r="I253" s="565"/>
    </row>
    <row r="254" spans="1:9" ht="12.75">
      <c r="A254" s="565"/>
      <c r="B254" s="565"/>
      <c r="C254" s="565"/>
      <c r="D254" s="565"/>
      <c r="E254" s="565"/>
      <c r="F254" s="565"/>
      <c r="G254" s="565"/>
      <c r="H254" s="565"/>
      <c r="I254" s="565"/>
    </row>
    <row r="255" spans="1:9" ht="12.75">
      <c r="A255" s="565"/>
      <c r="B255" s="565"/>
      <c r="C255" s="565"/>
      <c r="D255" s="565"/>
      <c r="E255" s="565"/>
      <c r="F255" s="565"/>
      <c r="G255" s="565"/>
      <c r="H255" s="565"/>
      <c r="I255" s="565"/>
    </row>
    <row r="256" spans="1:9" ht="12.75">
      <c r="A256" s="565"/>
      <c r="B256" s="565"/>
      <c r="C256" s="565"/>
      <c r="D256" s="565"/>
      <c r="E256" s="565"/>
      <c r="F256" s="565"/>
      <c r="G256" s="565"/>
      <c r="H256" s="565"/>
      <c r="I256" s="565"/>
    </row>
    <row r="257" spans="1:9" ht="12.75">
      <c r="A257" s="565"/>
      <c r="B257" s="565"/>
      <c r="C257" s="565"/>
      <c r="D257" s="565"/>
      <c r="E257" s="565"/>
      <c r="F257" s="565"/>
      <c r="G257" s="565"/>
      <c r="H257" s="565"/>
      <c r="I257" s="565"/>
    </row>
    <row r="258" spans="1:9" ht="12.75">
      <c r="A258" s="565"/>
      <c r="B258" s="565"/>
      <c r="C258" s="565"/>
      <c r="D258" s="565"/>
      <c r="E258" s="565"/>
      <c r="F258" s="565"/>
      <c r="G258" s="565"/>
      <c r="H258" s="565"/>
      <c r="I258" s="565"/>
    </row>
    <row r="259" spans="1:9" ht="12.75">
      <c r="A259" s="565"/>
      <c r="B259" s="565"/>
      <c r="C259" s="565"/>
      <c r="D259" s="565"/>
      <c r="E259" s="565"/>
      <c r="F259" s="565"/>
      <c r="G259" s="565"/>
      <c r="H259" s="565"/>
      <c r="I259" s="565"/>
    </row>
    <row r="260" spans="1:9" ht="12.75">
      <c r="A260" s="565"/>
      <c r="B260" s="565"/>
      <c r="C260" s="565"/>
      <c r="D260" s="565"/>
      <c r="E260" s="565"/>
      <c r="F260" s="565"/>
      <c r="G260" s="565"/>
      <c r="H260" s="565"/>
      <c r="I260" s="565"/>
    </row>
    <row r="261" spans="1:9" ht="12.75">
      <c r="A261" s="565"/>
      <c r="B261" s="565"/>
      <c r="C261" s="565"/>
      <c r="D261" s="565"/>
      <c r="E261" s="565"/>
      <c r="F261" s="565"/>
      <c r="G261" s="565"/>
      <c r="H261" s="565"/>
      <c r="I261" s="565"/>
    </row>
    <row r="262" spans="1:9" ht="12.75">
      <c r="A262" s="565"/>
      <c r="B262" s="565"/>
      <c r="C262" s="565"/>
      <c r="D262" s="565"/>
      <c r="E262" s="565"/>
      <c r="F262" s="565"/>
      <c r="G262" s="565"/>
      <c r="H262" s="565"/>
      <c r="I262" s="565"/>
    </row>
    <row r="263" spans="1:9" ht="12.75">
      <c r="A263" s="565"/>
      <c r="B263" s="565"/>
      <c r="C263" s="565"/>
      <c r="D263" s="565"/>
      <c r="E263" s="565"/>
      <c r="F263" s="565"/>
      <c r="G263" s="565"/>
      <c r="H263" s="565"/>
      <c r="I263" s="565"/>
    </row>
    <row r="264" spans="1:9" ht="12.75">
      <c r="A264" s="565"/>
      <c r="B264" s="565"/>
      <c r="C264" s="565"/>
      <c r="D264" s="565"/>
      <c r="E264" s="565"/>
      <c r="F264" s="565"/>
      <c r="G264" s="565"/>
      <c r="H264" s="565"/>
      <c r="I264" s="565"/>
    </row>
    <row r="265" spans="1:9" ht="12.75">
      <c r="A265" s="565"/>
      <c r="B265" s="565"/>
      <c r="C265" s="565"/>
      <c r="D265" s="565"/>
      <c r="E265" s="565"/>
      <c r="F265" s="565"/>
      <c r="G265" s="565"/>
      <c r="H265" s="565"/>
      <c r="I265" s="565"/>
    </row>
    <row r="266" spans="1:9" ht="12.75">
      <c r="A266" s="565"/>
      <c r="B266" s="565"/>
      <c r="C266" s="565"/>
      <c r="D266" s="565"/>
      <c r="E266" s="565"/>
      <c r="F266" s="565"/>
      <c r="G266" s="565"/>
      <c r="H266" s="565"/>
      <c r="I266" s="565"/>
    </row>
    <row r="267" spans="1:9" ht="12.75">
      <c r="A267" s="565"/>
      <c r="B267" s="565"/>
      <c r="C267" s="565"/>
      <c r="D267" s="565"/>
      <c r="E267" s="565"/>
      <c r="F267" s="565"/>
      <c r="G267" s="565"/>
      <c r="H267" s="565"/>
      <c r="I267" s="565"/>
    </row>
    <row r="268" spans="1:9" ht="12.75">
      <c r="A268" s="565"/>
      <c r="B268" s="565"/>
      <c r="C268" s="565"/>
      <c r="D268" s="565"/>
      <c r="E268" s="565"/>
      <c r="F268" s="565"/>
      <c r="G268" s="565"/>
      <c r="H268" s="565"/>
      <c r="I268" s="565"/>
    </row>
    <row r="269" spans="1:9" ht="12.75">
      <c r="A269" s="565"/>
      <c r="B269" s="565"/>
      <c r="C269" s="565"/>
      <c r="D269" s="565"/>
      <c r="E269" s="565"/>
      <c r="F269" s="565"/>
      <c r="G269" s="565"/>
      <c r="H269" s="565"/>
      <c r="I269" s="565"/>
    </row>
    <row r="270" spans="1:9" ht="12.75">
      <c r="A270" s="565"/>
      <c r="B270" s="565"/>
      <c r="C270" s="565"/>
      <c r="D270" s="565"/>
      <c r="E270" s="565"/>
      <c r="F270" s="565"/>
      <c r="G270" s="565"/>
      <c r="H270" s="565"/>
      <c r="I270" s="565"/>
    </row>
    <row r="271" spans="1:9" ht="12.75">
      <c r="A271" s="565"/>
      <c r="B271" s="565"/>
      <c r="C271" s="565"/>
      <c r="D271" s="565"/>
      <c r="E271" s="565"/>
      <c r="F271" s="565"/>
      <c r="G271" s="565"/>
      <c r="H271" s="565"/>
      <c r="I271" s="565"/>
    </row>
    <row r="272" spans="1:9" ht="12.75">
      <c r="A272" s="565"/>
      <c r="B272" s="565"/>
      <c r="C272" s="565"/>
      <c r="D272" s="565"/>
      <c r="E272" s="565"/>
      <c r="F272" s="565"/>
      <c r="G272" s="565"/>
      <c r="H272" s="565"/>
      <c r="I272" s="565"/>
    </row>
    <row r="273" spans="1:9" ht="12.75">
      <c r="A273" s="565"/>
      <c r="B273" s="565"/>
      <c r="C273" s="565"/>
      <c r="D273" s="565"/>
      <c r="E273" s="565"/>
      <c r="F273" s="565"/>
      <c r="G273" s="565"/>
      <c r="H273" s="565"/>
      <c r="I273" s="565"/>
    </row>
    <row r="274" spans="1:9" ht="12.75">
      <c r="A274" s="565"/>
      <c r="B274" s="565"/>
      <c r="C274" s="565"/>
      <c r="D274" s="565"/>
      <c r="E274" s="565"/>
      <c r="F274" s="565"/>
      <c r="G274" s="565"/>
      <c r="H274" s="565"/>
      <c r="I274" s="565"/>
    </row>
    <row r="275" spans="1:9" ht="12.75">
      <c r="A275" s="565"/>
      <c r="B275" s="565"/>
      <c r="C275" s="565"/>
      <c r="D275" s="565"/>
      <c r="E275" s="565"/>
      <c r="F275" s="565"/>
      <c r="G275" s="565"/>
      <c r="H275" s="565"/>
      <c r="I275" s="565"/>
    </row>
    <row r="276" spans="1:9" ht="12.75">
      <c r="A276" s="565"/>
      <c r="B276" s="565"/>
      <c r="C276" s="565"/>
      <c r="D276" s="565"/>
      <c r="E276" s="565"/>
      <c r="F276" s="565"/>
      <c r="G276" s="565"/>
      <c r="H276" s="565"/>
      <c r="I276" s="565"/>
    </row>
    <row r="277" spans="1:9" ht="12.75">
      <c r="A277" s="565"/>
      <c r="B277" s="565"/>
      <c r="C277" s="565"/>
      <c r="D277" s="565"/>
      <c r="E277" s="565"/>
      <c r="F277" s="565"/>
      <c r="G277" s="565"/>
      <c r="H277" s="565"/>
      <c r="I277" s="565"/>
    </row>
    <row r="278" spans="1:9" ht="12.75">
      <c r="A278" s="565"/>
      <c r="B278" s="565"/>
      <c r="C278" s="565"/>
      <c r="D278" s="565"/>
      <c r="E278" s="565"/>
      <c r="F278" s="565"/>
      <c r="G278" s="565"/>
      <c r="H278" s="565"/>
      <c r="I278" s="565"/>
    </row>
    <row r="279" spans="1:9" ht="12.75">
      <c r="A279" s="565"/>
      <c r="B279" s="565"/>
      <c r="C279" s="565"/>
      <c r="D279" s="565"/>
      <c r="E279" s="565"/>
      <c r="F279" s="565"/>
      <c r="G279" s="565"/>
      <c r="H279" s="565"/>
      <c r="I279" s="565"/>
    </row>
    <row r="280" spans="1:9" ht="12.75">
      <c r="A280" s="565"/>
      <c r="B280" s="565"/>
      <c r="C280" s="565"/>
      <c r="D280" s="565"/>
      <c r="E280" s="565"/>
      <c r="F280" s="565"/>
      <c r="G280" s="565"/>
      <c r="H280" s="565"/>
      <c r="I280" s="565"/>
    </row>
    <row r="281" spans="1:9" ht="12.75">
      <c r="A281" s="565"/>
      <c r="B281" s="565"/>
      <c r="C281" s="565"/>
      <c r="D281" s="565"/>
      <c r="E281" s="565"/>
      <c r="F281" s="565"/>
      <c r="G281" s="565"/>
      <c r="H281" s="565"/>
      <c r="I281" s="565"/>
    </row>
    <row r="282" spans="1:9" ht="12.75">
      <c r="A282" s="565"/>
      <c r="B282" s="565"/>
      <c r="C282" s="565"/>
      <c r="D282" s="565"/>
      <c r="E282" s="565"/>
      <c r="F282" s="565"/>
      <c r="G282" s="565"/>
      <c r="H282" s="565"/>
      <c r="I282" s="565"/>
    </row>
    <row r="283" spans="1:9" ht="12.75">
      <c r="A283" s="565"/>
      <c r="B283" s="565"/>
      <c r="C283" s="565"/>
      <c r="D283" s="565"/>
      <c r="E283" s="565"/>
      <c r="F283" s="565"/>
      <c r="G283" s="565"/>
      <c r="H283" s="565"/>
      <c r="I283" s="565"/>
    </row>
    <row r="284" spans="1:9" ht="12.75">
      <c r="A284" s="565"/>
      <c r="B284" s="565"/>
      <c r="C284" s="565"/>
      <c r="D284" s="565"/>
      <c r="E284" s="565"/>
      <c r="F284" s="565"/>
      <c r="G284" s="565"/>
      <c r="H284" s="565"/>
      <c r="I284" s="565"/>
    </row>
    <row r="285" spans="1:9" ht="12.75">
      <c r="A285" s="565"/>
      <c r="B285" s="565"/>
      <c r="C285" s="565"/>
      <c r="D285" s="565"/>
      <c r="E285" s="565"/>
      <c r="F285" s="565"/>
      <c r="G285" s="565"/>
      <c r="H285" s="565"/>
      <c r="I285" s="565"/>
    </row>
    <row r="286" spans="1:9" ht="12.75">
      <c r="A286" s="565"/>
      <c r="B286" s="565"/>
      <c r="C286" s="565"/>
      <c r="D286" s="565"/>
      <c r="E286" s="565"/>
      <c r="F286" s="565"/>
      <c r="G286" s="565"/>
      <c r="H286" s="565"/>
      <c r="I286" s="565"/>
    </row>
    <row r="287" spans="1:9" ht="12.75">
      <c r="A287" s="565"/>
      <c r="B287" s="565"/>
      <c r="C287" s="565"/>
      <c r="D287" s="565"/>
      <c r="E287" s="565"/>
      <c r="F287" s="565"/>
      <c r="G287" s="565"/>
      <c r="H287" s="565"/>
      <c r="I287" s="565"/>
    </row>
    <row r="288" spans="1:9" ht="12.75">
      <c r="A288" s="565"/>
      <c r="B288" s="565"/>
      <c r="C288" s="565"/>
      <c r="D288" s="565"/>
      <c r="E288" s="565"/>
      <c r="F288" s="565"/>
      <c r="G288" s="565"/>
      <c r="H288" s="565"/>
      <c r="I288" s="565"/>
    </row>
    <row r="289" spans="1:9" ht="12.75">
      <c r="A289" s="565"/>
      <c r="B289" s="565"/>
      <c r="C289" s="565"/>
      <c r="D289" s="565"/>
      <c r="E289" s="565"/>
      <c r="F289" s="565"/>
      <c r="G289" s="565"/>
      <c r="H289" s="565"/>
      <c r="I289" s="565"/>
    </row>
    <row r="290" spans="1:9" ht="12.75">
      <c r="A290" s="565"/>
      <c r="B290" s="565"/>
      <c r="C290" s="565"/>
      <c r="D290" s="565"/>
      <c r="E290" s="565"/>
      <c r="F290" s="565"/>
      <c r="G290" s="565"/>
      <c r="H290" s="565"/>
      <c r="I290" s="565"/>
    </row>
    <row r="291" spans="1:9" ht="12.75">
      <c r="A291" s="565"/>
      <c r="B291" s="565"/>
      <c r="C291" s="565"/>
      <c r="D291" s="565"/>
      <c r="E291" s="565"/>
      <c r="F291" s="565"/>
      <c r="G291" s="565"/>
      <c r="H291" s="565"/>
      <c r="I291" s="565"/>
    </row>
    <row r="292" spans="1:9" ht="12.75">
      <c r="A292" s="565"/>
      <c r="B292" s="565"/>
      <c r="C292" s="565"/>
      <c r="D292" s="565"/>
      <c r="E292" s="565"/>
      <c r="F292" s="565"/>
      <c r="G292" s="565"/>
      <c r="H292" s="565"/>
      <c r="I292" s="565"/>
    </row>
    <row r="293" spans="1:9" ht="12.75">
      <c r="A293" s="565"/>
      <c r="B293" s="565"/>
      <c r="C293" s="565"/>
      <c r="D293" s="565"/>
      <c r="E293" s="565"/>
      <c r="F293" s="565"/>
      <c r="G293" s="565"/>
      <c r="H293" s="565"/>
      <c r="I293" s="565"/>
    </row>
    <row r="294" spans="1:9" ht="12.75">
      <c r="A294" s="565"/>
      <c r="B294" s="565"/>
      <c r="C294" s="565"/>
      <c r="D294" s="565"/>
      <c r="E294" s="565"/>
      <c r="F294" s="565"/>
      <c r="G294" s="565"/>
      <c r="H294" s="565"/>
      <c r="I294" s="565"/>
    </row>
    <row r="295" spans="1:9" ht="12.75">
      <c r="A295" s="565"/>
      <c r="B295" s="565"/>
      <c r="C295" s="565"/>
      <c r="D295" s="565"/>
      <c r="E295" s="565"/>
      <c r="F295" s="565"/>
      <c r="G295" s="565"/>
      <c r="H295" s="565"/>
      <c r="I295" s="565"/>
    </row>
    <row r="296" spans="1:9" ht="12.75">
      <c r="A296" s="565"/>
      <c r="B296" s="565"/>
      <c r="C296" s="565"/>
      <c r="D296" s="565"/>
      <c r="E296" s="565"/>
      <c r="F296" s="565"/>
      <c r="G296" s="565"/>
      <c r="H296" s="565"/>
      <c r="I296" s="565"/>
    </row>
    <row r="297" spans="1:9" ht="12.75">
      <c r="A297" s="565"/>
      <c r="B297" s="565"/>
      <c r="C297" s="565"/>
      <c r="D297" s="565"/>
      <c r="E297" s="565"/>
      <c r="F297" s="565"/>
      <c r="G297" s="565"/>
      <c r="H297" s="565"/>
      <c r="I297" s="565"/>
    </row>
    <row r="298" spans="1:9" ht="12.75">
      <c r="A298" s="565"/>
      <c r="B298" s="565"/>
      <c r="C298" s="565"/>
      <c r="D298" s="565"/>
      <c r="E298" s="565"/>
      <c r="F298" s="565"/>
      <c r="G298" s="565"/>
      <c r="H298" s="565"/>
      <c r="I298" s="565"/>
    </row>
    <row r="299" spans="1:9" ht="12.75">
      <c r="A299" s="565"/>
      <c r="B299" s="565"/>
      <c r="C299" s="565"/>
      <c r="D299" s="565"/>
      <c r="E299" s="565"/>
      <c r="F299" s="565"/>
      <c r="G299" s="565"/>
      <c r="H299" s="565"/>
      <c r="I299" s="565"/>
    </row>
    <row r="300" spans="1:9" ht="12.75">
      <c r="A300" s="565"/>
      <c r="B300" s="565"/>
      <c r="C300" s="565"/>
      <c r="D300" s="565"/>
      <c r="E300" s="565"/>
      <c r="F300" s="565"/>
      <c r="G300" s="565"/>
      <c r="H300" s="565"/>
      <c r="I300" s="565"/>
    </row>
    <row r="301" spans="1:9" ht="12.75">
      <c r="A301" s="565"/>
      <c r="B301" s="565"/>
      <c r="C301" s="565"/>
      <c r="D301" s="565"/>
      <c r="E301" s="565"/>
      <c r="F301" s="565"/>
      <c r="G301" s="565"/>
      <c r="H301" s="565"/>
      <c r="I301" s="565"/>
    </row>
    <row r="302" spans="1:9" ht="12.75">
      <c r="A302" s="565"/>
      <c r="B302" s="565"/>
      <c r="C302" s="565"/>
      <c r="D302" s="565"/>
      <c r="E302" s="565"/>
      <c r="F302" s="565"/>
      <c r="G302" s="565"/>
      <c r="H302" s="565"/>
      <c r="I302" s="565"/>
    </row>
    <row r="303" spans="1:9" ht="12.75">
      <c r="A303" s="565"/>
      <c r="B303" s="565"/>
      <c r="C303" s="565"/>
      <c r="D303" s="565"/>
      <c r="E303" s="565"/>
      <c r="F303" s="565"/>
      <c r="G303" s="565"/>
      <c r="H303" s="565"/>
      <c r="I303" s="565"/>
    </row>
    <row r="304" spans="1:9" ht="12.75">
      <c r="A304" s="565"/>
      <c r="B304" s="565"/>
      <c r="C304" s="565"/>
      <c r="D304" s="565"/>
      <c r="E304" s="565"/>
      <c r="F304" s="565"/>
      <c r="G304" s="565"/>
      <c r="H304" s="565"/>
      <c r="I304" s="565"/>
    </row>
    <row r="305" spans="1:9" ht="12.75">
      <c r="A305" s="565"/>
      <c r="B305" s="565"/>
      <c r="C305" s="565"/>
      <c r="D305" s="565"/>
      <c r="E305" s="565"/>
      <c r="F305" s="565"/>
      <c r="G305" s="565"/>
      <c r="H305" s="565"/>
      <c r="I305" s="565"/>
    </row>
    <row r="306" spans="1:9" ht="12.75">
      <c r="A306" s="565"/>
      <c r="B306" s="565"/>
      <c r="C306" s="565"/>
      <c r="D306" s="565"/>
      <c r="E306" s="565"/>
      <c r="F306" s="565"/>
      <c r="G306" s="565"/>
      <c r="H306" s="565"/>
      <c r="I306" s="565"/>
    </row>
    <row r="307" spans="1:9" ht="12.75">
      <c r="A307" s="565"/>
      <c r="B307" s="565"/>
      <c r="C307" s="565"/>
      <c r="D307" s="565"/>
      <c r="E307" s="565"/>
      <c r="F307" s="565"/>
      <c r="G307" s="565"/>
      <c r="H307" s="565"/>
      <c r="I307" s="565"/>
    </row>
    <row r="308" spans="1:9" ht="12.75">
      <c r="A308" s="565"/>
      <c r="B308" s="565"/>
      <c r="C308" s="565"/>
      <c r="D308" s="565"/>
      <c r="E308" s="565"/>
      <c r="F308" s="565"/>
      <c r="G308" s="565"/>
      <c r="H308" s="565"/>
      <c r="I308" s="565"/>
    </row>
    <row r="309" spans="1:9" ht="12.75">
      <c r="A309" s="565"/>
      <c r="B309" s="565"/>
      <c r="C309" s="565"/>
      <c r="D309" s="565"/>
      <c r="E309" s="565"/>
      <c r="F309" s="565"/>
      <c r="G309" s="565"/>
      <c r="H309" s="565"/>
      <c r="I309" s="565"/>
    </row>
    <row r="310" spans="1:9" ht="12.75">
      <c r="A310" s="565"/>
      <c r="B310" s="565"/>
      <c r="C310" s="565"/>
      <c r="D310" s="565"/>
      <c r="E310" s="565"/>
      <c r="F310" s="565"/>
      <c r="G310" s="565"/>
      <c r="H310" s="565"/>
      <c r="I310" s="565"/>
    </row>
    <row r="311" spans="1:9" ht="12.75">
      <c r="A311" s="565"/>
      <c r="B311" s="565"/>
      <c r="C311" s="565"/>
      <c r="D311" s="565"/>
      <c r="E311" s="565"/>
      <c r="F311" s="565"/>
      <c r="G311" s="565"/>
      <c r="H311" s="565"/>
      <c r="I311" s="565"/>
    </row>
    <row r="312" spans="1:9" ht="12.75">
      <c r="A312" s="565"/>
      <c r="B312" s="565"/>
      <c r="C312" s="565"/>
      <c r="D312" s="565"/>
      <c r="E312" s="565"/>
      <c r="F312" s="565"/>
      <c r="G312" s="565"/>
      <c r="H312" s="565"/>
      <c r="I312" s="565"/>
    </row>
    <row r="313" spans="1:9" ht="12.75">
      <c r="A313" s="565"/>
      <c r="B313" s="565"/>
      <c r="C313" s="565"/>
      <c r="D313" s="565"/>
      <c r="E313" s="565"/>
      <c r="F313" s="565"/>
      <c r="G313" s="565"/>
      <c r="H313" s="565"/>
      <c r="I313" s="565"/>
    </row>
    <row r="314" spans="1:9" ht="12.75">
      <c r="A314" s="565"/>
      <c r="B314" s="565"/>
      <c r="C314" s="565"/>
      <c r="D314" s="565"/>
      <c r="E314" s="565"/>
      <c r="F314" s="565"/>
      <c r="G314" s="565"/>
      <c r="H314" s="565"/>
      <c r="I314" s="565"/>
    </row>
    <row r="315" spans="1:9" ht="12.75">
      <c r="A315" s="565"/>
      <c r="B315" s="565"/>
      <c r="C315" s="565"/>
      <c r="D315" s="565"/>
      <c r="E315" s="565"/>
      <c r="F315" s="565"/>
      <c r="G315" s="565"/>
      <c r="H315" s="565"/>
      <c r="I315" s="565"/>
    </row>
    <row r="316" spans="1:9" ht="12.75">
      <c r="A316" s="565"/>
      <c r="B316" s="565"/>
      <c r="C316" s="565"/>
      <c r="D316" s="565"/>
      <c r="E316" s="565"/>
      <c r="F316" s="565"/>
      <c r="G316" s="565"/>
      <c r="H316" s="565"/>
      <c r="I316" s="565"/>
    </row>
    <row r="317" spans="1:9" ht="12.75">
      <c r="A317" s="565"/>
      <c r="B317" s="565"/>
      <c r="C317" s="565"/>
      <c r="D317" s="565"/>
      <c r="E317" s="565"/>
      <c r="F317" s="565"/>
      <c r="G317" s="565"/>
      <c r="H317" s="565"/>
      <c r="I317" s="565"/>
    </row>
    <row r="318" spans="1:9" ht="12.75">
      <c r="A318" s="565"/>
      <c r="B318" s="565"/>
      <c r="C318" s="565"/>
      <c r="D318" s="565"/>
      <c r="E318" s="565"/>
      <c r="F318" s="565"/>
      <c r="G318" s="565"/>
      <c r="H318" s="565"/>
      <c r="I318" s="565"/>
    </row>
    <row r="319" spans="1:9" ht="12.75">
      <c r="A319" s="565"/>
      <c r="B319" s="565"/>
      <c r="C319" s="565"/>
      <c r="D319" s="565"/>
      <c r="E319" s="565"/>
      <c r="F319" s="565"/>
      <c r="G319" s="565"/>
      <c r="H319" s="565"/>
      <c r="I319" s="565"/>
    </row>
    <row r="320" spans="1:9" ht="12.75">
      <c r="A320" s="565"/>
      <c r="B320" s="565"/>
      <c r="C320" s="565"/>
      <c r="D320" s="565"/>
      <c r="E320" s="565"/>
      <c r="F320" s="565"/>
      <c r="G320" s="565"/>
      <c r="H320" s="565"/>
      <c r="I320" s="565"/>
    </row>
    <row r="321" spans="1:9" ht="12.75">
      <c r="A321" s="565"/>
      <c r="B321" s="565"/>
      <c r="C321" s="565"/>
      <c r="D321" s="565"/>
      <c r="E321" s="565"/>
      <c r="F321" s="565"/>
      <c r="G321" s="565"/>
      <c r="H321" s="565"/>
      <c r="I321" s="565"/>
    </row>
    <row r="322" spans="1:9" ht="12.75">
      <c r="A322" s="565"/>
      <c r="B322" s="565"/>
      <c r="C322" s="565"/>
      <c r="D322" s="565"/>
      <c r="E322" s="565"/>
      <c r="F322" s="565"/>
      <c r="G322" s="565"/>
      <c r="H322" s="565"/>
      <c r="I322" s="565"/>
    </row>
    <row r="323" spans="1:9" ht="12.75">
      <c r="A323" s="565"/>
      <c r="B323" s="565"/>
      <c r="C323" s="565"/>
      <c r="D323" s="565"/>
      <c r="E323" s="565"/>
      <c r="F323" s="565"/>
      <c r="G323" s="565"/>
      <c r="H323" s="565"/>
      <c r="I323" s="565"/>
    </row>
    <row r="324" spans="1:9" ht="12.75">
      <c r="A324" s="565"/>
      <c r="B324" s="565"/>
      <c r="C324" s="565"/>
      <c r="D324" s="565"/>
      <c r="E324" s="565"/>
      <c r="F324" s="565"/>
      <c r="G324" s="565"/>
      <c r="H324" s="565"/>
      <c r="I324" s="565"/>
    </row>
  </sheetData>
  <printOptions/>
  <pageMargins left="0.75" right="0.75" top="0.68" bottom="0.3" header="0.33" footer="0.2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92"/>
  <sheetViews>
    <sheetView workbookViewId="0" topLeftCell="A42">
      <selection activeCell="E10" sqref="E10"/>
    </sheetView>
  </sheetViews>
  <sheetFormatPr defaultColWidth="9.00390625" defaultRowHeight="12.75"/>
  <cols>
    <col min="1" max="1" width="34.00390625" style="0" customWidth="1"/>
    <col min="2" max="2" width="15.125" style="0" customWidth="1"/>
    <col min="3" max="3" width="14.375" style="0" customWidth="1"/>
    <col min="4" max="4" width="14.00390625" style="0" customWidth="1"/>
    <col min="5" max="5" width="13.375" style="0" customWidth="1"/>
    <col min="6" max="6" width="14.00390625" style="0" customWidth="1"/>
    <col min="7" max="8" width="15.625" style="0" customWidth="1"/>
    <col min="9" max="9" width="12.625" style="0" customWidth="1"/>
    <col min="11" max="11" width="10.875" style="0" customWidth="1"/>
    <col min="12" max="12" width="11.75390625" style="0" customWidth="1"/>
    <col min="13" max="13" width="11.375" style="0" customWidth="1"/>
    <col min="19" max="19" width="11.375" style="0" customWidth="1"/>
    <col min="20" max="20" width="11.75390625" style="0" customWidth="1"/>
    <col min="21" max="21" width="10.00390625" style="0" customWidth="1"/>
  </cols>
  <sheetData>
    <row r="1" s="2" customFormat="1" ht="15.75">
      <c r="A1" s="20" t="s">
        <v>316</v>
      </c>
    </row>
    <row r="2" spans="1:8" s="2" customFormat="1" ht="15.75">
      <c r="A2" s="20"/>
      <c r="B2" s="20"/>
      <c r="C2" s="19"/>
      <c r="D2" s="19"/>
      <c r="E2" s="19"/>
      <c r="F2" s="19"/>
      <c r="G2" s="21" t="s">
        <v>231</v>
      </c>
      <c r="H2" s="19"/>
    </row>
    <row r="3" spans="1:8" s="2" customFormat="1" ht="12.75">
      <c r="A3" s="9"/>
      <c r="B3" s="9"/>
      <c r="C3" s="9"/>
      <c r="D3" s="9"/>
      <c r="E3" s="10" t="s">
        <v>317</v>
      </c>
      <c r="F3" s="10"/>
      <c r="G3" s="10"/>
      <c r="H3" s="11"/>
    </row>
    <row r="4" spans="1:8" s="2" customFormat="1" ht="36">
      <c r="A4" s="12" t="s">
        <v>232</v>
      </c>
      <c r="B4" s="12" t="s">
        <v>233</v>
      </c>
      <c r="C4" s="12" t="s">
        <v>234</v>
      </c>
      <c r="D4" s="12" t="s">
        <v>270</v>
      </c>
      <c r="E4" s="5" t="s">
        <v>271</v>
      </c>
      <c r="F4" s="5" t="s">
        <v>272</v>
      </c>
      <c r="G4" s="5" t="s">
        <v>273</v>
      </c>
      <c r="H4" s="5" t="s">
        <v>274</v>
      </c>
    </row>
    <row r="5" spans="1:8" s="2" customFormat="1" ht="17.2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9" s="2" customFormat="1" ht="18" customHeight="1">
      <c r="A6" s="22" t="s">
        <v>298</v>
      </c>
      <c r="B6" s="25">
        <f aca="true" t="shared" si="0" ref="B6:H6">SUM(B7:B20)</f>
        <v>1112235464</v>
      </c>
      <c r="C6" s="25">
        <f t="shared" si="0"/>
        <v>1489683957</v>
      </c>
      <c r="D6" s="25">
        <f t="shared" si="0"/>
        <v>1266758609</v>
      </c>
      <c r="E6" s="25">
        <f t="shared" si="0"/>
        <v>423817710</v>
      </c>
      <c r="F6" s="25">
        <f t="shared" si="0"/>
        <v>538747578</v>
      </c>
      <c r="G6" s="25">
        <f t="shared" si="0"/>
        <v>276376509</v>
      </c>
      <c r="H6" s="25">
        <f t="shared" si="0"/>
        <v>27816812</v>
      </c>
      <c r="I6" s="26"/>
    </row>
    <row r="7" spans="1:8" s="2" customFormat="1" ht="11.25">
      <c r="A7" s="27" t="s">
        <v>318</v>
      </c>
      <c r="B7" s="26">
        <v>94369825</v>
      </c>
      <c r="C7" s="26">
        <v>153264592</v>
      </c>
      <c r="D7" s="26">
        <v>111928338</v>
      </c>
      <c r="E7" s="26">
        <v>60191531</v>
      </c>
      <c r="F7" s="28">
        <v>18687097</v>
      </c>
      <c r="G7" s="29">
        <v>28598592</v>
      </c>
      <c r="H7" s="29">
        <v>4451118</v>
      </c>
    </row>
    <row r="8" spans="1:8" s="2" customFormat="1" ht="11.25">
      <c r="A8" s="27" t="s">
        <v>319</v>
      </c>
      <c r="B8" s="26">
        <v>21155146</v>
      </c>
      <c r="C8" s="26">
        <v>27541465</v>
      </c>
      <c r="D8" s="26">
        <v>23054345</v>
      </c>
      <c r="E8" s="26">
        <v>22705176</v>
      </c>
      <c r="F8" s="28"/>
      <c r="G8" s="29">
        <v>349169</v>
      </c>
      <c r="H8" s="29"/>
    </row>
    <row r="9" spans="1:8" s="2" customFormat="1" ht="21" customHeight="1">
      <c r="A9" s="27" t="s">
        <v>320</v>
      </c>
      <c r="B9" s="26">
        <v>56369995</v>
      </c>
      <c r="C9" s="26">
        <v>80412074</v>
      </c>
      <c r="D9" s="26">
        <v>67114717</v>
      </c>
      <c r="E9" s="26">
        <v>63591455</v>
      </c>
      <c r="F9" s="28"/>
      <c r="G9" s="29">
        <v>3523262</v>
      </c>
      <c r="H9" s="29"/>
    </row>
    <row r="10" spans="1:8" s="2" customFormat="1" ht="11.25">
      <c r="A10" s="27" t="s">
        <v>321</v>
      </c>
      <c r="B10" s="26">
        <v>162585890</v>
      </c>
      <c r="C10" s="26">
        <v>209816286</v>
      </c>
      <c r="D10" s="26">
        <v>184915704</v>
      </c>
      <c r="E10" s="26">
        <v>56505699</v>
      </c>
      <c r="F10" s="28"/>
      <c r="G10" s="29">
        <v>128402113</v>
      </c>
      <c r="H10" s="29">
        <v>7892</v>
      </c>
    </row>
    <row r="11" spans="1:8" s="2" customFormat="1" ht="11.25">
      <c r="A11" s="27" t="s">
        <v>322</v>
      </c>
      <c r="B11" s="26">
        <v>110412560</v>
      </c>
      <c r="C11" s="26">
        <v>137901125</v>
      </c>
      <c r="D11" s="26">
        <v>125625180</v>
      </c>
      <c r="E11" s="26">
        <v>49921974</v>
      </c>
      <c r="F11" s="28">
        <v>67623613</v>
      </c>
      <c r="G11" s="29">
        <v>8071269</v>
      </c>
      <c r="H11" s="29">
        <v>8324</v>
      </c>
    </row>
    <row r="12" spans="1:8" s="2" customFormat="1" ht="22.5">
      <c r="A12" s="27" t="s">
        <v>323</v>
      </c>
      <c r="B12" s="26">
        <v>415354964</v>
      </c>
      <c r="C12" s="26">
        <v>478961316</v>
      </c>
      <c r="D12" s="26">
        <v>458624982</v>
      </c>
      <c r="E12" s="26">
        <v>60810152</v>
      </c>
      <c r="F12" s="28">
        <v>372517003</v>
      </c>
      <c r="G12" s="29">
        <v>25141622</v>
      </c>
      <c r="H12" s="29">
        <v>156205</v>
      </c>
    </row>
    <row r="13" spans="1:8" s="2" customFormat="1" ht="22.5">
      <c r="A13" s="27" t="s">
        <v>324</v>
      </c>
      <c r="B13" s="26">
        <v>50593682</v>
      </c>
      <c r="C13" s="26">
        <v>63218029</v>
      </c>
      <c r="D13" s="26">
        <v>64178118</v>
      </c>
      <c r="E13" s="26">
        <v>4498162</v>
      </c>
      <c r="F13" s="28">
        <v>6479356</v>
      </c>
      <c r="G13" s="29">
        <v>50472531</v>
      </c>
      <c r="H13" s="29">
        <v>2728069</v>
      </c>
    </row>
    <row r="14" spans="1:8" s="2" customFormat="1" ht="11.25">
      <c r="A14" s="27" t="s">
        <v>325</v>
      </c>
      <c r="B14" s="26">
        <v>33003864</v>
      </c>
      <c r="C14" s="26">
        <v>36000836</v>
      </c>
      <c r="D14" s="26">
        <v>33218565</v>
      </c>
      <c r="E14" s="26">
        <v>16588468</v>
      </c>
      <c r="F14" s="28">
        <v>1928300</v>
      </c>
      <c r="G14" s="29">
        <v>14701797</v>
      </c>
      <c r="H14" s="29"/>
    </row>
    <row r="15" spans="1:8" s="2" customFormat="1" ht="22.5">
      <c r="A15" s="27" t="s">
        <v>326</v>
      </c>
      <c r="B15" s="26">
        <v>3338785</v>
      </c>
      <c r="C15" s="26">
        <v>6053971</v>
      </c>
      <c r="D15" s="26">
        <v>9181962</v>
      </c>
      <c r="E15" s="30">
        <v>320029</v>
      </c>
      <c r="F15" s="28"/>
      <c r="G15" s="29">
        <v>8907700</v>
      </c>
      <c r="H15" s="29"/>
    </row>
    <row r="16" spans="1:8" s="2" customFormat="1" ht="22.5">
      <c r="A16" s="27" t="s">
        <v>327</v>
      </c>
      <c r="B16" s="26">
        <v>42141900</v>
      </c>
      <c r="C16" s="26">
        <v>54499604</v>
      </c>
      <c r="D16" s="26">
        <v>46631160</v>
      </c>
      <c r="E16" s="26">
        <v>25811935</v>
      </c>
      <c r="F16" s="28">
        <v>20325615</v>
      </c>
      <c r="G16" s="29">
        <v>447843</v>
      </c>
      <c r="H16" s="29"/>
    </row>
    <row r="17" spans="1:8" s="2" customFormat="1" ht="22.5">
      <c r="A17" s="27" t="s">
        <v>328</v>
      </c>
      <c r="B17" s="31">
        <v>9638</v>
      </c>
      <c r="C17" s="30">
        <v>584823</v>
      </c>
      <c r="D17" s="30">
        <v>527881</v>
      </c>
      <c r="E17" s="30">
        <v>527881</v>
      </c>
      <c r="F17" s="32"/>
      <c r="G17" s="29"/>
      <c r="H17" s="29"/>
    </row>
    <row r="18" spans="1:8" s="2" customFormat="1" ht="11.25">
      <c r="A18" s="27" t="s">
        <v>329</v>
      </c>
      <c r="B18" s="26">
        <v>48563208</v>
      </c>
      <c r="C18" s="26">
        <v>83401001</v>
      </c>
      <c r="D18" s="26">
        <v>72797088</v>
      </c>
      <c r="E18" s="26">
        <v>5657257</v>
      </c>
      <c r="F18" s="28">
        <v>51133116</v>
      </c>
      <c r="G18" s="29">
        <v>4707909</v>
      </c>
      <c r="H18" s="29">
        <v>11298806</v>
      </c>
    </row>
    <row r="19" spans="1:14" s="2" customFormat="1" ht="11.25">
      <c r="A19" s="27" t="s">
        <v>330</v>
      </c>
      <c r="B19" s="26">
        <v>4248071</v>
      </c>
      <c r="C19" s="29">
        <v>9936948</v>
      </c>
      <c r="D19" s="29">
        <v>5830643</v>
      </c>
      <c r="E19" s="29">
        <v>5295931</v>
      </c>
      <c r="F19" s="33">
        <v>53478</v>
      </c>
      <c r="G19" s="29">
        <v>481234</v>
      </c>
      <c r="H19" s="29"/>
      <c r="I19" s="29"/>
      <c r="J19" s="29"/>
      <c r="K19" s="29"/>
      <c r="L19" s="29"/>
      <c r="M19" s="29"/>
      <c r="N19" s="29"/>
    </row>
    <row r="20" spans="1:14" s="2" customFormat="1" ht="22.5">
      <c r="A20" s="27" t="s">
        <v>331</v>
      </c>
      <c r="B20" s="26">
        <v>70087936</v>
      </c>
      <c r="C20" s="29">
        <v>148091887</v>
      </c>
      <c r="D20" s="29">
        <v>63129926</v>
      </c>
      <c r="E20" s="29">
        <v>51392060</v>
      </c>
      <c r="F20" s="33"/>
      <c r="G20" s="29">
        <v>2571468</v>
      </c>
      <c r="H20" s="29">
        <v>9166398</v>
      </c>
      <c r="I20" s="29"/>
      <c r="J20" s="29"/>
      <c r="K20" s="29"/>
      <c r="L20" s="29"/>
      <c r="M20" s="29"/>
      <c r="N20" s="29"/>
    </row>
    <row r="21" spans="1:8" s="2" customFormat="1" ht="12">
      <c r="A21" s="34"/>
      <c r="B21" s="35"/>
      <c r="C21" s="35"/>
      <c r="D21" s="35"/>
      <c r="E21" s="35"/>
      <c r="F21" s="36"/>
      <c r="G21" s="26"/>
      <c r="H21" s="26"/>
    </row>
    <row r="22" spans="1:8" s="2" customFormat="1" ht="11.25">
      <c r="A22" s="27"/>
      <c r="B22" s="26"/>
      <c r="C22" s="26"/>
      <c r="D22" s="26"/>
      <c r="E22" s="26"/>
      <c r="F22" s="28"/>
      <c r="G22" s="26"/>
      <c r="H22" s="26"/>
    </row>
    <row r="23" spans="1:8" s="2" customFormat="1" ht="11.25">
      <c r="A23" s="27"/>
      <c r="B23" s="26"/>
      <c r="C23" s="26"/>
      <c r="D23" s="26"/>
      <c r="E23" s="26"/>
      <c r="F23" s="28"/>
      <c r="G23" s="26"/>
      <c r="H23" s="26"/>
    </row>
    <row r="24" spans="1:8" s="2" customFormat="1" ht="11.25">
      <c r="A24" s="27"/>
      <c r="B24" s="26"/>
      <c r="C24" s="26"/>
      <c r="D24" s="26"/>
      <c r="E24" s="26"/>
      <c r="F24" s="28"/>
      <c r="G24" s="26"/>
      <c r="H24" s="26"/>
    </row>
    <row r="25" spans="1:8" s="2" customFormat="1" ht="11.25">
      <c r="A25" s="27"/>
      <c r="B25" s="26"/>
      <c r="C25" s="26"/>
      <c r="D25" s="26"/>
      <c r="E25" s="26"/>
      <c r="F25" s="28"/>
      <c r="G25" s="26"/>
      <c r="H25" s="26"/>
    </row>
    <row r="26" spans="1:8" s="2" customFormat="1" ht="11.25">
      <c r="A26" s="27"/>
      <c r="B26" s="26"/>
      <c r="C26" s="26"/>
      <c r="D26" s="26"/>
      <c r="E26" s="26"/>
      <c r="F26" s="28"/>
      <c r="G26" s="26"/>
      <c r="H26" s="26"/>
    </row>
    <row r="27" spans="1:22" s="2" customFormat="1" ht="12.75">
      <c r="A27" s="15"/>
      <c r="B27" s="37"/>
      <c r="C27" s="37"/>
      <c r="D27" s="37"/>
      <c r="E27" s="37"/>
      <c r="F27" s="37"/>
      <c r="G27" s="37"/>
      <c r="H27" s="3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s="2" customFormat="1" ht="12.75">
      <c r="A28" s="24"/>
      <c r="B28" s="17" t="s">
        <v>332</v>
      </c>
      <c r="C28" s="37"/>
      <c r="D28" s="37"/>
      <c r="E28" s="37"/>
      <c r="F28" s="37"/>
      <c r="G28" s="37"/>
      <c r="H28" s="37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s="2" customFormat="1" ht="12.75">
      <c r="A29" s="24"/>
      <c r="B29" s="17"/>
      <c r="C29" s="37"/>
      <c r="D29" s="37"/>
      <c r="E29" s="37"/>
      <c r="F29" s="37"/>
      <c r="G29" s="37"/>
      <c r="H29" s="37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s="2" customFormat="1" ht="12.75">
      <c r="A30" s="24"/>
      <c r="B30" s="17" t="s">
        <v>333</v>
      </c>
      <c r="C30" s="37"/>
      <c r="D30" s="37"/>
      <c r="E30" s="37"/>
      <c r="F30" s="37"/>
      <c r="G30" s="37"/>
      <c r="H30" s="37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s="2" customFormat="1" ht="12.75">
      <c r="A31" s="15"/>
      <c r="B31" s="37"/>
      <c r="C31" s="37"/>
      <c r="D31" s="37"/>
      <c r="E31" s="37"/>
      <c r="F31" s="37"/>
      <c r="G31" s="37"/>
      <c r="H31" s="37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s="2" customFormat="1" ht="12.75">
      <c r="A32" s="15"/>
      <c r="B32" s="37"/>
      <c r="C32" s="37"/>
      <c r="D32" s="37"/>
      <c r="E32" s="37"/>
      <c r="F32" s="37"/>
      <c r="G32" s="37"/>
      <c r="H32" s="37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s="2" customFormat="1" ht="12.75">
      <c r="A33" s="15"/>
      <c r="B33" s="37"/>
      <c r="C33" s="37"/>
      <c r="D33" s="37"/>
      <c r="E33" s="37"/>
      <c r="F33" s="37"/>
      <c r="G33" s="37"/>
      <c r="H33" s="37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s="2" customFormat="1" ht="12.75">
      <c r="A34" s="15"/>
      <c r="B34" s="37"/>
      <c r="C34" s="37"/>
      <c r="D34" s="37"/>
      <c r="E34" s="37"/>
      <c r="F34" s="37"/>
      <c r="G34" s="37"/>
      <c r="H34" s="37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s="2" customFormat="1" ht="12.75">
      <c r="A35"/>
      <c r="B35" s="13"/>
      <c r="C35" s="13"/>
      <c r="D35" s="13"/>
      <c r="E35" s="13"/>
      <c r="F35" s="13"/>
      <c r="G35" s="13"/>
      <c r="H35" s="13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s="2" customFormat="1" ht="12.75">
      <c r="A36"/>
      <c r="B36" s="13"/>
      <c r="C36" s="13"/>
      <c r="D36" s="13"/>
      <c r="E36" s="13"/>
      <c r="F36" s="13"/>
      <c r="G36" s="13"/>
      <c r="H36" s="13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s="2" customFormat="1" ht="12.75">
      <c r="A37"/>
      <c r="B37" s="13"/>
      <c r="C37" s="13"/>
      <c r="D37" s="13"/>
      <c r="E37" s="13"/>
      <c r="F37" s="13"/>
      <c r="G37" s="13"/>
      <c r="H37" s="13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s="2" customFormat="1" ht="12.75">
      <c r="A38"/>
      <c r="B38" s="13"/>
      <c r="C38" s="13"/>
      <c r="D38" s="13"/>
      <c r="E38" s="13"/>
      <c r="F38" s="13"/>
      <c r="G38" s="13"/>
      <c r="H38" s="13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s="2" customFormat="1" ht="12.75">
      <c r="A39"/>
      <c r="B39" s="13"/>
      <c r="C39" s="13"/>
      <c r="D39" s="13"/>
      <c r="E39" s="13"/>
      <c r="F39" s="13"/>
      <c r="G39" s="13"/>
      <c r="H39" s="13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s="2" customFormat="1" ht="12.75">
      <c r="A40"/>
      <c r="B40" s="13"/>
      <c r="C40" s="13"/>
      <c r="D40" s="13"/>
      <c r="E40" s="13"/>
      <c r="F40" s="13"/>
      <c r="G40" s="13"/>
      <c r="H40" s="13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s="2" customFormat="1" ht="12.75">
      <c r="A41"/>
      <c r="B41" s="13"/>
      <c r="C41" s="13"/>
      <c r="D41" s="13"/>
      <c r="E41" s="13"/>
      <c r="F41" s="13"/>
      <c r="G41" s="13"/>
      <c r="H41" s="13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s="2" customFormat="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s="2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s="2" customFormat="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s="2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s="2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s="2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s="2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s="2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s="2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s="2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s="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s="2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s="2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s="2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s="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s="2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s="2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s="2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s="2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s="2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s="2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s="2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s="2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s="2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s="2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s="2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s="2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s="2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s="2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s="2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s="2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s="2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s="2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s="2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s="2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s="2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s="2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s="2" customFormat="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s="2" customFormat="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s="2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2" s="2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:22" s="2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1:22" s="2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s="2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164" ht="12.75">
      <c r="A164" s="8"/>
    </row>
    <row r="165" ht="12.75">
      <c r="A165" s="8"/>
    </row>
    <row r="166" ht="12.75">
      <c r="A166" s="8"/>
    </row>
    <row r="167" ht="12.75">
      <c r="A167" s="8"/>
    </row>
    <row r="168" ht="12.75">
      <c r="A168" s="8"/>
    </row>
    <row r="169" ht="12.75">
      <c r="A169" s="8"/>
    </row>
    <row r="170" ht="12.75">
      <c r="A170" s="8"/>
    </row>
    <row r="171" ht="12.75">
      <c r="A171" s="8"/>
    </row>
    <row r="172" ht="12.75">
      <c r="A172" s="8"/>
    </row>
    <row r="173" ht="12.75">
      <c r="A173" s="8"/>
    </row>
    <row r="174" ht="12.75">
      <c r="A174" s="8"/>
    </row>
    <row r="175" ht="12.75">
      <c r="A175" s="8"/>
    </row>
    <row r="176" ht="12.75">
      <c r="A176" s="8"/>
    </row>
    <row r="177" ht="12.75">
      <c r="A177" s="8"/>
    </row>
    <row r="178" ht="12.75">
      <c r="A178" s="8"/>
    </row>
    <row r="179" ht="12.75">
      <c r="A179" s="8"/>
    </row>
    <row r="180" ht="12.75">
      <c r="A180" s="8"/>
    </row>
    <row r="181" ht="12.75">
      <c r="A181" s="8"/>
    </row>
    <row r="182" ht="12.75">
      <c r="A182" s="8"/>
    </row>
    <row r="183" ht="12.75">
      <c r="A183" s="8"/>
    </row>
    <row r="184" ht="12.75">
      <c r="A184" s="8"/>
    </row>
    <row r="185" ht="12.75">
      <c r="A185" s="8"/>
    </row>
    <row r="186" ht="12.75">
      <c r="A186" s="8"/>
    </row>
    <row r="187" ht="12.75">
      <c r="A187" s="8"/>
    </row>
    <row r="188" ht="12.75">
      <c r="A188" s="8"/>
    </row>
    <row r="189" ht="12.75">
      <c r="A189" s="8"/>
    </row>
    <row r="190" ht="12.75">
      <c r="A190" s="8"/>
    </row>
    <row r="191" ht="12.75">
      <c r="A191" s="8"/>
    </row>
    <row r="192" ht="12.75">
      <c r="A192" s="8"/>
    </row>
  </sheetData>
  <printOptions/>
  <pageMargins left="0.59" right="0.38" top="1" bottom="0.53" header="0.5" footer="0.2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03"/>
  <sheetViews>
    <sheetView workbookViewId="0" topLeftCell="A1">
      <selection activeCell="A8" sqref="A8"/>
    </sheetView>
  </sheetViews>
  <sheetFormatPr defaultColWidth="9.00390625" defaultRowHeight="12.75"/>
  <cols>
    <col min="1" max="1" width="43.125" style="523" customWidth="1"/>
    <col min="2" max="2" width="19.875" style="523" customWidth="1"/>
    <col min="3" max="3" width="19.00390625" style="523" customWidth="1"/>
    <col min="4" max="16384" width="9.125" style="523" customWidth="1"/>
  </cols>
  <sheetData>
    <row r="2" spans="1:3" s="568" customFormat="1" ht="15.75">
      <c r="A2" s="521" t="s">
        <v>334</v>
      </c>
      <c r="B2" s="521"/>
      <c r="C2" s="521"/>
    </row>
    <row r="3" spans="1:3" s="568" customFormat="1" ht="15.75">
      <c r="A3" s="521" t="s">
        <v>335</v>
      </c>
      <c r="B3" s="521"/>
      <c r="C3" s="521"/>
    </row>
    <row r="5" ht="12.75">
      <c r="C5" s="523" t="s">
        <v>336</v>
      </c>
    </row>
    <row r="6" spans="1:3" s="584" customFormat="1" ht="25.5">
      <c r="A6" s="584" t="s">
        <v>337</v>
      </c>
      <c r="B6" s="584" t="s">
        <v>338</v>
      </c>
      <c r="C6" s="584" t="s">
        <v>339</v>
      </c>
    </row>
    <row r="7" ht="15">
      <c r="A7" s="585" t="s">
        <v>340</v>
      </c>
    </row>
    <row r="8" spans="1:3" s="562" customFormat="1" ht="17.25" customHeight="1">
      <c r="A8" s="586" t="s">
        <v>341</v>
      </c>
      <c r="B8" s="587">
        <v>964597924</v>
      </c>
      <c r="C8" s="587">
        <v>1051415281</v>
      </c>
    </row>
    <row r="9" spans="1:3" ht="12.75">
      <c r="A9" s="540" t="s">
        <v>342</v>
      </c>
      <c r="B9" s="588">
        <v>953186235</v>
      </c>
      <c r="C9" s="588">
        <v>1036978294</v>
      </c>
    </row>
    <row r="10" spans="1:3" s="524" customFormat="1" ht="12">
      <c r="A10" s="537" t="s">
        <v>343</v>
      </c>
      <c r="B10" s="589">
        <v>777927797</v>
      </c>
      <c r="C10" s="589">
        <v>840513098</v>
      </c>
    </row>
    <row r="11" spans="1:3" s="524" customFormat="1" ht="12">
      <c r="A11" s="537" t="s">
        <v>344</v>
      </c>
      <c r="B11" s="589">
        <v>107200582</v>
      </c>
      <c r="C11" s="589">
        <v>127793848</v>
      </c>
    </row>
    <row r="12" spans="1:3" s="524" customFormat="1" ht="12">
      <c r="A12" s="537" t="s">
        <v>345</v>
      </c>
      <c r="B12" s="589">
        <v>190769743</v>
      </c>
      <c r="C12" s="589">
        <v>198787298</v>
      </c>
    </row>
    <row r="13" spans="1:3" s="524" customFormat="1" ht="12">
      <c r="A13" s="537" t="s">
        <v>346</v>
      </c>
      <c r="B13" s="589">
        <v>3266885</v>
      </c>
      <c r="C13" s="589">
        <v>4589915</v>
      </c>
    </row>
    <row r="14" spans="1:3" s="524" customFormat="1" ht="12">
      <c r="A14" s="537" t="s">
        <v>347</v>
      </c>
      <c r="B14" s="589">
        <v>88882343</v>
      </c>
      <c r="C14" s="589">
        <v>99428444</v>
      </c>
    </row>
    <row r="15" spans="1:3" s="524" customFormat="1" ht="12">
      <c r="A15" s="537" t="s">
        <v>348</v>
      </c>
      <c r="B15" s="589">
        <v>11001773</v>
      </c>
      <c r="C15" s="589">
        <v>10587453</v>
      </c>
    </row>
    <row r="16" spans="1:3" s="524" customFormat="1" ht="12">
      <c r="A16" s="537" t="s">
        <v>349</v>
      </c>
      <c r="B16" s="589">
        <v>29848692</v>
      </c>
      <c r="C16" s="589">
        <v>35208139</v>
      </c>
    </row>
    <row r="17" spans="1:3" s="524" customFormat="1" ht="12">
      <c r="A17" s="537" t="s">
        <v>350</v>
      </c>
      <c r="B17" s="589">
        <v>16239632</v>
      </c>
      <c r="C17" s="589">
        <v>18259855</v>
      </c>
    </row>
    <row r="18" spans="1:3" s="524" customFormat="1" ht="12">
      <c r="A18" s="537" t="s">
        <v>351</v>
      </c>
      <c r="B18" s="589">
        <v>259025</v>
      </c>
      <c r="C18" s="589">
        <v>294530</v>
      </c>
    </row>
    <row r="19" spans="1:3" s="524" customFormat="1" ht="12">
      <c r="A19" s="537" t="s">
        <v>352</v>
      </c>
      <c r="B19" s="589">
        <v>10896473</v>
      </c>
      <c r="C19" s="589">
        <v>12822838</v>
      </c>
    </row>
    <row r="20" spans="1:3" s="524" customFormat="1" ht="12">
      <c r="A20" s="537" t="s">
        <v>353</v>
      </c>
      <c r="B20" s="589">
        <v>14863615</v>
      </c>
      <c r="C20" s="589">
        <v>15274022</v>
      </c>
    </row>
    <row r="21" spans="1:3" s="524" customFormat="1" ht="12">
      <c r="A21" s="537" t="s">
        <v>354</v>
      </c>
      <c r="B21" s="589">
        <v>312955</v>
      </c>
      <c r="C21" s="589">
        <v>376730</v>
      </c>
    </row>
    <row r="22" spans="1:3" ht="12.75">
      <c r="A22" s="540" t="s">
        <v>355</v>
      </c>
      <c r="B22" s="588">
        <v>11411689</v>
      </c>
      <c r="C22" s="588">
        <v>14436987</v>
      </c>
    </row>
    <row r="23" spans="1:3" s="562" customFormat="1" ht="12.75">
      <c r="A23" s="586" t="s">
        <v>356</v>
      </c>
      <c r="B23" s="587">
        <v>65546248</v>
      </c>
      <c r="C23" s="587">
        <v>115419707</v>
      </c>
    </row>
    <row r="24" spans="1:3" ht="12.75">
      <c r="A24" s="540" t="s">
        <v>357</v>
      </c>
      <c r="B24" s="588">
        <v>17130319</v>
      </c>
      <c r="C24" s="588">
        <v>13491205</v>
      </c>
    </row>
    <row r="25" spans="1:3" s="524" customFormat="1" ht="12">
      <c r="A25" s="537" t="s">
        <v>358</v>
      </c>
      <c r="B25" s="589">
        <v>1222634</v>
      </c>
      <c r="C25" s="589">
        <v>977000</v>
      </c>
    </row>
    <row r="26" spans="1:3" s="524" customFormat="1" ht="12">
      <c r="A26" s="537" t="s">
        <v>359</v>
      </c>
      <c r="B26" s="589">
        <v>3099788</v>
      </c>
      <c r="C26" s="589">
        <v>3036302</v>
      </c>
    </row>
    <row r="27" spans="1:3" s="524" customFormat="1" ht="12">
      <c r="A27" s="537" t="s">
        <v>360</v>
      </c>
      <c r="B27" s="589">
        <v>3215319</v>
      </c>
      <c r="C27" s="589">
        <v>3409796</v>
      </c>
    </row>
    <row r="28" spans="1:3" s="524" customFormat="1" ht="12">
      <c r="A28" s="537" t="s">
        <v>361</v>
      </c>
      <c r="B28" s="589">
        <v>2301079</v>
      </c>
      <c r="C28" s="589">
        <v>2135002</v>
      </c>
    </row>
    <row r="29" spans="1:3" s="524" customFormat="1" ht="12">
      <c r="A29" s="537" t="s">
        <v>362</v>
      </c>
      <c r="B29" s="589">
        <v>1364790</v>
      </c>
      <c r="C29" s="589">
        <v>1501119</v>
      </c>
    </row>
    <row r="30" spans="1:3" s="524" customFormat="1" ht="12">
      <c r="A30" s="537" t="s">
        <v>363</v>
      </c>
      <c r="B30" s="589">
        <v>5888363</v>
      </c>
      <c r="C30" s="589">
        <v>2375253</v>
      </c>
    </row>
    <row r="31" spans="1:3" s="524" customFormat="1" ht="12">
      <c r="A31" s="537" t="s">
        <v>364</v>
      </c>
      <c r="B31" s="589">
        <v>38346</v>
      </c>
      <c r="C31" s="589">
        <v>56733</v>
      </c>
    </row>
    <row r="32" spans="1:3" ht="12.75">
      <c r="A32" s="540" t="s">
        <v>365</v>
      </c>
      <c r="B32" s="588">
        <v>21604470</v>
      </c>
      <c r="C32" s="588">
        <v>35736011</v>
      </c>
    </row>
    <row r="33" spans="1:3" s="524" customFormat="1" ht="12">
      <c r="A33" s="537" t="s">
        <v>366</v>
      </c>
      <c r="B33" s="589">
        <v>2185538</v>
      </c>
      <c r="C33" s="589">
        <v>4014211</v>
      </c>
    </row>
    <row r="34" spans="1:3" s="524" customFormat="1" ht="24">
      <c r="A34" s="537" t="s">
        <v>367</v>
      </c>
      <c r="B34" s="589">
        <v>846691</v>
      </c>
      <c r="C34" s="589">
        <v>723151</v>
      </c>
    </row>
    <row r="35" spans="1:3" s="524" customFormat="1" ht="12">
      <c r="A35" s="537" t="s">
        <v>368</v>
      </c>
      <c r="B35" s="589">
        <v>1002079</v>
      </c>
      <c r="C35" s="589">
        <v>1084052</v>
      </c>
    </row>
    <row r="36" spans="1:3" s="524" customFormat="1" ht="12">
      <c r="A36" s="537" t="s">
        <v>369</v>
      </c>
      <c r="B36" s="589">
        <v>107649</v>
      </c>
      <c r="C36" s="589">
        <v>291185</v>
      </c>
    </row>
    <row r="37" spans="1:3" s="524" customFormat="1" ht="12">
      <c r="A37" s="537" t="s">
        <v>370</v>
      </c>
      <c r="B37" s="589">
        <v>778261</v>
      </c>
      <c r="C37" s="589">
        <v>2151474</v>
      </c>
    </row>
    <row r="38" spans="1:3" s="524" customFormat="1" ht="12">
      <c r="A38" s="537" t="s">
        <v>371</v>
      </c>
      <c r="B38" s="589">
        <v>16684252</v>
      </c>
      <c r="C38" s="589">
        <v>27471938</v>
      </c>
    </row>
    <row r="39" spans="1:3" ht="12.75">
      <c r="A39" s="540" t="s">
        <v>372</v>
      </c>
      <c r="B39" s="588">
        <v>26811459</v>
      </c>
      <c r="C39" s="588">
        <v>66192491</v>
      </c>
    </row>
    <row r="40" spans="1:3" s="524" customFormat="1" ht="12">
      <c r="A40" s="537" t="s">
        <v>373</v>
      </c>
      <c r="B40" s="589">
        <v>5003033</v>
      </c>
      <c r="C40" s="589">
        <v>5071175</v>
      </c>
    </row>
    <row r="41" spans="1:3" s="524" customFormat="1" ht="12">
      <c r="A41" s="537" t="s">
        <v>374</v>
      </c>
      <c r="B41" s="589">
        <v>300</v>
      </c>
      <c r="C41" s="589">
        <v>0</v>
      </c>
    </row>
    <row r="42" spans="1:3" s="524" customFormat="1" ht="12">
      <c r="A42" s="537" t="s">
        <v>375</v>
      </c>
      <c r="B42" s="589">
        <v>2157</v>
      </c>
      <c r="C42" s="589">
        <v>1080</v>
      </c>
    </row>
    <row r="43" spans="1:3" s="524" customFormat="1" ht="24">
      <c r="A43" s="537" t="s">
        <v>376</v>
      </c>
      <c r="B43" s="589">
        <v>14536088</v>
      </c>
      <c r="C43" s="589">
        <v>45923467</v>
      </c>
    </row>
    <row r="44" spans="1:3" s="524" customFormat="1" ht="12">
      <c r="A44" s="537" t="s">
        <v>377</v>
      </c>
      <c r="B44" s="589">
        <v>837513</v>
      </c>
      <c r="C44" s="589">
        <v>450368</v>
      </c>
    </row>
    <row r="45" spans="1:3" s="524" customFormat="1" ht="12">
      <c r="A45" s="537" t="s">
        <v>378</v>
      </c>
      <c r="B45" s="589">
        <v>985740</v>
      </c>
      <c r="C45" s="589">
        <v>2770616</v>
      </c>
    </row>
    <row r="46" spans="1:3" s="524" customFormat="1" ht="12">
      <c r="A46" s="537" t="s">
        <v>379</v>
      </c>
      <c r="B46" s="589">
        <v>699915</v>
      </c>
      <c r="C46" s="589">
        <v>2075611</v>
      </c>
    </row>
    <row r="47" spans="1:3" s="524" customFormat="1" ht="12">
      <c r="A47" s="537" t="s">
        <v>380</v>
      </c>
      <c r="B47" s="589">
        <v>873563</v>
      </c>
      <c r="C47" s="589">
        <v>3607399</v>
      </c>
    </row>
    <row r="48" spans="1:3" s="524" customFormat="1" ht="12">
      <c r="A48" s="537" t="s">
        <v>381</v>
      </c>
      <c r="B48" s="589">
        <v>206362</v>
      </c>
      <c r="C48" s="589">
        <v>123824</v>
      </c>
    </row>
    <row r="49" spans="1:3" s="524" customFormat="1" ht="12">
      <c r="A49" s="537" t="s">
        <v>382</v>
      </c>
      <c r="B49" s="589">
        <v>3666788</v>
      </c>
      <c r="C49" s="589">
        <v>6168951</v>
      </c>
    </row>
    <row r="50" spans="1:3" ht="12.75">
      <c r="A50" s="540" t="s">
        <v>383</v>
      </c>
      <c r="B50" s="588">
        <v>24976925</v>
      </c>
      <c r="C50" s="588">
        <v>35387358</v>
      </c>
    </row>
    <row r="51" spans="1:3" s="524" customFormat="1" ht="12">
      <c r="A51" s="537" t="s">
        <v>384</v>
      </c>
      <c r="B51" s="589">
        <v>172681</v>
      </c>
      <c r="C51" s="589">
        <v>160029</v>
      </c>
    </row>
    <row r="52" spans="1:3" s="524" customFormat="1" ht="12">
      <c r="A52" s="537" t="s">
        <v>385</v>
      </c>
      <c r="B52" s="589">
        <v>15310726</v>
      </c>
      <c r="C52" s="589">
        <v>24146651</v>
      </c>
    </row>
    <row r="53" spans="1:3" s="524" customFormat="1" ht="12">
      <c r="A53" s="537" t="s">
        <v>386</v>
      </c>
      <c r="B53" s="589">
        <v>9493518</v>
      </c>
      <c r="C53" s="589">
        <v>11080678</v>
      </c>
    </row>
    <row r="54" spans="1:3" s="585" customFormat="1" ht="15">
      <c r="A54" s="590" t="s">
        <v>387</v>
      </c>
      <c r="B54" s="591">
        <v>1055121097</v>
      </c>
      <c r="C54" s="591">
        <v>1202222346</v>
      </c>
    </row>
    <row r="55" spans="1:3" ht="12.75">
      <c r="A55" s="540"/>
      <c r="B55" s="588"/>
      <c r="C55" s="588"/>
    </row>
    <row r="56" spans="1:3" s="585" customFormat="1" ht="15">
      <c r="A56" s="590" t="s">
        <v>388</v>
      </c>
      <c r="B56" s="591"/>
      <c r="C56" s="591"/>
    </row>
    <row r="57" spans="1:3" s="562" customFormat="1" ht="12.75">
      <c r="A57" s="559" t="s">
        <v>389</v>
      </c>
      <c r="B57" s="587">
        <v>1007763897</v>
      </c>
      <c r="C57" s="587">
        <v>1145399268</v>
      </c>
    </row>
    <row r="58" spans="1:3" s="524" customFormat="1" ht="12">
      <c r="A58" s="537" t="s">
        <v>390</v>
      </c>
      <c r="B58" s="589">
        <v>26403405</v>
      </c>
      <c r="C58" s="589">
        <v>68205954</v>
      </c>
    </row>
    <row r="59" spans="1:3" s="524" customFormat="1" ht="12">
      <c r="A59" s="537" t="s">
        <v>391</v>
      </c>
      <c r="B59" s="589">
        <v>5287621</v>
      </c>
      <c r="C59" s="589">
        <v>5247053</v>
      </c>
    </row>
    <row r="60" spans="1:3" s="524" customFormat="1" ht="12">
      <c r="A60" s="537" t="s">
        <v>392</v>
      </c>
      <c r="B60" s="589">
        <v>762448137</v>
      </c>
      <c r="C60" s="589">
        <v>838190996</v>
      </c>
    </row>
    <row r="61" spans="1:3" s="524" customFormat="1" ht="12">
      <c r="A61" s="537" t="s">
        <v>393</v>
      </c>
      <c r="B61" s="589">
        <v>202181332</v>
      </c>
      <c r="C61" s="589">
        <v>213224285</v>
      </c>
    </row>
    <row r="62" spans="1:3" s="524" customFormat="1" ht="12">
      <c r="A62" s="537" t="s">
        <v>394</v>
      </c>
      <c r="B62" s="589">
        <v>2918569</v>
      </c>
      <c r="C62" s="589">
        <v>7233442</v>
      </c>
    </row>
    <row r="63" spans="1:3" s="524" customFormat="1" ht="12">
      <c r="A63" s="537" t="s">
        <v>395</v>
      </c>
      <c r="B63" s="589">
        <v>8524833</v>
      </c>
      <c r="C63" s="589">
        <v>13297538</v>
      </c>
    </row>
    <row r="64" spans="1:3" ht="12.75">
      <c r="A64" s="540" t="s">
        <v>396</v>
      </c>
      <c r="B64" s="588">
        <v>41142222</v>
      </c>
      <c r="C64" s="588">
        <v>46875675</v>
      </c>
    </row>
    <row r="65" spans="1:3" s="524" customFormat="1" ht="24">
      <c r="A65" s="537" t="s">
        <v>397</v>
      </c>
      <c r="B65" s="589">
        <v>2895998</v>
      </c>
      <c r="C65" s="589">
        <v>742305</v>
      </c>
    </row>
    <row r="66" spans="1:3" s="524" customFormat="1" ht="12">
      <c r="A66" s="537" t="s">
        <v>369</v>
      </c>
      <c r="B66" s="589">
        <v>10778477</v>
      </c>
      <c r="C66" s="589">
        <v>12875539</v>
      </c>
    </row>
    <row r="67" spans="1:3" s="524" customFormat="1" ht="12">
      <c r="A67" s="537" t="s">
        <v>398</v>
      </c>
      <c r="B67" s="589">
        <v>39629</v>
      </c>
      <c r="C67" s="589">
        <v>143155</v>
      </c>
    </row>
    <row r="68" spans="1:3" s="524" customFormat="1" ht="12">
      <c r="A68" s="537" t="s">
        <v>399</v>
      </c>
      <c r="B68" s="589">
        <v>9760267</v>
      </c>
      <c r="C68" s="589">
        <v>10068640</v>
      </c>
    </row>
    <row r="69" spans="1:3" s="524" customFormat="1" ht="12">
      <c r="A69" s="537" t="s">
        <v>400</v>
      </c>
      <c r="B69" s="589">
        <v>16914511</v>
      </c>
      <c r="C69" s="589">
        <v>22547681</v>
      </c>
    </row>
    <row r="70" spans="1:3" ht="12.75">
      <c r="A70" s="540" t="s">
        <v>370</v>
      </c>
      <c r="B70" s="588">
        <v>753340</v>
      </c>
      <c r="C70" s="588">
        <v>498355</v>
      </c>
    </row>
    <row r="71" spans="1:3" ht="12.75">
      <c r="A71" s="540" t="s">
        <v>401</v>
      </c>
      <c r="B71" s="588">
        <v>6214978</v>
      </c>
      <c r="C71" s="588">
        <v>9947403</v>
      </c>
    </row>
    <row r="72" spans="1:3" s="524" customFormat="1" ht="12">
      <c r="A72" s="537" t="s">
        <v>402</v>
      </c>
      <c r="B72" s="589">
        <v>21539</v>
      </c>
      <c r="C72" s="589">
        <v>24764</v>
      </c>
    </row>
    <row r="73" spans="1:3" s="524" customFormat="1" ht="12">
      <c r="A73" s="537" t="s">
        <v>403</v>
      </c>
      <c r="B73" s="589">
        <v>6193439</v>
      </c>
      <c r="C73" s="589">
        <v>9922639</v>
      </c>
    </row>
    <row r="74" spans="1:3" s="585" customFormat="1" ht="15">
      <c r="A74" s="590" t="s">
        <v>404</v>
      </c>
      <c r="B74" s="591">
        <v>1055121097</v>
      </c>
      <c r="C74" s="591">
        <v>1202222346</v>
      </c>
    </row>
    <row r="75" spans="1:3" ht="12.75">
      <c r="A75" s="540"/>
      <c r="B75" s="588"/>
      <c r="C75" s="588"/>
    </row>
    <row r="76" spans="1:3" ht="38.25">
      <c r="A76" s="540" t="s">
        <v>405</v>
      </c>
      <c r="B76" s="588"/>
      <c r="C76" s="588"/>
    </row>
    <row r="77" spans="1:3" ht="12.75">
      <c r="A77" s="540"/>
      <c r="B77" s="588"/>
      <c r="C77" s="588"/>
    </row>
    <row r="78" spans="1:3" ht="12.75">
      <c r="A78" s="540"/>
      <c r="B78" s="588"/>
      <c r="C78" s="588"/>
    </row>
    <row r="79" spans="1:3" ht="12.75">
      <c r="A79" s="540"/>
      <c r="C79" s="588"/>
    </row>
    <row r="80" spans="1:3" ht="12.75">
      <c r="A80" s="540" t="s">
        <v>406</v>
      </c>
      <c r="C80" s="588" t="s">
        <v>264</v>
      </c>
    </row>
    <row r="81" spans="1:3" ht="12.75">
      <c r="A81" s="540"/>
      <c r="C81" s="588"/>
    </row>
    <row r="82" spans="1:3" ht="12.75">
      <c r="A82" s="540" t="s">
        <v>407</v>
      </c>
      <c r="C82" s="588" t="s">
        <v>266</v>
      </c>
    </row>
    <row r="83" spans="1:3" ht="12.75">
      <c r="A83" s="540"/>
      <c r="C83" s="588"/>
    </row>
    <row r="84" spans="1:3" ht="12.75">
      <c r="A84" s="540"/>
      <c r="C84" s="588"/>
    </row>
    <row r="85" spans="1:3" ht="12.75">
      <c r="A85" s="540"/>
      <c r="C85" s="588"/>
    </row>
    <row r="86" spans="1:3" ht="12.75">
      <c r="A86" s="540"/>
      <c r="C86" s="588"/>
    </row>
    <row r="87" spans="1:3" ht="12.75">
      <c r="A87" s="540"/>
      <c r="C87" s="588"/>
    </row>
    <row r="88" spans="1:3" ht="12.75">
      <c r="A88" s="540"/>
      <c r="C88" s="588"/>
    </row>
    <row r="89" spans="1:3" ht="12.75">
      <c r="A89" s="540"/>
      <c r="C89" s="588"/>
    </row>
    <row r="90" spans="1:3" ht="12.75">
      <c r="A90" s="540"/>
      <c r="C90" s="588"/>
    </row>
    <row r="91" spans="1:3" ht="12.75">
      <c r="A91" s="540"/>
      <c r="C91" s="588"/>
    </row>
    <row r="92" spans="1:3" ht="12.75">
      <c r="A92" s="540"/>
      <c r="C92" s="588"/>
    </row>
    <row r="93" spans="1:3" ht="12.75">
      <c r="A93" s="540"/>
      <c r="C93" s="588"/>
    </row>
    <row r="94" spans="1:3" ht="12.75">
      <c r="A94" s="540"/>
      <c r="C94" s="588"/>
    </row>
    <row r="95" ht="12.75">
      <c r="C95" s="588"/>
    </row>
    <row r="96" ht="12.75">
      <c r="C96" s="588"/>
    </row>
    <row r="97" ht="12.75">
      <c r="C97" s="588"/>
    </row>
    <row r="98" ht="12.75">
      <c r="C98" s="588"/>
    </row>
    <row r="99" ht="12.75">
      <c r="C99" s="588"/>
    </row>
    <row r="100" ht="12.75">
      <c r="C100" s="588"/>
    </row>
    <row r="101" ht="12.75">
      <c r="C101" s="588"/>
    </row>
    <row r="102" ht="12.75">
      <c r="C102" s="588"/>
    </row>
    <row r="103" ht="12.75">
      <c r="C103" s="58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1"/>
  <sheetViews>
    <sheetView workbookViewId="0" topLeftCell="A231">
      <selection activeCell="A31" sqref="A31"/>
    </sheetView>
  </sheetViews>
  <sheetFormatPr defaultColWidth="9.00390625" defaultRowHeight="12.75"/>
  <cols>
    <col min="1" max="1" width="50.875" style="523" customWidth="1"/>
    <col min="2" max="2" width="18.00390625" style="523" customWidth="1"/>
    <col min="3" max="3" width="18.875" style="523" customWidth="1"/>
    <col min="4" max="16384" width="9.125" style="523" customWidth="1"/>
  </cols>
  <sheetData>
    <row r="1" s="524" customFormat="1" ht="12.75">
      <c r="B1" s="523"/>
    </row>
    <row r="2" spans="1:3" s="594" customFormat="1" ht="15.75">
      <c r="A2" s="592" t="s">
        <v>408</v>
      </c>
      <c r="B2" s="593"/>
      <c r="C2" s="593"/>
    </row>
    <row r="3" spans="1:3" s="594" customFormat="1" ht="15.75">
      <c r="A3" s="592"/>
      <c r="B3" s="593"/>
      <c r="C3" s="593"/>
    </row>
    <row r="4" spans="1:3" s="594" customFormat="1" ht="15.75">
      <c r="A4" s="592"/>
      <c r="B4" s="593"/>
      <c r="C4" s="593"/>
    </row>
    <row r="5" spans="1:3" s="594" customFormat="1" ht="15.75">
      <c r="A5" s="568"/>
      <c r="C5" s="523" t="s">
        <v>409</v>
      </c>
    </row>
    <row r="6" spans="1:3" s="595" customFormat="1" ht="24">
      <c r="A6" s="595" t="s">
        <v>337</v>
      </c>
      <c r="B6" s="596" t="s">
        <v>410</v>
      </c>
      <c r="C6" s="596" t="s">
        <v>411</v>
      </c>
    </row>
    <row r="7" spans="1:3" s="599" customFormat="1" ht="15.75">
      <c r="A7" s="597" t="s">
        <v>340</v>
      </c>
      <c r="B7" s="598"/>
      <c r="C7" s="598"/>
    </row>
    <row r="8" spans="1:3" s="562" customFormat="1" ht="16.5" customHeight="1">
      <c r="A8" s="562" t="s">
        <v>372</v>
      </c>
      <c r="B8" s="587">
        <v>26290389.22</v>
      </c>
      <c r="C8" s="587">
        <v>61745043.129999995</v>
      </c>
    </row>
    <row r="9" spans="1:3" s="524" customFormat="1" ht="12">
      <c r="A9" s="524" t="s">
        <v>412</v>
      </c>
      <c r="B9" s="589">
        <v>18024192.45</v>
      </c>
      <c r="C9" s="589">
        <v>1459006.49</v>
      </c>
    </row>
    <row r="10" spans="1:3" s="524" customFormat="1" ht="12">
      <c r="A10" s="524" t="s">
        <v>413</v>
      </c>
      <c r="B10" s="589"/>
      <c r="C10" s="589">
        <v>565602.26</v>
      </c>
    </row>
    <row r="11" spans="1:3" s="524" customFormat="1" ht="12">
      <c r="A11" s="524" t="s">
        <v>414</v>
      </c>
      <c r="B11" s="589">
        <v>6503172.77</v>
      </c>
      <c r="C11" s="589">
        <v>20855714.78</v>
      </c>
    </row>
    <row r="12" spans="1:3" s="524" customFormat="1" ht="12">
      <c r="A12" s="524" t="s">
        <v>415</v>
      </c>
      <c r="B12" s="589"/>
      <c r="C12" s="589">
        <v>27761927.02</v>
      </c>
    </row>
    <row r="13" spans="1:3" s="524" customFormat="1" ht="12">
      <c r="A13" s="524" t="s">
        <v>416</v>
      </c>
      <c r="B13" s="589">
        <v>1763024</v>
      </c>
      <c r="C13" s="589">
        <v>11102792.58</v>
      </c>
    </row>
    <row r="14" spans="1:3" s="562" customFormat="1" ht="15.75" customHeight="1">
      <c r="A14" s="562" t="s">
        <v>417</v>
      </c>
      <c r="B14" s="587">
        <v>15020000</v>
      </c>
      <c r="C14" s="587">
        <v>59819790.46</v>
      </c>
    </row>
    <row r="15" spans="1:3" s="594" customFormat="1" ht="15">
      <c r="A15" s="524" t="s">
        <v>418</v>
      </c>
      <c r="B15" s="589">
        <v>15020000</v>
      </c>
      <c r="C15" s="589">
        <v>20602000</v>
      </c>
    </row>
    <row r="16" spans="1:3" s="594" customFormat="1" ht="15">
      <c r="A16" s="524" t="s">
        <v>419</v>
      </c>
      <c r="B16" s="589"/>
      <c r="C16" s="589">
        <v>1807022.46</v>
      </c>
    </row>
    <row r="17" spans="1:3" s="594" customFormat="1" ht="15">
      <c r="A17" s="524" t="s">
        <v>420</v>
      </c>
      <c r="B17" s="589"/>
      <c r="C17" s="589">
        <v>37410768</v>
      </c>
    </row>
    <row r="18" spans="1:3" s="562" customFormat="1" ht="16.5" customHeight="1">
      <c r="A18" s="562" t="s">
        <v>421</v>
      </c>
      <c r="B18" s="587"/>
      <c r="C18" s="587">
        <v>24687168</v>
      </c>
    </row>
    <row r="19" spans="1:3" s="524" customFormat="1" ht="12">
      <c r="A19" s="524" t="s">
        <v>422</v>
      </c>
      <c r="B19" s="589"/>
      <c r="C19" s="589">
        <v>545000</v>
      </c>
    </row>
    <row r="20" spans="1:3" s="524" customFormat="1" ht="12">
      <c r="A20" s="524" t="s">
        <v>423</v>
      </c>
      <c r="B20" s="589"/>
      <c r="C20" s="589">
        <v>24142168</v>
      </c>
    </row>
    <row r="21" spans="1:3" s="562" customFormat="1" ht="15.75" customHeight="1">
      <c r="A21" s="559" t="s">
        <v>424</v>
      </c>
      <c r="B21" s="587"/>
      <c r="C21" s="587">
        <v>200772124.75</v>
      </c>
    </row>
    <row r="22" spans="1:3" s="524" customFormat="1" ht="12">
      <c r="A22" s="537" t="s">
        <v>425</v>
      </c>
      <c r="B22" s="589"/>
      <c r="C22" s="589">
        <v>15574440.3</v>
      </c>
    </row>
    <row r="23" spans="1:3" s="524" customFormat="1" ht="12">
      <c r="A23" s="524" t="s">
        <v>426</v>
      </c>
      <c r="B23" s="589"/>
      <c r="C23" s="589">
        <v>164443738.1</v>
      </c>
    </row>
    <row r="24" spans="1:3" s="594" customFormat="1" ht="15">
      <c r="A24" s="524" t="s">
        <v>427</v>
      </c>
      <c r="B24" s="589"/>
      <c r="C24" s="589">
        <v>20753946.35</v>
      </c>
    </row>
    <row r="25" spans="2:3" s="524" customFormat="1" ht="12">
      <c r="B25" s="589"/>
      <c r="C25" s="589"/>
    </row>
    <row r="26" spans="1:3" s="568" customFormat="1" ht="15.75">
      <c r="A26" s="525" t="s">
        <v>428</v>
      </c>
      <c r="B26" s="591">
        <v>41310389.22</v>
      </c>
      <c r="C26" s="591">
        <v>347024126.34000003</v>
      </c>
    </row>
    <row r="27" spans="1:3" s="524" customFormat="1" ht="12">
      <c r="A27" s="526"/>
      <c r="B27" s="589"/>
      <c r="C27" s="589"/>
    </row>
    <row r="28" spans="1:3" s="524" customFormat="1" ht="15.75">
      <c r="A28" s="600" t="s">
        <v>388</v>
      </c>
      <c r="B28" s="589"/>
      <c r="C28" s="589"/>
    </row>
    <row r="29" spans="2:3" s="524" customFormat="1" ht="12">
      <c r="B29" s="589"/>
      <c r="C29" s="589"/>
    </row>
    <row r="30" spans="1:3" s="562" customFormat="1" ht="15" customHeight="1">
      <c r="A30" s="562" t="s">
        <v>429</v>
      </c>
      <c r="B30" s="587">
        <v>515056.77</v>
      </c>
      <c r="C30" s="587">
        <v>4237330.84</v>
      </c>
    </row>
    <row r="31" spans="1:3" s="594" customFormat="1" ht="15">
      <c r="A31" s="544" t="s">
        <v>430</v>
      </c>
      <c r="B31" s="589"/>
      <c r="C31" s="589">
        <v>4069434.4</v>
      </c>
    </row>
    <row r="32" spans="1:3" s="524" customFormat="1" ht="12">
      <c r="A32" s="544" t="s">
        <v>431</v>
      </c>
      <c r="B32" s="589">
        <v>515056.77</v>
      </c>
      <c r="C32" s="589">
        <v>167518.44</v>
      </c>
    </row>
    <row r="33" spans="1:3" s="524" customFormat="1" ht="12">
      <c r="A33" s="544" t="s">
        <v>432</v>
      </c>
      <c r="B33" s="589"/>
      <c r="C33" s="589">
        <v>378</v>
      </c>
    </row>
    <row r="34" spans="1:3" s="562" customFormat="1" ht="16.5" customHeight="1">
      <c r="A34" s="601" t="s">
        <v>433</v>
      </c>
      <c r="B34" s="587">
        <v>0</v>
      </c>
      <c r="C34" s="587">
        <v>593145397.1700001</v>
      </c>
    </row>
    <row r="35" spans="1:3" s="524" customFormat="1" ht="12">
      <c r="A35" s="544" t="s">
        <v>434</v>
      </c>
      <c r="B35" s="589"/>
      <c r="C35" s="589">
        <v>218441487</v>
      </c>
    </row>
    <row r="36" spans="1:3" s="524" customFormat="1" ht="12">
      <c r="A36" s="544" t="s">
        <v>435</v>
      </c>
      <c r="B36" s="589"/>
      <c r="C36" s="589">
        <v>545000</v>
      </c>
    </row>
    <row r="37" spans="1:3" s="524" customFormat="1" ht="12">
      <c r="A37" s="537" t="s">
        <v>436</v>
      </c>
      <c r="B37" s="589"/>
      <c r="C37" s="589">
        <v>149244617.22</v>
      </c>
    </row>
    <row r="38" spans="1:3" s="524" customFormat="1" ht="12">
      <c r="A38" s="544" t="s">
        <v>437</v>
      </c>
      <c r="B38" s="589"/>
      <c r="C38" s="589">
        <v>24142168</v>
      </c>
    </row>
    <row r="39" spans="1:3" s="594" customFormat="1" ht="15">
      <c r="A39" s="544" t="s">
        <v>438</v>
      </c>
      <c r="B39" s="589"/>
      <c r="C39" s="589">
        <v>164443738.1</v>
      </c>
    </row>
    <row r="40" spans="1:3" s="524" customFormat="1" ht="12">
      <c r="A40" s="544" t="s">
        <v>439</v>
      </c>
      <c r="B40" s="589"/>
      <c r="C40" s="589">
        <v>36328386.85</v>
      </c>
    </row>
    <row r="41" spans="1:3" s="562" customFormat="1" ht="17.25" customHeight="1">
      <c r="A41" s="559" t="s">
        <v>440</v>
      </c>
      <c r="B41" s="587">
        <v>40795332.45</v>
      </c>
      <c r="C41" s="587">
        <v>-250358601.67000002</v>
      </c>
    </row>
    <row r="42" spans="1:3" s="524" customFormat="1" ht="12">
      <c r="A42" s="544"/>
      <c r="B42" s="589"/>
      <c r="C42" s="589"/>
    </row>
    <row r="43" spans="1:3" s="568" customFormat="1" ht="15.75">
      <c r="A43" s="525" t="s">
        <v>428</v>
      </c>
      <c r="B43" s="591">
        <v>41310389.220000006</v>
      </c>
      <c r="C43" s="591">
        <v>347024126.3400001</v>
      </c>
    </row>
    <row r="44" spans="1:3" s="594" customFormat="1" ht="15">
      <c r="A44" s="537"/>
      <c r="B44" s="602"/>
      <c r="C44" s="589"/>
    </row>
    <row r="45" spans="1:3" s="524" customFormat="1" ht="12">
      <c r="A45" s="544" t="s">
        <v>441</v>
      </c>
      <c r="B45" s="589"/>
      <c r="C45" s="589"/>
    </row>
    <row r="46" spans="1:3" s="524" customFormat="1" ht="12.75">
      <c r="A46" s="544"/>
      <c r="B46" s="588"/>
      <c r="C46" s="589"/>
    </row>
    <row r="47" spans="1:3" s="524" customFormat="1" ht="12.75">
      <c r="A47" s="544"/>
      <c r="B47" s="588"/>
      <c r="C47" s="589"/>
    </row>
    <row r="48" spans="1:3" s="524" customFormat="1" ht="12.75">
      <c r="A48" s="544"/>
      <c r="B48" s="588"/>
      <c r="C48" s="589"/>
    </row>
    <row r="49" spans="1:3" ht="12.75">
      <c r="A49" s="546" t="s">
        <v>442</v>
      </c>
      <c r="B49" s="588"/>
      <c r="C49" s="588" t="s">
        <v>264</v>
      </c>
    </row>
    <row r="50" spans="1:3" ht="12.75">
      <c r="A50" s="546"/>
      <c r="B50" s="588"/>
      <c r="C50" s="588"/>
    </row>
    <row r="51" spans="1:3" ht="12.75">
      <c r="A51" s="546" t="s">
        <v>443</v>
      </c>
      <c r="B51" s="588"/>
      <c r="C51" s="588" t="s">
        <v>266</v>
      </c>
    </row>
    <row r="52" spans="1:3" s="524" customFormat="1" ht="12.75">
      <c r="A52" s="544"/>
      <c r="B52" s="588"/>
      <c r="C52" s="589"/>
    </row>
    <row r="53" spans="1:3" s="524" customFormat="1" ht="12.75">
      <c r="A53" s="544"/>
      <c r="B53" s="588"/>
      <c r="C53" s="589"/>
    </row>
    <row r="54" spans="1:3" s="524" customFormat="1" ht="12.75">
      <c r="A54" s="544"/>
      <c r="B54" s="588"/>
      <c r="C54" s="589"/>
    </row>
    <row r="55" spans="1:3" s="524" customFormat="1" ht="12.75">
      <c r="A55" s="544"/>
      <c r="B55" s="588"/>
      <c r="C55" s="589"/>
    </row>
    <row r="56" spans="1:3" s="524" customFormat="1" ht="12.75">
      <c r="A56" s="544"/>
      <c r="B56" s="588"/>
      <c r="C56" s="589"/>
    </row>
    <row r="57" spans="1:3" s="524" customFormat="1" ht="12.75">
      <c r="A57" s="544"/>
      <c r="B57" s="588"/>
      <c r="C57" s="589"/>
    </row>
    <row r="58" spans="1:3" s="524" customFormat="1" ht="12.75">
      <c r="A58" s="544"/>
      <c r="B58" s="588"/>
      <c r="C58" s="589"/>
    </row>
    <row r="59" spans="1:3" s="524" customFormat="1" ht="12.75">
      <c r="A59" s="544"/>
      <c r="B59" s="588"/>
      <c r="C59" s="589"/>
    </row>
    <row r="60" spans="1:2" s="524" customFormat="1" ht="12.75">
      <c r="A60" s="544"/>
      <c r="B60" s="603"/>
    </row>
    <row r="61" spans="1:2" s="524" customFormat="1" ht="12.75">
      <c r="A61" s="544"/>
      <c r="B61" s="603"/>
    </row>
    <row r="62" spans="1:2" s="524" customFormat="1" ht="12.75">
      <c r="A62" s="544"/>
      <c r="B62" s="603"/>
    </row>
    <row r="63" spans="1:2" s="524" customFormat="1" ht="12.75">
      <c r="A63" s="544"/>
      <c r="B63" s="603"/>
    </row>
    <row r="64" spans="1:2" s="524" customFormat="1" ht="12.75">
      <c r="A64" s="544"/>
      <c r="B64" s="603"/>
    </row>
    <row r="65" spans="1:2" s="524" customFormat="1" ht="12.75">
      <c r="A65" s="544"/>
      <c r="B65" s="603"/>
    </row>
    <row r="66" spans="1:2" s="524" customFormat="1" ht="12.75">
      <c r="A66" s="544"/>
      <c r="B66" s="603"/>
    </row>
    <row r="67" spans="1:2" s="524" customFormat="1" ht="12.75">
      <c r="A67" s="544"/>
      <c r="B67" s="603"/>
    </row>
    <row r="68" spans="1:2" s="524" customFormat="1" ht="12.75">
      <c r="A68" s="544"/>
      <c r="B68" s="603"/>
    </row>
    <row r="69" spans="1:2" s="524" customFormat="1" ht="12.75">
      <c r="A69" s="544"/>
      <c r="B69" s="603"/>
    </row>
    <row r="70" spans="1:2" s="524" customFormat="1" ht="12.75">
      <c r="A70" s="544"/>
      <c r="B70" s="603"/>
    </row>
    <row r="71" spans="1:2" s="524" customFormat="1" ht="12.75">
      <c r="A71" s="544"/>
      <c r="B71" s="603"/>
    </row>
    <row r="72" spans="1:2" s="524" customFormat="1" ht="12.75">
      <c r="A72" s="544"/>
      <c r="B72" s="603"/>
    </row>
    <row r="73" spans="1:2" s="524" customFormat="1" ht="12.75">
      <c r="A73" s="544"/>
      <c r="B73" s="603"/>
    </row>
    <row r="74" spans="1:2" s="524" customFormat="1" ht="12.75">
      <c r="A74" s="544"/>
      <c r="B74" s="603"/>
    </row>
    <row r="75" spans="1:2" s="524" customFormat="1" ht="12.75">
      <c r="A75" s="544"/>
      <c r="B75" s="603"/>
    </row>
    <row r="76" spans="1:2" s="524" customFormat="1" ht="12.75">
      <c r="A76" s="544"/>
      <c r="B76" s="542"/>
    </row>
    <row r="77" spans="1:2" s="524" customFormat="1" ht="12.75">
      <c r="A77" s="544"/>
      <c r="B77" s="542"/>
    </row>
    <row r="78" spans="1:2" s="524" customFormat="1" ht="12.75">
      <c r="A78" s="544"/>
      <c r="B78" s="542"/>
    </row>
    <row r="79" spans="1:2" s="524" customFormat="1" ht="12.75">
      <c r="A79" s="544"/>
      <c r="B79" s="542"/>
    </row>
    <row r="80" spans="1:2" s="524" customFormat="1" ht="12.75">
      <c r="A80" s="544"/>
      <c r="B80" s="542"/>
    </row>
    <row r="81" spans="1:2" s="524" customFormat="1" ht="12.75">
      <c r="A81" s="544"/>
      <c r="B81" s="542"/>
    </row>
    <row r="82" spans="1:2" s="524" customFormat="1" ht="12.75">
      <c r="A82" s="544"/>
      <c r="B82" s="542"/>
    </row>
    <row r="83" spans="1:2" s="524" customFormat="1" ht="12.75">
      <c r="A83" s="544"/>
      <c r="B83" s="542"/>
    </row>
    <row r="84" spans="1:2" s="524" customFormat="1" ht="12.75">
      <c r="A84" s="544"/>
      <c r="B84" s="542"/>
    </row>
    <row r="85" spans="1:2" s="524" customFormat="1" ht="12.75">
      <c r="A85" s="544"/>
      <c r="B85" s="542"/>
    </row>
    <row r="86" spans="1:2" s="524" customFormat="1" ht="12.75">
      <c r="A86" s="544"/>
      <c r="B86" s="542"/>
    </row>
    <row r="87" spans="1:2" s="524" customFormat="1" ht="12">
      <c r="A87" s="544"/>
      <c r="B87" s="543"/>
    </row>
    <row r="88" spans="1:2" s="524" customFormat="1" ht="12">
      <c r="A88" s="544"/>
      <c r="B88" s="543"/>
    </row>
    <row r="89" spans="1:2" s="524" customFormat="1" ht="12">
      <c r="A89" s="544"/>
      <c r="B89" s="543"/>
    </row>
    <row r="90" spans="1:2" s="524" customFormat="1" ht="12">
      <c r="A90" s="544"/>
      <c r="B90" s="543"/>
    </row>
    <row r="91" spans="1:2" s="524" customFormat="1" ht="12">
      <c r="A91" s="544"/>
      <c r="B91" s="543"/>
    </row>
    <row r="92" spans="1:2" s="524" customFormat="1" ht="14.25">
      <c r="A92" s="604"/>
      <c r="B92" s="542"/>
    </row>
    <row r="93" spans="1:2" s="524" customFormat="1" ht="14.25">
      <c r="A93" s="604"/>
      <c r="B93" s="542"/>
    </row>
    <row r="94" spans="1:2" s="524" customFormat="1" ht="14.25">
      <c r="A94" s="604"/>
      <c r="B94" s="543"/>
    </row>
    <row r="95" spans="1:2" s="524" customFormat="1" ht="14.25">
      <c r="A95" s="604"/>
      <c r="B95" s="543"/>
    </row>
    <row r="96" spans="1:2" s="524" customFormat="1" ht="14.25">
      <c r="A96" s="604"/>
      <c r="B96" s="543"/>
    </row>
    <row r="97" s="524" customFormat="1" ht="12">
      <c r="B97" s="543"/>
    </row>
    <row r="98" s="524" customFormat="1" ht="12">
      <c r="B98" s="543"/>
    </row>
    <row r="99" s="524" customFormat="1" ht="12">
      <c r="B99" s="543"/>
    </row>
    <row r="100" s="524" customFormat="1" ht="12">
      <c r="B100" s="543"/>
    </row>
    <row r="101" s="524" customFormat="1" ht="12">
      <c r="B101" s="543"/>
    </row>
    <row r="102" s="524" customFormat="1" ht="12">
      <c r="B102" s="543"/>
    </row>
    <row r="103" s="524" customFormat="1" ht="12">
      <c r="B103" s="543"/>
    </row>
    <row r="104" s="524" customFormat="1" ht="12">
      <c r="B104" s="543"/>
    </row>
    <row r="105" s="524" customFormat="1" ht="12">
      <c r="B105" s="543"/>
    </row>
    <row r="106" s="524" customFormat="1" ht="12">
      <c r="B106" s="543"/>
    </row>
    <row r="107" s="524" customFormat="1" ht="12">
      <c r="B107" s="543"/>
    </row>
    <row r="108" s="524" customFormat="1" ht="12">
      <c r="B108" s="543"/>
    </row>
    <row r="109" s="524" customFormat="1" ht="12">
      <c r="B109" s="543"/>
    </row>
    <row r="110" s="524" customFormat="1" ht="12">
      <c r="B110" s="543"/>
    </row>
    <row r="111" s="524" customFormat="1" ht="12">
      <c r="B111" s="543"/>
    </row>
    <row r="112" s="524" customFormat="1" ht="12"/>
    <row r="113" s="524" customFormat="1" ht="12"/>
    <row r="114" s="524" customFormat="1" ht="12"/>
    <row r="115" s="524" customFormat="1" ht="12"/>
    <row r="116" s="524" customFormat="1" ht="12"/>
    <row r="117" s="524" customFormat="1" ht="12"/>
    <row r="118" s="524" customFormat="1" ht="12"/>
    <row r="119" s="524" customFormat="1" ht="12"/>
    <row r="120" s="524" customFormat="1" ht="12"/>
    <row r="121" s="524" customFormat="1" ht="12"/>
    <row r="122" s="524" customFormat="1" ht="12"/>
    <row r="123" s="524" customFormat="1" ht="12"/>
    <row r="124" s="524" customFormat="1" ht="12"/>
    <row r="125" s="524" customFormat="1" ht="12"/>
    <row r="126" s="524" customFormat="1" ht="12"/>
    <row r="127" s="524" customFormat="1" ht="12"/>
    <row r="128" s="524" customFormat="1" ht="12"/>
    <row r="129" s="524" customFormat="1" ht="12"/>
    <row r="130" s="524" customFormat="1" ht="12"/>
    <row r="131" s="524" customFormat="1" ht="12"/>
    <row r="132" s="524" customFormat="1" ht="12"/>
    <row r="133" s="524" customFormat="1" ht="12"/>
    <row r="134" s="524" customFormat="1" ht="12"/>
    <row r="135" s="524" customFormat="1" ht="12"/>
    <row r="136" s="524" customFormat="1" ht="12"/>
    <row r="137" s="524" customFormat="1" ht="12"/>
    <row r="138" s="524" customFormat="1" ht="12"/>
    <row r="139" s="524" customFormat="1" ht="12"/>
    <row r="140" s="524" customFormat="1" ht="12"/>
    <row r="141" s="524" customFormat="1" ht="12"/>
    <row r="142" s="524" customFormat="1" ht="12"/>
    <row r="143" s="524" customFormat="1" ht="12"/>
    <row r="144" s="524" customFormat="1" ht="12"/>
    <row r="145" s="524" customFormat="1" ht="12"/>
    <row r="146" s="524" customFormat="1" ht="12"/>
    <row r="147" s="524" customFormat="1" ht="12"/>
    <row r="148" s="524" customFormat="1" ht="12"/>
    <row r="149" s="524" customFormat="1" ht="12"/>
    <row r="150" s="524" customFormat="1" ht="12"/>
    <row r="151" s="524" customFormat="1" ht="12"/>
    <row r="152" s="524" customFormat="1" ht="12"/>
    <row r="153" s="524" customFormat="1" ht="12"/>
    <row r="154" s="524" customFormat="1" ht="12"/>
    <row r="155" s="524" customFormat="1" ht="12"/>
    <row r="156" s="524" customFormat="1" ht="12"/>
    <row r="157" s="524" customFormat="1" ht="12"/>
    <row r="158" s="524" customFormat="1" ht="12"/>
    <row r="159" s="524" customFormat="1" ht="12"/>
    <row r="160" s="524" customFormat="1" ht="12"/>
    <row r="161" s="524" customFormat="1" ht="12"/>
    <row r="162" s="524" customFormat="1" ht="12"/>
    <row r="163" s="524" customFormat="1" ht="12"/>
    <row r="164" s="524" customFormat="1" ht="12"/>
    <row r="165" s="524" customFormat="1" ht="12"/>
    <row r="166" s="524" customFormat="1" ht="12"/>
    <row r="167" s="524" customFormat="1" ht="12"/>
    <row r="168" s="524" customFormat="1" ht="12"/>
    <row r="169" s="524" customFormat="1" ht="12"/>
    <row r="170" s="524" customFormat="1" ht="12"/>
    <row r="171" s="524" customFormat="1" ht="12"/>
    <row r="172" s="524" customFormat="1" ht="12"/>
    <row r="173" s="524" customFormat="1" ht="12"/>
    <row r="174" s="524" customFormat="1" ht="12"/>
    <row r="175" s="524" customFormat="1" ht="12"/>
    <row r="176" s="524" customFormat="1" ht="12"/>
    <row r="177" s="524" customFormat="1" ht="12"/>
    <row r="178" s="524" customFormat="1" ht="12"/>
    <row r="179" s="524" customFormat="1" ht="12"/>
    <row r="180" s="524" customFormat="1" ht="12"/>
    <row r="181" s="524" customFormat="1" ht="12"/>
    <row r="182" s="524" customFormat="1" ht="12"/>
    <row r="183" s="524" customFormat="1" ht="12"/>
    <row r="184" s="524" customFormat="1" ht="12"/>
    <row r="185" s="524" customFormat="1" ht="12"/>
    <row r="186" s="524" customFormat="1" ht="12"/>
    <row r="187" s="524" customFormat="1" ht="12"/>
    <row r="188" s="524" customFormat="1" ht="12"/>
    <row r="189" s="524" customFormat="1" ht="12"/>
    <row r="190" s="524" customFormat="1" ht="12"/>
    <row r="191" s="524" customFormat="1" ht="12"/>
    <row r="192" s="524" customFormat="1" ht="12"/>
    <row r="193" s="524" customFormat="1" ht="12"/>
    <row r="194" s="524" customFormat="1" ht="12"/>
    <row r="195" s="524" customFormat="1" ht="12"/>
    <row r="196" s="524" customFormat="1" ht="12"/>
    <row r="197" s="524" customFormat="1" ht="12"/>
    <row r="198" s="524" customFormat="1" ht="12"/>
    <row r="199" s="524" customFormat="1" ht="12"/>
    <row r="200" s="524" customFormat="1" ht="12"/>
    <row r="201" s="524" customFormat="1" ht="12"/>
    <row r="202" s="524" customFormat="1" ht="12"/>
    <row r="203" s="524" customFormat="1" ht="12"/>
    <row r="204" s="524" customFormat="1" ht="12"/>
    <row r="205" s="524" customFormat="1" ht="12"/>
    <row r="206" s="524" customFormat="1" ht="12"/>
    <row r="207" s="524" customFormat="1" ht="12"/>
    <row r="208" s="524" customFormat="1" ht="12"/>
    <row r="209" s="524" customFormat="1" ht="12"/>
    <row r="210" s="524" customFormat="1" ht="12"/>
    <row r="211" s="524" customFormat="1" ht="12"/>
    <row r="212" s="524" customFormat="1" ht="12"/>
    <row r="213" s="524" customFormat="1" ht="12"/>
    <row r="214" s="524" customFormat="1" ht="12"/>
    <row r="215" s="524" customFormat="1" ht="12"/>
    <row r="216" s="524" customFormat="1" ht="12"/>
    <row r="217" s="524" customFormat="1" ht="12"/>
    <row r="218" s="524" customFormat="1" ht="12"/>
    <row r="219" s="524" customFormat="1" ht="12"/>
    <row r="220" s="524" customFormat="1" ht="12"/>
    <row r="221" s="524" customFormat="1" ht="12"/>
    <row r="222" s="524" customFormat="1" ht="12"/>
    <row r="223" s="524" customFormat="1" ht="12"/>
    <row r="224" s="524" customFormat="1" ht="12"/>
    <row r="225" s="524" customFormat="1" ht="12"/>
    <row r="226" s="524" customFormat="1" ht="12"/>
    <row r="227" s="524" customFormat="1" ht="12"/>
    <row r="228" s="524" customFormat="1" ht="12"/>
    <row r="229" s="524" customFormat="1" ht="12"/>
    <row r="230" s="524" customFormat="1" ht="12"/>
    <row r="231" s="524" customFormat="1" ht="12"/>
    <row r="232" s="524" customFormat="1" ht="12"/>
    <row r="233" s="524" customFormat="1" ht="12"/>
    <row r="234" s="524" customFormat="1" ht="12"/>
    <row r="235" s="524" customFormat="1" ht="12"/>
    <row r="236" s="524" customFormat="1" ht="12"/>
    <row r="237" s="524" customFormat="1" ht="12"/>
    <row r="238" s="524" customFormat="1" ht="12"/>
    <row r="239" s="524" customFormat="1" ht="12"/>
    <row r="240" s="524" customFormat="1" ht="12"/>
    <row r="241" s="524" customFormat="1" ht="12"/>
    <row r="242" s="524" customFormat="1" ht="12"/>
    <row r="243" s="524" customFormat="1" ht="12"/>
    <row r="244" s="524" customFormat="1" ht="12"/>
    <row r="245" s="524" customFormat="1" ht="12"/>
    <row r="246" s="524" customFormat="1" ht="12"/>
    <row r="247" s="524" customFormat="1" ht="12"/>
    <row r="248" s="524" customFormat="1" ht="12"/>
    <row r="249" s="524" customFormat="1" ht="12"/>
    <row r="250" s="524" customFormat="1" ht="12"/>
    <row r="251" s="524" customFormat="1" ht="12"/>
    <row r="252" s="524" customFormat="1" ht="12"/>
    <row r="253" s="524" customFormat="1" ht="12"/>
    <row r="254" s="524" customFormat="1" ht="12"/>
    <row r="255" s="524" customFormat="1" ht="12"/>
    <row r="256" s="524" customFormat="1" ht="12"/>
    <row r="257" s="524" customFormat="1" ht="12"/>
    <row r="258" s="524" customFormat="1" ht="12"/>
    <row r="259" s="524" customFormat="1" ht="12"/>
    <row r="260" s="524" customFormat="1" ht="12"/>
    <row r="261" s="524" customFormat="1" ht="12"/>
    <row r="262" s="524" customFormat="1" ht="12"/>
    <row r="263" s="524" customFormat="1" ht="12"/>
    <row r="264" s="524" customFormat="1" ht="12"/>
    <row r="265" s="524" customFormat="1" ht="12"/>
    <row r="266" s="524" customFormat="1" ht="12"/>
    <row r="267" s="524" customFormat="1" ht="12"/>
    <row r="268" s="524" customFormat="1" ht="12"/>
    <row r="269" s="524" customFormat="1" ht="12"/>
  </sheetData>
  <printOptions/>
  <pageMargins left="0.76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425"/>
  <sheetViews>
    <sheetView workbookViewId="0" topLeftCell="A1">
      <selection activeCell="B10" sqref="B10"/>
    </sheetView>
  </sheetViews>
  <sheetFormatPr defaultColWidth="9.00390625" defaultRowHeight="12.75"/>
  <cols>
    <col min="1" max="1" width="48.125" style="0" customWidth="1"/>
    <col min="2" max="2" width="20.125" style="0" customWidth="1"/>
    <col min="3" max="3" width="17.00390625" style="0" customWidth="1"/>
  </cols>
  <sheetData>
    <row r="2" spans="1:3" s="39" customFormat="1" ht="15.75">
      <c r="A2" s="38" t="s">
        <v>444</v>
      </c>
      <c r="B2" s="38"/>
      <c r="C2" s="38"/>
    </row>
    <row r="3" spans="1:3" s="39" customFormat="1" ht="15.75">
      <c r="A3" s="38" t="s">
        <v>335</v>
      </c>
      <c r="B3" s="38"/>
      <c r="C3" s="38"/>
    </row>
    <row r="5" ht="12.75">
      <c r="C5" t="s">
        <v>445</v>
      </c>
    </row>
    <row r="6" spans="1:3" s="62" customFormat="1" ht="25.5">
      <c r="A6" s="64" t="s">
        <v>337</v>
      </c>
      <c r="B6" s="64" t="s">
        <v>338</v>
      </c>
      <c r="C6" s="64" t="s">
        <v>339</v>
      </c>
    </row>
    <row r="7" ht="14.25">
      <c r="A7" s="49" t="s">
        <v>340</v>
      </c>
    </row>
    <row r="8" spans="1:3" s="40" customFormat="1" ht="14.25">
      <c r="A8" s="63" t="s">
        <v>341</v>
      </c>
      <c r="B8" s="50">
        <v>636378524</v>
      </c>
      <c r="C8" s="50">
        <v>657541680</v>
      </c>
    </row>
    <row r="9" spans="1:3" ht="12.75">
      <c r="A9" s="44" t="s">
        <v>342</v>
      </c>
      <c r="B9" s="45">
        <v>624966835</v>
      </c>
      <c r="C9" s="45">
        <v>643104693</v>
      </c>
    </row>
    <row r="10" spans="1:3" s="48" customFormat="1" ht="11.25">
      <c r="A10" s="46" t="s">
        <v>343</v>
      </c>
      <c r="B10" s="47">
        <v>512740676</v>
      </c>
      <c r="C10" s="47">
        <v>516097003</v>
      </c>
    </row>
    <row r="11" spans="1:3" s="48" customFormat="1" ht="11.25">
      <c r="A11" s="46" t="s">
        <v>344</v>
      </c>
      <c r="B11" s="47">
        <v>18434337</v>
      </c>
      <c r="C11" s="47">
        <v>16499714</v>
      </c>
    </row>
    <row r="12" spans="1:3" s="48" customFormat="1" ht="11.25">
      <c r="A12" s="46" t="s">
        <v>345</v>
      </c>
      <c r="B12" s="47">
        <v>190769743</v>
      </c>
      <c r="C12" s="47">
        <v>198787298</v>
      </c>
    </row>
    <row r="13" spans="1:3" s="48" customFormat="1" ht="11.25">
      <c r="A13" s="46" t="s">
        <v>346</v>
      </c>
      <c r="B13" s="47">
        <v>295729</v>
      </c>
      <c r="C13" s="47">
        <v>578172</v>
      </c>
    </row>
    <row r="14" spans="1:3" s="48" customFormat="1" ht="11.25">
      <c r="A14" s="46" t="s">
        <v>347</v>
      </c>
      <c r="B14" s="47">
        <v>62080478</v>
      </c>
      <c r="C14" s="47">
        <v>67933633</v>
      </c>
    </row>
    <row r="15" spans="1:3" s="48" customFormat="1" ht="11.25">
      <c r="A15" s="46" t="s">
        <v>348</v>
      </c>
      <c r="B15" s="47">
        <v>7059261</v>
      </c>
      <c r="C15" s="47">
        <v>6949578</v>
      </c>
    </row>
    <row r="16" spans="1:3" s="48" customFormat="1" ht="11.25">
      <c r="A16" s="46" t="s">
        <v>349</v>
      </c>
      <c r="B16" s="47">
        <v>21784088</v>
      </c>
      <c r="C16" s="47">
        <v>25670317</v>
      </c>
    </row>
    <row r="17" spans="1:3" s="48" customFormat="1" ht="11.25">
      <c r="A17" s="46" t="s">
        <v>350</v>
      </c>
      <c r="B17" s="47">
        <v>9499120</v>
      </c>
      <c r="C17" s="47">
        <v>11164443</v>
      </c>
    </row>
    <row r="18" spans="1:3" s="48" customFormat="1" ht="11.25">
      <c r="A18" s="46" t="s">
        <v>351</v>
      </c>
      <c r="B18" s="47">
        <v>240085</v>
      </c>
      <c r="C18" s="47">
        <v>233828</v>
      </c>
    </row>
    <row r="19" spans="1:3" s="48" customFormat="1" ht="11.25">
      <c r="A19" s="46" t="s">
        <v>352</v>
      </c>
      <c r="B19" s="47">
        <v>3667592</v>
      </c>
      <c r="C19" s="47">
        <v>3875780</v>
      </c>
    </row>
    <row r="20" spans="1:3" s="48" customFormat="1" ht="11.25">
      <c r="A20" s="46" t="s">
        <v>353</v>
      </c>
      <c r="B20" s="47">
        <v>7599806</v>
      </c>
      <c r="C20" s="47">
        <v>10601939</v>
      </c>
    </row>
    <row r="21" spans="1:3" s="48" customFormat="1" ht="11.25">
      <c r="A21" s="46" t="s">
        <v>354</v>
      </c>
      <c r="B21" s="47">
        <v>312955</v>
      </c>
      <c r="C21" s="47">
        <v>376730</v>
      </c>
    </row>
    <row r="22" spans="1:3" ht="12.75">
      <c r="A22" s="44" t="s">
        <v>355</v>
      </c>
      <c r="B22" s="45">
        <v>11411689</v>
      </c>
      <c r="C22" s="45">
        <v>14436987</v>
      </c>
    </row>
    <row r="23" spans="1:3" s="40" customFormat="1" ht="14.25">
      <c r="A23" s="63" t="s">
        <v>356</v>
      </c>
      <c r="B23" s="50">
        <v>54905682</v>
      </c>
      <c r="C23" s="50">
        <v>100964891</v>
      </c>
    </row>
    <row r="24" spans="1:3" ht="12.75">
      <c r="A24" s="44" t="s">
        <v>357</v>
      </c>
      <c r="B24" s="45">
        <v>13187036</v>
      </c>
      <c r="C24" s="45">
        <v>10072684</v>
      </c>
    </row>
    <row r="25" spans="1:3" s="48" customFormat="1" ht="11.25">
      <c r="A25" s="46" t="s">
        <v>358</v>
      </c>
      <c r="B25" s="47">
        <v>687436</v>
      </c>
      <c r="C25" s="47">
        <v>517578</v>
      </c>
    </row>
    <row r="26" spans="1:3" s="48" customFormat="1" ht="11.25">
      <c r="A26" s="46" t="s">
        <v>359</v>
      </c>
      <c r="B26" s="47">
        <v>2723675</v>
      </c>
      <c r="C26" s="47">
        <v>2859070</v>
      </c>
    </row>
    <row r="27" spans="1:3" s="48" customFormat="1" ht="11.25">
      <c r="A27" s="46" t="s">
        <v>360</v>
      </c>
      <c r="B27" s="47">
        <v>2021921</v>
      </c>
      <c r="C27" s="47">
        <v>2250268</v>
      </c>
    </row>
    <row r="28" spans="1:3" s="48" customFormat="1" ht="11.25">
      <c r="A28" s="46" t="s">
        <v>361</v>
      </c>
      <c r="B28" s="47">
        <v>1015800</v>
      </c>
      <c r="C28" s="47">
        <v>1009516</v>
      </c>
    </row>
    <row r="29" spans="1:3" s="48" customFormat="1" ht="11.25">
      <c r="A29" s="46" t="s">
        <v>362</v>
      </c>
      <c r="B29" s="47">
        <v>1169741</v>
      </c>
      <c r="C29" s="47">
        <v>1357351</v>
      </c>
    </row>
    <row r="30" spans="1:3" s="48" customFormat="1" ht="11.25">
      <c r="A30" s="46" t="s">
        <v>363</v>
      </c>
      <c r="B30" s="47">
        <v>5530117</v>
      </c>
      <c r="C30" s="47">
        <v>2022168</v>
      </c>
    </row>
    <row r="31" spans="1:3" s="48" customFormat="1" ht="11.25">
      <c r="A31" s="46" t="s">
        <v>364</v>
      </c>
      <c r="B31" s="47">
        <v>38346</v>
      </c>
      <c r="C31" s="47">
        <v>56733</v>
      </c>
    </row>
    <row r="32" spans="1:3" ht="12.75">
      <c r="A32" s="44" t="s">
        <v>365</v>
      </c>
      <c r="B32" s="45">
        <v>14907187</v>
      </c>
      <c r="C32" s="45">
        <v>24699716</v>
      </c>
    </row>
    <row r="33" spans="1:3" s="48" customFormat="1" ht="11.25">
      <c r="A33" s="46" t="s">
        <v>446</v>
      </c>
      <c r="B33" s="47">
        <v>2185538</v>
      </c>
      <c r="C33" s="47">
        <v>4014211</v>
      </c>
    </row>
    <row r="34" spans="1:3" s="48" customFormat="1" ht="22.5">
      <c r="A34" s="46" t="s">
        <v>447</v>
      </c>
      <c r="B34" s="47">
        <v>703844</v>
      </c>
      <c r="C34" s="47">
        <v>641736</v>
      </c>
    </row>
    <row r="35" spans="1:3" s="48" customFormat="1" ht="11.25">
      <c r="A35" s="46" t="s">
        <v>448</v>
      </c>
      <c r="B35" s="47">
        <v>610449</v>
      </c>
      <c r="C35" s="47">
        <v>748858</v>
      </c>
    </row>
    <row r="36" spans="1:3" s="48" customFormat="1" ht="11.25">
      <c r="A36" s="46" t="s">
        <v>449</v>
      </c>
      <c r="B36" s="47">
        <v>35723</v>
      </c>
      <c r="C36" s="47">
        <v>20235</v>
      </c>
    </row>
    <row r="37" spans="1:3" s="48" customFormat="1" ht="11.25">
      <c r="A37" s="46" t="s">
        <v>450</v>
      </c>
      <c r="B37" s="47">
        <v>778261</v>
      </c>
      <c r="C37" s="47">
        <v>2151474</v>
      </c>
    </row>
    <row r="38" spans="1:3" s="48" customFormat="1" ht="11.25">
      <c r="A38" s="46" t="s">
        <v>451</v>
      </c>
      <c r="B38" s="47">
        <v>10593372</v>
      </c>
      <c r="C38" s="47">
        <v>17123202</v>
      </c>
    </row>
    <row r="39" spans="1:3" ht="12.75">
      <c r="A39" s="44" t="s">
        <v>372</v>
      </c>
      <c r="B39" s="45">
        <v>26811459</v>
      </c>
      <c r="C39" s="45">
        <v>66192491</v>
      </c>
    </row>
    <row r="40" spans="1:3" s="48" customFormat="1" ht="11.25">
      <c r="A40" s="46" t="s">
        <v>452</v>
      </c>
      <c r="B40" s="47">
        <v>5003033</v>
      </c>
      <c r="C40" s="47">
        <v>5071175</v>
      </c>
    </row>
    <row r="41" spans="1:3" s="48" customFormat="1" ht="11.25">
      <c r="A41" s="46" t="s">
        <v>453</v>
      </c>
      <c r="B41" s="47">
        <v>300</v>
      </c>
      <c r="C41" s="47">
        <v>0</v>
      </c>
    </row>
    <row r="42" spans="1:3" s="48" customFormat="1" ht="11.25">
      <c r="A42" s="46" t="s">
        <v>454</v>
      </c>
      <c r="B42" s="47">
        <v>2157</v>
      </c>
      <c r="C42" s="47">
        <v>1080</v>
      </c>
    </row>
    <row r="43" spans="1:3" s="48" customFormat="1" ht="22.5">
      <c r="A43" s="46" t="s">
        <v>455</v>
      </c>
      <c r="B43" s="47">
        <v>14536088</v>
      </c>
      <c r="C43" s="47">
        <v>45923467</v>
      </c>
    </row>
    <row r="44" spans="1:3" s="48" customFormat="1" ht="11.25">
      <c r="A44" s="46" t="s">
        <v>456</v>
      </c>
      <c r="B44" s="47">
        <v>837513</v>
      </c>
      <c r="C44" s="47">
        <v>450368</v>
      </c>
    </row>
    <row r="45" spans="1:3" s="48" customFormat="1" ht="11.25">
      <c r="A45" s="46" t="s">
        <v>457</v>
      </c>
      <c r="B45" s="47">
        <v>985740</v>
      </c>
      <c r="C45" s="47">
        <v>2770616</v>
      </c>
    </row>
    <row r="46" spans="1:3" s="48" customFormat="1" ht="11.25">
      <c r="A46" s="46" t="s">
        <v>458</v>
      </c>
      <c r="B46" s="47">
        <v>699915</v>
      </c>
      <c r="C46" s="47">
        <v>2075611</v>
      </c>
    </row>
    <row r="47" spans="1:3" s="48" customFormat="1" ht="11.25">
      <c r="A47" s="46" t="s">
        <v>459</v>
      </c>
      <c r="B47" s="47">
        <v>873563</v>
      </c>
      <c r="C47" s="47">
        <v>3607399</v>
      </c>
    </row>
    <row r="48" spans="1:3" s="48" customFormat="1" ht="11.25">
      <c r="A48" s="46" t="s">
        <v>460</v>
      </c>
      <c r="B48" s="47">
        <v>206362</v>
      </c>
      <c r="C48" s="47">
        <v>123824</v>
      </c>
    </row>
    <row r="49" spans="1:3" s="48" customFormat="1" ht="11.25">
      <c r="A49" s="46" t="s">
        <v>461</v>
      </c>
      <c r="B49" s="47">
        <v>3666788</v>
      </c>
      <c r="C49" s="47">
        <v>6168951</v>
      </c>
    </row>
    <row r="50" spans="1:3" ht="12.75">
      <c r="A50" s="44" t="s">
        <v>383</v>
      </c>
      <c r="B50" s="45">
        <v>24976925</v>
      </c>
      <c r="C50" s="45">
        <v>35387358</v>
      </c>
    </row>
    <row r="51" spans="1:3" s="48" customFormat="1" ht="11.25">
      <c r="A51" s="46" t="s">
        <v>384</v>
      </c>
      <c r="B51" s="47">
        <v>172681</v>
      </c>
      <c r="C51" s="47">
        <v>160029</v>
      </c>
    </row>
    <row r="52" spans="1:3" s="48" customFormat="1" ht="11.25">
      <c r="A52" s="46" t="s">
        <v>385</v>
      </c>
      <c r="B52" s="47">
        <v>15310726</v>
      </c>
      <c r="C52" s="47">
        <v>24146651</v>
      </c>
    </row>
    <row r="53" spans="1:3" s="48" customFormat="1" ht="11.25">
      <c r="A53" s="46" t="s">
        <v>386</v>
      </c>
      <c r="B53" s="47">
        <v>9493518</v>
      </c>
      <c r="C53" s="47">
        <v>11080678</v>
      </c>
    </row>
    <row r="54" spans="1:3" s="40" customFormat="1" ht="14.25">
      <c r="A54" s="49" t="s">
        <v>387</v>
      </c>
      <c r="B54" s="50">
        <v>716261131</v>
      </c>
      <c r="C54" s="50">
        <v>793893929</v>
      </c>
    </row>
    <row r="55" spans="1:3" ht="12.75">
      <c r="A55" s="44"/>
      <c r="B55" s="45"/>
      <c r="C55" s="45"/>
    </row>
    <row r="56" spans="1:3" s="40" customFormat="1" ht="14.25">
      <c r="A56" s="49" t="s">
        <v>388</v>
      </c>
      <c r="B56" s="50"/>
      <c r="C56" s="50"/>
    </row>
    <row r="57" spans="1:3" ht="12.75">
      <c r="A57" s="44" t="s">
        <v>389</v>
      </c>
      <c r="B57" s="45">
        <v>684804695</v>
      </c>
      <c r="C57" s="45">
        <v>757998919</v>
      </c>
    </row>
    <row r="58" spans="1:3" s="48" customFormat="1" ht="11.25">
      <c r="A58" s="46" t="s">
        <v>462</v>
      </c>
      <c r="B58" s="47">
        <v>31663603</v>
      </c>
      <c r="C58" s="47">
        <v>74679206</v>
      </c>
    </row>
    <row r="59" spans="1:3" s="48" customFormat="1" ht="11.25">
      <c r="A59" s="46" t="s">
        <v>391</v>
      </c>
      <c r="B59" s="47">
        <v>5287621</v>
      </c>
      <c r="C59" s="47">
        <v>5247053</v>
      </c>
    </row>
    <row r="60" spans="1:3" s="48" customFormat="1" ht="11.25">
      <c r="A60" s="46" t="s">
        <v>463</v>
      </c>
      <c r="B60" s="47">
        <v>434228737</v>
      </c>
      <c r="C60" s="47">
        <v>444317395</v>
      </c>
    </row>
    <row r="61" spans="1:3" s="48" customFormat="1" ht="11.25">
      <c r="A61" s="46" t="s">
        <v>464</v>
      </c>
      <c r="B61" s="47">
        <v>202181332</v>
      </c>
      <c r="C61" s="47">
        <v>213224285</v>
      </c>
    </row>
    <row r="62" spans="1:3" s="48" customFormat="1" ht="11.25">
      <c r="A62" s="46" t="s">
        <v>465</v>
      </c>
      <c r="B62" s="47">
        <v>2918569</v>
      </c>
      <c r="C62" s="47">
        <v>7233442</v>
      </c>
    </row>
    <row r="63" spans="1:3" s="48" customFormat="1" ht="11.25">
      <c r="A63" s="46" t="s">
        <v>466</v>
      </c>
      <c r="B63" s="47">
        <v>8524833</v>
      </c>
      <c r="C63" s="47">
        <v>13297538</v>
      </c>
    </row>
    <row r="64" spans="1:3" ht="12.75">
      <c r="A64" s="44" t="s">
        <v>396</v>
      </c>
      <c r="B64" s="45">
        <v>25241458</v>
      </c>
      <c r="C64" s="45">
        <v>25947607</v>
      </c>
    </row>
    <row r="65" spans="1:3" s="48" customFormat="1" ht="11.25">
      <c r="A65" s="46" t="s">
        <v>397</v>
      </c>
      <c r="B65" s="47">
        <v>2895998</v>
      </c>
      <c r="C65" s="47">
        <v>742305</v>
      </c>
    </row>
    <row r="66" spans="1:3" s="48" customFormat="1" ht="11.25">
      <c r="A66" s="46" t="s">
        <v>369</v>
      </c>
      <c r="B66" s="47">
        <v>6729683</v>
      </c>
      <c r="C66" s="47">
        <v>8534141</v>
      </c>
    </row>
    <row r="67" spans="1:3" s="48" customFormat="1" ht="11.25">
      <c r="A67" s="46" t="s">
        <v>398</v>
      </c>
      <c r="B67" s="47">
        <v>39629</v>
      </c>
      <c r="C67" s="47">
        <v>143155</v>
      </c>
    </row>
    <row r="68" spans="1:3" s="48" customFormat="1" ht="11.25">
      <c r="A68" s="46" t="s">
        <v>399</v>
      </c>
      <c r="B68" s="47">
        <v>6215930</v>
      </c>
      <c r="C68" s="47">
        <v>6692331</v>
      </c>
    </row>
    <row r="69" spans="1:3" s="48" customFormat="1" ht="11.25">
      <c r="A69" s="46" t="s">
        <v>400</v>
      </c>
      <c r="B69" s="47">
        <v>8606878</v>
      </c>
      <c r="C69" s="47">
        <v>9337320</v>
      </c>
    </row>
    <row r="70" spans="1:3" s="48" customFormat="1" ht="11.25">
      <c r="A70" s="46" t="s">
        <v>370</v>
      </c>
      <c r="B70" s="47">
        <v>753340</v>
      </c>
      <c r="C70" s="47">
        <v>498355</v>
      </c>
    </row>
    <row r="71" spans="1:3" ht="12.75">
      <c r="A71" s="44" t="s">
        <v>401</v>
      </c>
      <c r="B71" s="45">
        <v>6214978</v>
      </c>
      <c r="C71" s="45">
        <v>9947403</v>
      </c>
    </row>
    <row r="72" spans="1:3" s="48" customFormat="1" ht="11.25">
      <c r="A72" s="46" t="s">
        <v>402</v>
      </c>
      <c r="B72" s="47">
        <v>21539</v>
      </c>
      <c r="C72" s="47">
        <v>24764</v>
      </c>
    </row>
    <row r="73" spans="1:3" s="48" customFormat="1" ht="11.25">
      <c r="A73" s="46" t="s">
        <v>403</v>
      </c>
      <c r="B73" s="47">
        <v>6193439</v>
      </c>
      <c r="C73" s="47">
        <v>9922639</v>
      </c>
    </row>
    <row r="74" spans="1:3" s="40" customFormat="1" ht="14.25">
      <c r="A74" s="49" t="s">
        <v>404</v>
      </c>
      <c r="B74" s="50">
        <v>716261131</v>
      </c>
      <c r="C74" s="50">
        <v>793893929</v>
      </c>
    </row>
    <row r="75" spans="1:3" ht="12.75">
      <c r="A75" s="44"/>
      <c r="B75" s="45"/>
      <c r="C75" s="45"/>
    </row>
    <row r="76" spans="1:3" ht="38.25">
      <c r="A76" s="44" t="s">
        <v>467</v>
      </c>
      <c r="B76" s="45"/>
      <c r="C76" s="45"/>
    </row>
    <row r="77" spans="1:3" ht="12.75">
      <c r="A77" s="44"/>
      <c r="B77" s="45"/>
      <c r="C77" s="45"/>
    </row>
    <row r="78" spans="1:3" ht="12.75">
      <c r="A78" s="44"/>
      <c r="B78" s="45"/>
      <c r="C78" s="45"/>
    </row>
    <row r="79" spans="1:3" ht="12.75">
      <c r="A79" s="44"/>
      <c r="B79" s="45"/>
      <c r="C79" s="45"/>
    </row>
    <row r="80" spans="1:3" ht="12.75">
      <c r="A80" s="44"/>
      <c r="B80" s="45"/>
      <c r="C80" s="45"/>
    </row>
    <row r="81" spans="1:3" ht="12.75">
      <c r="A81" s="44"/>
      <c r="B81" s="45"/>
      <c r="C81" s="45"/>
    </row>
    <row r="82" spans="1:3" ht="12.75">
      <c r="A82" s="44" t="s">
        <v>468</v>
      </c>
      <c r="B82" s="45"/>
      <c r="C82" s="45" t="s">
        <v>264</v>
      </c>
    </row>
    <row r="83" spans="1:3" ht="12.75">
      <c r="A83" s="44"/>
      <c r="B83" s="45"/>
      <c r="C83" s="45"/>
    </row>
    <row r="84" spans="1:3" ht="12.75">
      <c r="A84" t="s">
        <v>469</v>
      </c>
      <c r="B84" s="45"/>
      <c r="C84" s="45" t="s">
        <v>266</v>
      </c>
    </row>
    <row r="85" ht="12.75">
      <c r="C85" s="45"/>
    </row>
    <row r="86" ht="12.75">
      <c r="C86" s="45"/>
    </row>
    <row r="87" ht="12.75">
      <c r="C87" s="45"/>
    </row>
    <row r="88" ht="12.75">
      <c r="C88" s="45"/>
    </row>
    <row r="89" ht="12.75">
      <c r="C89" s="45"/>
    </row>
    <row r="90" ht="12.75">
      <c r="C90" s="45"/>
    </row>
    <row r="91" ht="12.75">
      <c r="C91" s="45"/>
    </row>
    <row r="92" ht="12.75">
      <c r="C92" s="45"/>
    </row>
    <row r="93" ht="12.75">
      <c r="C93" s="45"/>
    </row>
    <row r="94" ht="12.75">
      <c r="C94" s="45"/>
    </row>
    <row r="95" ht="12.75">
      <c r="C95" s="45"/>
    </row>
    <row r="96" ht="12.75">
      <c r="C96" s="45"/>
    </row>
    <row r="97" ht="12.75">
      <c r="C97" s="45"/>
    </row>
    <row r="98" ht="12.75">
      <c r="C98" s="45"/>
    </row>
    <row r="99" ht="12.75">
      <c r="C99" s="45"/>
    </row>
    <row r="100" ht="12.75">
      <c r="C100" s="45"/>
    </row>
    <row r="101" ht="12.75">
      <c r="C101" s="45"/>
    </row>
    <row r="102" ht="12.75">
      <c r="C102" s="45"/>
    </row>
    <row r="103" ht="12.75">
      <c r="C103" s="45"/>
    </row>
    <row r="104" ht="12.75">
      <c r="C104" s="45"/>
    </row>
    <row r="105" ht="12.75">
      <c r="C105" s="45"/>
    </row>
    <row r="106" ht="12.75">
      <c r="C106" s="45"/>
    </row>
    <row r="107" ht="12.75">
      <c r="C107" s="45"/>
    </row>
    <row r="108" ht="12.75">
      <c r="C108" s="45"/>
    </row>
    <row r="109" ht="12.75">
      <c r="C109" s="45"/>
    </row>
    <row r="110" ht="12.75">
      <c r="C110" s="45"/>
    </row>
    <row r="111" ht="12.75">
      <c r="C111" s="45"/>
    </row>
    <row r="112" ht="12.75">
      <c r="C112" s="45"/>
    </row>
    <row r="113" ht="12.75">
      <c r="C113" s="45"/>
    </row>
    <row r="114" ht="12.75">
      <c r="C114" s="45"/>
    </row>
    <row r="115" ht="12.75">
      <c r="C115" s="45"/>
    </row>
    <row r="116" ht="12.75">
      <c r="C116" s="45"/>
    </row>
    <row r="117" ht="12.75">
      <c r="C117" s="45"/>
    </row>
    <row r="118" ht="12.75">
      <c r="C118" s="45"/>
    </row>
    <row r="119" ht="12.75">
      <c r="C119" s="45"/>
    </row>
    <row r="120" ht="12.75">
      <c r="C120" s="45"/>
    </row>
    <row r="121" ht="12.75">
      <c r="C121" s="45"/>
    </row>
    <row r="122" ht="12.75">
      <c r="C122" s="45"/>
    </row>
    <row r="123" ht="12.75">
      <c r="C123" s="45"/>
    </row>
    <row r="124" ht="12.75">
      <c r="C124" s="45"/>
    </row>
    <row r="125" ht="12.75">
      <c r="C125" s="45"/>
    </row>
    <row r="126" ht="12.75">
      <c r="C126" s="45"/>
    </row>
    <row r="127" ht="12.75">
      <c r="C127" s="45"/>
    </row>
    <row r="128" ht="12.75">
      <c r="C128" s="45"/>
    </row>
    <row r="129" ht="12.75">
      <c r="C129" s="45"/>
    </row>
    <row r="130" ht="12.75">
      <c r="C130" s="45"/>
    </row>
    <row r="131" ht="12.75">
      <c r="C131" s="45"/>
    </row>
    <row r="132" ht="12.75">
      <c r="C132" s="45"/>
    </row>
    <row r="133" ht="12.75">
      <c r="C133" s="45"/>
    </row>
    <row r="134" ht="12.75">
      <c r="C134" s="45"/>
    </row>
    <row r="135" ht="12.75">
      <c r="C135" s="45"/>
    </row>
    <row r="136" ht="12.75">
      <c r="C136" s="45"/>
    </row>
    <row r="137" ht="12.75">
      <c r="C137" s="45"/>
    </row>
    <row r="138" ht="12.75">
      <c r="C138" s="45"/>
    </row>
    <row r="139" ht="12.75">
      <c r="C139" s="45"/>
    </row>
    <row r="140" ht="12.75">
      <c r="C140" s="45"/>
    </row>
    <row r="141" ht="12.75">
      <c r="C141" s="45"/>
    </row>
    <row r="142" ht="12.75">
      <c r="C142" s="45"/>
    </row>
    <row r="143" ht="12.75">
      <c r="C143" s="45"/>
    </row>
    <row r="144" ht="12.75">
      <c r="C144" s="45"/>
    </row>
    <row r="145" ht="12.75">
      <c r="C145" s="45"/>
    </row>
    <row r="146" ht="12.75">
      <c r="C146" s="45"/>
    </row>
    <row r="147" ht="12.75">
      <c r="C147" s="45"/>
    </row>
    <row r="148" ht="12.75">
      <c r="C148" s="45"/>
    </row>
    <row r="149" ht="12.75">
      <c r="C149" s="45"/>
    </row>
    <row r="150" ht="12.75">
      <c r="C150" s="45"/>
    </row>
    <row r="151" ht="12.75">
      <c r="C151" s="45"/>
    </row>
    <row r="152" ht="12.75">
      <c r="C152" s="45"/>
    </row>
    <row r="153" ht="12.75">
      <c r="C153" s="45"/>
    </row>
    <row r="154" ht="12.75">
      <c r="C154" s="45"/>
    </row>
    <row r="155" ht="12.75">
      <c r="C155" s="45"/>
    </row>
    <row r="156" ht="12.75">
      <c r="C156" s="45"/>
    </row>
    <row r="157" ht="12.75">
      <c r="C157" s="45"/>
    </row>
    <row r="158" ht="12.75">
      <c r="C158" s="45"/>
    </row>
    <row r="159" ht="12.75">
      <c r="C159" s="45"/>
    </row>
    <row r="160" ht="12.75">
      <c r="C160" s="45"/>
    </row>
    <row r="161" ht="12.75">
      <c r="C161" s="45"/>
    </row>
    <row r="162" ht="12.75">
      <c r="C162" s="45"/>
    </row>
    <row r="163" ht="12.75">
      <c r="C163" s="45"/>
    </row>
    <row r="164" ht="12.75">
      <c r="C164" s="45"/>
    </row>
    <row r="165" ht="12.75">
      <c r="C165" s="45"/>
    </row>
    <row r="166" ht="12.75">
      <c r="C166" s="45"/>
    </row>
    <row r="167" ht="12.75">
      <c r="C167" s="45"/>
    </row>
    <row r="168" ht="12.75">
      <c r="C168" s="45"/>
    </row>
    <row r="169" ht="12.75">
      <c r="C169" s="45"/>
    </row>
    <row r="170" ht="12.75">
      <c r="C170" s="45"/>
    </row>
    <row r="171" ht="12.75">
      <c r="C171" s="45"/>
    </row>
    <row r="172" ht="12.75">
      <c r="C172" s="45"/>
    </row>
    <row r="173" ht="12.75">
      <c r="C173" s="45"/>
    </row>
    <row r="174" ht="12.75">
      <c r="C174" s="45"/>
    </row>
    <row r="175" ht="12.75">
      <c r="C175" s="45"/>
    </row>
    <row r="176" ht="12.75">
      <c r="C176" s="45"/>
    </row>
    <row r="177" ht="12.75">
      <c r="C177" s="45"/>
    </row>
    <row r="178" ht="12.75">
      <c r="C178" s="45"/>
    </row>
    <row r="179" ht="12.75">
      <c r="C179" s="45"/>
    </row>
    <row r="180" ht="12.75">
      <c r="C180" s="45"/>
    </row>
    <row r="181" ht="12.75">
      <c r="C181" s="45"/>
    </row>
    <row r="182" ht="12.75">
      <c r="C182" s="45"/>
    </row>
    <row r="183" ht="12.75">
      <c r="C183" s="45"/>
    </row>
    <row r="184" ht="12.75">
      <c r="C184" s="45"/>
    </row>
    <row r="185" ht="12.75">
      <c r="C185" s="45"/>
    </row>
    <row r="186" ht="12.75">
      <c r="C186" s="45"/>
    </row>
    <row r="187" ht="12.75">
      <c r="C187" s="45"/>
    </row>
    <row r="188" ht="12.75">
      <c r="C188" s="45"/>
    </row>
    <row r="189" ht="12.75">
      <c r="C189" s="45"/>
    </row>
    <row r="190" ht="12.75">
      <c r="C190" s="45"/>
    </row>
    <row r="191" ht="12.75">
      <c r="C191" s="45"/>
    </row>
    <row r="192" ht="12.75">
      <c r="C192" s="45"/>
    </row>
    <row r="193" ht="12.75">
      <c r="C193" s="45"/>
    </row>
    <row r="194" ht="12.75">
      <c r="C194" s="45"/>
    </row>
    <row r="195" ht="12.75">
      <c r="C195" s="45"/>
    </row>
    <row r="196" ht="12.75">
      <c r="C196" s="45"/>
    </row>
    <row r="197" ht="12.75">
      <c r="C197" s="45"/>
    </row>
    <row r="198" ht="12.75">
      <c r="C198" s="45"/>
    </row>
    <row r="199" ht="12.75">
      <c r="C199" s="45"/>
    </row>
    <row r="200" ht="12.75">
      <c r="C200" s="45"/>
    </row>
    <row r="201" ht="12.75">
      <c r="C201" s="45"/>
    </row>
    <row r="202" ht="12.75">
      <c r="C202" s="45"/>
    </row>
    <row r="203" ht="12.75">
      <c r="C203" s="45"/>
    </row>
    <row r="204" ht="12.75">
      <c r="C204" s="45"/>
    </row>
    <row r="205" ht="12.75">
      <c r="C205" s="45"/>
    </row>
    <row r="206" ht="12.75">
      <c r="C206" s="45"/>
    </row>
    <row r="207" ht="12.75">
      <c r="C207" s="45"/>
    </row>
    <row r="208" ht="12.75">
      <c r="C208" s="45"/>
    </row>
    <row r="209" ht="12.75">
      <c r="C209" s="45"/>
    </row>
    <row r="210" ht="12.75">
      <c r="C210" s="45"/>
    </row>
    <row r="211" ht="12.75">
      <c r="C211" s="45"/>
    </row>
    <row r="212" ht="12.75">
      <c r="C212" s="45"/>
    </row>
    <row r="213" ht="12.75">
      <c r="C213" s="45"/>
    </row>
    <row r="214" ht="12.75">
      <c r="C214" s="45"/>
    </row>
    <row r="215" ht="12.75">
      <c r="C215" s="45"/>
    </row>
    <row r="216" ht="12.75">
      <c r="C216" s="45"/>
    </row>
    <row r="217" ht="12.75">
      <c r="C217" s="45"/>
    </row>
    <row r="218" ht="12.75">
      <c r="C218" s="45"/>
    </row>
    <row r="219" ht="12.75">
      <c r="C219" s="45"/>
    </row>
    <row r="220" ht="12.75">
      <c r="C220" s="45"/>
    </row>
    <row r="221" ht="12.75">
      <c r="C221" s="45"/>
    </row>
    <row r="222" ht="12.75">
      <c r="C222" s="45"/>
    </row>
    <row r="223" ht="12.75">
      <c r="C223" s="45"/>
    </row>
    <row r="224" ht="12.75">
      <c r="C224" s="45"/>
    </row>
    <row r="225" ht="12.75">
      <c r="C225" s="45"/>
    </row>
    <row r="226" ht="12.75">
      <c r="C226" s="45"/>
    </row>
    <row r="227" ht="12.75">
      <c r="C227" s="45"/>
    </row>
    <row r="228" ht="12.75">
      <c r="C228" s="45"/>
    </row>
    <row r="229" ht="12.75">
      <c r="C229" s="45"/>
    </row>
    <row r="230" ht="12.75">
      <c r="C230" s="45"/>
    </row>
    <row r="231" ht="12.75">
      <c r="C231" s="45"/>
    </row>
    <row r="232" ht="12.75">
      <c r="C232" s="45"/>
    </row>
    <row r="233" ht="12.75">
      <c r="C233" s="45"/>
    </row>
    <row r="234" ht="12.75">
      <c r="C234" s="45"/>
    </row>
    <row r="235" ht="12.75">
      <c r="C235" s="45"/>
    </row>
    <row r="236" ht="12.75">
      <c r="C236" s="45"/>
    </row>
    <row r="237" ht="12.75">
      <c r="C237" s="45"/>
    </row>
    <row r="238" ht="12.75">
      <c r="C238" s="45"/>
    </row>
    <row r="239" ht="12.75">
      <c r="C239" s="45"/>
    </row>
    <row r="240" ht="12.75">
      <c r="C240" s="45"/>
    </row>
    <row r="241" ht="12.75">
      <c r="C241" s="45"/>
    </row>
    <row r="242" ht="12.75">
      <c r="C242" s="45"/>
    </row>
    <row r="243" ht="12.75">
      <c r="C243" s="45"/>
    </row>
    <row r="244" ht="12.75">
      <c r="C244" s="45"/>
    </row>
    <row r="245" ht="12.75">
      <c r="C245" s="45"/>
    </row>
    <row r="246" ht="12.75">
      <c r="C246" s="45"/>
    </row>
    <row r="247" ht="12.75">
      <c r="C247" s="45"/>
    </row>
    <row r="248" ht="12.75">
      <c r="C248" s="45"/>
    </row>
    <row r="249" ht="12.75">
      <c r="C249" s="45"/>
    </row>
    <row r="250" ht="12.75">
      <c r="C250" s="45"/>
    </row>
    <row r="251" ht="12.75">
      <c r="C251" s="45"/>
    </row>
    <row r="252" ht="12.75">
      <c r="C252" s="45"/>
    </row>
    <row r="253" ht="12.75">
      <c r="C253" s="45"/>
    </row>
    <row r="254" ht="12.75">
      <c r="C254" s="45"/>
    </row>
    <row r="255" ht="12.75">
      <c r="C255" s="45"/>
    </row>
    <row r="256" ht="12.75">
      <c r="C256" s="45"/>
    </row>
    <row r="257" ht="12.75">
      <c r="C257" s="45"/>
    </row>
    <row r="258" ht="12.75">
      <c r="C258" s="45"/>
    </row>
    <row r="259" ht="12.75">
      <c r="C259" s="45"/>
    </row>
    <row r="260" ht="12.75">
      <c r="C260" s="45"/>
    </row>
    <row r="261" ht="12.75">
      <c r="C261" s="45"/>
    </row>
    <row r="262" ht="12.75">
      <c r="C262" s="45"/>
    </row>
    <row r="263" ht="12.75">
      <c r="C263" s="45"/>
    </row>
    <row r="264" ht="12.75">
      <c r="C264" s="45"/>
    </row>
    <row r="265" ht="12.75">
      <c r="C265" s="45"/>
    </row>
    <row r="266" ht="12.75">
      <c r="C266" s="45"/>
    </row>
    <row r="267" ht="12.75">
      <c r="C267" s="45"/>
    </row>
    <row r="268" ht="12.75">
      <c r="C268" s="45"/>
    </row>
    <row r="269" ht="12.75">
      <c r="C269" s="45"/>
    </row>
    <row r="270" ht="12.75">
      <c r="C270" s="45"/>
    </row>
    <row r="271" ht="12.75">
      <c r="C271" s="45"/>
    </row>
    <row r="272" ht="12.75">
      <c r="C272" s="45"/>
    </row>
    <row r="273" ht="12.75">
      <c r="C273" s="45"/>
    </row>
    <row r="274" ht="12.75">
      <c r="C274" s="45"/>
    </row>
    <row r="275" ht="12.75">
      <c r="C275" s="45"/>
    </row>
    <row r="276" ht="12.75">
      <c r="C276" s="45"/>
    </row>
    <row r="277" ht="12.75">
      <c r="C277" s="45"/>
    </row>
    <row r="278" ht="12.75">
      <c r="C278" s="45"/>
    </row>
    <row r="279" ht="12.75">
      <c r="C279" s="45"/>
    </row>
    <row r="280" ht="12.75">
      <c r="C280" s="45"/>
    </row>
    <row r="281" ht="12.75">
      <c r="C281" s="45"/>
    </row>
    <row r="282" ht="12.75">
      <c r="C282" s="45"/>
    </row>
    <row r="283" ht="12.75">
      <c r="C283" s="45"/>
    </row>
    <row r="284" ht="12.75">
      <c r="C284" s="45"/>
    </row>
    <row r="285" ht="12.75">
      <c r="C285" s="45"/>
    </row>
    <row r="286" ht="12.75">
      <c r="C286" s="45"/>
    </row>
    <row r="287" ht="12.75">
      <c r="C287" s="45"/>
    </row>
    <row r="288" ht="12.75">
      <c r="C288" s="45"/>
    </row>
    <row r="289" ht="12.75">
      <c r="C289" s="45"/>
    </row>
    <row r="290" ht="12.75">
      <c r="C290" s="45"/>
    </row>
    <row r="291" ht="12.75">
      <c r="C291" s="45"/>
    </row>
    <row r="292" ht="12.75">
      <c r="C292" s="45"/>
    </row>
    <row r="293" ht="12.75">
      <c r="C293" s="45"/>
    </row>
    <row r="294" ht="12.75">
      <c r="C294" s="45"/>
    </row>
    <row r="295" ht="12.75">
      <c r="C295" s="45"/>
    </row>
    <row r="296" ht="12.75">
      <c r="C296" s="45"/>
    </row>
    <row r="297" ht="12.75">
      <c r="C297" s="45"/>
    </row>
    <row r="298" ht="12.75">
      <c r="C298" s="45"/>
    </row>
    <row r="299" ht="12.75">
      <c r="C299" s="45"/>
    </row>
    <row r="300" ht="12.75">
      <c r="C300" s="45"/>
    </row>
    <row r="301" ht="12.75">
      <c r="C301" s="45"/>
    </row>
    <row r="302" ht="12.75">
      <c r="C302" s="45"/>
    </row>
    <row r="303" ht="12.75">
      <c r="C303" s="45"/>
    </row>
    <row r="304" ht="12.75">
      <c r="C304" s="45"/>
    </row>
    <row r="305" ht="12.75">
      <c r="C305" s="45"/>
    </row>
    <row r="306" ht="12.75">
      <c r="C306" s="45"/>
    </row>
    <row r="307" ht="12.75">
      <c r="C307" s="45"/>
    </row>
    <row r="308" ht="12.75">
      <c r="C308" s="45"/>
    </row>
    <row r="309" ht="12.75">
      <c r="C309" s="45"/>
    </row>
    <row r="310" ht="12.75">
      <c r="C310" s="45"/>
    </row>
    <row r="311" ht="12.75">
      <c r="C311" s="45"/>
    </row>
    <row r="312" ht="12.75">
      <c r="C312" s="45"/>
    </row>
    <row r="313" ht="12.75">
      <c r="C313" s="45"/>
    </row>
    <row r="314" ht="12.75">
      <c r="C314" s="45"/>
    </row>
    <row r="315" ht="12.75">
      <c r="C315" s="45"/>
    </row>
    <row r="316" ht="12.75">
      <c r="C316" s="45"/>
    </row>
    <row r="317" ht="12.75">
      <c r="C317" s="45"/>
    </row>
    <row r="318" ht="12.75">
      <c r="C318" s="45"/>
    </row>
    <row r="319" ht="12.75">
      <c r="C319" s="45"/>
    </row>
    <row r="320" ht="12.75">
      <c r="C320" s="45"/>
    </row>
    <row r="321" ht="12.75">
      <c r="C321" s="45"/>
    </row>
    <row r="322" ht="12.75">
      <c r="C322" s="45"/>
    </row>
    <row r="323" ht="12.75">
      <c r="C323" s="45"/>
    </row>
    <row r="324" ht="12.75">
      <c r="C324" s="45"/>
    </row>
    <row r="325" ht="12.75">
      <c r="C325" s="45"/>
    </row>
    <row r="326" ht="12.75">
      <c r="C326" s="45"/>
    </row>
    <row r="327" ht="12.75">
      <c r="C327" s="45"/>
    </row>
    <row r="328" ht="12.75">
      <c r="C328" s="45"/>
    </row>
    <row r="329" ht="12.75">
      <c r="C329" s="45"/>
    </row>
    <row r="330" ht="12.75">
      <c r="C330" s="45"/>
    </row>
    <row r="331" ht="12.75">
      <c r="C331" s="45"/>
    </row>
    <row r="332" ht="12.75">
      <c r="C332" s="45"/>
    </row>
    <row r="333" ht="12.75">
      <c r="C333" s="45"/>
    </row>
    <row r="334" ht="12.75">
      <c r="C334" s="45"/>
    </row>
    <row r="335" ht="12.75">
      <c r="C335" s="45"/>
    </row>
    <row r="336" ht="12.75">
      <c r="C336" s="45"/>
    </row>
    <row r="337" ht="12.75">
      <c r="C337" s="45"/>
    </row>
    <row r="338" ht="12.75">
      <c r="C338" s="45"/>
    </row>
    <row r="339" ht="12.75">
      <c r="C339" s="45"/>
    </row>
    <row r="340" ht="12.75">
      <c r="C340" s="45"/>
    </row>
    <row r="341" ht="12.75">
      <c r="C341" s="45"/>
    </row>
    <row r="342" ht="12.75">
      <c r="C342" s="45"/>
    </row>
    <row r="343" ht="12.75">
      <c r="C343" s="45"/>
    </row>
    <row r="344" ht="12.75">
      <c r="C344" s="45"/>
    </row>
    <row r="345" ht="12.75">
      <c r="C345" s="45"/>
    </row>
    <row r="346" ht="12.75">
      <c r="C346" s="45"/>
    </row>
    <row r="347" ht="12.75">
      <c r="C347" s="45"/>
    </row>
    <row r="348" ht="12.75">
      <c r="C348" s="45"/>
    </row>
    <row r="349" ht="12.75">
      <c r="C349" s="45"/>
    </row>
    <row r="350" ht="12.75">
      <c r="C350" s="45"/>
    </row>
    <row r="351" ht="12.75">
      <c r="C351" s="45"/>
    </row>
    <row r="352" ht="12.75">
      <c r="C352" s="45"/>
    </row>
    <row r="353" ht="12.75">
      <c r="C353" s="45"/>
    </row>
    <row r="354" ht="12.75">
      <c r="C354" s="45"/>
    </row>
    <row r="355" ht="12.75">
      <c r="C355" s="45"/>
    </row>
    <row r="356" ht="12.75">
      <c r="C356" s="45"/>
    </row>
    <row r="357" ht="12.75">
      <c r="C357" s="45"/>
    </row>
    <row r="358" ht="12.75">
      <c r="C358" s="45"/>
    </row>
    <row r="359" ht="12.75">
      <c r="C359" s="45"/>
    </row>
    <row r="360" ht="12.75">
      <c r="C360" s="45"/>
    </row>
    <row r="361" ht="12.75">
      <c r="C361" s="45"/>
    </row>
    <row r="362" ht="12.75">
      <c r="C362" s="45"/>
    </row>
    <row r="363" ht="12.75">
      <c r="C363" s="45"/>
    </row>
    <row r="364" ht="12.75">
      <c r="C364" s="45"/>
    </row>
    <row r="365" ht="12.75">
      <c r="C365" s="45"/>
    </row>
    <row r="366" ht="12.75">
      <c r="C366" s="45"/>
    </row>
    <row r="367" ht="12.75">
      <c r="C367" s="45"/>
    </row>
    <row r="368" ht="12.75">
      <c r="C368" s="45"/>
    </row>
    <row r="369" ht="12.75">
      <c r="C369" s="45"/>
    </row>
    <row r="370" ht="12.75">
      <c r="C370" s="45"/>
    </row>
    <row r="371" ht="12.75">
      <c r="C371" s="45"/>
    </row>
    <row r="372" ht="12.75">
      <c r="C372" s="45"/>
    </row>
    <row r="373" ht="12.75">
      <c r="C373" s="45"/>
    </row>
    <row r="374" ht="12.75">
      <c r="C374" s="45"/>
    </row>
    <row r="375" ht="12.75">
      <c r="C375" s="45"/>
    </row>
    <row r="376" ht="12.75">
      <c r="C376" s="45"/>
    </row>
    <row r="377" ht="12.75">
      <c r="C377" s="45"/>
    </row>
    <row r="378" ht="12.75">
      <c r="C378" s="45"/>
    </row>
    <row r="379" ht="12.75">
      <c r="C379" s="45"/>
    </row>
    <row r="380" ht="12.75">
      <c r="C380" s="45"/>
    </row>
    <row r="381" ht="12.75">
      <c r="C381" s="45"/>
    </row>
    <row r="382" ht="12.75">
      <c r="C382" s="45"/>
    </row>
    <row r="383" ht="12.75">
      <c r="C383" s="45"/>
    </row>
    <row r="384" ht="12.75">
      <c r="C384" s="45"/>
    </row>
    <row r="385" ht="12.75">
      <c r="C385" s="45"/>
    </row>
    <row r="386" ht="12.75">
      <c r="C386" s="45"/>
    </row>
    <row r="387" ht="12.75">
      <c r="C387" s="45"/>
    </row>
    <row r="388" ht="12.75">
      <c r="C388" s="45"/>
    </row>
    <row r="389" ht="12.75">
      <c r="C389" s="45"/>
    </row>
    <row r="390" ht="12.75">
      <c r="C390" s="45"/>
    </row>
    <row r="391" ht="12.75">
      <c r="C391" s="45"/>
    </row>
    <row r="392" ht="12.75">
      <c r="C392" s="45"/>
    </row>
    <row r="393" ht="12.75">
      <c r="C393" s="45"/>
    </row>
    <row r="394" ht="12.75">
      <c r="C394" s="45"/>
    </row>
    <row r="395" ht="12.75">
      <c r="C395" s="45"/>
    </row>
    <row r="396" ht="12.75">
      <c r="C396" s="45"/>
    </row>
    <row r="397" ht="12.75">
      <c r="C397" s="45"/>
    </row>
    <row r="398" ht="12.75">
      <c r="C398" s="45"/>
    </row>
    <row r="399" ht="12.75">
      <c r="C399" s="45"/>
    </row>
    <row r="400" ht="12.75">
      <c r="C400" s="45"/>
    </row>
    <row r="401" ht="12.75">
      <c r="C401" s="45"/>
    </row>
    <row r="402" ht="12.75">
      <c r="C402" s="45"/>
    </row>
    <row r="403" ht="12.75">
      <c r="C403" s="45"/>
    </row>
    <row r="404" ht="12.75">
      <c r="C404" s="45"/>
    </row>
    <row r="405" ht="12.75">
      <c r="C405" s="45"/>
    </row>
    <row r="406" ht="12.75">
      <c r="C406" s="45"/>
    </row>
    <row r="407" ht="12.75">
      <c r="C407" s="45"/>
    </row>
    <row r="408" ht="12.75">
      <c r="C408" s="45"/>
    </row>
    <row r="409" ht="12.75">
      <c r="C409" s="45"/>
    </row>
    <row r="410" ht="12.75">
      <c r="C410" s="45"/>
    </row>
    <row r="411" ht="12.75">
      <c r="C411" s="45"/>
    </row>
    <row r="412" ht="12.75">
      <c r="C412" s="45"/>
    </row>
    <row r="413" ht="12.75">
      <c r="C413" s="45"/>
    </row>
    <row r="414" ht="12.75">
      <c r="C414" s="45"/>
    </row>
    <row r="415" ht="12.75">
      <c r="C415" s="45"/>
    </row>
    <row r="416" ht="12.75">
      <c r="C416" s="45"/>
    </row>
    <row r="417" ht="12.75">
      <c r="C417" s="45"/>
    </row>
    <row r="418" ht="12.75">
      <c r="C418" s="45"/>
    </row>
    <row r="419" ht="12.75">
      <c r="C419" s="45"/>
    </row>
    <row r="420" ht="12.75">
      <c r="C420" s="45"/>
    </row>
    <row r="421" ht="12.75">
      <c r="C421" s="45"/>
    </row>
    <row r="422" ht="12.75">
      <c r="C422" s="45"/>
    </row>
    <row r="423" ht="12.75">
      <c r="C423" s="45"/>
    </row>
    <row r="424" ht="12.75">
      <c r="C424" s="45"/>
    </row>
    <row r="425" ht="12.75">
      <c r="C425" s="4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90"/>
  <sheetViews>
    <sheetView workbookViewId="0" topLeftCell="A1">
      <selection activeCell="C9" sqref="C9"/>
    </sheetView>
  </sheetViews>
  <sheetFormatPr defaultColWidth="9.00390625" defaultRowHeight="12.75"/>
  <cols>
    <col min="1" max="1" width="40.25390625" style="0" customWidth="1"/>
    <col min="2" max="2" width="20.375" style="0" customWidth="1"/>
    <col min="3" max="3" width="19.00390625" style="0" customWidth="1"/>
  </cols>
  <sheetData>
    <row r="2" spans="1:3" s="39" customFormat="1" ht="15.75">
      <c r="A2" s="38" t="s">
        <v>470</v>
      </c>
      <c r="B2" s="38"/>
      <c r="C2" s="38"/>
    </row>
    <row r="3" spans="1:3" s="39" customFormat="1" ht="15.75">
      <c r="A3" s="38" t="s">
        <v>335</v>
      </c>
      <c r="B3" s="38"/>
      <c r="C3" s="38"/>
    </row>
    <row r="5" ht="12.75">
      <c r="C5" t="s">
        <v>336</v>
      </c>
    </row>
    <row r="6" spans="1:3" s="65" customFormat="1" ht="25.5">
      <c r="A6" s="65" t="s">
        <v>337</v>
      </c>
      <c r="B6" s="65" t="s">
        <v>338</v>
      </c>
      <c r="C6" s="65" t="s">
        <v>339</v>
      </c>
    </row>
    <row r="7" ht="14.25">
      <c r="A7" s="49" t="s">
        <v>340</v>
      </c>
    </row>
    <row r="8" spans="1:3" s="43" customFormat="1" ht="12.75">
      <c r="A8" s="41" t="s">
        <v>341</v>
      </c>
      <c r="B8" s="42">
        <v>328219400</v>
      </c>
      <c r="C8" s="42">
        <v>393873601</v>
      </c>
    </row>
    <row r="9" spans="1:3" ht="12.75">
      <c r="A9" s="44" t="s">
        <v>342</v>
      </c>
      <c r="B9" s="45">
        <v>328219400</v>
      </c>
      <c r="C9" s="45">
        <v>393873601</v>
      </c>
    </row>
    <row r="10" spans="1:3" s="48" customFormat="1" ht="11.25">
      <c r="A10" s="46" t="s">
        <v>343</v>
      </c>
      <c r="B10" s="47">
        <v>265187121</v>
      </c>
      <c r="C10" s="47">
        <v>324416095</v>
      </c>
    </row>
    <row r="11" spans="1:3" s="48" customFormat="1" ht="11.25">
      <c r="A11" s="46" t="s">
        <v>344</v>
      </c>
      <c r="B11" s="47">
        <v>88766245</v>
      </c>
      <c r="C11" s="47">
        <v>111294134</v>
      </c>
    </row>
    <row r="12" spans="1:3" s="48" customFormat="1" ht="11.25">
      <c r="A12" s="46" t="s">
        <v>345</v>
      </c>
      <c r="B12" s="47"/>
      <c r="C12" s="47"/>
    </row>
    <row r="13" spans="1:3" s="48" customFormat="1" ht="11.25">
      <c r="A13" s="46" t="s">
        <v>346</v>
      </c>
      <c r="B13" s="47">
        <v>2971156</v>
      </c>
      <c r="C13" s="47">
        <v>4011743</v>
      </c>
    </row>
    <row r="14" spans="1:3" s="48" customFormat="1" ht="11.25">
      <c r="A14" s="46" t="s">
        <v>347</v>
      </c>
      <c r="B14" s="47">
        <v>26801865</v>
      </c>
      <c r="C14" s="47">
        <v>31494811</v>
      </c>
    </row>
    <row r="15" spans="1:3" s="48" customFormat="1" ht="11.25">
      <c r="A15" s="46" t="s">
        <v>348</v>
      </c>
      <c r="B15" s="47">
        <v>3942512</v>
      </c>
      <c r="C15" s="47">
        <v>3637875</v>
      </c>
    </row>
    <row r="16" spans="1:3" s="48" customFormat="1" ht="11.25">
      <c r="A16" s="46" t="s">
        <v>349</v>
      </c>
      <c r="B16" s="47">
        <v>8064604</v>
      </c>
      <c r="C16" s="47">
        <v>9537822</v>
      </c>
    </row>
    <row r="17" spans="1:3" s="48" customFormat="1" ht="11.25">
      <c r="A17" s="46" t="s">
        <v>350</v>
      </c>
      <c r="B17" s="47">
        <v>6740512</v>
      </c>
      <c r="C17" s="47">
        <v>7095412</v>
      </c>
    </row>
    <row r="18" spans="1:3" s="48" customFormat="1" ht="11.25">
      <c r="A18" s="46" t="s">
        <v>351</v>
      </c>
      <c r="B18" s="47">
        <v>18940</v>
      </c>
      <c r="C18" s="47">
        <v>60702</v>
      </c>
    </row>
    <row r="19" spans="1:3" s="48" customFormat="1" ht="11.25">
      <c r="A19" s="46" t="s">
        <v>352</v>
      </c>
      <c r="B19" s="47">
        <v>7228881</v>
      </c>
      <c r="C19" s="47">
        <v>8947058</v>
      </c>
    </row>
    <row r="20" spans="1:3" s="48" customFormat="1" ht="11.25">
      <c r="A20" s="46" t="s">
        <v>353</v>
      </c>
      <c r="B20" s="47">
        <v>7263809</v>
      </c>
      <c r="C20" s="47">
        <v>4672083</v>
      </c>
    </row>
    <row r="21" spans="1:3" ht="12.75">
      <c r="A21" s="44" t="s">
        <v>354</v>
      </c>
      <c r="B21" s="45"/>
      <c r="C21" s="45"/>
    </row>
    <row r="22" spans="1:3" ht="12.75">
      <c r="A22" s="44" t="s">
        <v>355</v>
      </c>
      <c r="B22" s="45"/>
      <c r="C22" s="45"/>
    </row>
    <row r="23" spans="1:3" s="43" customFormat="1" ht="12.75">
      <c r="A23" s="41" t="s">
        <v>356</v>
      </c>
      <c r="B23" s="42">
        <v>10640566</v>
      </c>
      <c r="C23" s="42">
        <v>14454816</v>
      </c>
    </row>
    <row r="24" spans="1:3" ht="12.75">
      <c r="A24" s="44" t="s">
        <v>357</v>
      </c>
      <c r="B24" s="45">
        <v>3943283</v>
      </c>
      <c r="C24" s="45">
        <v>3418521</v>
      </c>
    </row>
    <row r="25" spans="1:3" s="48" customFormat="1" ht="11.25">
      <c r="A25" s="46" t="s">
        <v>358</v>
      </c>
      <c r="B25" s="47">
        <v>535198</v>
      </c>
      <c r="C25" s="47">
        <v>459422</v>
      </c>
    </row>
    <row r="26" spans="1:3" s="48" customFormat="1" ht="11.25">
      <c r="A26" s="46" t="s">
        <v>359</v>
      </c>
      <c r="B26" s="47">
        <v>376113</v>
      </c>
      <c r="C26" s="47">
        <v>177232</v>
      </c>
    </row>
    <row r="27" spans="1:3" s="48" customFormat="1" ht="22.5">
      <c r="A27" s="46" t="s">
        <v>360</v>
      </c>
      <c r="B27" s="47">
        <v>1193398</v>
      </c>
      <c r="C27" s="47">
        <v>1159528</v>
      </c>
    </row>
    <row r="28" spans="1:3" s="48" customFormat="1" ht="11.25">
      <c r="A28" s="46" t="s">
        <v>361</v>
      </c>
      <c r="B28" s="47">
        <v>1285279</v>
      </c>
      <c r="C28" s="47">
        <v>1125486</v>
      </c>
    </row>
    <row r="29" spans="1:3" s="48" customFormat="1" ht="11.25">
      <c r="A29" s="46" t="s">
        <v>362</v>
      </c>
      <c r="B29" s="47">
        <v>195049</v>
      </c>
      <c r="C29" s="47">
        <v>143768</v>
      </c>
    </row>
    <row r="30" spans="1:3" s="48" customFormat="1" ht="11.25">
      <c r="A30" s="46" t="s">
        <v>363</v>
      </c>
      <c r="B30" s="47">
        <v>358246</v>
      </c>
      <c r="C30" s="47">
        <v>353085</v>
      </c>
    </row>
    <row r="31" spans="1:3" s="48" customFormat="1" ht="11.25">
      <c r="A31" s="46" t="s">
        <v>364</v>
      </c>
      <c r="B31" s="47"/>
      <c r="C31" s="47"/>
    </row>
    <row r="32" spans="1:3" ht="12.75">
      <c r="A32" s="44" t="s">
        <v>365</v>
      </c>
      <c r="B32" s="45">
        <v>6697283</v>
      </c>
      <c r="C32" s="45">
        <v>11036295</v>
      </c>
    </row>
    <row r="33" spans="1:3" s="48" customFormat="1" ht="22.5">
      <c r="A33" s="46" t="s">
        <v>446</v>
      </c>
      <c r="B33" s="47"/>
      <c r="C33" s="47"/>
    </row>
    <row r="34" spans="1:3" s="48" customFormat="1" ht="22.5">
      <c r="A34" s="46" t="s">
        <v>447</v>
      </c>
      <c r="B34" s="47">
        <v>142847</v>
      </c>
      <c r="C34" s="47">
        <v>81415</v>
      </c>
    </row>
    <row r="35" spans="1:3" s="48" customFormat="1" ht="11.25">
      <c r="A35" s="46" t="s">
        <v>448</v>
      </c>
      <c r="B35" s="47">
        <v>391630</v>
      </c>
      <c r="C35" s="47">
        <v>335194</v>
      </c>
    </row>
    <row r="36" spans="1:3" s="48" customFormat="1" ht="11.25">
      <c r="A36" s="46" t="s">
        <v>449</v>
      </c>
      <c r="B36" s="47">
        <v>71926</v>
      </c>
      <c r="C36" s="47">
        <v>270950</v>
      </c>
    </row>
    <row r="37" spans="1:3" s="48" customFormat="1" ht="11.25">
      <c r="A37" s="46" t="s">
        <v>450</v>
      </c>
      <c r="B37" s="47"/>
      <c r="C37" s="47"/>
    </row>
    <row r="38" spans="1:3" s="48" customFormat="1" ht="11.25">
      <c r="A38" s="46" t="s">
        <v>451</v>
      </c>
      <c r="B38" s="47">
        <v>6090880</v>
      </c>
      <c r="C38" s="47">
        <v>10348736</v>
      </c>
    </row>
    <row r="39" spans="1:3" ht="12.75">
      <c r="A39" s="44" t="s">
        <v>372</v>
      </c>
      <c r="B39" s="45"/>
      <c r="C39" s="45"/>
    </row>
    <row r="40" spans="1:3" s="48" customFormat="1" ht="11.25">
      <c r="A40" s="46" t="s">
        <v>471</v>
      </c>
      <c r="B40" s="47"/>
      <c r="C40" s="47"/>
    </row>
    <row r="41" spans="1:3" s="48" customFormat="1" ht="11.25">
      <c r="A41" s="46" t="s">
        <v>472</v>
      </c>
      <c r="B41" s="47"/>
      <c r="C41" s="47"/>
    </row>
    <row r="42" spans="1:3" s="48" customFormat="1" ht="11.25">
      <c r="A42" s="46" t="s">
        <v>454</v>
      </c>
      <c r="B42" s="47"/>
      <c r="C42" s="47"/>
    </row>
    <row r="43" spans="1:3" s="48" customFormat="1" ht="22.5">
      <c r="A43" s="46" t="s">
        <v>455</v>
      </c>
      <c r="B43" s="47"/>
      <c r="C43" s="47"/>
    </row>
    <row r="44" spans="1:3" s="48" customFormat="1" ht="11.25">
      <c r="A44" s="46" t="s">
        <v>456</v>
      </c>
      <c r="B44" s="47"/>
      <c r="C44" s="47"/>
    </row>
    <row r="45" spans="1:3" s="48" customFormat="1" ht="11.25">
      <c r="A45" s="46" t="s">
        <v>457</v>
      </c>
      <c r="B45" s="47"/>
      <c r="C45" s="47"/>
    </row>
    <row r="46" spans="1:3" s="48" customFormat="1" ht="11.25">
      <c r="A46" s="46" t="s">
        <v>458</v>
      </c>
      <c r="B46" s="47"/>
      <c r="C46" s="47"/>
    </row>
    <row r="47" spans="1:3" s="48" customFormat="1" ht="11.25">
      <c r="A47" s="46" t="s">
        <v>459</v>
      </c>
      <c r="B47" s="47"/>
      <c r="C47" s="47"/>
    </row>
    <row r="48" spans="1:3" s="48" customFormat="1" ht="11.25">
      <c r="A48" s="46" t="s">
        <v>460</v>
      </c>
      <c r="B48" s="47"/>
      <c r="C48" s="47"/>
    </row>
    <row r="49" spans="1:3" s="48" customFormat="1" ht="11.25">
      <c r="A49" s="46" t="s">
        <v>461</v>
      </c>
      <c r="B49" s="47"/>
      <c r="C49" s="47"/>
    </row>
    <row r="50" spans="1:3" ht="12.75">
      <c r="A50" s="44" t="s">
        <v>383</v>
      </c>
      <c r="B50" s="45">
        <v>0</v>
      </c>
      <c r="C50" s="45">
        <v>0</v>
      </c>
    </row>
    <row r="51" spans="1:3" s="48" customFormat="1" ht="11.25">
      <c r="A51" s="46" t="s">
        <v>384</v>
      </c>
      <c r="B51" s="47"/>
      <c r="C51" s="47"/>
    </row>
    <row r="52" spans="1:3" s="48" customFormat="1" ht="11.25">
      <c r="A52" s="46" t="s">
        <v>385</v>
      </c>
      <c r="B52" s="47"/>
      <c r="C52" s="47"/>
    </row>
    <row r="53" spans="1:3" s="48" customFormat="1" ht="11.25">
      <c r="A53" s="46" t="s">
        <v>386</v>
      </c>
      <c r="B53" s="47"/>
      <c r="C53" s="47"/>
    </row>
    <row r="54" spans="1:3" s="40" customFormat="1" ht="14.25">
      <c r="A54" s="49" t="s">
        <v>387</v>
      </c>
      <c r="B54" s="50">
        <v>338859966</v>
      </c>
      <c r="C54" s="50">
        <v>408328417</v>
      </c>
    </row>
    <row r="55" spans="1:3" ht="12.75">
      <c r="A55" s="44"/>
      <c r="B55" s="45"/>
      <c r="C55" s="45"/>
    </row>
    <row r="56" spans="1:3" ht="14.25">
      <c r="A56" s="49" t="s">
        <v>388</v>
      </c>
      <c r="B56" s="45"/>
      <c r="C56" s="45"/>
    </row>
    <row r="57" spans="1:3" ht="12.75">
      <c r="A57" s="44" t="s">
        <v>389</v>
      </c>
      <c r="B57" s="45">
        <v>322959202</v>
      </c>
      <c r="C57" s="45">
        <v>387400349</v>
      </c>
    </row>
    <row r="58" spans="1:3" s="48" customFormat="1" ht="11.25">
      <c r="A58" s="46" t="s">
        <v>473</v>
      </c>
      <c r="B58" s="47">
        <v>-5260198</v>
      </c>
      <c r="C58" s="47">
        <v>-6473252</v>
      </c>
    </row>
    <row r="59" spans="1:3" s="48" customFormat="1" ht="11.25">
      <c r="A59" s="46" t="s">
        <v>474</v>
      </c>
      <c r="B59" s="47"/>
      <c r="C59" s="47"/>
    </row>
    <row r="60" spans="1:3" s="48" customFormat="1" ht="11.25">
      <c r="A60" s="46" t="s">
        <v>475</v>
      </c>
      <c r="B60" s="47">
        <v>328219400</v>
      </c>
      <c r="C60" s="47">
        <v>393873601</v>
      </c>
    </row>
    <row r="61" spans="1:3" s="48" customFormat="1" ht="22.5">
      <c r="A61" s="46" t="s">
        <v>476</v>
      </c>
      <c r="B61" s="47"/>
      <c r="C61" s="47"/>
    </row>
    <row r="62" spans="1:3" s="48" customFormat="1" ht="11.25">
      <c r="A62" s="46" t="s">
        <v>477</v>
      </c>
      <c r="B62" s="47"/>
      <c r="C62" s="47"/>
    </row>
    <row r="63" spans="1:3" s="48" customFormat="1" ht="11.25">
      <c r="A63" s="46" t="s">
        <v>478</v>
      </c>
      <c r="B63" s="47"/>
      <c r="C63" s="47"/>
    </row>
    <row r="64" spans="1:3" ht="12.75">
      <c r="A64" s="44" t="s">
        <v>396</v>
      </c>
      <c r="B64" s="45">
        <v>15900764</v>
      </c>
      <c r="C64" s="45">
        <v>20928068</v>
      </c>
    </row>
    <row r="65" spans="1:3" s="48" customFormat="1" ht="22.5">
      <c r="A65" s="46" t="s">
        <v>397</v>
      </c>
      <c r="B65" s="47"/>
      <c r="C65" s="47"/>
    </row>
    <row r="66" spans="1:3" s="48" customFormat="1" ht="11.25">
      <c r="A66" s="46" t="s">
        <v>369</v>
      </c>
      <c r="B66" s="47">
        <v>4048794</v>
      </c>
      <c r="C66" s="47">
        <v>4341398</v>
      </c>
    </row>
    <row r="67" spans="1:3" s="48" customFormat="1" ht="11.25">
      <c r="A67" s="46" t="s">
        <v>398</v>
      </c>
      <c r="B67" s="47"/>
      <c r="C67" s="47"/>
    </row>
    <row r="68" spans="1:3" s="48" customFormat="1" ht="11.25">
      <c r="A68" s="46" t="s">
        <v>399</v>
      </c>
      <c r="B68" s="47">
        <v>3544337</v>
      </c>
      <c r="C68" s="47">
        <v>3376309</v>
      </c>
    </row>
    <row r="69" spans="1:3" s="48" customFormat="1" ht="11.25">
      <c r="A69" s="46" t="s">
        <v>400</v>
      </c>
      <c r="B69" s="47">
        <v>8307633</v>
      </c>
      <c r="C69" s="47">
        <v>13210361</v>
      </c>
    </row>
    <row r="70" spans="1:3" s="48" customFormat="1" ht="11.25">
      <c r="A70" s="46" t="s">
        <v>370</v>
      </c>
      <c r="B70" s="47"/>
      <c r="C70" s="47"/>
    </row>
    <row r="71" spans="1:3" ht="12.75">
      <c r="A71" s="44" t="s">
        <v>401</v>
      </c>
      <c r="B71" s="45"/>
      <c r="C71" s="45"/>
    </row>
    <row r="72" spans="1:3" s="48" customFormat="1" ht="11.25">
      <c r="A72" s="46" t="s">
        <v>402</v>
      </c>
      <c r="B72" s="47"/>
      <c r="C72" s="47"/>
    </row>
    <row r="73" spans="1:3" s="48" customFormat="1" ht="11.25">
      <c r="A73" s="46" t="s">
        <v>403</v>
      </c>
      <c r="B73" s="47"/>
      <c r="C73" s="47"/>
    </row>
    <row r="74" spans="1:3" s="40" customFormat="1" ht="14.25">
      <c r="A74" s="49" t="s">
        <v>404</v>
      </c>
      <c r="B74" s="50">
        <v>338859966</v>
      </c>
      <c r="C74" s="50">
        <v>408328417</v>
      </c>
    </row>
    <row r="75" spans="1:3" ht="12.75">
      <c r="A75" s="44"/>
      <c r="B75" s="45"/>
      <c r="C75" s="45"/>
    </row>
    <row r="76" spans="1:3" ht="25.5">
      <c r="A76" s="44" t="s">
        <v>479</v>
      </c>
      <c r="B76" s="45"/>
      <c r="C76" s="45"/>
    </row>
    <row r="77" spans="1:3" ht="12.75">
      <c r="A77" s="44"/>
      <c r="B77" s="45"/>
      <c r="C77" s="45"/>
    </row>
    <row r="78" spans="1:3" ht="12.75">
      <c r="A78" s="44"/>
      <c r="B78" s="45"/>
      <c r="C78" s="45"/>
    </row>
    <row r="79" spans="1:3" ht="12.75">
      <c r="A79" s="44"/>
      <c r="B79" s="45"/>
      <c r="C79" s="45"/>
    </row>
    <row r="80" spans="1:3" ht="12.75">
      <c r="A80" s="44"/>
      <c r="B80" s="45"/>
      <c r="C80" s="45"/>
    </row>
    <row r="81" spans="1:3" ht="12.75">
      <c r="A81" s="44" t="s">
        <v>480</v>
      </c>
      <c r="B81" s="45"/>
      <c r="C81" s="45" t="s">
        <v>264</v>
      </c>
    </row>
    <row r="82" spans="1:3" ht="12.75">
      <c r="A82" s="44"/>
      <c r="B82" s="45"/>
      <c r="C82" s="45"/>
    </row>
    <row r="83" spans="1:3" ht="12.75">
      <c r="A83" s="44"/>
      <c r="B83" s="45"/>
      <c r="C83" s="45"/>
    </row>
    <row r="84" spans="1:3" ht="12.75">
      <c r="A84" s="44" t="s">
        <v>481</v>
      </c>
      <c r="B84" s="45"/>
      <c r="C84" s="45" t="s">
        <v>266</v>
      </c>
    </row>
    <row r="85" spans="1:3" ht="12.75">
      <c r="A85" s="44"/>
      <c r="B85" s="45"/>
      <c r="C85" s="45"/>
    </row>
    <row r="86" ht="12.75">
      <c r="A86" s="44"/>
    </row>
    <row r="87" ht="12.75">
      <c r="A87" s="44"/>
    </row>
    <row r="88" ht="12.75">
      <c r="A88" s="44"/>
    </row>
    <row r="89" ht="12.75">
      <c r="A89" s="44"/>
    </row>
    <row r="90" ht="12.75">
      <c r="A90" s="44"/>
    </row>
  </sheetData>
  <printOptions/>
  <pageMargins left="0.75" right="0.75" top="1" bottom="0.78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12"/>
  <sheetViews>
    <sheetView workbookViewId="0" topLeftCell="A86">
      <selection activeCell="E102" sqref="E102"/>
    </sheetView>
  </sheetViews>
  <sheetFormatPr defaultColWidth="9.00390625" defaultRowHeight="12.75"/>
  <cols>
    <col min="1" max="1" width="34.125" style="565" customWidth="1"/>
    <col min="2" max="2" width="10.00390625" style="565" customWidth="1"/>
    <col min="3" max="4" width="10.125" style="565" customWidth="1"/>
    <col min="5" max="5" width="9.75390625" style="565" customWidth="1"/>
    <col min="6" max="6" width="9.875" style="565" customWidth="1"/>
    <col min="7" max="7" width="10.25390625" style="565" customWidth="1"/>
    <col min="8" max="16384" width="9.125" style="565" customWidth="1"/>
  </cols>
  <sheetData>
    <row r="2" ht="12.75">
      <c r="A2" s="605"/>
    </row>
    <row r="3" spans="1:7" ht="18">
      <c r="A3" s="606" t="s">
        <v>482</v>
      </c>
      <c r="B3" s="607"/>
      <c r="C3" s="607"/>
      <c r="D3" s="607"/>
      <c r="E3" s="607"/>
      <c r="F3" s="607"/>
      <c r="G3" s="607"/>
    </row>
    <row r="4" spans="1:7" s="608" customFormat="1" ht="13.5" customHeight="1">
      <c r="A4" s="606"/>
      <c r="B4" s="606"/>
      <c r="C4" s="606"/>
      <c r="D4" s="606"/>
      <c r="E4" s="606"/>
      <c r="F4" s="606"/>
      <c r="G4" s="606"/>
    </row>
    <row r="5" spans="1:7" ht="12.75">
      <c r="A5" s="607"/>
      <c r="F5" s="523"/>
      <c r="G5" s="609" t="s">
        <v>483</v>
      </c>
    </row>
    <row r="6" spans="1:7" ht="12.75">
      <c r="A6" s="610"/>
      <c r="B6" s="611" t="s">
        <v>484</v>
      </c>
      <c r="C6" s="612"/>
      <c r="D6" s="613"/>
      <c r="E6" s="611" t="s">
        <v>396</v>
      </c>
      <c r="F6" s="612"/>
      <c r="G6" s="612"/>
    </row>
    <row r="7" spans="1:7" ht="45" customHeight="1">
      <c r="A7" s="614" t="s">
        <v>485</v>
      </c>
      <c r="B7" s="615" t="s">
        <v>486</v>
      </c>
      <c r="C7" s="615" t="s">
        <v>487</v>
      </c>
      <c r="D7" s="615" t="s">
        <v>228</v>
      </c>
      <c r="E7" s="615" t="s">
        <v>486</v>
      </c>
      <c r="F7" s="615" t="s">
        <v>487</v>
      </c>
      <c r="G7" s="615" t="s">
        <v>229</v>
      </c>
    </row>
    <row r="8" spans="1:7" s="617" customFormat="1" ht="11.25">
      <c r="A8" s="616">
        <v>1</v>
      </c>
      <c r="B8" s="616">
        <v>2</v>
      </c>
      <c r="C8" s="616">
        <v>3</v>
      </c>
      <c r="D8" s="616">
        <v>4</v>
      </c>
      <c r="E8" s="616">
        <v>5</v>
      </c>
      <c r="F8" s="616">
        <v>6</v>
      </c>
      <c r="G8" s="616">
        <v>7</v>
      </c>
    </row>
    <row r="9" ht="12.75">
      <c r="A9" s="618"/>
    </row>
    <row r="10" spans="1:7" ht="12.75">
      <c r="A10" s="565" t="s">
        <v>488</v>
      </c>
      <c r="B10" s="619">
        <v>2817</v>
      </c>
      <c r="C10" s="619">
        <v>27127</v>
      </c>
      <c r="D10" s="619">
        <f>C10-B10</f>
        <v>24310</v>
      </c>
      <c r="E10" s="619">
        <v>14673</v>
      </c>
      <c r="F10" s="619">
        <v>32132</v>
      </c>
      <c r="G10" s="619">
        <f>F10-E10</f>
        <v>17459</v>
      </c>
    </row>
    <row r="11" spans="1:7" s="620" customFormat="1" ht="12.75">
      <c r="A11" s="620" t="s">
        <v>489</v>
      </c>
      <c r="B11" s="621"/>
      <c r="C11" s="621"/>
      <c r="D11" s="619">
        <f aca="true" t="shared" si="0" ref="D11:D26">C11-B11</f>
        <v>0</v>
      </c>
      <c r="E11" s="621"/>
      <c r="F11" s="621"/>
      <c r="G11" s="619">
        <f aca="true" t="shared" si="1" ref="G11:G26">F11-E11</f>
        <v>0</v>
      </c>
    </row>
    <row r="12" spans="1:7" s="622" customFormat="1" ht="12.75">
      <c r="A12" s="622" t="s">
        <v>490</v>
      </c>
      <c r="B12" s="623"/>
      <c r="C12" s="623"/>
      <c r="D12" s="619">
        <f t="shared" si="0"/>
        <v>0</v>
      </c>
      <c r="E12" s="623"/>
      <c r="F12" s="623">
        <v>285</v>
      </c>
      <c r="G12" s="619">
        <f t="shared" si="1"/>
        <v>285</v>
      </c>
    </row>
    <row r="13" spans="2:7" ht="9.75" customHeight="1">
      <c r="B13" s="619"/>
      <c r="C13" s="619"/>
      <c r="D13" s="619">
        <f t="shared" si="0"/>
        <v>0</v>
      </c>
      <c r="E13" s="619"/>
      <c r="F13" s="619"/>
      <c r="G13" s="619">
        <f t="shared" si="1"/>
        <v>0</v>
      </c>
    </row>
    <row r="14" spans="1:7" ht="12.75">
      <c r="A14" s="565" t="s">
        <v>491</v>
      </c>
      <c r="B14" s="619">
        <v>37452</v>
      </c>
      <c r="C14" s="619">
        <v>51708</v>
      </c>
      <c r="D14" s="619">
        <f t="shared" si="0"/>
        <v>14256</v>
      </c>
      <c r="E14" s="619">
        <v>14983</v>
      </c>
      <c r="F14" s="619">
        <v>39011</v>
      </c>
      <c r="G14" s="619">
        <f t="shared" si="1"/>
        <v>24028</v>
      </c>
    </row>
    <row r="15" spans="2:7" ht="9.75" customHeight="1">
      <c r="B15" s="619"/>
      <c r="C15" s="619"/>
      <c r="D15" s="619">
        <f t="shared" si="0"/>
        <v>0</v>
      </c>
      <c r="E15" s="619"/>
      <c r="F15" s="619"/>
      <c r="G15" s="619">
        <f t="shared" si="1"/>
        <v>0</v>
      </c>
    </row>
    <row r="16" spans="1:7" ht="12.75">
      <c r="A16" s="565" t="s">
        <v>492</v>
      </c>
      <c r="B16" s="619">
        <v>174798</v>
      </c>
      <c r="C16" s="619">
        <v>107867</v>
      </c>
      <c r="D16" s="619">
        <f t="shared" si="0"/>
        <v>-66931</v>
      </c>
      <c r="E16" s="619">
        <v>30</v>
      </c>
      <c r="F16" s="619">
        <v>10286</v>
      </c>
      <c r="G16" s="619">
        <f t="shared" si="1"/>
        <v>10256</v>
      </c>
    </row>
    <row r="17" spans="2:7" ht="9.75" customHeight="1">
      <c r="B17" s="619"/>
      <c r="C17" s="619"/>
      <c r="D17" s="619">
        <f t="shared" si="0"/>
        <v>0</v>
      </c>
      <c r="E17" s="619"/>
      <c r="F17" s="619"/>
      <c r="G17" s="619">
        <f t="shared" si="1"/>
        <v>0</v>
      </c>
    </row>
    <row r="18" spans="1:7" ht="12.75">
      <c r="A18" s="565" t="s">
        <v>493</v>
      </c>
      <c r="B18" s="619">
        <v>862004</v>
      </c>
      <c r="C18" s="619">
        <v>572435</v>
      </c>
      <c r="D18" s="619">
        <f t="shared" si="0"/>
        <v>-289569</v>
      </c>
      <c r="E18" s="619">
        <v>522809</v>
      </c>
      <c r="F18" s="619">
        <v>478821</v>
      </c>
      <c r="G18" s="619">
        <f t="shared" si="1"/>
        <v>-43988</v>
      </c>
    </row>
    <row r="19" spans="1:7" s="620" customFormat="1" ht="12.75">
      <c r="A19" s="620" t="s">
        <v>489</v>
      </c>
      <c r="B19" s="621"/>
      <c r="C19" s="621"/>
      <c r="D19" s="619">
        <f t="shared" si="0"/>
        <v>0</v>
      </c>
      <c r="E19" s="621"/>
      <c r="F19" s="621"/>
      <c r="G19" s="619">
        <f t="shared" si="1"/>
        <v>0</v>
      </c>
    </row>
    <row r="20" spans="1:7" s="622" customFormat="1" ht="12.75">
      <c r="A20" s="622" t="s">
        <v>490</v>
      </c>
      <c r="B20" s="623"/>
      <c r="C20" s="623">
        <v>100</v>
      </c>
      <c r="D20" s="619">
        <f t="shared" si="0"/>
        <v>100</v>
      </c>
      <c r="E20" s="623">
        <v>18611</v>
      </c>
      <c r="F20" s="623">
        <v>8203</v>
      </c>
      <c r="G20" s="619">
        <f t="shared" si="1"/>
        <v>-10408</v>
      </c>
    </row>
    <row r="21" spans="1:7" s="622" customFormat="1" ht="12.75">
      <c r="A21" s="622" t="s">
        <v>494</v>
      </c>
      <c r="B21" s="623"/>
      <c r="C21" s="623"/>
      <c r="D21" s="619">
        <f t="shared" si="0"/>
        <v>0</v>
      </c>
      <c r="E21" s="623">
        <v>9006</v>
      </c>
      <c r="F21" s="623">
        <v>4745</v>
      </c>
      <c r="G21" s="619">
        <f t="shared" si="1"/>
        <v>-4261</v>
      </c>
    </row>
    <row r="22" spans="1:7" s="620" customFormat="1" ht="12.75">
      <c r="A22" s="620" t="s">
        <v>495</v>
      </c>
      <c r="B22" s="621">
        <v>219</v>
      </c>
      <c r="C22" s="621">
        <v>94</v>
      </c>
      <c r="D22" s="619">
        <f t="shared" si="0"/>
        <v>-125</v>
      </c>
      <c r="E22" s="621">
        <v>14677</v>
      </c>
      <c r="F22" s="621">
        <v>740</v>
      </c>
      <c r="G22" s="619">
        <f t="shared" si="1"/>
        <v>-13937</v>
      </c>
    </row>
    <row r="23" spans="2:7" s="620" customFormat="1" ht="9.75" customHeight="1">
      <c r="B23" s="621"/>
      <c r="C23" s="621"/>
      <c r="D23" s="619">
        <f t="shared" si="0"/>
        <v>0</v>
      </c>
      <c r="E23" s="621"/>
      <c r="F23" s="621"/>
      <c r="G23" s="619">
        <f t="shared" si="1"/>
        <v>0</v>
      </c>
    </row>
    <row r="24" spans="1:7" ht="12.75">
      <c r="A24" s="565" t="s">
        <v>496</v>
      </c>
      <c r="B24" s="619">
        <v>4451</v>
      </c>
      <c r="C24" s="619">
        <v>29970</v>
      </c>
      <c r="D24" s="619">
        <f t="shared" si="0"/>
        <v>25519</v>
      </c>
      <c r="E24" s="619">
        <v>74335</v>
      </c>
      <c r="F24" s="619">
        <v>51069</v>
      </c>
      <c r="G24" s="619">
        <f t="shared" si="1"/>
        <v>-23266</v>
      </c>
    </row>
    <row r="25" spans="2:7" ht="9.75" customHeight="1">
      <c r="B25" s="619"/>
      <c r="C25" s="619"/>
      <c r="D25" s="619">
        <f t="shared" si="0"/>
        <v>0</v>
      </c>
      <c r="E25" s="619"/>
      <c r="F25" s="619"/>
      <c r="G25" s="619">
        <f t="shared" si="1"/>
        <v>0</v>
      </c>
    </row>
    <row r="26" spans="1:7" ht="12.75">
      <c r="A26" s="565" t="s">
        <v>497</v>
      </c>
      <c r="B26" s="619">
        <f>79576+17481</f>
        <v>97057</v>
      </c>
      <c r="C26" s="619">
        <f>33861+31274</f>
        <v>65135</v>
      </c>
      <c r="D26" s="619">
        <f t="shared" si="0"/>
        <v>-31922</v>
      </c>
      <c r="E26" s="619">
        <f>206614+460</f>
        <v>207074</v>
      </c>
      <c r="F26" s="619">
        <f>216062+12719</f>
        <v>228781</v>
      </c>
      <c r="G26" s="619">
        <f t="shared" si="1"/>
        <v>21707</v>
      </c>
    </row>
    <row r="27" spans="2:7" ht="9.75" customHeight="1">
      <c r="B27" s="619"/>
      <c r="C27" s="619"/>
      <c r="D27" s="619">
        <f aca="true" t="shared" si="2" ref="D27:D42">C27-B27</f>
        <v>0</v>
      </c>
      <c r="E27" s="619"/>
      <c r="F27" s="619"/>
      <c r="G27" s="619">
        <f aca="true" t="shared" si="3" ref="G27:G42">F27-E27</f>
        <v>0</v>
      </c>
    </row>
    <row r="28" spans="1:7" ht="12.75">
      <c r="A28" s="565" t="s">
        <v>498</v>
      </c>
      <c r="B28" s="619">
        <f>205018+328866</f>
        <v>533884</v>
      </c>
      <c r="C28" s="619">
        <f>198018+337274</f>
        <v>535292</v>
      </c>
      <c r="D28" s="619">
        <f t="shared" si="2"/>
        <v>1408</v>
      </c>
      <c r="E28" s="619">
        <f>35369+230738</f>
        <v>266107</v>
      </c>
      <c r="F28" s="619">
        <f>9701+55908</f>
        <v>65609</v>
      </c>
      <c r="G28" s="619">
        <f t="shared" si="3"/>
        <v>-200498</v>
      </c>
    </row>
    <row r="29" spans="1:7" ht="12.75">
      <c r="A29" s="620" t="s">
        <v>489</v>
      </c>
      <c r="B29" s="619"/>
      <c r="C29" s="619"/>
      <c r="D29" s="619">
        <f t="shared" si="2"/>
        <v>0</v>
      </c>
      <c r="E29" s="619"/>
      <c r="F29" s="619"/>
      <c r="G29" s="619">
        <f t="shared" si="3"/>
        <v>0</v>
      </c>
    </row>
    <row r="30" spans="1:7" ht="12.75">
      <c r="A30" s="622" t="s">
        <v>490</v>
      </c>
      <c r="B30" s="622">
        <v>303</v>
      </c>
      <c r="C30" s="622"/>
      <c r="D30" s="619">
        <f t="shared" si="2"/>
        <v>-303</v>
      </c>
      <c r="E30" s="622">
        <f>247+55</f>
        <v>302</v>
      </c>
      <c r="F30" s="622">
        <v>53</v>
      </c>
      <c r="G30" s="619">
        <f t="shared" si="3"/>
        <v>-249</v>
      </c>
    </row>
    <row r="31" spans="1:7" ht="12.75">
      <c r="A31" s="620" t="s">
        <v>495</v>
      </c>
      <c r="B31" s="622">
        <v>282</v>
      </c>
      <c r="C31" s="622"/>
      <c r="D31" s="619">
        <f t="shared" si="2"/>
        <v>-282</v>
      </c>
      <c r="E31" s="622">
        <f>316+1092</f>
        <v>1408</v>
      </c>
      <c r="F31" s="622">
        <v>142</v>
      </c>
      <c r="G31" s="619">
        <f t="shared" si="3"/>
        <v>-1266</v>
      </c>
    </row>
    <row r="32" spans="1:7" ht="9.75" customHeight="1">
      <c r="A32" s="620"/>
      <c r="B32" s="619"/>
      <c r="C32" s="619"/>
      <c r="D32" s="619">
        <f t="shared" si="2"/>
        <v>0</v>
      </c>
      <c r="E32" s="619"/>
      <c r="F32" s="619"/>
      <c r="G32" s="619">
        <f t="shared" si="3"/>
        <v>0</v>
      </c>
    </row>
    <row r="33" spans="1:7" ht="12.75">
      <c r="A33" s="565" t="s">
        <v>499</v>
      </c>
      <c r="B33" s="619">
        <v>2576691</v>
      </c>
      <c r="C33" s="619">
        <v>1585961</v>
      </c>
      <c r="D33" s="619">
        <f t="shared" si="2"/>
        <v>-990730</v>
      </c>
      <c r="E33" s="619">
        <v>2817737</v>
      </c>
      <c r="F33" s="619">
        <v>1305413</v>
      </c>
      <c r="G33" s="619">
        <f t="shared" si="3"/>
        <v>-1512324</v>
      </c>
    </row>
    <row r="34" spans="1:7" ht="12.75">
      <c r="A34" s="620" t="s">
        <v>489</v>
      </c>
      <c r="B34" s="619"/>
      <c r="C34" s="619"/>
      <c r="D34" s="619">
        <f t="shared" si="2"/>
        <v>0</v>
      </c>
      <c r="E34" s="619"/>
      <c r="F34" s="619"/>
      <c r="G34" s="619">
        <f t="shared" si="3"/>
        <v>0</v>
      </c>
    </row>
    <row r="35" spans="1:7" ht="12.75">
      <c r="A35" s="622" t="s">
        <v>490</v>
      </c>
      <c r="B35" s="623">
        <v>19318</v>
      </c>
      <c r="C35" s="623">
        <v>16933</v>
      </c>
      <c r="D35" s="619">
        <f t="shared" si="2"/>
        <v>-2385</v>
      </c>
      <c r="E35" s="623">
        <v>341909</v>
      </c>
      <c r="F35" s="623">
        <v>206063</v>
      </c>
      <c r="G35" s="619">
        <f t="shared" si="3"/>
        <v>-135846</v>
      </c>
    </row>
    <row r="36" spans="1:7" ht="12.75">
      <c r="A36" s="622" t="s">
        <v>494</v>
      </c>
      <c r="B36" s="623"/>
      <c r="C36" s="623">
        <v>923788</v>
      </c>
      <c r="D36" s="619">
        <f t="shared" si="2"/>
        <v>923788</v>
      </c>
      <c r="E36" s="623">
        <v>53105</v>
      </c>
      <c r="F36" s="623">
        <v>37963</v>
      </c>
      <c r="G36" s="619">
        <f t="shared" si="3"/>
        <v>-15142</v>
      </c>
    </row>
    <row r="37" spans="1:7" ht="12.75">
      <c r="A37" s="620" t="s">
        <v>495</v>
      </c>
      <c r="B37" s="623">
        <v>112742</v>
      </c>
      <c r="C37" s="623">
        <v>9379</v>
      </c>
      <c r="D37" s="619">
        <f t="shared" si="2"/>
        <v>-103363</v>
      </c>
      <c r="E37" s="623">
        <v>286820</v>
      </c>
      <c r="F37" s="623">
        <v>94348</v>
      </c>
      <c r="G37" s="619">
        <f t="shared" si="3"/>
        <v>-192472</v>
      </c>
    </row>
    <row r="38" spans="1:7" ht="9.75" customHeight="1">
      <c r="A38" s="620"/>
      <c r="B38" s="623"/>
      <c r="C38" s="623"/>
      <c r="D38" s="619">
        <f t="shared" si="2"/>
        <v>0</v>
      </c>
      <c r="E38" s="623"/>
      <c r="F38" s="623"/>
      <c r="G38" s="619">
        <f t="shared" si="3"/>
        <v>0</v>
      </c>
    </row>
    <row r="39" spans="1:7" s="523" customFormat="1" ht="12.75">
      <c r="A39" s="565" t="s">
        <v>500</v>
      </c>
      <c r="B39" s="619">
        <v>893451</v>
      </c>
      <c r="C39" s="619">
        <v>607032</v>
      </c>
      <c r="D39" s="619">
        <f t="shared" si="2"/>
        <v>-286419</v>
      </c>
      <c r="E39" s="619">
        <v>1062866</v>
      </c>
      <c r="F39" s="619">
        <v>1304924</v>
      </c>
      <c r="G39" s="619">
        <f t="shared" si="3"/>
        <v>242058</v>
      </c>
    </row>
    <row r="40" spans="1:7" s="523" customFormat="1" ht="12.75">
      <c r="A40" s="620" t="s">
        <v>489</v>
      </c>
      <c r="B40" s="619"/>
      <c r="C40" s="619"/>
      <c r="D40" s="619">
        <f t="shared" si="2"/>
        <v>0</v>
      </c>
      <c r="E40" s="619"/>
      <c r="F40" s="619"/>
      <c r="G40" s="619">
        <f t="shared" si="3"/>
        <v>0</v>
      </c>
    </row>
    <row r="41" spans="1:7" s="523" customFormat="1" ht="12.75">
      <c r="A41" s="622" t="s">
        <v>490</v>
      </c>
      <c r="B41" s="623">
        <v>1307</v>
      </c>
      <c r="C41" s="623"/>
      <c r="D41" s="619">
        <f t="shared" si="2"/>
        <v>-1307</v>
      </c>
      <c r="E41" s="623">
        <v>541316</v>
      </c>
      <c r="F41" s="623">
        <v>470760</v>
      </c>
      <c r="G41" s="619">
        <f t="shared" si="3"/>
        <v>-70556</v>
      </c>
    </row>
    <row r="42" spans="1:7" s="523" customFormat="1" ht="12.75">
      <c r="A42" s="622" t="s">
        <v>494</v>
      </c>
      <c r="B42" s="623">
        <v>2533</v>
      </c>
      <c r="C42" s="623">
        <v>77</v>
      </c>
      <c r="D42" s="619">
        <f t="shared" si="2"/>
        <v>-2456</v>
      </c>
      <c r="E42" s="623">
        <v>134493</v>
      </c>
      <c r="F42" s="623">
        <v>125122</v>
      </c>
      <c r="G42" s="619">
        <f t="shared" si="3"/>
        <v>-9371</v>
      </c>
    </row>
    <row r="43" spans="1:7" s="523" customFormat="1" ht="12.75">
      <c r="A43" s="620" t="s">
        <v>495</v>
      </c>
      <c r="B43" s="623">
        <v>1857</v>
      </c>
      <c r="C43" s="623">
        <v>28653</v>
      </c>
      <c r="D43" s="619">
        <f aca="true" t="shared" si="4" ref="D43:D58">C43-B43</f>
        <v>26796</v>
      </c>
      <c r="E43" s="623">
        <v>28697</v>
      </c>
      <c r="F43" s="623">
        <v>34072</v>
      </c>
      <c r="G43" s="619">
        <f aca="true" t="shared" si="5" ref="G43:G58">F43-E43</f>
        <v>5375</v>
      </c>
    </row>
    <row r="44" spans="1:7" s="523" customFormat="1" ht="9.75" customHeight="1">
      <c r="A44" s="620"/>
      <c r="B44" s="623"/>
      <c r="C44" s="623"/>
      <c r="D44" s="619">
        <f t="shared" si="4"/>
        <v>0</v>
      </c>
      <c r="E44" s="623"/>
      <c r="F44" s="623"/>
      <c r="G44" s="619">
        <f t="shared" si="5"/>
        <v>0</v>
      </c>
    </row>
    <row r="45" spans="1:7" ht="12.75">
      <c r="A45" s="565" t="s">
        <v>501</v>
      </c>
      <c r="B45" s="619">
        <v>742135</v>
      </c>
      <c r="C45" s="619">
        <v>638965</v>
      </c>
      <c r="D45" s="619">
        <f t="shared" si="4"/>
        <v>-103170</v>
      </c>
      <c r="E45" s="619">
        <v>1072764</v>
      </c>
      <c r="F45" s="619">
        <v>872311</v>
      </c>
      <c r="G45" s="619">
        <f t="shared" si="5"/>
        <v>-200453</v>
      </c>
    </row>
    <row r="46" spans="1:7" ht="12.75">
      <c r="A46" s="620" t="s">
        <v>489</v>
      </c>
      <c r="B46" s="619"/>
      <c r="C46" s="619"/>
      <c r="D46" s="619">
        <f t="shared" si="4"/>
        <v>0</v>
      </c>
      <c r="E46" s="619"/>
      <c r="F46" s="619"/>
      <c r="G46" s="619">
        <f t="shared" si="5"/>
        <v>0</v>
      </c>
    </row>
    <row r="47" spans="1:7" ht="12.75">
      <c r="A47" s="622" t="s">
        <v>490</v>
      </c>
      <c r="B47" s="623">
        <v>4751</v>
      </c>
      <c r="C47" s="623">
        <v>1176</v>
      </c>
      <c r="D47" s="619">
        <f t="shared" si="4"/>
        <v>-3575</v>
      </c>
      <c r="E47" s="623">
        <v>59497</v>
      </c>
      <c r="F47" s="623">
        <v>57496</v>
      </c>
      <c r="G47" s="619">
        <f t="shared" si="5"/>
        <v>-2001</v>
      </c>
    </row>
    <row r="48" spans="1:7" ht="12.75">
      <c r="A48" s="622" t="s">
        <v>494</v>
      </c>
      <c r="B48" s="623">
        <v>27</v>
      </c>
      <c r="C48" s="623">
        <v>3261</v>
      </c>
      <c r="D48" s="619">
        <f t="shared" si="4"/>
        <v>3234</v>
      </c>
      <c r="E48" s="623">
        <v>10230</v>
      </c>
      <c r="F48" s="623">
        <v>19883</v>
      </c>
      <c r="G48" s="619">
        <f t="shared" si="5"/>
        <v>9653</v>
      </c>
    </row>
    <row r="49" spans="1:7" ht="12.75">
      <c r="A49" s="620" t="s">
        <v>495</v>
      </c>
      <c r="B49" s="623">
        <v>9505</v>
      </c>
      <c r="C49" s="623">
        <v>3462</v>
      </c>
      <c r="D49" s="619">
        <f t="shared" si="4"/>
        <v>-6043</v>
      </c>
      <c r="E49" s="623">
        <v>123678</v>
      </c>
      <c r="F49" s="623">
        <v>147915</v>
      </c>
      <c r="G49" s="619">
        <f t="shared" si="5"/>
        <v>24237</v>
      </c>
    </row>
    <row r="50" spans="1:7" ht="9.75" customHeight="1">
      <c r="A50" s="620"/>
      <c r="B50" s="619"/>
      <c r="C50" s="623"/>
      <c r="D50" s="619">
        <f t="shared" si="4"/>
        <v>0</v>
      </c>
      <c r="E50" s="619"/>
      <c r="F50" s="623"/>
      <c r="G50" s="619">
        <f t="shared" si="5"/>
        <v>0</v>
      </c>
    </row>
    <row r="51" spans="1:7" ht="12.75">
      <c r="A51" s="565" t="s">
        <v>502</v>
      </c>
      <c r="B51" s="619">
        <f>9885+59213</f>
        <v>69098</v>
      </c>
      <c r="C51" s="619">
        <f>219882+23</f>
        <v>219905</v>
      </c>
      <c r="D51" s="619">
        <f t="shared" si="4"/>
        <v>150807</v>
      </c>
      <c r="E51" s="619">
        <f>34764+3949</f>
        <v>38713</v>
      </c>
      <c r="F51" s="619">
        <f>37327+100</f>
        <v>37427</v>
      </c>
      <c r="G51" s="619">
        <f t="shared" si="5"/>
        <v>-1286</v>
      </c>
    </row>
    <row r="52" spans="2:7" ht="9.75" customHeight="1">
      <c r="B52" s="619"/>
      <c r="C52" s="619"/>
      <c r="D52" s="619">
        <f t="shared" si="4"/>
        <v>0</v>
      </c>
      <c r="E52" s="619"/>
      <c r="F52" s="619"/>
      <c r="G52" s="619">
        <f t="shared" si="5"/>
        <v>0</v>
      </c>
    </row>
    <row r="53" spans="1:7" ht="12.75">
      <c r="A53" s="565" t="s">
        <v>503</v>
      </c>
      <c r="B53" s="619">
        <v>3924418</v>
      </c>
      <c r="C53" s="619">
        <v>12075067</v>
      </c>
      <c r="D53" s="619">
        <f t="shared" si="4"/>
        <v>8150649</v>
      </c>
      <c r="E53" s="619">
        <v>2214150</v>
      </c>
      <c r="F53" s="619">
        <v>4595581</v>
      </c>
      <c r="G53" s="619">
        <f t="shared" si="5"/>
        <v>2381431</v>
      </c>
    </row>
    <row r="54" spans="1:7" ht="12.75">
      <c r="A54" s="620" t="s">
        <v>489</v>
      </c>
      <c r="B54" s="619"/>
      <c r="C54" s="619"/>
      <c r="D54" s="619">
        <f t="shared" si="4"/>
        <v>0</v>
      </c>
      <c r="E54" s="619"/>
      <c r="F54" s="619"/>
      <c r="G54" s="619">
        <f t="shared" si="5"/>
        <v>0</v>
      </c>
    </row>
    <row r="55" spans="1:7" ht="12.75">
      <c r="A55" s="622" t="s">
        <v>490</v>
      </c>
      <c r="B55" s="623">
        <v>173</v>
      </c>
      <c r="C55" s="623">
        <f>205+115+1416+67</f>
        <v>1803</v>
      </c>
      <c r="D55" s="619">
        <f t="shared" si="4"/>
        <v>1630</v>
      </c>
      <c r="E55" s="623">
        <f>829+27499</f>
        <v>28328</v>
      </c>
      <c r="F55" s="623">
        <f>815+21+12693</f>
        <v>13529</v>
      </c>
      <c r="G55" s="619">
        <f t="shared" si="5"/>
        <v>-14799</v>
      </c>
    </row>
    <row r="56" spans="1:7" ht="12.75">
      <c r="A56" s="622" t="s">
        <v>494</v>
      </c>
      <c r="B56" s="623"/>
      <c r="C56" s="623">
        <f>27</f>
        <v>27</v>
      </c>
      <c r="D56" s="619">
        <f t="shared" si="4"/>
        <v>27</v>
      </c>
      <c r="E56" s="623">
        <f>1073</f>
        <v>1073</v>
      </c>
      <c r="F56" s="623">
        <f>407+13431</f>
        <v>13838</v>
      </c>
      <c r="G56" s="619">
        <f t="shared" si="5"/>
        <v>12765</v>
      </c>
    </row>
    <row r="57" spans="1:7" ht="12.75">
      <c r="A57" s="620" t="s">
        <v>495</v>
      </c>
      <c r="B57" s="623"/>
      <c r="C57" s="623">
        <f>23+2501+3235+28419</f>
        <v>34178</v>
      </c>
      <c r="D57" s="619">
        <f t="shared" si="4"/>
        <v>34178</v>
      </c>
      <c r="E57" s="623">
        <f>9195+104546</f>
        <v>113741</v>
      </c>
      <c r="F57" s="623">
        <f>44746+2233</f>
        <v>46979</v>
      </c>
      <c r="G57" s="619">
        <f t="shared" si="5"/>
        <v>-66762</v>
      </c>
    </row>
    <row r="58" spans="1:7" ht="9.75" customHeight="1">
      <c r="A58" s="620"/>
      <c r="B58" s="619"/>
      <c r="C58" s="619"/>
      <c r="D58" s="619">
        <f t="shared" si="4"/>
        <v>0</v>
      </c>
      <c r="E58" s="619"/>
      <c r="F58" s="619"/>
      <c r="G58" s="619">
        <f t="shared" si="5"/>
        <v>0</v>
      </c>
    </row>
    <row r="59" spans="1:7" ht="12.75">
      <c r="A59" s="565" t="s">
        <v>504</v>
      </c>
      <c r="B59" s="619">
        <v>211962</v>
      </c>
      <c r="C59" s="619">
        <f>70774+28474</f>
        <v>99248</v>
      </c>
      <c r="D59" s="619">
        <f aca="true" t="shared" si="6" ref="D59:D74">C59-B59</f>
        <v>-112714</v>
      </c>
      <c r="E59" s="619">
        <v>5997</v>
      </c>
      <c r="F59" s="619">
        <v>6643</v>
      </c>
      <c r="G59" s="619">
        <f aca="true" t="shared" si="7" ref="G59:G74">F59-E59</f>
        <v>646</v>
      </c>
    </row>
    <row r="60" spans="1:7" ht="9.75" customHeight="1">
      <c r="A60" s="620"/>
      <c r="B60" s="619"/>
      <c r="C60" s="619"/>
      <c r="D60" s="619">
        <f t="shared" si="6"/>
        <v>0</v>
      </c>
      <c r="E60" s="619"/>
      <c r="F60" s="619"/>
      <c r="G60" s="619">
        <f t="shared" si="7"/>
        <v>0</v>
      </c>
    </row>
    <row r="61" spans="1:7" ht="12.75">
      <c r="A61" s="565" t="s">
        <v>505</v>
      </c>
      <c r="B61" s="619">
        <v>130032</v>
      </c>
      <c r="C61" s="619">
        <v>103414</v>
      </c>
      <c r="D61" s="619">
        <f t="shared" si="6"/>
        <v>-26618</v>
      </c>
      <c r="E61" s="619">
        <v>6934</v>
      </c>
      <c r="F61" s="619">
        <v>10214</v>
      </c>
      <c r="G61" s="619">
        <f t="shared" si="7"/>
        <v>3280</v>
      </c>
    </row>
    <row r="62" spans="1:7" ht="12.75">
      <c r="A62" s="565" t="s">
        <v>506</v>
      </c>
      <c r="B62" s="619"/>
      <c r="C62" s="619"/>
      <c r="D62" s="619">
        <f t="shared" si="6"/>
        <v>0</v>
      </c>
      <c r="E62" s="619"/>
      <c r="F62" s="619"/>
      <c r="G62" s="619">
        <f t="shared" si="7"/>
        <v>0</v>
      </c>
    </row>
    <row r="63" spans="1:7" ht="12.75">
      <c r="A63" s="620" t="s">
        <v>489</v>
      </c>
      <c r="B63" s="619"/>
      <c r="C63" s="619"/>
      <c r="D63" s="619">
        <f t="shared" si="6"/>
        <v>0</v>
      </c>
      <c r="E63" s="619"/>
      <c r="F63" s="619"/>
      <c r="G63" s="619">
        <f t="shared" si="7"/>
        <v>0</v>
      </c>
    </row>
    <row r="64" spans="1:7" ht="12.75">
      <c r="A64" s="620" t="s">
        <v>495</v>
      </c>
      <c r="B64" s="623">
        <v>270</v>
      </c>
      <c r="C64" s="623">
        <v>193</v>
      </c>
      <c r="D64" s="619">
        <f t="shared" si="6"/>
        <v>-77</v>
      </c>
      <c r="E64" s="623"/>
      <c r="F64" s="623">
        <v>504</v>
      </c>
      <c r="G64" s="619">
        <f t="shared" si="7"/>
        <v>504</v>
      </c>
    </row>
    <row r="65" spans="1:7" ht="9.75" customHeight="1">
      <c r="A65" s="620"/>
      <c r="B65" s="619"/>
      <c r="C65" s="619"/>
      <c r="D65" s="619">
        <f t="shared" si="6"/>
        <v>0</v>
      </c>
      <c r="E65" s="619"/>
      <c r="F65" s="619"/>
      <c r="G65" s="619">
        <f t="shared" si="7"/>
        <v>0</v>
      </c>
    </row>
    <row r="66" spans="1:7" ht="12.75">
      <c r="A66" s="565" t="s">
        <v>507</v>
      </c>
      <c r="B66" s="619">
        <v>87321</v>
      </c>
      <c r="C66" s="619">
        <v>221172</v>
      </c>
      <c r="D66" s="619">
        <f t="shared" si="6"/>
        <v>133851</v>
      </c>
      <c r="E66" s="619">
        <v>207087</v>
      </c>
      <c r="F66" s="619">
        <v>241194</v>
      </c>
      <c r="G66" s="619">
        <f t="shared" si="7"/>
        <v>34107</v>
      </c>
    </row>
    <row r="67" spans="1:7" ht="12.75">
      <c r="A67" s="620" t="s">
        <v>489</v>
      </c>
      <c r="B67" s="619"/>
      <c r="C67" s="619"/>
      <c r="D67" s="619">
        <f t="shared" si="6"/>
        <v>0</v>
      </c>
      <c r="E67" s="619"/>
      <c r="F67" s="619"/>
      <c r="G67" s="619">
        <f t="shared" si="7"/>
        <v>0</v>
      </c>
    </row>
    <row r="68" spans="1:7" ht="12.75">
      <c r="A68" s="622" t="s">
        <v>490</v>
      </c>
      <c r="B68" s="623">
        <v>2756</v>
      </c>
      <c r="C68" s="623"/>
      <c r="D68" s="619">
        <f t="shared" si="6"/>
        <v>-2756</v>
      </c>
      <c r="E68" s="623">
        <v>3635</v>
      </c>
      <c r="F68" s="623">
        <v>4070</v>
      </c>
      <c r="G68" s="619">
        <f t="shared" si="7"/>
        <v>435</v>
      </c>
    </row>
    <row r="69" spans="1:7" ht="12.75">
      <c r="A69" s="622" t="s">
        <v>494</v>
      </c>
      <c r="B69" s="623"/>
      <c r="C69" s="623"/>
      <c r="D69" s="619">
        <f t="shared" si="6"/>
        <v>0</v>
      </c>
      <c r="E69" s="623">
        <v>8376</v>
      </c>
      <c r="F69" s="623">
        <v>6558</v>
      </c>
      <c r="G69" s="619">
        <f t="shared" si="7"/>
        <v>-1818</v>
      </c>
    </row>
    <row r="70" spans="1:7" ht="12.75">
      <c r="A70" s="620" t="s">
        <v>495</v>
      </c>
      <c r="B70" s="623">
        <v>942</v>
      </c>
      <c r="C70" s="623"/>
      <c r="D70" s="619">
        <f t="shared" si="6"/>
        <v>-942</v>
      </c>
      <c r="E70" s="623">
        <v>4088</v>
      </c>
      <c r="F70" s="623">
        <v>28219</v>
      </c>
      <c r="G70" s="619">
        <f t="shared" si="7"/>
        <v>24131</v>
      </c>
    </row>
    <row r="71" spans="1:7" ht="9.75" customHeight="1">
      <c r="A71" s="620"/>
      <c r="B71" s="619"/>
      <c r="C71" s="619"/>
      <c r="D71" s="619">
        <f t="shared" si="6"/>
        <v>0</v>
      </c>
      <c r="E71" s="619"/>
      <c r="F71" s="619"/>
      <c r="G71" s="619">
        <f t="shared" si="7"/>
        <v>0</v>
      </c>
    </row>
    <row r="72" spans="1:7" ht="12.75">
      <c r="A72" s="565" t="s">
        <v>508</v>
      </c>
      <c r="B72" s="619">
        <v>238048</v>
      </c>
      <c r="C72" s="619">
        <v>118449</v>
      </c>
      <c r="D72" s="619">
        <f t="shared" si="6"/>
        <v>-119599</v>
      </c>
      <c r="E72" s="619">
        <v>7761</v>
      </c>
      <c r="F72" s="619">
        <v>15502</v>
      </c>
      <c r="G72" s="619">
        <f t="shared" si="7"/>
        <v>7741</v>
      </c>
    </row>
    <row r="73" spans="1:7" ht="9.75" customHeight="1">
      <c r="A73" s="620"/>
      <c r="B73" s="619"/>
      <c r="C73" s="619"/>
      <c r="D73" s="619">
        <f t="shared" si="6"/>
        <v>0</v>
      </c>
      <c r="E73" s="619"/>
      <c r="F73" s="619"/>
      <c r="G73" s="619">
        <f t="shared" si="7"/>
        <v>0</v>
      </c>
    </row>
    <row r="74" spans="1:7" ht="12.75">
      <c r="A74" s="565" t="s">
        <v>509</v>
      </c>
      <c r="B74" s="619">
        <v>89</v>
      </c>
      <c r="C74" s="619">
        <v>36740</v>
      </c>
      <c r="D74" s="619">
        <f t="shared" si="6"/>
        <v>36651</v>
      </c>
      <c r="E74" s="619">
        <v>8278</v>
      </c>
      <c r="F74" s="619">
        <v>3948</v>
      </c>
      <c r="G74" s="619">
        <f t="shared" si="7"/>
        <v>-4330</v>
      </c>
    </row>
    <row r="75" spans="1:7" ht="12.75">
      <c r="A75" s="620" t="s">
        <v>489</v>
      </c>
      <c r="B75" s="619"/>
      <c r="C75" s="619"/>
      <c r="D75" s="619">
        <f aca="true" t="shared" si="8" ref="D75:D90">C75-B75</f>
        <v>0</v>
      </c>
      <c r="E75" s="619"/>
      <c r="F75" s="619"/>
      <c r="G75" s="619">
        <f aca="true" t="shared" si="9" ref="G75:G90">F75-E75</f>
        <v>0</v>
      </c>
    </row>
    <row r="76" spans="1:7" ht="12.75">
      <c r="A76" s="622" t="s">
        <v>490</v>
      </c>
      <c r="B76" s="619"/>
      <c r="C76" s="619"/>
      <c r="D76" s="619">
        <f t="shared" si="8"/>
        <v>0</v>
      </c>
      <c r="E76" s="619">
        <v>2167</v>
      </c>
      <c r="F76" s="619">
        <v>1694</v>
      </c>
      <c r="G76" s="619">
        <f t="shared" si="9"/>
        <v>-473</v>
      </c>
    </row>
    <row r="77" spans="1:7" ht="12.75">
      <c r="A77" s="620" t="s">
        <v>495</v>
      </c>
      <c r="B77" s="619"/>
      <c r="C77" s="619"/>
      <c r="D77" s="619">
        <f t="shared" si="8"/>
        <v>0</v>
      </c>
      <c r="E77" s="619">
        <v>998</v>
      </c>
      <c r="F77" s="619">
        <v>936</v>
      </c>
      <c r="G77" s="619">
        <f t="shared" si="9"/>
        <v>-62</v>
      </c>
    </row>
    <row r="78" spans="1:7" ht="9.75" customHeight="1">
      <c r="A78" s="620"/>
      <c r="B78" s="619"/>
      <c r="C78" s="619"/>
      <c r="D78" s="619">
        <f t="shared" si="8"/>
        <v>0</v>
      </c>
      <c r="E78" s="619"/>
      <c r="F78" s="619"/>
      <c r="G78" s="619">
        <f t="shared" si="9"/>
        <v>0</v>
      </c>
    </row>
    <row r="79" spans="1:7" ht="12.75">
      <c r="A79" s="565" t="s">
        <v>510</v>
      </c>
      <c r="B79" s="619"/>
      <c r="C79" s="619">
        <v>346</v>
      </c>
      <c r="D79" s="619">
        <f t="shared" si="8"/>
        <v>346</v>
      </c>
      <c r="E79" s="619">
        <v>5242</v>
      </c>
      <c r="F79" s="619">
        <v>2003</v>
      </c>
      <c r="G79" s="619">
        <f t="shared" si="9"/>
        <v>-3239</v>
      </c>
    </row>
    <row r="80" spans="2:7" ht="9.75" customHeight="1">
      <c r="B80" s="619"/>
      <c r="C80" s="619"/>
      <c r="D80" s="619">
        <f t="shared" si="8"/>
        <v>0</v>
      </c>
      <c r="E80" s="619"/>
      <c r="F80" s="619"/>
      <c r="G80" s="619">
        <f t="shared" si="9"/>
        <v>0</v>
      </c>
    </row>
    <row r="81" spans="1:7" ht="12.75">
      <c r="A81" s="565" t="s">
        <v>511</v>
      </c>
      <c r="B81" s="619"/>
      <c r="C81" s="619">
        <v>6</v>
      </c>
      <c r="D81" s="619">
        <f t="shared" si="8"/>
        <v>6</v>
      </c>
      <c r="E81" s="619"/>
      <c r="F81" s="619"/>
      <c r="G81" s="619">
        <f t="shared" si="9"/>
        <v>0</v>
      </c>
    </row>
    <row r="82" spans="1:7" ht="9.75" customHeight="1">
      <c r="A82" s="620"/>
      <c r="B82" s="619"/>
      <c r="C82" s="619"/>
      <c r="D82" s="619">
        <f t="shared" si="8"/>
        <v>0</v>
      </c>
      <c r="E82" s="619"/>
      <c r="F82" s="619"/>
      <c r="G82" s="619">
        <f t="shared" si="9"/>
        <v>0</v>
      </c>
    </row>
    <row r="83" spans="1:7" ht="12.75">
      <c r="A83" s="565" t="s">
        <v>512</v>
      </c>
      <c r="B83" s="619">
        <v>553</v>
      </c>
      <c r="C83" s="619">
        <v>13691</v>
      </c>
      <c r="D83" s="619">
        <f t="shared" si="8"/>
        <v>13138</v>
      </c>
      <c r="E83" s="619">
        <v>42137</v>
      </c>
      <c r="F83" s="619">
        <v>27960</v>
      </c>
      <c r="G83" s="619">
        <f t="shared" si="9"/>
        <v>-14177</v>
      </c>
    </row>
    <row r="84" spans="1:7" ht="12.75">
      <c r="A84" s="620" t="s">
        <v>489</v>
      </c>
      <c r="B84" s="619"/>
      <c r="C84" s="619"/>
      <c r="D84" s="619">
        <f t="shared" si="8"/>
        <v>0</v>
      </c>
      <c r="E84" s="619"/>
      <c r="F84" s="619"/>
      <c r="G84" s="619">
        <f t="shared" si="9"/>
        <v>0</v>
      </c>
    </row>
    <row r="85" spans="1:7" ht="12.75">
      <c r="A85" s="622" t="s">
        <v>490</v>
      </c>
      <c r="B85" s="619"/>
      <c r="C85" s="619"/>
      <c r="D85" s="619">
        <f t="shared" si="8"/>
        <v>0</v>
      </c>
      <c r="E85" s="619">
        <v>914</v>
      </c>
      <c r="F85" s="619">
        <v>1991</v>
      </c>
      <c r="G85" s="619">
        <f t="shared" si="9"/>
        <v>1077</v>
      </c>
    </row>
    <row r="86" spans="1:7" ht="12.75">
      <c r="A86" s="620" t="s">
        <v>495</v>
      </c>
      <c r="B86" s="619"/>
      <c r="C86" s="619"/>
      <c r="D86" s="619">
        <f t="shared" si="8"/>
        <v>0</v>
      </c>
      <c r="E86" s="619">
        <v>7077</v>
      </c>
      <c r="F86" s="619">
        <v>2353</v>
      </c>
      <c r="G86" s="619">
        <f t="shared" si="9"/>
        <v>-4724</v>
      </c>
    </row>
    <row r="87" spans="1:7" ht="9.75" customHeight="1">
      <c r="A87" s="620"/>
      <c r="B87" s="619"/>
      <c r="C87" s="619"/>
      <c r="D87" s="619">
        <f t="shared" si="8"/>
        <v>0</v>
      </c>
      <c r="E87" s="619"/>
      <c r="F87" s="619"/>
      <c r="G87" s="619">
        <f t="shared" si="9"/>
        <v>0</v>
      </c>
    </row>
    <row r="88" spans="1:7" ht="12.75">
      <c r="A88" s="565" t="s">
        <v>513</v>
      </c>
      <c r="B88" s="619"/>
      <c r="C88" s="619"/>
      <c r="D88" s="619">
        <f t="shared" si="8"/>
        <v>0</v>
      </c>
      <c r="E88" s="619">
        <v>1331</v>
      </c>
      <c r="F88" s="619"/>
      <c r="G88" s="619">
        <f t="shared" si="9"/>
        <v>-1331</v>
      </c>
    </row>
    <row r="89" spans="1:7" ht="9.75" customHeight="1">
      <c r="A89" s="620"/>
      <c r="B89" s="619"/>
      <c r="C89" s="619"/>
      <c r="D89" s="619">
        <f t="shared" si="8"/>
        <v>0</v>
      </c>
      <c r="E89" s="619"/>
      <c r="F89" s="619"/>
      <c r="G89" s="619">
        <f t="shared" si="9"/>
        <v>0</v>
      </c>
    </row>
    <row r="90" spans="1:7" ht="12.75">
      <c r="A90" s="565" t="s">
        <v>514</v>
      </c>
      <c r="B90" s="619">
        <v>2000</v>
      </c>
      <c r="C90" s="619">
        <v>2568</v>
      </c>
      <c r="D90" s="619">
        <f t="shared" si="8"/>
        <v>568</v>
      </c>
      <c r="E90" s="619"/>
      <c r="F90" s="619"/>
      <c r="G90" s="619">
        <f t="shared" si="9"/>
        <v>0</v>
      </c>
    </row>
    <row r="91" spans="1:7" ht="9.75" customHeight="1">
      <c r="A91" s="620"/>
      <c r="B91" s="619"/>
      <c r="C91" s="619"/>
      <c r="D91" s="619">
        <f aca="true" t="shared" si="10" ref="D91:D97">C91-B91</f>
        <v>0</v>
      </c>
      <c r="E91" s="619"/>
      <c r="F91" s="619"/>
      <c r="G91" s="619">
        <f aca="true" t="shared" si="11" ref="G91:G97">F91-E91</f>
        <v>0</v>
      </c>
    </row>
    <row r="92" spans="1:7" ht="12.75">
      <c r="A92" s="565" t="s">
        <v>515</v>
      </c>
      <c r="B92" s="619">
        <v>72</v>
      </c>
      <c r="C92" s="619">
        <v>2378</v>
      </c>
      <c r="D92" s="619">
        <f t="shared" si="10"/>
        <v>2306</v>
      </c>
      <c r="E92" s="619">
        <v>50</v>
      </c>
      <c r="F92" s="619"/>
      <c r="G92" s="619">
        <f t="shared" si="11"/>
        <v>-50</v>
      </c>
    </row>
    <row r="93" spans="1:7" ht="9.75" customHeight="1">
      <c r="A93" s="620"/>
      <c r="B93" s="619"/>
      <c r="C93" s="619"/>
      <c r="D93" s="619">
        <f t="shared" si="10"/>
        <v>0</v>
      </c>
      <c r="E93" s="619"/>
      <c r="F93" s="619"/>
      <c r="G93" s="619">
        <f t="shared" si="11"/>
        <v>0</v>
      </c>
    </row>
    <row r="94" spans="1:7" ht="12.75">
      <c r="A94" s="565" t="s">
        <v>516</v>
      </c>
      <c r="B94" s="619">
        <v>4973</v>
      </c>
      <c r="C94" s="619">
        <v>8694</v>
      </c>
      <c r="D94" s="619">
        <f t="shared" si="10"/>
        <v>3721</v>
      </c>
      <c r="E94" s="619">
        <v>15820</v>
      </c>
      <c r="F94" s="619">
        <v>8491</v>
      </c>
      <c r="G94" s="619">
        <f t="shared" si="11"/>
        <v>-7329</v>
      </c>
    </row>
    <row r="95" spans="1:7" ht="9.75" customHeight="1">
      <c r="A95" s="620"/>
      <c r="B95" s="619"/>
      <c r="C95" s="619"/>
      <c r="D95" s="619">
        <f t="shared" si="10"/>
        <v>0</v>
      </c>
      <c r="E95" s="619"/>
      <c r="F95" s="619"/>
      <c r="G95" s="619">
        <f t="shared" si="11"/>
        <v>0</v>
      </c>
    </row>
    <row r="96" spans="1:7" ht="12.75">
      <c r="A96" s="565" t="s">
        <v>517</v>
      </c>
      <c r="B96" s="619"/>
      <c r="C96" s="619">
        <v>32</v>
      </c>
      <c r="D96" s="619">
        <f t="shared" si="10"/>
        <v>32</v>
      </c>
      <c r="E96" s="619"/>
      <c r="F96" s="619"/>
      <c r="G96" s="619">
        <f t="shared" si="11"/>
        <v>0</v>
      </c>
    </row>
    <row r="97" spans="2:7" s="523" customFormat="1" ht="12.75">
      <c r="B97" s="624"/>
      <c r="C97" s="624"/>
      <c r="D97" s="619">
        <f t="shared" si="10"/>
        <v>0</v>
      </c>
      <c r="E97" s="624"/>
      <c r="F97" s="624"/>
      <c r="G97" s="619">
        <f t="shared" si="11"/>
        <v>0</v>
      </c>
    </row>
    <row r="98" spans="1:7" s="562" customFormat="1" ht="12.75">
      <c r="A98" s="562" t="s">
        <v>518</v>
      </c>
      <c r="B98" s="625">
        <f aca="true" t="shared" si="12" ref="B98:G98">B10+B14+B16+B18+B24+B26+B28+B33+B39+B45+B51+B53+B59+B61+B66+B72+B74+B79+B81+B83+B88+B90+B92+B94+B96</f>
        <v>10593306</v>
      </c>
      <c r="C98" s="625">
        <f t="shared" si="12"/>
        <v>17123202</v>
      </c>
      <c r="D98" s="625">
        <f t="shared" si="12"/>
        <v>6529896</v>
      </c>
      <c r="E98" s="625">
        <f t="shared" si="12"/>
        <v>8606878</v>
      </c>
      <c r="F98" s="625">
        <f t="shared" si="12"/>
        <v>9337320</v>
      </c>
      <c r="G98" s="625">
        <f t="shared" si="12"/>
        <v>730442</v>
      </c>
    </row>
    <row r="99" s="523" customFormat="1" ht="12.75">
      <c r="A99" s="626" t="s">
        <v>489</v>
      </c>
    </row>
    <row r="100" spans="1:7" s="523" customFormat="1" ht="12.75">
      <c r="A100" s="627" t="s">
        <v>490</v>
      </c>
      <c r="B100" s="628">
        <f aca="true" t="shared" si="13" ref="B100:G100">B12+B20+B30+B35+B41+B47+B55+B68+B76+B85</f>
        <v>28608</v>
      </c>
      <c r="C100" s="628">
        <f t="shared" si="13"/>
        <v>20012</v>
      </c>
      <c r="D100" s="628">
        <f t="shared" si="13"/>
        <v>-8596</v>
      </c>
      <c r="E100" s="628">
        <f t="shared" si="13"/>
        <v>996679</v>
      </c>
      <c r="F100" s="628">
        <f t="shared" si="13"/>
        <v>764144</v>
      </c>
      <c r="G100" s="628">
        <f t="shared" si="13"/>
        <v>-232535</v>
      </c>
    </row>
    <row r="101" spans="1:7" s="523" customFormat="1" ht="12.75">
      <c r="A101" s="627" t="s">
        <v>494</v>
      </c>
      <c r="B101" s="628">
        <f aca="true" t="shared" si="14" ref="B101:G101">B21+B36+B42+B48+B56+B69</f>
        <v>2560</v>
      </c>
      <c r="C101" s="628">
        <f t="shared" si="14"/>
        <v>927153</v>
      </c>
      <c r="D101" s="628">
        <f t="shared" si="14"/>
        <v>924593</v>
      </c>
      <c r="E101" s="628">
        <f t="shared" si="14"/>
        <v>216283</v>
      </c>
      <c r="F101" s="628">
        <f t="shared" si="14"/>
        <v>208109</v>
      </c>
      <c r="G101" s="628">
        <f t="shared" si="14"/>
        <v>-8174</v>
      </c>
    </row>
    <row r="102" spans="1:7" s="523" customFormat="1" ht="12.75">
      <c r="A102" s="626" t="s">
        <v>495</v>
      </c>
      <c r="B102" s="628">
        <f aca="true" t="shared" si="15" ref="B102:G102">B22+B31+B37+B43+B49+B57+B64+B70+B77+B86</f>
        <v>125817</v>
      </c>
      <c r="C102" s="628">
        <f t="shared" si="15"/>
        <v>75959</v>
      </c>
      <c r="D102" s="628">
        <f t="shared" si="15"/>
        <v>-49858</v>
      </c>
      <c r="E102" s="628">
        <f t="shared" si="15"/>
        <v>581184</v>
      </c>
      <c r="F102" s="628">
        <f t="shared" si="15"/>
        <v>356208</v>
      </c>
      <c r="G102" s="628">
        <f t="shared" si="15"/>
        <v>-224976</v>
      </c>
    </row>
    <row r="103" spans="2:7" ht="12.75">
      <c r="B103" s="619"/>
      <c r="C103" s="619"/>
      <c r="D103" s="619"/>
      <c r="E103" s="619"/>
      <c r="F103" s="619"/>
      <c r="G103" s="619"/>
    </row>
    <row r="107" s="629" customFormat="1" ht="14.25">
      <c r="A107" s="629" t="s">
        <v>519</v>
      </c>
    </row>
    <row r="112" s="629" customFormat="1" ht="14.25">
      <c r="A112" s="629" t="s">
        <v>520</v>
      </c>
    </row>
  </sheetData>
  <printOptions/>
  <pageMargins left="0.56" right="0.4" top="0.32" bottom="0.38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Sintija</dc:creator>
  <cp:keywords/>
  <dc:description/>
  <cp:lastModifiedBy>VinetaP</cp:lastModifiedBy>
  <cp:lastPrinted>1998-06-03T12:38:59Z</cp:lastPrinted>
  <dcterms:created xsi:type="dcterms:W3CDTF">1998-06-01T06:55:14Z</dcterms:created>
  <dcterms:modified xsi:type="dcterms:W3CDTF">2002-12-04T14:37:52Z</dcterms:modified>
  <cp:category/>
  <cp:version/>
  <cp:contentType/>
  <cp:contentStatus/>
</cp:coreProperties>
</file>