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Saturs" sheetId="1" r:id="rId1"/>
    <sheet name="paš-kop" sheetId="2" r:id="rId2"/>
    <sheet name="veik-pārs-paš" sheetId="3" r:id="rId3"/>
    <sheet name="Spec-vald-funkc" sheetId="4" r:id="rId4"/>
    <sheet name="Pam-ekon-klas" sheetId="5" r:id="rId5"/>
    <sheet name="Pam-ieņ" sheetId="6" r:id="rId6"/>
    <sheet name="Spec-ieņ" sheetId="7" r:id="rId7"/>
    <sheet name="Spec-ekon-klas" sheetId="8" r:id="rId8"/>
  </sheets>
  <definedNames/>
  <calcPr fullCalcOnLoad="1"/>
</workbook>
</file>

<file path=xl/sharedStrings.xml><?xml version="1.0" encoding="utf-8"?>
<sst xmlns="http://schemas.openxmlformats.org/spreadsheetml/2006/main" count="6883" uniqueCount="2233">
  <si>
    <t>Sociālā apdrošināšana un  sociālā</t>
  </si>
  <si>
    <t>nodrošināšana</t>
  </si>
  <si>
    <t>07.0.0.0.</t>
  </si>
  <si>
    <t>Dzīvokļu un komunālā saimniecība,</t>
  </si>
  <si>
    <t>vides aizsardzība</t>
  </si>
  <si>
    <t>08.0.0.0.</t>
  </si>
  <si>
    <t>Brīvais laiks, sports, kultūra un reliģija</t>
  </si>
  <si>
    <t>10.0.0.0.</t>
  </si>
  <si>
    <t xml:space="preserve">Lauksaimniecība (zemkopība), mežkopība </t>
  </si>
  <si>
    <t>un zvejniecība</t>
  </si>
  <si>
    <t>12.0.0.0.</t>
  </si>
  <si>
    <t>Transports,sakari</t>
  </si>
  <si>
    <t>13.0.0.0.</t>
  </si>
  <si>
    <t>Pārējā ekonomiskā darbība un dienesti</t>
  </si>
  <si>
    <t>14.0.0.0.</t>
  </si>
  <si>
    <t>Pārējie izdevumi, kas nav atspoguļoti</t>
  </si>
  <si>
    <t>pamatgrupās</t>
  </si>
  <si>
    <t xml:space="preserve"> 4000</t>
  </si>
  <si>
    <t>Kapitālie izdevumi</t>
  </si>
  <si>
    <t xml:space="preserve"> 6000</t>
  </si>
  <si>
    <t>Zemes iegāde</t>
  </si>
  <si>
    <t xml:space="preserve"> 7000</t>
  </si>
  <si>
    <t>Investķcijas</t>
  </si>
  <si>
    <t xml:space="preserve"> 8000</t>
  </si>
  <si>
    <t>Valsts iekļęjie aizdevumi  un atmaksas</t>
  </si>
  <si>
    <t xml:space="preserve"> 9000</t>
  </si>
  <si>
    <t>Ārpusvalsts aizdevumi un atmaksas</t>
  </si>
  <si>
    <t>Lķdzekīu atlikums gada beigās (I - II)</t>
  </si>
  <si>
    <t>06000</t>
  </si>
  <si>
    <t>Sociālā apdroļināļana un sociālā nodroļināļana</t>
  </si>
  <si>
    <t>I.Ieņęmumi - pavisam</t>
  </si>
  <si>
    <t>Lķdzekīu atlikums gada sākumā</t>
  </si>
  <si>
    <t>Dotācijas, dāvinājumi (ziedojumi) ar norādķtu męrģi</t>
  </si>
  <si>
    <t>Humānā palķdzķba naudas izteiksmę</t>
  </si>
  <si>
    <t>II.Izdevumi - pavisam</t>
  </si>
  <si>
    <t xml:space="preserve"> 0010</t>
  </si>
  <si>
    <t>Nesadalķtie izdevumi</t>
  </si>
  <si>
    <t xml:space="preserve"> 1100</t>
  </si>
  <si>
    <t>Atalgojumi</t>
  </si>
  <si>
    <t xml:space="preserve"> 1200</t>
  </si>
  <si>
    <t>Darba devęja sociālā nodokīa iemaksas</t>
  </si>
  <si>
    <t xml:space="preserve"> 1300</t>
  </si>
  <si>
    <t>Komandęjumu un dienesta braucienu izdevumi</t>
  </si>
  <si>
    <t xml:space="preserve"> 1400</t>
  </si>
  <si>
    <t>Pakalpojumu apmaksa</t>
  </si>
  <si>
    <t xml:space="preserve"> 1500</t>
  </si>
  <si>
    <t>Materiālu,energores.,ūdens un invent.vęrtķbā lķdz 50 Ls par 1 v.iegāde</t>
  </si>
  <si>
    <t xml:space="preserve"> 1600</t>
  </si>
  <si>
    <t>Grāmatu un žurnālu iegāde</t>
  </si>
  <si>
    <t xml:space="preserve"> 2000</t>
  </si>
  <si>
    <t>Maksājumi par aizdevumiem un kredķtiem</t>
  </si>
  <si>
    <t xml:space="preserve"> 3000</t>
  </si>
  <si>
    <t>Subsķdijas un dotācijas</t>
  </si>
  <si>
    <t>07000</t>
  </si>
  <si>
    <t>Dzķvokīu un komunālā saimniecķba,vides aizsardzķba</t>
  </si>
  <si>
    <t>08000</t>
  </si>
  <si>
    <t>Brķvais laiks,sports,kultūra un reliėija</t>
  </si>
  <si>
    <t>09000</t>
  </si>
  <si>
    <t>Kurināmā un enerėętikas dienesti un pasākumi</t>
  </si>
  <si>
    <t>10000</t>
  </si>
  <si>
    <t>Lauksaimniecķba(zemkopķba),mežkopķba un zvejniecķba</t>
  </si>
  <si>
    <t>11000</t>
  </si>
  <si>
    <t>Iegūstoļā rūpniecķba,rūpniecķba,celtniecķba,derķgie izrakteņi</t>
  </si>
  <si>
    <t xml:space="preserve">Paļvaldķbu pamatbudžeta izdevumu izpilde 1997.gadā </t>
  </si>
  <si>
    <t xml:space="preserve">Pašvaldību pamatbudžeta izdevumu izpilde 1998.gadā </t>
  </si>
  <si>
    <t xml:space="preserve">pęc ekonomiskās klasifikācijas </t>
  </si>
  <si>
    <t xml:space="preserve">pēc ekonomiskās klasifikācijas </t>
  </si>
  <si>
    <t xml:space="preserve">1996.gads </t>
  </si>
  <si>
    <t>PAVISAM   IZDEVUMI</t>
  </si>
  <si>
    <t>Aizsardzķba</t>
  </si>
  <si>
    <t xml:space="preserve">Uzturēšanas izdevumi </t>
  </si>
  <si>
    <t>Kārtējie izdevumi</t>
  </si>
  <si>
    <t>1100</t>
  </si>
  <si>
    <t>1200</t>
  </si>
  <si>
    <t>Valsts  sociālās apdrošināšanas obligātās iemaksas</t>
  </si>
  <si>
    <t>Komandējumu un dienesta braucienu izdevumi</t>
  </si>
  <si>
    <t>1400</t>
  </si>
  <si>
    <t>1500</t>
  </si>
  <si>
    <t>Materiālu, energoresursu, ūdens un inventāra</t>
  </si>
  <si>
    <t>Materiālu,energores.,ūdens un invent.vęrtķbā</t>
  </si>
  <si>
    <t>vērtībā līdz Ls 50 par 1 vienību iegāde</t>
  </si>
  <si>
    <t>lķdz 50 īs par 1 v.iegāde</t>
  </si>
  <si>
    <t>1600</t>
  </si>
  <si>
    <t>2000</t>
  </si>
  <si>
    <t xml:space="preserve">Pārējie izdevumi, kurus sadala pa ekonomiskās </t>
  </si>
  <si>
    <t>3000</t>
  </si>
  <si>
    <t>klasifikācijas kodiem budžeta izpildes gaitā</t>
  </si>
  <si>
    <t>Maksājumi par aizdevumiem un kredītiem</t>
  </si>
  <si>
    <t>Subsīdijas un dotācijas</t>
  </si>
  <si>
    <t>Izdevumi kapitālieguldījumiem</t>
  </si>
  <si>
    <t>Investīcijas</t>
  </si>
  <si>
    <t>Pašvaldību budžeta tīrie aizdevumi</t>
  </si>
  <si>
    <t>Valsts iekšējie aizdevumi  un atmaksas</t>
  </si>
  <si>
    <t xml:space="preserve">Finansu ministrs </t>
  </si>
  <si>
    <t>03110</t>
  </si>
  <si>
    <t>03120</t>
  </si>
  <si>
    <t>03130</t>
  </si>
  <si>
    <t>03400</t>
  </si>
  <si>
    <t>04000</t>
  </si>
  <si>
    <t>Izglķtķba</t>
  </si>
  <si>
    <t>04010</t>
  </si>
  <si>
    <t>04110</t>
  </si>
  <si>
    <t>04120</t>
  </si>
  <si>
    <t>04211</t>
  </si>
  <si>
    <t>04212</t>
  </si>
  <si>
    <t>04213</t>
  </si>
  <si>
    <t>04220</t>
  </si>
  <si>
    <t>04421</t>
  </si>
  <si>
    <t>04422</t>
  </si>
  <si>
    <t>04423</t>
  </si>
  <si>
    <t>04500</t>
  </si>
  <si>
    <t>04611</t>
  </si>
  <si>
    <t>04630</t>
  </si>
  <si>
    <t>05000</t>
  </si>
  <si>
    <t>Veselķbas aprūpe</t>
  </si>
  <si>
    <t>05100</t>
  </si>
  <si>
    <t>05200</t>
  </si>
  <si>
    <t>05210</t>
  </si>
  <si>
    <t>05220</t>
  </si>
  <si>
    <t>05240</t>
  </si>
  <si>
    <t>05250</t>
  </si>
  <si>
    <t>05610</t>
  </si>
  <si>
    <t>06144</t>
  </si>
  <si>
    <t>06150</t>
  </si>
  <si>
    <t>06210</t>
  </si>
  <si>
    <t>06220</t>
  </si>
  <si>
    <t>06230</t>
  </si>
  <si>
    <t>06240</t>
  </si>
  <si>
    <t>06250</t>
  </si>
  <si>
    <t>06251</t>
  </si>
  <si>
    <t>06260</t>
  </si>
  <si>
    <t>06310</t>
  </si>
  <si>
    <t>06320</t>
  </si>
  <si>
    <t>07100</t>
  </si>
  <si>
    <t>07200</t>
  </si>
  <si>
    <t>07300</t>
  </si>
  <si>
    <t>07400</t>
  </si>
  <si>
    <t>07500</t>
  </si>
  <si>
    <t>08010</t>
  </si>
  <si>
    <t>08120</t>
  </si>
  <si>
    <t>08140</t>
  </si>
  <si>
    <t>08210</t>
  </si>
  <si>
    <t>08220</t>
  </si>
  <si>
    <t>08230</t>
  </si>
  <si>
    <t>08270</t>
  </si>
  <si>
    <t>08280</t>
  </si>
  <si>
    <t>09100</t>
  </si>
  <si>
    <t>09200</t>
  </si>
  <si>
    <t>09300</t>
  </si>
  <si>
    <t>10100</t>
  </si>
  <si>
    <t>10200</t>
  </si>
  <si>
    <t>10300</t>
  </si>
  <si>
    <t>10400</t>
  </si>
  <si>
    <t>11200</t>
  </si>
  <si>
    <t>11300</t>
  </si>
  <si>
    <t>12000</t>
  </si>
  <si>
    <t>12100</t>
  </si>
  <si>
    <t>12200</t>
  </si>
  <si>
    <t>12300</t>
  </si>
  <si>
    <t>12700</t>
  </si>
  <si>
    <t>12800</t>
  </si>
  <si>
    <t>13000</t>
  </si>
  <si>
    <t>Pāręjā ekonomiskā darbķba un dienesti</t>
  </si>
  <si>
    <t>13100</t>
  </si>
  <si>
    <t>13200</t>
  </si>
  <si>
    <t>13400</t>
  </si>
  <si>
    <t>13500</t>
  </si>
  <si>
    <t>13600</t>
  </si>
  <si>
    <t>14000</t>
  </si>
  <si>
    <t>Pāręjie izdevumi,kas nav atspoguīoti pamatgrupās</t>
  </si>
  <si>
    <t>14120</t>
  </si>
  <si>
    <t>14180</t>
  </si>
  <si>
    <t>14300</t>
  </si>
  <si>
    <t>14320</t>
  </si>
  <si>
    <t>14321</t>
  </si>
  <si>
    <t>14322</t>
  </si>
  <si>
    <t>14323</t>
  </si>
  <si>
    <t>14340</t>
  </si>
  <si>
    <t>14400</t>
  </si>
  <si>
    <t>14500</t>
  </si>
  <si>
    <t>88888</t>
  </si>
  <si>
    <t>99999</t>
  </si>
  <si>
    <t>Tekoļā gada ieņęmumi</t>
  </si>
  <si>
    <t>No kredķtiestādęm saņemtie kredķti</t>
  </si>
  <si>
    <t>Pavisam ieņęmumi no maksas pakalpojumiem pęc valdķbas funkcijām</t>
  </si>
  <si>
    <t>Paļvaldķbu pamatbudžeta ieņęmumu izpilde 1997.gadā</t>
  </si>
  <si>
    <t>Pašvaldību pamatbudžeta ieņēmumu izpilde 1998.gadā</t>
  </si>
  <si>
    <t>PAVISAM   IEŅĒMUMI   (I+II+III)</t>
  </si>
  <si>
    <t>I. Nodokļu ieņēmumi</t>
  </si>
  <si>
    <t xml:space="preserve">  1.1.0.0.</t>
  </si>
  <si>
    <t>Iedzīvotāju ienākuma nodoklis*</t>
  </si>
  <si>
    <t>*</t>
  </si>
  <si>
    <t xml:space="preserve">  4.0.0.0.</t>
  </si>
  <si>
    <t>Nodokļi no īpašuma</t>
  </si>
  <si>
    <t>Nekustāmā īpašuma nodoklis</t>
  </si>
  <si>
    <t xml:space="preserve"> 4.2.1.0.</t>
  </si>
  <si>
    <t>Īpašuma nodoklis</t>
  </si>
  <si>
    <t>Zemes nodokļa parādu maksājumi</t>
  </si>
  <si>
    <t>Zemes nodoklis</t>
  </si>
  <si>
    <t xml:space="preserve">  5.0.0.0.</t>
  </si>
  <si>
    <t>Iekšējie nodokļi par pakalpojumiem un precēm</t>
  </si>
  <si>
    <t xml:space="preserve"> 5.4.1.0.</t>
  </si>
  <si>
    <t>Azartspēļu nodoklis</t>
  </si>
  <si>
    <t xml:space="preserve"> 5.4.2.0.</t>
  </si>
  <si>
    <t>Izložu nodoklis</t>
  </si>
  <si>
    <t>Dabas resursu nodoklis</t>
  </si>
  <si>
    <t>II. Nenodokļu ieņēmumi</t>
  </si>
  <si>
    <t xml:space="preserve">Maksājumi par valsts (pašvaldību) kapitāla </t>
  </si>
  <si>
    <t>izmantošanu</t>
  </si>
  <si>
    <t xml:space="preserve">Procentu maksājumi par iekšējiem </t>
  </si>
  <si>
    <t>aizņēmumiem un kredītiem</t>
  </si>
  <si>
    <t>Valsts (pašvaldību) nodevas un maksājumi</t>
  </si>
  <si>
    <t>Valsts nodeva par noteriālās darbības veikšanu</t>
  </si>
  <si>
    <t xml:space="preserve">Pārējās valsts nodevas par juridiskājiem un citiem </t>
  </si>
  <si>
    <t>pakalpojumiem</t>
  </si>
  <si>
    <t xml:space="preserve">  8.3.0.0.</t>
  </si>
  <si>
    <t xml:space="preserve">Valsts nodeva par speciālu atļauju (licenču) </t>
  </si>
  <si>
    <t xml:space="preserve">izsniegšanu atsevišķu uzņēmējdarbības veidu </t>
  </si>
  <si>
    <t xml:space="preserve">  8.4.0.0.</t>
  </si>
  <si>
    <t>veikšanai</t>
  </si>
  <si>
    <t>Ostas un kuģošanas nodeva</t>
  </si>
  <si>
    <t>Pašvaldību nodevas</t>
  </si>
  <si>
    <t>Maksājumi par budžeta iestāžu sniegtājiem maksas</t>
  </si>
  <si>
    <t>pakalpojumiem un citi pašu ieņēmumi</t>
  </si>
  <si>
    <t xml:space="preserve">Ienākumi no valsts (pašvaldības) īpašuma </t>
  </si>
  <si>
    <t>iznomāšanas</t>
  </si>
  <si>
    <t>Pārējās valsts (pašvaldību) nodevas</t>
  </si>
  <si>
    <t xml:space="preserve">  9.1.9.0.</t>
  </si>
  <si>
    <t>Sodi un sankcijas</t>
  </si>
  <si>
    <t>Pārējie nenodokļu maksājumi</t>
  </si>
  <si>
    <t>Kredītoru un deponentu parādu summas,</t>
  </si>
  <si>
    <t>kurām iestājies  prasības noilgums</t>
  </si>
  <si>
    <t xml:space="preserve">Iestāžu un organizāciju saņemto un iepriekšējā </t>
  </si>
  <si>
    <t xml:space="preserve">  9.2.0.0.</t>
  </si>
  <si>
    <t>gadā neizlietoto budžeta līdzekļu atmaksa</t>
  </si>
  <si>
    <t>Ieņēmumi no meža resursu realizācijas</t>
  </si>
  <si>
    <t xml:space="preserve">Ieņēmumi no dzīvokļu un komunālajiem  </t>
  </si>
  <si>
    <t xml:space="preserve">Valsts un pašvaldību mantas </t>
  </si>
  <si>
    <t>realizācijas ieņēmumi</t>
  </si>
  <si>
    <t xml:space="preserve">  9.3.0.0.</t>
  </si>
  <si>
    <t xml:space="preserve">Konvertējamās valūtas norēķinu kursu </t>
  </si>
  <si>
    <t xml:space="preserve"> izmaiņu ieņēmumi</t>
  </si>
  <si>
    <t xml:space="preserve">  9.5.0.0.</t>
  </si>
  <si>
    <t>Pārējie ieņēmumi</t>
  </si>
  <si>
    <t xml:space="preserve">Ieņēmumi no valsts (pašvaldību) nekustamā īpašuma </t>
  </si>
  <si>
    <t>pārdošanas</t>
  </si>
  <si>
    <t>Valsts un pašvaldību privatizācijas fonda iemaksas</t>
  </si>
  <si>
    <t>Citas iemaksas par nekustāmo īpašumu</t>
  </si>
  <si>
    <t>12.0.1.0.</t>
  </si>
  <si>
    <t>Ieņēmumi no zemes īpašuma pārdošanas</t>
  </si>
  <si>
    <t xml:space="preserve"> Kopā nodokīu un nenodokīu ieņęmumi (I+II)</t>
  </si>
  <si>
    <t>Kopā nodokļu un nenodokļu ieņēmumi (I+II)</t>
  </si>
  <si>
    <t>III. Saņemtie maksājumi</t>
  </si>
  <si>
    <t>18.1.2.0.</t>
  </si>
  <si>
    <t>Norēķini ar pašvaldību budžetiem</t>
  </si>
  <si>
    <t>18.1.2.1.</t>
  </si>
  <si>
    <t>Norēķini ar citu pašvaldību izglītības iestāžu</t>
  </si>
  <si>
    <t xml:space="preserve"> sniegtajiem  pakalpojumiem</t>
  </si>
  <si>
    <t>18.1.2.2.</t>
  </si>
  <si>
    <t xml:space="preserve">Norēķini ar citu pašvaldību sociālās palīdzības </t>
  </si>
  <si>
    <t xml:space="preserve"> iestāžu  sniegtajiem  pakalpojumiem</t>
  </si>
  <si>
    <t>18.1.2.3.</t>
  </si>
  <si>
    <t>Pārējie norēķini</t>
  </si>
  <si>
    <t>18.2.0.0.</t>
  </si>
  <si>
    <t>Maksājumi no valsts pamatbudžeta</t>
  </si>
  <si>
    <t>18.2.1.0.</t>
  </si>
  <si>
    <t>Dotācijas</t>
  </si>
  <si>
    <t>18.2.1.1.</t>
  </si>
  <si>
    <t xml:space="preserve">Dotācija no IM valsts ģimnāzijām </t>
  </si>
  <si>
    <t>18.2.2.0.</t>
  </si>
  <si>
    <t>Mērķdotācijas</t>
  </si>
  <si>
    <t>18.3.0.0.</t>
  </si>
  <si>
    <t>Maksājumi no finansu izlīdzināšanas fonda</t>
  </si>
  <si>
    <t xml:space="preserve"> pašvaldību budžetiem</t>
  </si>
  <si>
    <t>18.3.1.0.</t>
  </si>
  <si>
    <t>18.3.2.0.</t>
  </si>
  <si>
    <t xml:space="preserve">Pārējie maksājumi no pašvaldību finansu izlīdzināšanas </t>
  </si>
  <si>
    <t>fonda pašvaldību budžetiem</t>
  </si>
  <si>
    <t>Maksājumi no citiem  budžetiem</t>
  </si>
  <si>
    <t xml:space="preserve">* iedzīvotāju  ienākuma  nodokļa  atlikums  sadales  kontā    Ls   1 549 847 </t>
  </si>
  <si>
    <t>Pašvaldību speciālā budžeta ieņēmumu izpilde 1998.gadā</t>
  </si>
  <si>
    <t>IEŅĒMUMI (I + II)</t>
  </si>
  <si>
    <t>Nodevas un maksājumi</t>
  </si>
  <si>
    <t xml:space="preserve">Sodi un sankcijas </t>
  </si>
  <si>
    <t>Pārējie nenodokļu ieņēmumi</t>
  </si>
  <si>
    <t xml:space="preserve">III. Maksas pakalpojumi un citi </t>
  </si>
  <si>
    <t>pašu ieņēmumi</t>
  </si>
  <si>
    <t xml:space="preserve">IV.  Saņemtie ziedojumi un  </t>
  </si>
  <si>
    <t>dāvinājumi</t>
  </si>
  <si>
    <t>S a t u r a    r ā d ī t ā j s</t>
  </si>
  <si>
    <t>3.sējums</t>
  </si>
  <si>
    <t>1.   Pašvaldību    pamatbudžeta  ieņēmumu  izpilde 1998.gadā</t>
  </si>
  <si>
    <t>2.  Pašvaldību  pamatbudžeta  izdevumu  izpilde  1998.gadā</t>
  </si>
  <si>
    <t xml:space="preserve">     pēc   valdības  funkcijām</t>
  </si>
  <si>
    <t xml:space="preserve">     pēc  ekonomiskās  klasifikācijas</t>
  </si>
  <si>
    <t>3.  Pašvaldību  pamatbudžeta  izdevumu  izpilde  1998.gadā</t>
  </si>
  <si>
    <t>4.  Pašvaldību  speciālā  budžeta  ieņēmumu  izpilde 1998.gadā</t>
  </si>
  <si>
    <t>5.  Pašvaldību  speciālā  budžeta  izdevumu   izpilde   1998.gadā</t>
  </si>
  <si>
    <t>6.  Pašvaldību  speciālā  budžeta  izdevumu  izpilde  1998.gadā</t>
  </si>
  <si>
    <t>7.  Kopsavilkuma  pārskats  par  pašvaldību  budžetu  ieņēmumiem</t>
  </si>
  <si>
    <t xml:space="preserve">      un  izdevumiem</t>
  </si>
  <si>
    <t xml:space="preserve">8.  Pārskats   par   Valsts   kases   pārskaitījumiem  </t>
  </si>
  <si>
    <t xml:space="preserve">      pašvaldībām  1998.gadā</t>
  </si>
  <si>
    <t>.</t>
  </si>
  <si>
    <t>Kopsavilkuma  pārskats  par   pašvaldību   budžetu  ieņēmumiem  un  izdevumiem</t>
  </si>
  <si>
    <t>(Latos)</t>
  </si>
  <si>
    <t>Ieņēmumi</t>
  </si>
  <si>
    <t>Izdevumi</t>
  </si>
  <si>
    <t>Iekšējā  finansēšana</t>
  </si>
  <si>
    <t>Paš</t>
  </si>
  <si>
    <t>Rajona  padomes ,</t>
  </si>
  <si>
    <t>Pavisam</t>
  </si>
  <si>
    <t>Ieņēmumu</t>
  </si>
  <si>
    <t>Finansē-</t>
  </si>
  <si>
    <t>val-</t>
  </si>
  <si>
    <t>pilsētas , pagasta</t>
  </si>
  <si>
    <t xml:space="preserve">Nodokļu  </t>
  </si>
  <si>
    <t xml:space="preserve">Saņemtie </t>
  </si>
  <si>
    <t xml:space="preserve">Izdevumi </t>
  </si>
  <si>
    <t>Norēķini</t>
  </si>
  <si>
    <t>izdevumi</t>
  </si>
  <si>
    <t>pārsnie-</t>
  </si>
  <si>
    <t>šana</t>
  </si>
  <si>
    <t>No citām</t>
  </si>
  <si>
    <t>Budžeta</t>
  </si>
  <si>
    <t>tajā skaitā</t>
  </si>
  <si>
    <t>No</t>
  </si>
  <si>
    <t>Pārējā</t>
  </si>
  <si>
    <t xml:space="preserve">Ārējā </t>
  </si>
  <si>
    <t>dības</t>
  </si>
  <si>
    <t>nosaukums</t>
  </si>
  <si>
    <t>un</t>
  </si>
  <si>
    <t>maksājumi</t>
  </si>
  <si>
    <t>ieņēmumi</t>
  </si>
  <si>
    <t>pēc</t>
  </si>
  <si>
    <t>gums</t>
  </si>
  <si>
    <t>valsts</t>
  </si>
  <si>
    <t>līdzekļu</t>
  </si>
  <si>
    <t>Līdzekļu</t>
  </si>
  <si>
    <t>komerc-</t>
  </si>
  <si>
    <t>iekšējā</t>
  </si>
  <si>
    <t>finansē-</t>
  </si>
  <si>
    <t>kods</t>
  </si>
  <si>
    <t>nenodokļu</t>
  </si>
  <si>
    <t xml:space="preserve">valdības </t>
  </si>
  <si>
    <t>valdības</t>
  </si>
  <si>
    <t>vai</t>
  </si>
  <si>
    <t>pārvaldes</t>
  </si>
  <si>
    <t>izmaiņas</t>
  </si>
  <si>
    <t>atlikums</t>
  </si>
  <si>
    <t>bankām</t>
  </si>
  <si>
    <t xml:space="preserve">  ieņēmumi *</t>
  </si>
  <si>
    <t>funkcijām</t>
  </si>
  <si>
    <t>deficīts</t>
  </si>
  <si>
    <t>struk-</t>
  </si>
  <si>
    <t>gada</t>
  </si>
  <si>
    <t>tūrām</t>
  </si>
  <si>
    <t>sākumā</t>
  </si>
  <si>
    <t>beigās</t>
  </si>
  <si>
    <t>0010</t>
  </si>
  <si>
    <t>RĪGA</t>
  </si>
  <si>
    <t>0500</t>
  </si>
  <si>
    <t>DAUGAVPILS</t>
  </si>
  <si>
    <t>0900</t>
  </si>
  <si>
    <t>JELGAVA</t>
  </si>
  <si>
    <t>1300</t>
  </si>
  <si>
    <t>JŪRMALA</t>
  </si>
  <si>
    <t>1700</t>
  </si>
  <si>
    <t>LIEPĀJA</t>
  </si>
  <si>
    <t>2100</t>
  </si>
  <si>
    <t>RĒZEKNE</t>
  </si>
  <si>
    <t>2700</t>
  </si>
  <si>
    <t>VENTSPILS</t>
  </si>
  <si>
    <t>3200</t>
  </si>
  <si>
    <t>AIZKRAUKLES RAJONS</t>
  </si>
  <si>
    <t>3201</t>
  </si>
  <si>
    <t>AIZKRAUKLE</t>
  </si>
  <si>
    <t>3207</t>
  </si>
  <si>
    <t>JAUNJELGAVA</t>
  </si>
  <si>
    <t>3213</t>
  </si>
  <si>
    <t>PĻAVIŅAS</t>
  </si>
  <si>
    <t>3242</t>
  </si>
  <si>
    <t>AIVIEKSTES PAGASTS</t>
  </si>
  <si>
    <t>3244</t>
  </si>
  <si>
    <t>AIZKRAUKLES PAGASTS</t>
  </si>
  <si>
    <t>3246</t>
  </si>
  <si>
    <t>BEBRU PAGASTS</t>
  </si>
  <si>
    <t>3250</t>
  </si>
  <si>
    <t>DAUDZESES PAGASTS</t>
  </si>
  <si>
    <t>3254</t>
  </si>
  <si>
    <t>IRŠU PAGASTS</t>
  </si>
  <si>
    <t>3258</t>
  </si>
  <si>
    <t>KLINTAINES PAGASTS</t>
  </si>
  <si>
    <t>3260</t>
  </si>
  <si>
    <t>KOKNESES PAGASTS</t>
  </si>
  <si>
    <t>3262</t>
  </si>
  <si>
    <t>KURMENES PAGASTS</t>
  </si>
  <si>
    <t>3266</t>
  </si>
  <si>
    <t>MAZZALVES PAGASTS</t>
  </si>
  <si>
    <t>3270</t>
  </si>
  <si>
    <t>NERETAS PAGASTS</t>
  </si>
  <si>
    <t>3274</t>
  </si>
  <si>
    <t>PILSKALNES PAGASTS</t>
  </si>
  <si>
    <t>3278</t>
  </si>
  <si>
    <t>SECES PAGASTS</t>
  </si>
  <si>
    <t>3280</t>
  </si>
  <si>
    <t>SĒRENES PAGASTS</t>
  </si>
  <si>
    <t>3282</t>
  </si>
  <si>
    <t>SKRĪVERU PAGASTS</t>
  </si>
  <si>
    <t>3284</t>
  </si>
  <si>
    <t>STABURAGA PAGASTS</t>
  </si>
  <si>
    <t>3286</t>
  </si>
  <si>
    <t>SUNĀKSTES PAGASTS</t>
  </si>
  <si>
    <t>3290</t>
  </si>
  <si>
    <t>VALLES PAGASTS</t>
  </si>
  <si>
    <t>3292</t>
  </si>
  <si>
    <t>VIETALVAS PAGASTS</t>
  </si>
  <si>
    <t>3296</t>
  </si>
  <si>
    <t>ZALVES PAGASTS</t>
  </si>
  <si>
    <t>KOPĀ PA RAJONU</t>
  </si>
  <si>
    <t>3600</t>
  </si>
  <si>
    <t>ALŪKSNES RAJONS</t>
  </si>
  <si>
    <t>3601</t>
  </si>
  <si>
    <t>ALŪKSNE</t>
  </si>
  <si>
    <t>3605</t>
  </si>
  <si>
    <t>APE</t>
  </si>
  <si>
    <t>3642</t>
  </si>
  <si>
    <t>ALSVIĶU PAGASTS</t>
  </si>
  <si>
    <t>3644</t>
  </si>
  <si>
    <t>ANNAS PAGASTS</t>
  </si>
  <si>
    <t>3648</t>
  </si>
  <si>
    <t>GAUJIENAS PAGASTS</t>
  </si>
  <si>
    <t>3652</t>
  </si>
  <si>
    <t>ILZENES PAGASTS</t>
  </si>
  <si>
    <t>3656</t>
  </si>
  <si>
    <t>JAUNALŪKSNES PAGASTS</t>
  </si>
  <si>
    <t>3658</t>
  </si>
  <si>
    <t>JAUNANNAS PAGASTS</t>
  </si>
  <si>
    <t>3660</t>
  </si>
  <si>
    <t>JAUNLAICENES PAGASTS</t>
  </si>
  <si>
    <t>3664</t>
  </si>
  <si>
    <t>KALCEMPJU PAGASTS</t>
  </si>
  <si>
    <t>3668</t>
  </si>
  <si>
    <t>LIEPNAS PAGASTS</t>
  </si>
  <si>
    <t>3672</t>
  </si>
  <si>
    <t>MALIENAS PAGASTS</t>
  </si>
  <si>
    <t>3674</t>
  </si>
  <si>
    <t>MĀLUPES PAGATS</t>
  </si>
  <si>
    <t>3676</t>
  </si>
  <si>
    <t>MĀRKALNES PAGASTS</t>
  </si>
  <si>
    <t>3680</t>
  </si>
  <si>
    <t>PEDEDZES PAGASTS</t>
  </si>
  <si>
    <t>3684</t>
  </si>
  <si>
    <t>TRAPENES PAGASTS</t>
  </si>
  <si>
    <t>3688</t>
  </si>
  <si>
    <t>VECLAICENES PAGASTS</t>
  </si>
  <si>
    <t>3690</t>
  </si>
  <si>
    <t>VIREŠU PAGASTS</t>
  </si>
  <si>
    <t>3694</t>
  </si>
  <si>
    <t>ZELTIŅU PAGASTS</t>
  </si>
  <si>
    <t>3696</t>
  </si>
  <si>
    <t>ZIEMERU PAGASTS</t>
  </si>
  <si>
    <t>3800</t>
  </si>
  <si>
    <t>BALVU RAJONS</t>
  </si>
  <si>
    <t>3801</t>
  </si>
  <si>
    <t>BALVI</t>
  </si>
  <si>
    <t>3815</t>
  </si>
  <si>
    <t>VIĻAKA</t>
  </si>
  <si>
    <t>3844</t>
  </si>
  <si>
    <t>BALTINAVAS PAGASTS</t>
  </si>
  <si>
    <t>3846</t>
  </si>
  <si>
    <t>BALVU PAGASTS</t>
  </si>
  <si>
    <t>3848</t>
  </si>
  <si>
    <t>BĒRZKALNES PAGASTS</t>
  </si>
  <si>
    <t>3850</t>
  </si>
  <si>
    <t>BĒRZPILS PAGASTS</t>
  </si>
  <si>
    <t>3852</t>
  </si>
  <si>
    <t>BRIEŽUCIEMA PAGASTS</t>
  </si>
  <si>
    <t>3856</t>
  </si>
  <si>
    <t>KRIŠJĀŅU PAGASTS</t>
  </si>
  <si>
    <t>3858</t>
  </si>
  <si>
    <t>KUBUĻU PAGASTS</t>
  </si>
  <si>
    <t>3860</t>
  </si>
  <si>
    <t>KUPRAVAS PAGASTS</t>
  </si>
  <si>
    <t>3864</t>
  </si>
  <si>
    <t>LAZDUKALNA PAGASTS</t>
  </si>
  <si>
    <t>3866</t>
  </si>
  <si>
    <t>LAZDULEJAS PAGASTS</t>
  </si>
  <si>
    <t>3870</t>
  </si>
  <si>
    <t>MEDŅEVAS PAGASTS</t>
  </si>
  <si>
    <t>3874</t>
  </si>
  <si>
    <t>RUGĀJU PAGASTS</t>
  </si>
  <si>
    <t>3878</t>
  </si>
  <si>
    <t>SUSĀJU PAGASTS</t>
  </si>
  <si>
    <t>3882</t>
  </si>
  <si>
    <t>ŠĶILBĒNU PAGASTS</t>
  </si>
  <si>
    <t>3886</t>
  </si>
  <si>
    <t>TILŽAS PAGASTS</t>
  </si>
  <si>
    <t>3890</t>
  </si>
  <si>
    <t>VECTILŽAS PAGASTS</t>
  </si>
  <si>
    <t>3892</t>
  </si>
  <si>
    <t>VECUMA PAGASTS</t>
  </si>
  <si>
    <t>3894</t>
  </si>
  <si>
    <t>VĪKSNAS PAGASTS</t>
  </si>
  <si>
    <t>3898</t>
  </si>
  <si>
    <t>ŽĪGURU PAGASTS</t>
  </si>
  <si>
    <t>4000</t>
  </si>
  <si>
    <t>BAUSKAS RAJONS</t>
  </si>
  <si>
    <t>4001</t>
  </si>
  <si>
    <t>BAUSKA</t>
  </si>
  <si>
    <t>4044</t>
  </si>
  <si>
    <t>BĀRBELES PAGASTS</t>
  </si>
  <si>
    <t>4046</t>
  </si>
  <si>
    <t>BRUNAVAS PAGASTS</t>
  </si>
  <si>
    <t>4050</t>
  </si>
  <si>
    <t>CERAUKSTES PAGASTS</t>
  </si>
  <si>
    <t>4052</t>
  </si>
  <si>
    <t>CODES PAGASTS</t>
  </si>
  <si>
    <t>4056</t>
  </si>
  <si>
    <t>DĀVIŅU PAGASTS</t>
  </si>
  <si>
    <t>4060</t>
  </si>
  <si>
    <t>GAILĪŠU PAGASTS</t>
  </si>
  <si>
    <t>4064</t>
  </si>
  <si>
    <t>IECAVAS PAGASTS</t>
  </si>
  <si>
    <t>4068</t>
  </si>
  <si>
    <t>ĪSLĪCES PAGASTS</t>
  </si>
  <si>
    <t>4072</t>
  </si>
  <si>
    <t>MEŽOTNES PAGASTS</t>
  </si>
  <si>
    <t>4076</t>
  </si>
  <si>
    <t>RUNDĀLES PAGASTS</t>
  </si>
  <si>
    <t>4080</t>
  </si>
  <si>
    <t>SKAISTKALNES PAGASTS</t>
  </si>
  <si>
    <t>4084</t>
  </si>
  <si>
    <t>STELPES PAGASTS</t>
  </si>
  <si>
    <t>4088</t>
  </si>
  <si>
    <t>SVITENES PAGASTS</t>
  </si>
  <si>
    <t>4092</t>
  </si>
  <si>
    <t>VECSAULES PAGASTS</t>
  </si>
  <si>
    <t>4094</t>
  </si>
  <si>
    <t>VECUMNIEKU PAGASTS</t>
  </si>
  <si>
    <t>4096</t>
  </si>
  <si>
    <t>VIESTURU PAGASTS</t>
  </si>
  <si>
    <t>4200</t>
  </si>
  <si>
    <t>CĒSU RAJONS</t>
  </si>
  <si>
    <t>4201</t>
  </si>
  <si>
    <t>CĒSIS</t>
  </si>
  <si>
    <t>4211</t>
  </si>
  <si>
    <t>LĪGATNE</t>
  </si>
  <si>
    <t>4242</t>
  </si>
  <si>
    <t>AMATAS PAGASTS</t>
  </si>
  <si>
    <t>4246</t>
  </si>
  <si>
    <t>DRABEŠU PAGASTS</t>
  </si>
  <si>
    <t>4248</t>
  </si>
  <si>
    <t>DRUSTU PAGASTS</t>
  </si>
  <si>
    <t>4250</t>
  </si>
  <si>
    <t>DZĒRBENES PAGASTS</t>
  </si>
  <si>
    <t>4254</t>
  </si>
  <si>
    <t>INEŠU PAGASTS</t>
  </si>
  <si>
    <t>4256</t>
  </si>
  <si>
    <t>JAUNPIEBALGAS PAGASTS</t>
  </si>
  <si>
    <t>4258</t>
  </si>
  <si>
    <t>KAIVES PAGASTS</t>
  </si>
  <si>
    <t>4260</t>
  </si>
  <si>
    <t>LIEPAS PAGASTS</t>
  </si>
  <si>
    <t>4262</t>
  </si>
  <si>
    <t>LĪGATNES PAGASTS</t>
  </si>
  <si>
    <t>4264</t>
  </si>
  <si>
    <t>MĀRSNĒNU PAGASTS</t>
  </si>
  <si>
    <t>4266</t>
  </si>
  <si>
    <t>MORES PAGASTS</t>
  </si>
  <si>
    <t>4268</t>
  </si>
  <si>
    <t>NĪTAURES PAGASTS</t>
  </si>
  <si>
    <t>4272</t>
  </si>
  <si>
    <t>PRIEKUĻU PAGASTS</t>
  </si>
  <si>
    <t>4274</t>
  </si>
  <si>
    <t>RAISKUMA PAGASTS</t>
  </si>
  <si>
    <t>4276</t>
  </si>
  <si>
    <t>RAUNAS PAGASTS</t>
  </si>
  <si>
    <t>4278</t>
  </si>
  <si>
    <t>SKUJENES PAGASTS</t>
  </si>
  <si>
    <t>4280</t>
  </si>
  <si>
    <t>STALBES PAGASTS</t>
  </si>
  <si>
    <t>4282</t>
  </si>
  <si>
    <t>STRAUPES PAGASTS</t>
  </si>
  <si>
    <t>4286</t>
  </si>
  <si>
    <t>TAURENES PAGASTS</t>
  </si>
  <si>
    <t>4290</t>
  </si>
  <si>
    <t>VAIVES PAGASTS</t>
  </si>
  <si>
    <t>4292</t>
  </si>
  <si>
    <t>VECPIEBALGAS PAGASTS</t>
  </si>
  <si>
    <t>4294</t>
  </si>
  <si>
    <t>VESELAVAS PAGASTS</t>
  </si>
  <si>
    <t>4296</t>
  </si>
  <si>
    <t>ZAUBES PAGASTS</t>
  </si>
  <si>
    <t>4298</t>
  </si>
  <si>
    <t>ZOSĒNU PAGASTS</t>
  </si>
  <si>
    <t>4400</t>
  </si>
  <si>
    <t>DAUGAVPILS RAJONS</t>
  </si>
  <si>
    <t>4407</t>
  </si>
  <si>
    <t>ILŪKSTE</t>
  </si>
  <si>
    <t>4415</t>
  </si>
  <si>
    <t>SUBATE</t>
  </si>
  <si>
    <t>4442</t>
  </si>
  <si>
    <t>AMBEĻU PAGASTS</t>
  </si>
  <si>
    <t>4444</t>
  </si>
  <si>
    <t>BEBRENES PAGASTS</t>
  </si>
  <si>
    <t>4446</t>
  </si>
  <si>
    <t>BIĶERNIEKU PAGASTS</t>
  </si>
  <si>
    <t>4450</t>
  </si>
  <si>
    <t>DEMENES PAGASTS</t>
  </si>
  <si>
    <t>4452</t>
  </si>
  <si>
    <t>DUBNAS PAGASTS</t>
  </si>
  <si>
    <t>4454</t>
  </si>
  <si>
    <t>DVIETES PAGASTS</t>
  </si>
  <si>
    <t>4456</t>
  </si>
  <si>
    <t>EGLAINES PAGASTS</t>
  </si>
  <si>
    <t>4460</t>
  </si>
  <si>
    <t>KALKŪNES PAGASTS</t>
  </si>
  <si>
    <t>4462</t>
  </si>
  <si>
    <t>KALUPES PAGASTS</t>
  </si>
  <si>
    <t>4464</t>
  </si>
  <si>
    <t>LAUCESAS PAGASTS</t>
  </si>
  <si>
    <t>4466</t>
  </si>
  <si>
    <t>LĪDUMNIEKU PAGASTS</t>
  </si>
  <si>
    <t>4468</t>
  </si>
  <si>
    <t>LĪKSNAS PAGASTS</t>
  </si>
  <si>
    <t>4470</t>
  </si>
  <si>
    <t>MAĻINOVAS PAGASTS</t>
  </si>
  <si>
    <t>4472</t>
  </si>
  <si>
    <t>MEDUMU PAGASTS</t>
  </si>
  <si>
    <t>4474</t>
  </si>
  <si>
    <t>NAUJENES PAGASTS</t>
  </si>
  <si>
    <t>4476</t>
  </si>
  <si>
    <t>NĪCGALES PAGASTS</t>
  </si>
  <si>
    <t>4480</t>
  </si>
  <si>
    <t>4484</t>
  </si>
  <si>
    <t>SALIENAS PAGASTS</t>
  </si>
  <si>
    <t>4486</t>
  </si>
  <si>
    <t>SKRUDALIENAS PAGASTS</t>
  </si>
  <si>
    <t>4488</t>
  </si>
  <si>
    <t>SVENTES PAGASTS</t>
  </si>
  <si>
    <t>4490</t>
  </si>
  <si>
    <t>ŠĒDERES PAGASTS</t>
  </si>
  <si>
    <t>4492</t>
  </si>
  <si>
    <t>TABORES PAGASTS</t>
  </si>
  <si>
    <t>4494</t>
  </si>
  <si>
    <t>VABOLES PAGASTS</t>
  </si>
  <si>
    <t>4496</t>
  </si>
  <si>
    <t>VECSALIENAS PAGASTS</t>
  </si>
  <si>
    <t>4498</t>
  </si>
  <si>
    <t>VIŠĶU PAGASTS</t>
  </si>
  <si>
    <t>4600</t>
  </si>
  <si>
    <t>DOBELES RAJONS</t>
  </si>
  <si>
    <t>4601</t>
  </si>
  <si>
    <t>DOBELE</t>
  </si>
  <si>
    <t>4605</t>
  </si>
  <si>
    <t>AUCE</t>
  </si>
  <si>
    <t>4642</t>
  </si>
  <si>
    <t>ANNENIEKU PAGASTS</t>
  </si>
  <si>
    <t>4644</t>
  </si>
  <si>
    <t>AUGSTKALNES PAGASTS</t>
  </si>
  <si>
    <t>4646</t>
  </si>
  <si>
    <t>AURU PAGASTS</t>
  </si>
  <si>
    <t>4650</t>
  </si>
  <si>
    <t>BĒNES PAGASTS</t>
  </si>
  <si>
    <t>4652</t>
  </si>
  <si>
    <t>BĒRZES PAGASTS</t>
  </si>
  <si>
    <t>4654</t>
  </si>
  <si>
    <t>BIKSTU PAGASTS</t>
  </si>
  <si>
    <t>4656</t>
  </si>
  <si>
    <t>BUKAIŠU PAGASTS</t>
  </si>
  <si>
    <t>4660</t>
  </si>
  <si>
    <t>DOBELES PAGASTS</t>
  </si>
  <si>
    <t>4664</t>
  </si>
  <si>
    <t>ĪLES PAGASTS</t>
  </si>
  <si>
    <t>4668</t>
  </si>
  <si>
    <t>JAUNBĒRZES PAGASTS</t>
  </si>
  <si>
    <t>4672</t>
  </si>
  <si>
    <t>KRIMŪNU PAGASTS</t>
  </si>
  <si>
    <t>4676</t>
  </si>
  <si>
    <t>LIELAUCES PAGASTS</t>
  </si>
  <si>
    <t>4680</t>
  </si>
  <si>
    <t>NAUDĪTES PAGASTS</t>
  </si>
  <si>
    <t>4684</t>
  </si>
  <si>
    <t>PENKULES PAGASTS</t>
  </si>
  <si>
    <t>4688</t>
  </si>
  <si>
    <t>TĒRVETES PAGASTS</t>
  </si>
  <si>
    <t>4690</t>
  </si>
  <si>
    <t>UKRU PAGASTS</t>
  </si>
  <si>
    <t>4694</t>
  </si>
  <si>
    <t>VĪTIŅU PAGASTS</t>
  </si>
  <si>
    <t>4698</t>
  </si>
  <si>
    <t>ZEBRENES PAGASTS</t>
  </si>
  <si>
    <t>5000</t>
  </si>
  <si>
    <t>GULBENES RAJONS</t>
  </si>
  <si>
    <t>5001</t>
  </si>
  <si>
    <t>GULBENE</t>
  </si>
  <si>
    <t>5044</t>
  </si>
  <si>
    <t>BEĻAVAS PAGASTS</t>
  </si>
  <si>
    <t>5048</t>
  </si>
  <si>
    <t>DAUKSTU PAGASTS</t>
  </si>
  <si>
    <t>5052</t>
  </si>
  <si>
    <t>DRUVIENAS PAGASTS</t>
  </si>
  <si>
    <t>5056</t>
  </si>
  <si>
    <t>GALGAUSKAS PAGASTS</t>
  </si>
  <si>
    <t>5060</t>
  </si>
  <si>
    <t>JAUNGULBENES PAGASTS</t>
  </si>
  <si>
    <t>5064</t>
  </si>
  <si>
    <t>LEJASCIEMA PAGASTS</t>
  </si>
  <si>
    <t>5068</t>
  </si>
  <si>
    <t>LITENES PAGASTS</t>
  </si>
  <si>
    <t>5072</t>
  </si>
  <si>
    <t>LIZUMA PAGASTS</t>
  </si>
  <si>
    <t>5076</t>
  </si>
  <si>
    <t>LĪGO PAGASTS</t>
  </si>
  <si>
    <t>5084</t>
  </si>
  <si>
    <t>RANKAS PAGASTS</t>
  </si>
  <si>
    <t>5088</t>
  </si>
  <si>
    <t>STĀMERIENAS PAGASTS</t>
  </si>
  <si>
    <t>5090</t>
  </si>
  <si>
    <t>STRADU PAGASTS</t>
  </si>
  <si>
    <t>5094</t>
  </si>
  <si>
    <t>TIRZAS PAGASTS</t>
  </si>
  <si>
    <t>5400</t>
  </si>
  <si>
    <t>JELGAVAS RAJONS</t>
  </si>
  <si>
    <t>5411</t>
  </si>
  <si>
    <t>KALNCIEMS</t>
  </si>
  <si>
    <t>5444</t>
  </si>
  <si>
    <t>CENU PAGASTS</t>
  </si>
  <si>
    <t>5448</t>
  </si>
  <si>
    <t>ELEJAS PAGASTS</t>
  </si>
  <si>
    <t>5452</t>
  </si>
  <si>
    <t>GLŪDAS PAGASTS</t>
  </si>
  <si>
    <t>5456</t>
  </si>
  <si>
    <t>JAUNSVIRLAUKAS PAGASTS</t>
  </si>
  <si>
    <t>5460</t>
  </si>
  <si>
    <t>LIELPLATONES PAGASTS</t>
  </si>
  <si>
    <t>5462</t>
  </si>
  <si>
    <t>LĪVBĒRZES PAGASTS</t>
  </si>
  <si>
    <t>5466</t>
  </si>
  <si>
    <t>OZOLNIEKU PAGASTS</t>
  </si>
  <si>
    <t>5470</t>
  </si>
  <si>
    <t>PLATONES PAGASTS</t>
  </si>
  <si>
    <t>5474</t>
  </si>
  <si>
    <t>SESAVAS PAGASTS</t>
  </si>
  <si>
    <t>5478</t>
  </si>
  <si>
    <t>SIDRABENES PAGASTS</t>
  </si>
  <si>
    <t>5482</t>
  </si>
  <si>
    <t>SVĒTES PAGASTS</t>
  </si>
  <si>
    <t>5486</t>
  </si>
  <si>
    <t>VALGUNDES PAGASTS</t>
  </si>
  <si>
    <t>5490</t>
  </si>
  <si>
    <t>VILCES PAGASTS</t>
  </si>
  <si>
    <t>5492</t>
  </si>
  <si>
    <t>VIRCAVAS PAGASTS</t>
  </si>
  <si>
    <t>5496</t>
  </si>
  <si>
    <t>ZAĻENIEKU PAGASTS</t>
  </si>
  <si>
    <t>5600</t>
  </si>
  <si>
    <t>JĒKABPILS RAJONS</t>
  </si>
  <si>
    <t>5601</t>
  </si>
  <si>
    <t>JĒKABPILS</t>
  </si>
  <si>
    <t>5606</t>
  </si>
  <si>
    <t>AKNĪSTE</t>
  </si>
  <si>
    <t>5615</t>
  </si>
  <si>
    <t>VIESĪTE</t>
  </si>
  <si>
    <t>5644</t>
  </si>
  <si>
    <t>ASARES PAGASTS</t>
  </si>
  <si>
    <t>5646</t>
  </si>
  <si>
    <t>ATAŠIENES PAGASTS</t>
  </si>
  <si>
    <t>5648</t>
  </si>
  <si>
    <t>ĀBEĻU PAGASTS</t>
  </si>
  <si>
    <t>5652</t>
  </si>
  <si>
    <t>DIGNĀJAS PAGASTS</t>
  </si>
  <si>
    <t>5654</t>
  </si>
  <si>
    <t>DUNAVAS PAGASTS</t>
  </si>
  <si>
    <t>5658</t>
  </si>
  <si>
    <t>ELKŠŅU PAGASTS</t>
  </si>
  <si>
    <t>5662</t>
  </si>
  <si>
    <t>GĀRSENES PAGASTS</t>
  </si>
  <si>
    <t>5666</t>
  </si>
  <si>
    <t>KALNA PAGASTS</t>
  </si>
  <si>
    <t>5668</t>
  </si>
  <si>
    <t>KRUSTPILS PAGASTS</t>
  </si>
  <si>
    <t>5670</t>
  </si>
  <si>
    <t>KŪKU PAGASTS</t>
  </si>
  <si>
    <t>5676</t>
  </si>
  <si>
    <t>MEŽĀRES PAGASTS</t>
  </si>
  <si>
    <t>5680</t>
  </si>
  <si>
    <t>RITES PAGASTS</t>
  </si>
  <si>
    <t>5682</t>
  </si>
  <si>
    <t>RUBENES PAGASTS</t>
  </si>
  <si>
    <t>5686</t>
  </si>
  <si>
    <t>SALAS PAGASTS</t>
  </si>
  <si>
    <t>5688</t>
  </si>
  <si>
    <t>SAUKAS PAGASTS</t>
  </si>
  <si>
    <t>5690</t>
  </si>
  <si>
    <t>SĒLPILS PAGASTS</t>
  </si>
  <si>
    <t>5694</t>
  </si>
  <si>
    <t>VARIEŠU PAGASTS</t>
  </si>
  <si>
    <t>5696</t>
  </si>
  <si>
    <t>VĪPES PAGASTS</t>
  </si>
  <si>
    <t>5698</t>
  </si>
  <si>
    <t>ZASAS PAGASTS</t>
  </si>
  <si>
    <t>5674</t>
  </si>
  <si>
    <t>LEIMAŅU PAGASTS</t>
  </si>
  <si>
    <t>6000</t>
  </si>
  <si>
    <t>KRĀSLAVAS RAJONS</t>
  </si>
  <si>
    <t>6001</t>
  </si>
  <si>
    <t>KRĀSLAVA</t>
  </si>
  <si>
    <t>6009</t>
  </si>
  <si>
    <t>DAGDA</t>
  </si>
  <si>
    <t>6042</t>
  </si>
  <si>
    <t>ANDRUPENES PAGASTS</t>
  </si>
  <si>
    <t>6044</t>
  </si>
  <si>
    <t>ANDZEĻU PAGASTS</t>
  </si>
  <si>
    <t>6046</t>
  </si>
  <si>
    <t>ASŪNES PAGASTS</t>
  </si>
  <si>
    <t>6048</t>
  </si>
  <si>
    <t>AULEJAS PAGASTS</t>
  </si>
  <si>
    <t>6050</t>
  </si>
  <si>
    <t>BĒRZIŅU PAGASTS</t>
  </si>
  <si>
    <t>6052</t>
  </si>
  <si>
    <t>INDRAS PAGASTS</t>
  </si>
  <si>
    <t>6054</t>
  </si>
  <si>
    <t>DAGDAS PAGASTS</t>
  </si>
  <si>
    <t>6056</t>
  </si>
  <si>
    <t>EZERNIEKU PAGASTS</t>
  </si>
  <si>
    <t>6058</t>
  </si>
  <si>
    <t>GRĀVERU PAGASTS</t>
  </si>
  <si>
    <t>6064</t>
  </si>
  <si>
    <t>IZVALTAS PAGASTS</t>
  </si>
  <si>
    <t>6068</t>
  </si>
  <si>
    <t>KALNIEŠU PAGASTS</t>
  </si>
  <si>
    <t>6070</t>
  </si>
  <si>
    <t>KAPLAVAS PAGASTS</t>
  </si>
  <si>
    <t>6072</t>
  </si>
  <si>
    <t>KASTUĻINAS PAGASTS</t>
  </si>
  <si>
    <t>6074</t>
  </si>
  <si>
    <t>KOMBUĻU PAGASTS</t>
  </si>
  <si>
    <t>6076</t>
  </si>
  <si>
    <t>KONSTANTINOVAS PAGASTS</t>
  </si>
  <si>
    <t>6078</t>
  </si>
  <si>
    <t>KRĀSLAVAS PAGASTS</t>
  </si>
  <si>
    <t>6080</t>
  </si>
  <si>
    <t>ĶEPOVAS PAGASTS</t>
  </si>
  <si>
    <t>6084</t>
  </si>
  <si>
    <t>PIEDRUJAS PAGASTS</t>
  </si>
  <si>
    <t>6086</t>
  </si>
  <si>
    <t>ROBEŪNIEKU PAGASTS</t>
  </si>
  <si>
    <t>6088</t>
  </si>
  <si>
    <t>SKAISTAS PAGASTS</t>
  </si>
  <si>
    <t>6090</t>
  </si>
  <si>
    <t>SVARIŅU PAGASTS</t>
  </si>
  <si>
    <t>6092</t>
  </si>
  <si>
    <t>ŠĶAUNES PAGASTS</t>
  </si>
  <si>
    <t>6094</t>
  </si>
  <si>
    <t>ŠĶELTOVAS PAGASTS</t>
  </si>
  <si>
    <t>6096</t>
  </si>
  <si>
    <t>ŪDRĪŠU PAGASTS</t>
  </si>
  <si>
    <t>6200</t>
  </si>
  <si>
    <t>KULDĪGAS RAJONS</t>
  </si>
  <si>
    <t>6201</t>
  </si>
  <si>
    <t>KULDĪGA</t>
  </si>
  <si>
    <t>6242</t>
  </si>
  <si>
    <t>ALSUNGAS PAGASTS</t>
  </si>
  <si>
    <t>6246</t>
  </si>
  <si>
    <t>ĒDOLES PAGASTS</t>
  </si>
  <si>
    <t>6250</t>
  </si>
  <si>
    <t>GUDENIEKU PAGASTS</t>
  </si>
  <si>
    <t>6254</t>
  </si>
  <si>
    <t>ĪVANDES PAGASTS</t>
  </si>
  <si>
    <t>6258</t>
  </si>
  <si>
    <t>KABILES PAGASTS</t>
  </si>
  <si>
    <t>6260</t>
  </si>
  <si>
    <t>KURMĀLES PAGASTS</t>
  </si>
  <si>
    <t>6264</t>
  </si>
  <si>
    <t>LAIDU PAGASTS</t>
  </si>
  <si>
    <t>6268</t>
  </si>
  <si>
    <t>NĪKRĀCES PAGASTS</t>
  </si>
  <si>
    <t>6272</t>
  </si>
  <si>
    <t>PADURES PAGASTS</t>
  </si>
  <si>
    <t>6209</t>
  </si>
  <si>
    <t>SKRUNDA</t>
  </si>
  <si>
    <t>6274</t>
  </si>
  <si>
    <t>PELČU PAGASTS</t>
  </si>
  <si>
    <t>6278</t>
  </si>
  <si>
    <t>RAŅĶU PAGASTS</t>
  </si>
  <si>
    <t>6280</t>
  </si>
  <si>
    <t>RENDAS PAGASTS</t>
  </si>
  <si>
    <t>6282</t>
  </si>
  <si>
    <t>RUDBĀRŽU PAGASTS</t>
  </si>
  <si>
    <t>6284</t>
  </si>
  <si>
    <t>RUMBAS PAGASTS</t>
  </si>
  <si>
    <t>6290</t>
  </si>
  <si>
    <t>SNĒPELES PAGASTS</t>
  </si>
  <si>
    <t>6292</t>
  </si>
  <si>
    <t>TURLAVAS PAGASTS</t>
  </si>
  <si>
    <t>6296</t>
  </si>
  <si>
    <t>VĀRMES PAGASTS</t>
  </si>
  <si>
    <t>6400</t>
  </si>
  <si>
    <t>LIEPĀJAS RAJONS</t>
  </si>
  <si>
    <t>6405</t>
  </si>
  <si>
    <t>AIZPUTE</t>
  </si>
  <si>
    <t>6407</t>
  </si>
  <si>
    <t>DURBE</t>
  </si>
  <si>
    <t>6409</t>
  </si>
  <si>
    <t>GROBIŅA</t>
  </si>
  <si>
    <t>6413</t>
  </si>
  <si>
    <t>PĀVILOSTA</t>
  </si>
  <si>
    <t>6415</t>
  </si>
  <si>
    <t>PRIEKULE</t>
  </si>
  <si>
    <t>6442</t>
  </si>
  <si>
    <t>AIZPUTES PAGASTS</t>
  </si>
  <si>
    <t>6444</t>
  </si>
  <si>
    <t>BĀRTAS PAGASTS</t>
  </si>
  <si>
    <t>6446</t>
  </si>
  <si>
    <t>BUNKAS PAGASTS</t>
  </si>
  <si>
    <t>6448</t>
  </si>
  <si>
    <t>CĪRAVAS PAGASTS</t>
  </si>
  <si>
    <t>6450</t>
  </si>
  <si>
    <t>DUNALKAS PAGASTS</t>
  </si>
  <si>
    <t>6452</t>
  </si>
  <si>
    <t>DUNIKAS PAGASTS</t>
  </si>
  <si>
    <t>6454</t>
  </si>
  <si>
    <t>EMBŪTES PAGASTS</t>
  </si>
  <si>
    <t>6456</t>
  </si>
  <si>
    <t>GAVIEZES PAGASTS</t>
  </si>
  <si>
    <t>6458</t>
  </si>
  <si>
    <t>GRAMZDAS PAGASTS</t>
  </si>
  <si>
    <t>6460</t>
  </si>
  <si>
    <t>GROBIŅAS PAGASTS</t>
  </si>
  <si>
    <t>6464</t>
  </si>
  <si>
    <t>KALĒTU PAGASTS</t>
  </si>
  <si>
    <t>6466</t>
  </si>
  <si>
    <t>KALVENES PAGASTS</t>
  </si>
  <si>
    <t>6468</t>
  </si>
  <si>
    <t>KAZDANGAS PAGASTS</t>
  </si>
  <si>
    <t>6472</t>
  </si>
  <si>
    <t>LAŽAS PAGASTS</t>
  </si>
  <si>
    <t>6476</t>
  </si>
  <si>
    <t>MEDZES PAGASTS</t>
  </si>
  <si>
    <t>6478</t>
  </si>
  <si>
    <t>NĪCAS PAGASTS</t>
  </si>
  <si>
    <t>6480</t>
  </si>
  <si>
    <t>OTAŅĶU PAGASTS</t>
  </si>
  <si>
    <t>6482</t>
  </si>
  <si>
    <t>PRIEKULES PAGASTS</t>
  </si>
  <si>
    <t>6484</t>
  </si>
  <si>
    <t>RUCAVAS PAGASTS</t>
  </si>
  <si>
    <t>6486</t>
  </si>
  <si>
    <t>SAKAS PAGASTS</t>
  </si>
  <si>
    <t>6488</t>
  </si>
  <si>
    <t>TADAIĶU PAGASTS</t>
  </si>
  <si>
    <t>6492</t>
  </si>
  <si>
    <t>VAIŅODES PAGASTS</t>
  </si>
  <si>
    <t>6494</t>
  </si>
  <si>
    <t>VECPILS PAGASTS</t>
  </si>
  <si>
    <t>6496</t>
  </si>
  <si>
    <t>VĒRGALES PAGASTS</t>
  </si>
  <si>
    <t>6498</t>
  </si>
  <si>
    <t>VIRGAS PAGASTS</t>
  </si>
  <si>
    <t>6600</t>
  </si>
  <si>
    <t>LIMBAŽU RAJONS</t>
  </si>
  <si>
    <t>6601</t>
  </si>
  <si>
    <t>LIMBAŽI</t>
  </si>
  <si>
    <t>6605</t>
  </si>
  <si>
    <t>AINAŽI</t>
  </si>
  <si>
    <t>6607</t>
  </si>
  <si>
    <t>ALOJA</t>
  </si>
  <si>
    <t>6615</t>
  </si>
  <si>
    <t>SALACGRĪVA</t>
  </si>
  <si>
    <t>6617</t>
  </si>
  <si>
    <t>STAICELE</t>
  </si>
  <si>
    <t>6644</t>
  </si>
  <si>
    <t>BRASLAVAS PAGASTS</t>
  </si>
  <si>
    <t>6648</t>
  </si>
  <si>
    <t>BRĪVZEMNIEKU PAGASTS</t>
  </si>
  <si>
    <t>6652</t>
  </si>
  <si>
    <t>KATVARU PAGASTS</t>
  </si>
  <si>
    <t>6656</t>
  </si>
  <si>
    <t>LĒDURGAS PAGASTS</t>
  </si>
  <si>
    <t>6660</t>
  </si>
  <si>
    <t>LIELUPES PAGASTS</t>
  </si>
  <si>
    <t>6664</t>
  </si>
  <si>
    <t>LIMBAŽU PAGASTS</t>
  </si>
  <si>
    <t>6668</t>
  </si>
  <si>
    <t>PĀLES PAGASTS</t>
  </si>
  <si>
    <t>6676</t>
  </si>
  <si>
    <t>SKULTES PAGASTS</t>
  </si>
  <si>
    <t>6680</t>
  </si>
  <si>
    <t>UMURGAS PAGASTS</t>
  </si>
  <si>
    <t>6684</t>
  </si>
  <si>
    <t>VIDRIŽU PAGASTS</t>
  </si>
  <si>
    <t>6688</t>
  </si>
  <si>
    <t>VIĻĶENES PAGASTS</t>
  </si>
  <si>
    <t>6800</t>
  </si>
  <si>
    <t>LUDZAS RAJONS</t>
  </si>
  <si>
    <t>6801</t>
  </si>
  <si>
    <t>LUDZA</t>
  </si>
  <si>
    <t>6809</t>
  </si>
  <si>
    <t>KĀRSAVA</t>
  </si>
  <si>
    <t>6817</t>
  </si>
  <si>
    <t>ZILUPE</t>
  </si>
  <si>
    <t>6844</t>
  </si>
  <si>
    <t>BLONTU PAGASTS</t>
  </si>
  <si>
    <t>6846</t>
  </si>
  <si>
    <t>BRIĢU PAGASTS</t>
  </si>
  <si>
    <t>6848</t>
  </si>
  <si>
    <t>CIBLAS PAGASTS</t>
  </si>
  <si>
    <t>6850</t>
  </si>
  <si>
    <t>CIRMAS PAGASTS</t>
  </si>
  <si>
    <t>6854</t>
  </si>
  <si>
    <t>GOLIŠEVAS PAGASTS</t>
  </si>
  <si>
    <t>6858</t>
  </si>
  <si>
    <t>ISNAUDAS PAGASTS</t>
  </si>
  <si>
    <t>6860</t>
  </si>
  <si>
    <t>ISTRAS PAGASTS</t>
  </si>
  <si>
    <t>6864</t>
  </si>
  <si>
    <t>LAUDERU PAGASTS</t>
  </si>
  <si>
    <t>6866</t>
  </si>
  <si>
    <t>6868</t>
  </si>
  <si>
    <t>MALNAVAS PAGASTS</t>
  </si>
  <si>
    <t>6870</t>
  </si>
  <si>
    <t>MEŽVIDU PAGASTS</t>
  </si>
  <si>
    <t>6872</t>
  </si>
  <si>
    <t>MĒRDZENES PAGASTS</t>
  </si>
  <si>
    <t>6876</t>
  </si>
  <si>
    <t>NAUTRĒNU PAGASTS</t>
  </si>
  <si>
    <t>6878</t>
  </si>
  <si>
    <t>NIRZAS PAGASTS</t>
  </si>
  <si>
    <t>6880</t>
  </si>
  <si>
    <t>NUKŠAS PAGASTS</t>
  </si>
  <si>
    <t>6884</t>
  </si>
  <si>
    <t>PASIENES PAGASTS</t>
  </si>
  <si>
    <t>6886</t>
  </si>
  <si>
    <t>PILDAS PAGASTS</t>
  </si>
  <si>
    <t>6888</t>
  </si>
  <si>
    <t>PUREŅU PAGASTS</t>
  </si>
  <si>
    <t>6890</t>
  </si>
  <si>
    <t>PUŠMUCOVAS PAGASTS</t>
  </si>
  <si>
    <t>6892</t>
  </si>
  <si>
    <t>RUNDĒNU PAGASTS</t>
  </si>
  <si>
    <t>6894</t>
  </si>
  <si>
    <t>SALNAVAS PAGASTS</t>
  </si>
  <si>
    <t>6896</t>
  </si>
  <si>
    <t>ZAĻESJES PAGASTS</t>
  </si>
  <si>
    <t>6898</t>
  </si>
  <si>
    <t>ZVIRGZDENES PAGASTS</t>
  </si>
  <si>
    <t>7000</t>
  </si>
  <si>
    <t>MADONAS RAJONS</t>
  </si>
  <si>
    <t>7001</t>
  </si>
  <si>
    <t>MADONA</t>
  </si>
  <si>
    <t>7007</t>
  </si>
  <si>
    <t>CESVAINE</t>
  </si>
  <si>
    <t>7013</t>
  </si>
  <si>
    <t>LUBĀNA</t>
  </si>
  <si>
    <t>7017</t>
  </si>
  <si>
    <t>VARAKĻĀNI</t>
  </si>
  <si>
    <t>7042</t>
  </si>
  <si>
    <t>ARONAS PAGASTS</t>
  </si>
  <si>
    <t>7044</t>
  </si>
  <si>
    <t>BARKAVAS PAGASTS</t>
  </si>
  <si>
    <t>7046</t>
  </si>
  <si>
    <t>BĒRZAUNES PAGASTS</t>
  </si>
  <si>
    <t>7050</t>
  </si>
  <si>
    <t>DZELZAVAS PAGASTS</t>
  </si>
  <si>
    <t>7054</t>
  </si>
  <si>
    <t>ĒRGĻU PAGASTS</t>
  </si>
  <si>
    <t>7058</t>
  </si>
  <si>
    <t>INDRĀNU PAGASTS</t>
  </si>
  <si>
    <t>7060</t>
  </si>
  <si>
    <t>JUMURDAS PAGASTS</t>
  </si>
  <si>
    <t>7062</t>
  </si>
  <si>
    <t>KALSNAVAS PAGASTS</t>
  </si>
  <si>
    <t>7066</t>
  </si>
  <si>
    <t>LAZDONAS PAGASTS</t>
  </si>
  <si>
    <t>7068</t>
  </si>
  <si>
    <t>LIEZĒRES PAGASTS</t>
  </si>
  <si>
    <t>7070</t>
  </si>
  <si>
    <t>ĻAUDONAS PAGASTS</t>
  </si>
  <si>
    <t>7074</t>
  </si>
  <si>
    <t>MĀRCIENAS PAGASTS</t>
  </si>
  <si>
    <t>7076</t>
  </si>
  <si>
    <t>MĒTRIENAS PAGASTS</t>
  </si>
  <si>
    <t>7078</t>
  </si>
  <si>
    <t>MURMASTIENES PAGASTS</t>
  </si>
  <si>
    <t>7082</t>
  </si>
  <si>
    <t>OŠUPES PAGASTS</t>
  </si>
  <si>
    <t>7086</t>
  </si>
  <si>
    <t>PRAULIENAS PAGASTS</t>
  </si>
  <si>
    <t>7090</t>
  </si>
  <si>
    <t>SARKAŅU PAGASTS</t>
  </si>
  <si>
    <t>7092</t>
  </si>
  <si>
    <t>SAUSNĒJAS PAGASTS</t>
  </si>
  <si>
    <t>7094</t>
  </si>
  <si>
    <t>VARAKĻĀNU PAGASTS</t>
  </si>
  <si>
    <t>7096</t>
  </si>
  <si>
    <t>VESTIENAS PAGASTS</t>
  </si>
  <si>
    <t>7400</t>
  </si>
  <si>
    <t>OGRES RAJONS</t>
  </si>
  <si>
    <t>7401</t>
  </si>
  <si>
    <t>OGRE</t>
  </si>
  <si>
    <t>7405</t>
  </si>
  <si>
    <t>IKŠĶILE</t>
  </si>
  <si>
    <t>7409</t>
  </si>
  <si>
    <t>ĶEGUMS</t>
  </si>
  <si>
    <t>7413</t>
  </si>
  <si>
    <t>LIELVĀRDE</t>
  </si>
  <si>
    <t>7444</t>
  </si>
  <si>
    <t>BIRZGALES PAGASTS</t>
  </si>
  <si>
    <t>7448</t>
  </si>
  <si>
    <t>JUMPRAVAS PAGASTS</t>
  </si>
  <si>
    <t>7452</t>
  </si>
  <si>
    <t>KRAPES PAGASTS</t>
  </si>
  <si>
    <t>7456</t>
  </si>
  <si>
    <t>ĶEIPENES PAGASTS</t>
  </si>
  <si>
    <t>7460</t>
  </si>
  <si>
    <t>LAUBERES PAGASTS</t>
  </si>
  <si>
    <t>7464</t>
  </si>
  <si>
    <t>LĒDMANES PAGASTS</t>
  </si>
  <si>
    <t>7468</t>
  </si>
  <si>
    <t>MADLIENAS PAGASTS</t>
  </si>
  <si>
    <t>7472</t>
  </si>
  <si>
    <t>MAZOZOLU PAGASTS</t>
  </si>
  <si>
    <t>7476</t>
  </si>
  <si>
    <t>MEŅĢELES PAGASTS</t>
  </si>
  <si>
    <t>7480</t>
  </si>
  <si>
    <t>OGRESGALA PAGASTS</t>
  </si>
  <si>
    <t>7484</t>
  </si>
  <si>
    <t>REMBATES PAGASTS</t>
  </si>
  <si>
    <t>7488</t>
  </si>
  <si>
    <t>SUNTAŽU PAGASTS</t>
  </si>
  <si>
    <t>7492</t>
  </si>
  <si>
    <t>TAURUPES PAGASTS</t>
  </si>
  <si>
    <t>7600</t>
  </si>
  <si>
    <t>PREIĻU RAJONS</t>
  </si>
  <si>
    <t>7601</t>
  </si>
  <si>
    <t>PREIĻI</t>
  </si>
  <si>
    <t>7611</t>
  </si>
  <si>
    <t>LĪVĀNI</t>
  </si>
  <si>
    <t>7642</t>
  </si>
  <si>
    <t>AGLONAS PAGASTS</t>
  </si>
  <si>
    <t>7644</t>
  </si>
  <si>
    <t>AIZKALNES PAGASTS</t>
  </si>
  <si>
    <t>7648</t>
  </si>
  <si>
    <t>GALĒNU PAGASTS</t>
  </si>
  <si>
    <t>7652</t>
  </si>
  <si>
    <t>JERSIKAS PAGASTS</t>
  </si>
  <si>
    <t>7656</t>
  </si>
  <si>
    <t>PELĒČU PAGASTS</t>
  </si>
  <si>
    <t>7658</t>
  </si>
  <si>
    <t>PREIĻU PAGASTS</t>
  </si>
  <si>
    <t>7662</t>
  </si>
  <si>
    <t>RIEBIŅU PAGASTS</t>
  </si>
  <si>
    <t>7664</t>
  </si>
  <si>
    <t>ROŽKALNU PAGASTS</t>
  </si>
  <si>
    <t>7666</t>
  </si>
  <si>
    <t>ROŽUPES PAGASTS</t>
  </si>
  <si>
    <t>7668</t>
  </si>
  <si>
    <t>RUDZĀTU PAGASTS</t>
  </si>
  <si>
    <t>7670</t>
  </si>
  <si>
    <t>RUŠONU PAGASTS</t>
  </si>
  <si>
    <t>7674</t>
  </si>
  <si>
    <t>SAUNAS PAGASTS</t>
  </si>
  <si>
    <t>7676</t>
  </si>
  <si>
    <t>SILAJĀŅU PAGASTS</t>
  </si>
  <si>
    <t>7678</t>
  </si>
  <si>
    <t>SĪĻUKALNA PAGASTS</t>
  </si>
  <si>
    <t>7680</t>
  </si>
  <si>
    <t>STABULNIEKU PAGASTS</t>
  </si>
  <si>
    <t>7682</t>
  </si>
  <si>
    <t>SUTRU PAGASTS</t>
  </si>
  <si>
    <t>7686</t>
  </si>
  <si>
    <t>TURKU PAGASTS</t>
  </si>
  <si>
    <t>7690</t>
  </si>
  <si>
    <t>UPMALAS PAGASTS</t>
  </si>
  <si>
    <t>7694</t>
  </si>
  <si>
    <t>VĀRKAVAS PAGASTS</t>
  </si>
  <si>
    <t>7800</t>
  </si>
  <si>
    <t>RĒZEKNES RAJONS</t>
  </si>
  <si>
    <t>7817</t>
  </si>
  <si>
    <t>VIĻĀNI</t>
  </si>
  <si>
    <t>7842</t>
  </si>
  <si>
    <t>AUDRIŅU PAGASTS</t>
  </si>
  <si>
    <t>7844</t>
  </si>
  <si>
    <t>BĒRZGALES PAGASTS</t>
  </si>
  <si>
    <t>7846</t>
  </si>
  <si>
    <t>ČORNAJA PAGASTS</t>
  </si>
  <si>
    <t>7848</t>
  </si>
  <si>
    <t>DEKŠĀRES PAGASTS</t>
  </si>
  <si>
    <t>7850</t>
  </si>
  <si>
    <t>DRICĀNU PAGASTS</t>
  </si>
  <si>
    <t>7852</t>
  </si>
  <si>
    <t>FEIMAŅU PAGASTS</t>
  </si>
  <si>
    <t>7854</t>
  </si>
  <si>
    <t>GAIGALAVAS PAGASTS</t>
  </si>
  <si>
    <t>7856</t>
  </si>
  <si>
    <t>GRIŠKĀNU PAGASTS</t>
  </si>
  <si>
    <t>7858</t>
  </si>
  <si>
    <t>ILZESKALNA PAGASTS</t>
  </si>
  <si>
    <t>7860</t>
  </si>
  <si>
    <t>KANTINIEKU PAGASTS</t>
  </si>
  <si>
    <t>7862</t>
  </si>
  <si>
    <t>KAUNATAS PAGASTS</t>
  </si>
  <si>
    <t>7866</t>
  </si>
  <si>
    <t>LENDŽU PAGASTS</t>
  </si>
  <si>
    <t>7868</t>
  </si>
  <si>
    <t>LŪZNAVAS PAGASTS</t>
  </si>
  <si>
    <t>7870</t>
  </si>
  <si>
    <t>MALTAS PAGASTS</t>
  </si>
  <si>
    <t>7872</t>
  </si>
  <si>
    <t>MĀKOŅKALNA PAGASTS</t>
  </si>
  <si>
    <t>7874</t>
  </si>
  <si>
    <t>NAGĻU PAGASTS</t>
  </si>
  <si>
    <t>7876</t>
  </si>
  <si>
    <t>OZOLAINES PAGASTS</t>
  </si>
  <si>
    <t>7878</t>
  </si>
  <si>
    <t>OZOLMUIŽAS PAGASTS</t>
  </si>
  <si>
    <t>7880</t>
  </si>
  <si>
    <t>PUŠAS PAGASTS</t>
  </si>
  <si>
    <t>7882</t>
  </si>
  <si>
    <t>RIKAVAS PAGASTS</t>
  </si>
  <si>
    <t>7886</t>
  </si>
  <si>
    <t>SAKSTAGALA PAGASTS</t>
  </si>
  <si>
    <t>7888</t>
  </si>
  <si>
    <t>SILMALAS PAGASTS</t>
  </si>
  <si>
    <t>7890</t>
  </si>
  <si>
    <t>SOKOLU PAGASTS</t>
  </si>
  <si>
    <t>7892</t>
  </si>
  <si>
    <t>STOĻEROVAS PAGASTS</t>
  </si>
  <si>
    <t>7894</t>
  </si>
  <si>
    <t>STRUŽĀNU PAGASTS</t>
  </si>
  <si>
    <t>7896</t>
  </si>
  <si>
    <t>VĒRĒMU PAGASTS</t>
  </si>
  <si>
    <t>7898</t>
  </si>
  <si>
    <t>VIĻĀNU PAGASTS</t>
  </si>
  <si>
    <t>8000</t>
  </si>
  <si>
    <t>RĪGAS RAJONS</t>
  </si>
  <si>
    <t>8005</t>
  </si>
  <si>
    <t>BALDONE</t>
  </si>
  <si>
    <t>8007</t>
  </si>
  <si>
    <t>BALOŽI</t>
  </si>
  <si>
    <t>8009</t>
  </si>
  <si>
    <t>OLAINE</t>
  </si>
  <si>
    <t>8011</t>
  </si>
  <si>
    <t>SALASPILS</t>
  </si>
  <si>
    <t>8013</t>
  </si>
  <si>
    <t>SAULKRASTI</t>
  </si>
  <si>
    <t>8015</t>
  </si>
  <si>
    <t>SIGULDA</t>
  </si>
  <si>
    <t>8017</t>
  </si>
  <si>
    <t>VANGAŽI</t>
  </si>
  <si>
    <t>8042</t>
  </si>
  <si>
    <t>ALLAŽU PAGASTS</t>
  </si>
  <si>
    <t>8044</t>
  </si>
  <si>
    <t>ĀDAŽU PAGASTS</t>
  </si>
  <si>
    <t>8048</t>
  </si>
  <si>
    <t>BABĪTES PAGASTS</t>
  </si>
  <si>
    <t>8052</t>
  </si>
  <si>
    <t>CARNIKAVAS PAGASTS</t>
  </si>
  <si>
    <t>8056</t>
  </si>
  <si>
    <t>DAUGMALES PAGASTS</t>
  </si>
  <si>
    <t>8060</t>
  </si>
  <si>
    <t>GARKALNES PAGASTS</t>
  </si>
  <si>
    <t>8064</t>
  </si>
  <si>
    <t>INČUKALNA PAGASTS</t>
  </si>
  <si>
    <t>8068</t>
  </si>
  <si>
    <t>KRIMULDAS PAGASTS</t>
  </si>
  <si>
    <t>8070</t>
  </si>
  <si>
    <t>ĶEKAVAS PAGASTS</t>
  </si>
  <si>
    <t>8074</t>
  </si>
  <si>
    <t>MĀLPILS PAGASTS</t>
  </si>
  <si>
    <t>8076</t>
  </si>
  <si>
    <t>MĀRUPES PAGASTS</t>
  </si>
  <si>
    <t>8080</t>
  </si>
  <si>
    <t>OLAINES PAGASTS</t>
  </si>
  <si>
    <t>8084</t>
  </si>
  <si>
    <t>ROPAŽU PAGASTS</t>
  </si>
  <si>
    <t>8088</t>
  </si>
  <si>
    <t>8092</t>
  </si>
  <si>
    <t>SĒJAS PAGASTS</t>
  </si>
  <si>
    <t>8094</t>
  </si>
  <si>
    <t>SIGULDAS PAGASTS</t>
  </si>
  <si>
    <t>8096</t>
  </si>
  <si>
    <t>STOPIŅU PAGASTS</t>
  </si>
  <si>
    <t>8400</t>
  </si>
  <si>
    <t>SALDUS RAJONS</t>
  </si>
  <si>
    <t>8401</t>
  </si>
  <si>
    <t>SALDUS</t>
  </si>
  <si>
    <t>8405</t>
  </si>
  <si>
    <t>BROCĒNI</t>
  </si>
  <si>
    <t>8444</t>
  </si>
  <si>
    <t>BLĪDENES PAGASTS</t>
  </si>
  <si>
    <t>8448</t>
  </si>
  <si>
    <t>EZERES PAGASTS</t>
  </si>
  <si>
    <t>8452</t>
  </si>
  <si>
    <t>GAIĶU PAGASTS</t>
  </si>
  <si>
    <t>8456</t>
  </si>
  <si>
    <t>JAUNAUCES PAGASTS</t>
  </si>
  <si>
    <t>8458</t>
  </si>
  <si>
    <t>JAUNLUTRIŅU PAGASTS</t>
  </si>
  <si>
    <t>8462</t>
  </si>
  <si>
    <t>KURSĪŠU PAGASTS</t>
  </si>
  <si>
    <t>8466</t>
  </si>
  <si>
    <t>LUTRIŅU PAGASTS</t>
  </si>
  <si>
    <t>8470</t>
  </si>
  <si>
    <t>NĪGRANDES PAGASTS</t>
  </si>
  <si>
    <t>8472</t>
  </si>
  <si>
    <t>NOVADNIEKU PAGASTS</t>
  </si>
  <si>
    <t>8476</t>
  </si>
  <si>
    <t>PAMPĀĻU PAGASTS</t>
  </si>
  <si>
    <t>8480</t>
  </si>
  <si>
    <t>REMTES PAGASTS</t>
  </si>
  <si>
    <t>8482</t>
  </si>
  <si>
    <t>RUBAS PAGASTS</t>
  </si>
  <si>
    <t>8486</t>
  </si>
  <si>
    <t>SALDUS PAGASTS</t>
  </si>
  <si>
    <t>8488</t>
  </si>
  <si>
    <t>ŠĶĒDES PAGASTS</t>
  </si>
  <si>
    <t>8492</t>
  </si>
  <si>
    <t>VADAKSTES PAGASTS</t>
  </si>
  <si>
    <t>8494</t>
  </si>
  <si>
    <t>ZAŅAS PAGASTS</t>
  </si>
  <si>
    <t>8496</t>
  </si>
  <si>
    <t>ZIRŅU PAGASTS</t>
  </si>
  <si>
    <t>8498</t>
  </si>
  <si>
    <t>ZVĀRDES PAGASTS</t>
  </si>
  <si>
    <t>8800</t>
  </si>
  <si>
    <t>TALSU RAJONS</t>
  </si>
  <si>
    <t>8801</t>
  </si>
  <si>
    <t>TALSI</t>
  </si>
  <si>
    <t>8813</t>
  </si>
  <si>
    <t>SABILE</t>
  </si>
  <si>
    <t>8815</t>
  </si>
  <si>
    <t>STENDE</t>
  </si>
  <si>
    <t>8817</t>
  </si>
  <si>
    <t>VALDEMĀRPILS</t>
  </si>
  <si>
    <t>8842</t>
  </si>
  <si>
    <t>ABAVAS PAGASTS</t>
  </si>
  <si>
    <t>8846</t>
  </si>
  <si>
    <t>BALGALES PAGASTS</t>
  </si>
  <si>
    <t>8850</t>
  </si>
  <si>
    <t>DUNDAGAS PAGASTS</t>
  </si>
  <si>
    <t>8854</t>
  </si>
  <si>
    <t>ĢIBUĻU PAGASTS</t>
  </si>
  <si>
    <t>8858</t>
  </si>
  <si>
    <t>ĪVES PAGASTS</t>
  </si>
  <si>
    <t>8862</t>
  </si>
  <si>
    <t>KOLKAS PAGASTS</t>
  </si>
  <si>
    <t>8864</t>
  </si>
  <si>
    <t>ĶŪĻCIEMA PAGASTS</t>
  </si>
  <si>
    <t>8868</t>
  </si>
  <si>
    <t>LAIDZES PAGASTS</t>
  </si>
  <si>
    <t>8870</t>
  </si>
  <si>
    <t>LAUCIENES PAGASTS</t>
  </si>
  <si>
    <t>8872</t>
  </si>
  <si>
    <t>LĪBAGU PAGASTS</t>
  </si>
  <si>
    <t>8874</t>
  </si>
  <si>
    <t>LUBES PAGASTS</t>
  </si>
  <si>
    <t>8878</t>
  </si>
  <si>
    <t>MĒRSRAGA PAGASTS</t>
  </si>
  <si>
    <t>8882</t>
  </si>
  <si>
    <t>ROJAS PAGASTS</t>
  </si>
  <si>
    <t>8886</t>
  </si>
  <si>
    <t>STRAZDES PAGASTS</t>
  </si>
  <si>
    <t>8892</t>
  </si>
  <si>
    <t>VALDGALES PAGASTS</t>
  </si>
  <si>
    <t>8894</t>
  </si>
  <si>
    <t>VANDZENES PAGASTS</t>
  </si>
  <si>
    <t>8896</t>
  </si>
  <si>
    <t>VIRBU PAGASTS</t>
  </si>
  <si>
    <t>9000</t>
  </si>
  <si>
    <t>TUKUMA RAJONS</t>
  </si>
  <si>
    <t>9001</t>
  </si>
  <si>
    <t>TUKUMS</t>
  </si>
  <si>
    <t>9011</t>
  </si>
  <si>
    <t>KANDAVA</t>
  </si>
  <si>
    <t>9046</t>
  </si>
  <si>
    <t>DEGOLES PAGASTS</t>
  </si>
  <si>
    <t>9048</t>
  </si>
  <si>
    <t>DŽŪKSTES PAGASTS</t>
  </si>
  <si>
    <t>9050</t>
  </si>
  <si>
    <t>ENGURES PAGASTS</t>
  </si>
  <si>
    <t>9054</t>
  </si>
  <si>
    <t>IRLAVAS PAGASTS</t>
  </si>
  <si>
    <t>9056</t>
  </si>
  <si>
    <t>JAUNPILS PAGASTS</t>
  </si>
  <si>
    <t>9058</t>
  </si>
  <si>
    <t>JAUNSĀTU PAGASTS</t>
  </si>
  <si>
    <t>9066</t>
  </si>
  <si>
    <t>LAPMEŽCIEMA PAGASTS</t>
  </si>
  <si>
    <t>9068</t>
  </si>
  <si>
    <t>LESTENES PAGASTS</t>
  </si>
  <si>
    <t>9074</t>
  </si>
  <si>
    <t>PŪRES PAGASTS</t>
  </si>
  <si>
    <t>9078</t>
  </si>
  <si>
    <t>SĒMES PAGASTS</t>
  </si>
  <si>
    <t>9080</t>
  </si>
  <si>
    <t>SLAMPES PAGASTS</t>
  </si>
  <si>
    <t>9082</t>
  </si>
  <si>
    <t>SMĀRDES PAGASTS</t>
  </si>
  <si>
    <t>9084</t>
  </si>
  <si>
    <t>TUMES PAGASTS</t>
  </si>
  <si>
    <t>9088</t>
  </si>
  <si>
    <t>VĀNES PAGASTS</t>
  </si>
  <si>
    <t>9090</t>
  </si>
  <si>
    <t>VIESATU PAGASTS</t>
  </si>
  <si>
    <t>9092</t>
  </si>
  <si>
    <t>ZANTES PAGASTS</t>
  </si>
  <si>
    <t>9096</t>
  </si>
  <si>
    <t>ZENTENES PAGASTS</t>
  </si>
  <si>
    <t>9400</t>
  </si>
  <si>
    <t>VALKAS RAJONS</t>
  </si>
  <si>
    <t>9401</t>
  </si>
  <si>
    <t>VALKA</t>
  </si>
  <si>
    <t>9413</t>
  </si>
  <si>
    <t>SEDA</t>
  </si>
  <si>
    <t>9415</t>
  </si>
  <si>
    <t>SMILTENE</t>
  </si>
  <si>
    <t>9417</t>
  </si>
  <si>
    <t>STRENČI</t>
  </si>
  <si>
    <t>9444</t>
  </si>
  <si>
    <t>BILSKAS PAGASTS</t>
  </si>
  <si>
    <t>9446</t>
  </si>
  <si>
    <t>BLOMES PAGASTS</t>
  </si>
  <si>
    <t>9448</t>
  </si>
  <si>
    <t>BRANTU PAGASTS</t>
  </si>
  <si>
    <t>9452</t>
  </si>
  <si>
    <t>ĒRĢEMES PAGASTS</t>
  </si>
  <si>
    <t>9454</t>
  </si>
  <si>
    <t>ĒVELES PAGASTS</t>
  </si>
  <si>
    <t>9458</t>
  </si>
  <si>
    <t>GRUNDZĀLES PAGASTS</t>
  </si>
  <si>
    <t>9462</t>
  </si>
  <si>
    <t>JĒRCĒNU PAGASTS</t>
  </si>
  <si>
    <t>9466</t>
  </si>
  <si>
    <t>KĀRĶU PAGASTS</t>
  </si>
  <si>
    <t>9470</t>
  </si>
  <si>
    <t>LAUNKALNES PAGASTS</t>
  </si>
  <si>
    <t>9474</t>
  </si>
  <si>
    <t>PALSMANES PAGASTS</t>
  </si>
  <si>
    <t>9476</t>
  </si>
  <si>
    <t>PLĀŅU PAGASTS</t>
  </si>
  <si>
    <t>9480</t>
  </si>
  <si>
    <t>SMILTENES PAGASTS</t>
  </si>
  <si>
    <t>9484</t>
  </si>
  <si>
    <t>TRIKĀTAS PAGASTS</t>
  </si>
  <si>
    <t>9488</t>
  </si>
  <si>
    <t>VALKAS PAGASTS</t>
  </si>
  <si>
    <t>9490</t>
  </si>
  <si>
    <t>VARIŅU PAGASTS</t>
  </si>
  <si>
    <t>9492</t>
  </si>
  <si>
    <t>VIJCIEMA PAGASTS</t>
  </si>
  <si>
    <t>9496</t>
  </si>
  <si>
    <t>ZVĀRTAVAS PAGASTS</t>
  </si>
  <si>
    <t>9600</t>
  </si>
  <si>
    <t>VALMIERAS RAJONS</t>
  </si>
  <si>
    <t>9601</t>
  </si>
  <si>
    <t>VALMIERA</t>
  </si>
  <si>
    <t>9611</t>
  </si>
  <si>
    <t>MAZSALACA</t>
  </si>
  <si>
    <t>9615</t>
  </si>
  <si>
    <t>RŪJIENA</t>
  </si>
  <si>
    <t>9644</t>
  </si>
  <si>
    <t>BĒRZAINES PAGASTS</t>
  </si>
  <si>
    <t>9646</t>
  </si>
  <si>
    <t>BRENGUĻU PAGASTS</t>
  </si>
  <si>
    <t>9648</t>
  </si>
  <si>
    <t>BURTNIEKU PAGASTS</t>
  </si>
  <si>
    <t>9652</t>
  </si>
  <si>
    <t>DIKĻU PAGASTS</t>
  </si>
  <si>
    <t>9656</t>
  </si>
  <si>
    <t>IPIĶU PAGASTS</t>
  </si>
  <si>
    <t>9658</t>
  </si>
  <si>
    <t>JĒRU PAGASTS</t>
  </si>
  <si>
    <t>9662</t>
  </si>
  <si>
    <t>KAUGURU PAGASTS</t>
  </si>
  <si>
    <t>9664</t>
  </si>
  <si>
    <t>KOCĒNU PAGASTS</t>
  </si>
  <si>
    <t>9666</t>
  </si>
  <si>
    <t>ĶOŅU PAGASTS</t>
  </si>
  <si>
    <t>9668</t>
  </si>
  <si>
    <t>LODES PAGASTS</t>
  </si>
  <si>
    <t>9670</t>
  </si>
  <si>
    <t>MATĪŠU PAGASTS</t>
  </si>
  <si>
    <t>9672</t>
  </si>
  <si>
    <t>NAUKŠĒNU PAGASTS</t>
  </si>
  <si>
    <t>9676</t>
  </si>
  <si>
    <t>RAMATAS PAGASTS</t>
  </si>
  <si>
    <t>9678</t>
  </si>
  <si>
    <t>RENCĒNU PAGASTS</t>
  </si>
  <si>
    <t>9682</t>
  </si>
  <si>
    <t>SĒĻU PAGASTS</t>
  </si>
  <si>
    <t>9684</t>
  </si>
  <si>
    <t>SKAŅKALNES PAGASTS</t>
  </si>
  <si>
    <t>9688</t>
  </si>
  <si>
    <t>VAIDAVAS PAGASTS</t>
  </si>
  <si>
    <t>9690</t>
  </si>
  <si>
    <t>VALMIERAS PAGASTS</t>
  </si>
  <si>
    <t>9692</t>
  </si>
  <si>
    <t>VECATES PAGASTS</t>
  </si>
  <si>
    <t>9694</t>
  </si>
  <si>
    <t>VILPULKAS PAGASTS</t>
  </si>
  <si>
    <t>9696</t>
  </si>
  <si>
    <t>ZILĀKALNA PAGASTS</t>
  </si>
  <si>
    <t>9800</t>
  </si>
  <si>
    <t>VENTSPILS RAJONS</t>
  </si>
  <si>
    <t>9813</t>
  </si>
  <si>
    <t>PILTENE</t>
  </si>
  <si>
    <t>9844</t>
  </si>
  <si>
    <t>ANCES PAGASTS</t>
  </si>
  <si>
    <t>9850</t>
  </si>
  <si>
    <t>JŪRKALNES PAGASTS</t>
  </si>
  <si>
    <t>9856</t>
  </si>
  <si>
    <t>POPES PAGASTS</t>
  </si>
  <si>
    <t>9860</t>
  </si>
  <si>
    <t>PUZES PAGASTS</t>
  </si>
  <si>
    <t>9866</t>
  </si>
  <si>
    <t>TĀRGALES PAGASTS</t>
  </si>
  <si>
    <t>9870</t>
  </si>
  <si>
    <t>UGĀLES PAGASTS</t>
  </si>
  <si>
    <t>9874</t>
  </si>
  <si>
    <t>USMAS PAGASTS</t>
  </si>
  <si>
    <t>9878</t>
  </si>
  <si>
    <t>UŽAVAS PAGASTS</t>
  </si>
  <si>
    <t>9884</t>
  </si>
  <si>
    <t>VĀRVES PAGASTS</t>
  </si>
  <si>
    <t>9890</t>
  </si>
  <si>
    <t>ZIRU PAGASTS</t>
  </si>
  <si>
    <t>9894</t>
  </si>
  <si>
    <t>ZLĒKU PAGASTS</t>
  </si>
  <si>
    <t>PAVISAM KOPĀ</t>
  </si>
  <si>
    <t xml:space="preserve">* - neieskaitot iedzīvotāju ienākuma nodokļa atlikumu sadales kontā </t>
  </si>
  <si>
    <t>Finansu ministrs</t>
  </si>
  <si>
    <t>I. Godmanis</t>
  </si>
  <si>
    <t>Valsts kases pārvaldnieks</t>
  </si>
  <si>
    <t>A. Veiss</t>
  </si>
  <si>
    <t>1998. gadā veiktie pārskaitījumi pašvaldībām  no Valsts kases sadales kontiem (janvāris - decembris)</t>
  </si>
  <si>
    <t xml:space="preserve">Iedzīvotāju ienākuma nodokļa </t>
  </si>
  <si>
    <t>Dotācijas no pašvaldību</t>
  </si>
  <si>
    <r>
      <t>Īpašuma</t>
    </r>
    <r>
      <rPr>
        <sz val="9"/>
        <rFont val="Arial"/>
        <family val="2"/>
      </rPr>
      <t xml:space="preserve"> nodokļa</t>
    </r>
  </si>
  <si>
    <r>
      <t>Dotācija</t>
    </r>
    <r>
      <rPr>
        <sz val="9"/>
        <rFont val="Arial"/>
        <family val="2"/>
      </rPr>
      <t xml:space="preserve"> no valsts</t>
    </r>
  </si>
  <si>
    <t xml:space="preserve">Mērķdotācijas no valsts budžeta </t>
  </si>
  <si>
    <t>Aizdevumi</t>
  </si>
  <si>
    <t>Paš-</t>
  </si>
  <si>
    <t>sadale</t>
  </si>
  <si>
    <t xml:space="preserve"> finansu izlīdzināšanas fonda</t>
  </si>
  <si>
    <t>1997.gada</t>
  </si>
  <si>
    <t xml:space="preserve"> budžeta</t>
  </si>
  <si>
    <t>budžeta</t>
  </si>
  <si>
    <t xml:space="preserve"> no </t>
  </si>
  <si>
    <t>valdības kods</t>
  </si>
  <si>
    <t>Rajona padomes,pilsētas, pagasta nosaukums</t>
  </si>
  <si>
    <t>1998.gada prognoze</t>
  </si>
  <si>
    <t>pārskaitīts 1998.gadā</t>
  </si>
  <si>
    <t>izpildes %</t>
  </si>
  <si>
    <t xml:space="preserve">pārmaksas PFIF atmaksa </t>
  </si>
  <si>
    <t>(16.pieli-
kums)</t>
  </si>
  <si>
    <t>nekustāmā īpašuma nodokļa kompensācija</t>
  </si>
  <si>
    <t>gada plāns (6.-15.pielikums)</t>
  </si>
  <si>
    <t>pārskaitīts (6.-15.pielikums)</t>
  </si>
  <si>
    <t>teritoriālplāno-
šanai par 1997.gadu</t>
  </si>
  <si>
    <t>teritoriālplāno-
šanai par 1998.gadu</t>
  </si>
  <si>
    <t xml:space="preserve"> valsts budžeta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</si>
  <si>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</si>
  <si>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</si>
  <si>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</si>
  <si>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</si>
  <si>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</si>
  <si>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</si>
  <si>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</si>
  <si>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</si>
  <si>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Aizkraukles rajona padome</t>
  </si>
  <si>
    <t>Aizkraukle</t>
  </si>
  <si>
    <t>Jaunjelgava</t>
  </si>
  <si>
    <t>Pļaviņas</t>
  </si>
  <si>
    <t>Aiviekstes pagasts</t>
  </si>
  <si>
    <t>Aizkraukles pagasts</t>
  </si>
  <si>
    <t>Bebru pagasts</t>
  </si>
  <si>
    <t>Daudzeses pagasts</t>
  </si>
  <si>
    <t>Iršu pagasts</t>
  </si>
  <si>
    <t>Klintaines pagasts</t>
  </si>
  <si>
    <t>Kokneses pagasts</t>
  </si>
  <si>
    <t>Kurmenes pagasts</t>
  </si>
  <si>
    <t>Mazzalves pagasts</t>
  </si>
  <si>
    <t>Neretas pagasts</t>
  </si>
  <si>
    <t>Pilskalnes pagasts</t>
  </si>
  <si>
    <t>Seces pagasts</t>
  </si>
  <si>
    <t>Sērenes pagasts</t>
  </si>
  <si>
    <t>Skrīveru pagasts</t>
  </si>
  <si>
    <t>Staburaga pagasts</t>
  </si>
  <si>
    <t>Sunākstes pagasts</t>
  </si>
  <si>
    <t>Valles pagasts</t>
  </si>
  <si>
    <t>Vietalvas pagasts</t>
  </si>
  <si>
    <t>Zalves pagasts</t>
  </si>
  <si>
    <t>Kopā Aizkraukles rajonam:</t>
  </si>
  <si>
    <t>Alūksnes rajons</t>
  </si>
  <si>
    <t>Alūksnes rajona padome</t>
  </si>
  <si>
    <t>Alūksne</t>
  </si>
  <si>
    <t>Ape</t>
  </si>
  <si>
    <t>Alsviķu pagasts</t>
  </si>
  <si>
    <t>Annas pagasts</t>
  </si>
  <si>
    <t>Gaujienas pagasts</t>
  </si>
  <si>
    <t>Ilzenes pagasts</t>
  </si>
  <si>
    <t>Jaunalūksnes pagasts</t>
  </si>
  <si>
    <t>Jaunannas pagasts</t>
  </si>
  <si>
    <t>Jaunlaicenes pagasts</t>
  </si>
  <si>
    <t>Kalncempju pagasts</t>
  </si>
  <si>
    <t>Liepnas pagasts</t>
  </si>
  <si>
    <t>Malienas pagasts</t>
  </si>
  <si>
    <t>Mālupes pagasts</t>
  </si>
  <si>
    <t>Mārkalnes pagasts</t>
  </si>
  <si>
    <t>Pededzes pagasts</t>
  </si>
  <si>
    <t>Trapenes pagasts</t>
  </si>
  <si>
    <t>Veclaicenes pagasts</t>
  </si>
  <si>
    <t>Virešu pagasts</t>
  </si>
  <si>
    <t>Zeltiņu pagasts</t>
  </si>
  <si>
    <t>Ziemera pagasts</t>
  </si>
  <si>
    <t>Kopā Alūksnes rajonam:</t>
  </si>
  <si>
    <t>Balvu  rajons</t>
  </si>
  <si>
    <t>Balvu  rajona padome</t>
  </si>
  <si>
    <t>Balvi</t>
  </si>
  <si>
    <t>Viļaka</t>
  </si>
  <si>
    <t>Baltinavas pagasts</t>
  </si>
  <si>
    <t>Balvu pagasts</t>
  </si>
  <si>
    <t>Bērzkalnes pagasts</t>
  </si>
  <si>
    <t>Bērzpils pagasts</t>
  </si>
  <si>
    <t>Briežuciema pagasts</t>
  </si>
  <si>
    <t>Krišjāņu pagasts</t>
  </si>
  <si>
    <t>Kubuļu pagasts</t>
  </si>
  <si>
    <t>Kupravas pagasts</t>
  </si>
  <si>
    <t>Lazdukalna pagasts</t>
  </si>
  <si>
    <t>Lazdulejas pagasts</t>
  </si>
  <si>
    <t>Medņevas pagasts</t>
  </si>
  <si>
    <t>Rugāju pagasts</t>
  </si>
  <si>
    <t>Susāju pagasts</t>
  </si>
  <si>
    <t>Šķilbēnu pagasts</t>
  </si>
  <si>
    <t>Tilžas pagasts</t>
  </si>
  <si>
    <t>Vectilžas pagasts</t>
  </si>
  <si>
    <t>Vecumu pagasts</t>
  </si>
  <si>
    <t>Vīksnas pagasts</t>
  </si>
  <si>
    <t>Žīguru pagasts</t>
  </si>
  <si>
    <t>Kopā Balvu rajonam:</t>
  </si>
  <si>
    <t>Bauskas  rajons</t>
  </si>
  <si>
    <t>Bauskas  rajona padome</t>
  </si>
  <si>
    <t>Bauska</t>
  </si>
  <si>
    <t>Bārbeles pagasts</t>
  </si>
  <si>
    <t>Brunavas pagasts</t>
  </si>
  <si>
    <t>Ceraukstes pagasts</t>
  </si>
  <si>
    <t>Codes pagasts</t>
  </si>
  <si>
    <t>Dāviņu pagasts</t>
  </si>
  <si>
    <t>Gailīšu pagasts</t>
  </si>
  <si>
    <t>Iecavas pagasts</t>
  </si>
  <si>
    <t>Īslīces pagasts</t>
  </si>
  <si>
    <t>Mežotnes pagasts</t>
  </si>
  <si>
    <t>Rundāles pagasts</t>
  </si>
  <si>
    <t>Skaistkalnes pagasts</t>
  </si>
  <si>
    <t>Stelpes pagasts</t>
  </si>
  <si>
    <t>Svitenes pagasts</t>
  </si>
  <si>
    <t>Vecsaules pagasts</t>
  </si>
  <si>
    <t>Vecumnieku pagasts</t>
  </si>
  <si>
    <t>Viesturu pagasts</t>
  </si>
  <si>
    <t>Kopā Bauskas rajonam:</t>
  </si>
  <si>
    <t>Cēsu  rajons</t>
  </si>
  <si>
    <t>Cēsu  rajona padome</t>
  </si>
  <si>
    <t>Cēsis</t>
  </si>
  <si>
    <t>Līgatne</t>
  </si>
  <si>
    <t>Amatas pagasts</t>
  </si>
  <si>
    <t>Drabešu pagasts</t>
  </si>
  <si>
    <t>Drustu pagasts</t>
  </si>
  <si>
    <t>Dzērbenes pagasts</t>
  </si>
  <si>
    <t>Inešu pagasts</t>
  </si>
  <si>
    <t>Jaunpiebalgas pagasts</t>
  </si>
  <si>
    <t>Kaives pagasts</t>
  </si>
  <si>
    <t>Liepas pagasts</t>
  </si>
  <si>
    <t>Līgatnes pagasts</t>
  </si>
  <si>
    <t>Mārsnēnu pagasts</t>
  </si>
  <si>
    <t>Mores pagasts</t>
  </si>
  <si>
    <t>Nītaures pagasts</t>
  </si>
  <si>
    <t>Priekuļu pagasts</t>
  </si>
  <si>
    <t>Raiskuma pagasts</t>
  </si>
  <si>
    <t>Raunas pagasts</t>
  </si>
  <si>
    <t>Skujenes pagasts</t>
  </si>
  <si>
    <t>Stalbes pagasts</t>
  </si>
  <si>
    <t>Straupes pagasts</t>
  </si>
  <si>
    <t>Taurenes pagasts</t>
  </si>
  <si>
    <t>Vaives pagasts</t>
  </si>
  <si>
    <t>Vecpiebalgas pagasts</t>
  </si>
  <si>
    <t>Veselavas pagasts</t>
  </si>
  <si>
    <t>Zaubes pagasts</t>
  </si>
  <si>
    <t>Zosēnu pagasts</t>
  </si>
  <si>
    <t>Kopā Cēsu rajonam:</t>
  </si>
  <si>
    <t>Daugavpils  rajons</t>
  </si>
  <si>
    <t>Daugavpils  rajona padome</t>
  </si>
  <si>
    <t>Ilūkste</t>
  </si>
  <si>
    <t>Subate</t>
  </si>
  <si>
    <t>Ambeļu pagasts</t>
  </si>
  <si>
    <t>Bebrenes pagasts</t>
  </si>
  <si>
    <t>Biķernieku pagasts</t>
  </si>
  <si>
    <t>Demenes pagasts</t>
  </si>
  <si>
    <t>Dubnas pagasts</t>
  </si>
  <si>
    <t>Dvietes pagasts</t>
  </si>
  <si>
    <t>Eglaines pagasts</t>
  </si>
  <si>
    <t>Kalkūnes pagasts</t>
  </si>
  <si>
    <t>Kalupes pagasts</t>
  </si>
  <si>
    <t>Laucesas pagasts</t>
  </si>
  <si>
    <t>Līdumnieku pagasts</t>
  </si>
  <si>
    <t>Līksnas pagasts</t>
  </si>
  <si>
    <t>Maļinovas pagasts</t>
  </si>
  <si>
    <t>Medumu pagasts</t>
  </si>
  <si>
    <t>Naujenes pagasts</t>
  </si>
  <si>
    <t>Nīcgales pagasts</t>
  </si>
  <si>
    <t>Salienas pagasts</t>
  </si>
  <si>
    <t>Skrudalienas pagasts</t>
  </si>
  <si>
    <t>Sventes pagasts</t>
  </si>
  <si>
    <t>Šēderes pagasts</t>
  </si>
  <si>
    <t>Tabores pagasts</t>
  </si>
  <si>
    <t>Vaboles pagasts</t>
  </si>
  <si>
    <t>Vecsalienas pagasts</t>
  </si>
  <si>
    <t>Višķu pagasts</t>
  </si>
  <si>
    <t>Kopā Daugavpils rajonam:</t>
  </si>
  <si>
    <t>Dobeles  rajons</t>
  </si>
  <si>
    <t>Dobeles  rajona padome</t>
  </si>
  <si>
    <t>Dobele</t>
  </si>
  <si>
    <t>Auce</t>
  </si>
  <si>
    <t>Annenieku pagasts</t>
  </si>
  <si>
    <t>Augstkalnes pagasts</t>
  </si>
  <si>
    <t>Auru pagasts</t>
  </si>
  <si>
    <t>Bēnes pagasts</t>
  </si>
  <si>
    <t>Bērzes pagasts</t>
  </si>
  <si>
    <t>Bikstu pagasts</t>
  </si>
  <si>
    <t>Bukaišu pagasts</t>
  </si>
  <si>
    <t>Dobeles pagasts</t>
  </si>
  <si>
    <t>Īles pagasts</t>
  </si>
  <si>
    <t>Jaunbērzes pagasts</t>
  </si>
  <si>
    <t>Krimūnu pagasts</t>
  </si>
  <si>
    <t>Lielauces pagasts</t>
  </si>
  <si>
    <t>Naudītes pagasts</t>
  </si>
  <si>
    <t>Penkules pagasts</t>
  </si>
  <si>
    <t>Tērvetes pagasts</t>
  </si>
  <si>
    <t>Ukru pagasts</t>
  </si>
  <si>
    <t>Vītiņu pagasts</t>
  </si>
  <si>
    <t>Zebrenes pagasts</t>
  </si>
  <si>
    <t>Kopā Dobeles rajonam:</t>
  </si>
  <si>
    <t>Gulbenes  rajons</t>
  </si>
  <si>
    <t>Gulbenes  rajona padome</t>
  </si>
  <si>
    <t>Gulbene</t>
  </si>
  <si>
    <t>Beļavas pagasts</t>
  </si>
  <si>
    <t>Daukstu pagasts</t>
  </si>
  <si>
    <t>Druvienas pagasts</t>
  </si>
  <si>
    <t>Galgauskas pagasts</t>
  </si>
  <si>
    <t>Jaungulbenes pagasts</t>
  </si>
  <si>
    <t>Lejasciema pagasts</t>
  </si>
  <si>
    <t>Litenes pagasts</t>
  </si>
  <si>
    <t>Lizuma pagasts</t>
  </si>
  <si>
    <t>Līgo pagasts</t>
  </si>
  <si>
    <t>Rankas pagasts</t>
  </si>
  <si>
    <t>Stāmerienas pagasts</t>
  </si>
  <si>
    <t>Stradu pagasts</t>
  </si>
  <si>
    <t>Tirzas pagasts</t>
  </si>
  <si>
    <t>Kopā Gulbenes rajonam:</t>
  </si>
  <si>
    <t>Jelgavas  rajons</t>
  </si>
  <si>
    <t>Jelgavas  rajona padome</t>
  </si>
  <si>
    <t>Kalnciems</t>
  </si>
  <si>
    <t>Cenu pagasts</t>
  </si>
  <si>
    <t>Elejas pagasts</t>
  </si>
  <si>
    <t>Glūdas pagasts</t>
  </si>
  <si>
    <t>Jaunsvirlaukas pagasts</t>
  </si>
  <si>
    <t>Lielplatones pagasts</t>
  </si>
  <si>
    <t>Līvbērzes pagasts</t>
  </si>
  <si>
    <t>Ozolnieku pagasts</t>
  </si>
  <si>
    <t>Platones pagasts</t>
  </si>
  <si>
    <t>Sesavas pagasts</t>
  </si>
  <si>
    <t>Sidrabenes pagasts</t>
  </si>
  <si>
    <t>Svētes pagasts</t>
  </si>
  <si>
    <t>Valgundes pagasts</t>
  </si>
  <si>
    <t>Vilces pagasts</t>
  </si>
  <si>
    <t>Vircavas pagasts</t>
  </si>
  <si>
    <t>Zaļenieku pagasts</t>
  </si>
  <si>
    <t>Kopā Jelgavas rajonam:</t>
  </si>
  <si>
    <t>Jēkabpils  rajons</t>
  </si>
  <si>
    <t>Jēkabpils  rajona padome</t>
  </si>
  <si>
    <t>Jēkabpils</t>
  </si>
  <si>
    <t>Aknīste</t>
  </si>
  <si>
    <t>Viesīte</t>
  </si>
  <si>
    <t>Asares pagasts</t>
  </si>
  <si>
    <t>Atašienes pagasts</t>
  </si>
  <si>
    <t>Ābeļu pagasts</t>
  </si>
  <si>
    <t>Dignājas pagasts</t>
  </si>
  <si>
    <t>Dunavas pagasts</t>
  </si>
  <si>
    <t>Elkšņu pagasts</t>
  </si>
  <si>
    <t>Gārsenes pagasts</t>
  </si>
  <si>
    <t>Kalna pagasts</t>
  </si>
  <si>
    <t>Krustpils pagasts</t>
  </si>
  <si>
    <t>Kūku pagasts</t>
  </si>
  <si>
    <t>Leimaņu pagasts</t>
  </si>
  <si>
    <t>Mežāres pagasts</t>
  </si>
  <si>
    <t>Rites pagasts</t>
  </si>
  <si>
    <t>Rubenes pagasts</t>
  </si>
  <si>
    <t>Salas pagasts</t>
  </si>
  <si>
    <t>Saukas pagasts</t>
  </si>
  <si>
    <t>Sēlpils pagasts</t>
  </si>
  <si>
    <t>Variešu pagasts</t>
  </si>
  <si>
    <t>Vīpes pagasts</t>
  </si>
  <si>
    <t>Zasas pagasts</t>
  </si>
  <si>
    <t>Kopā  Jēkabpils rajonam:</t>
  </si>
  <si>
    <t>Krāslavas  rajons</t>
  </si>
  <si>
    <t>Krāslavas  rajona padome</t>
  </si>
  <si>
    <t>Krāslava</t>
  </si>
  <si>
    <t>Dagda</t>
  </si>
  <si>
    <t>Andrupenes pagasts</t>
  </si>
  <si>
    <t>Andzeļu pagasts</t>
  </si>
  <si>
    <t>Asūnes pagasts</t>
  </si>
  <si>
    <t>Aulejas pagasts</t>
  </si>
  <si>
    <t>Bērziņu pagasts</t>
  </si>
  <si>
    <t>Dagdas pagasts</t>
  </si>
  <si>
    <t>Ezernieku pagasts</t>
  </si>
  <si>
    <t>Grāveru pagasts</t>
  </si>
  <si>
    <t>Indras pagasts</t>
  </si>
  <si>
    <t>Izvaltas pagasts</t>
  </si>
  <si>
    <t>Kalniešu pagasts</t>
  </si>
  <si>
    <t>Kaplavas pagasts</t>
  </si>
  <si>
    <t>Kastuļinas pagasts</t>
  </si>
  <si>
    <t>Kombuļu pagasts</t>
  </si>
  <si>
    <t>Konstantinovas pagasts</t>
  </si>
  <si>
    <t>Krāslavas pagasts</t>
  </si>
  <si>
    <t>Ķepovas pagasts</t>
  </si>
  <si>
    <t>Piedrujas pagasts</t>
  </si>
  <si>
    <t>Robežnieku pagasts</t>
  </si>
  <si>
    <t>Skaistas pagasts</t>
  </si>
  <si>
    <t>Svariņu pagasts</t>
  </si>
  <si>
    <t>Šķaunes pagasts</t>
  </si>
  <si>
    <t>Šķeltovas pagasts</t>
  </si>
  <si>
    <t>Ūdrīšu pagasts</t>
  </si>
  <si>
    <t>Kopā Krāslavas rajonam:</t>
  </si>
  <si>
    <t>Kuldīgas  rajons</t>
  </si>
  <si>
    <t>Kuldīgas  rajona padome</t>
  </si>
  <si>
    <t>Kuldīga</t>
  </si>
  <si>
    <t>Skrunda</t>
  </si>
  <si>
    <t>Alsungas pagasts</t>
  </si>
  <si>
    <t>Ēdoles pagasts</t>
  </si>
  <si>
    <t>Gudenieku pagasts</t>
  </si>
  <si>
    <t>Īvandes pagasts</t>
  </si>
  <si>
    <t>Kabiles pagasts</t>
  </si>
  <si>
    <t>Kurmāles pagasts</t>
  </si>
  <si>
    <t>Laidu pagasts</t>
  </si>
  <si>
    <t>Nīkrāces pagasts</t>
  </si>
  <si>
    <t>Padures pagasts</t>
  </si>
  <si>
    <t>Pelču pagasts</t>
  </si>
  <si>
    <t>Raņķu pagasts</t>
  </si>
  <si>
    <t>Rendas pagasts</t>
  </si>
  <si>
    <t>Rudbāržu pagasts</t>
  </si>
  <si>
    <t>Rumbas pagasts</t>
  </si>
  <si>
    <t>Snēpeles pagasts</t>
  </si>
  <si>
    <t>Turlavas pagasts</t>
  </si>
  <si>
    <t>Vārmes pagasts</t>
  </si>
  <si>
    <t>Kopā Kuldīgas rajonam:</t>
  </si>
  <si>
    <t>Liepājas  rajons</t>
  </si>
  <si>
    <t>Liepājas  rajona padome</t>
  </si>
  <si>
    <t>Aizpute</t>
  </si>
  <si>
    <t>Durbe</t>
  </si>
  <si>
    <t>Grobiņa</t>
  </si>
  <si>
    <t>Pāvilosta</t>
  </si>
  <si>
    <t>Priekule</t>
  </si>
  <si>
    <t>Aizputes pagasts</t>
  </si>
  <si>
    <t>Bārtas pagasts</t>
  </si>
  <si>
    <t>Bunkas pagasts</t>
  </si>
  <si>
    <t>Cīravas pagasts</t>
  </si>
  <si>
    <t>Dunalkas pagasts</t>
  </si>
  <si>
    <t>Dunikas pagasts</t>
  </si>
  <si>
    <t>Embūtes pagasts</t>
  </si>
  <si>
    <t>Gaviezes pagasts</t>
  </si>
  <si>
    <t>Gramzdas pagasts</t>
  </si>
  <si>
    <t>Grobiņas pagasts</t>
  </si>
  <si>
    <t>Kalētu pagasts</t>
  </si>
  <si>
    <t>Kalvenes pagasts</t>
  </si>
  <si>
    <t>Kazdangas pagasts</t>
  </si>
  <si>
    <t>Lažas pagasts</t>
  </si>
  <si>
    <t>Medzes pagasts</t>
  </si>
  <si>
    <t>Nīcas pagasts</t>
  </si>
  <si>
    <t>Otaņķu pagasts</t>
  </si>
  <si>
    <t>Priekules pagasts</t>
  </si>
  <si>
    <t>Rucavas pagasts</t>
  </si>
  <si>
    <t>Sakas pagasts</t>
  </si>
  <si>
    <t>Tadaiķu pagasts</t>
  </si>
  <si>
    <t>Vaiņodes pagasts</t>
  </si>
  <si>
    <t>Vecpils pagasts</t>
  </si>
  <si>
    <t>Vērgales pagasts</t>
  </si>
  <si>
    <t>Virgas pagasts</t>
  </si>
  <si>
    <t>Kopā Liepājas rajonam:</t>
  </si>
  <si>
    <t>Limbažu  rajons</t>
  </si>
  <si>
    <t>Limbažu  rajona padome</t>
  </si>
  <si>
    <t>Limbaži</t>
  </si>
  <si>
    <t>Ainaži</t>
  </si>
  <si>
    <t>Aloja</t>
  </si>
  <si>
    <t>Salacgrīva</t>
  </si>
  <si>
    <t>Staicele</t>
  </si>
  <si>
    <t>Braslavas pagasts</t>
  </si>
  <si>
    <t>Brīvzemnieku pagasts</t>
  </si>
  <si>
    <t>Katvaru pagasts</t>
  </si>
  <si>
    <t>Lēdurgas pagasts</t>
  </si>
  <si>
    <t>Liepupes pagasts</t>
  </si>
  <si>
    <t>Limbažu pagasts</t>
  </si>
  <si>
    <t>Pāles pagasts</t>
  </si>
  <si>
    <t>Salacas pagasts</t>
  </si>
  <si>
    <t>Skultes pagasts</t>
  </si>
  <si>
    <t>Umurgas pagasts</t>
  </si>
  <si>
    <t>Vidrižu pagasts</t>
  </si>
  <si>
    <t>Viļķenes pagasts</t>
  </si>
  <si>
    <t>Kopā Limbažu rajonam:</t>
  </si>
  <si>
    <t>Ludzas  rajons</t>
  </si>
  <si>
    <t>Ludzas  rajona padome</t>
  </si>
  <si>
    <t>Ludza</t>
  </si>
  <si>
    <t>Kārsava</t>
  </si>
  <si>
    <t>Zilupe</t>
  </si>
  <si>
    <t>Blontu pagasts</t>
  </si>
  <si>
    <t>Briģu pagasts</t>
  </si>
  <si>
    <t>Ciblas pagasts</t>
  </si>
  <si>
    <t>Cirmas pagasts</t>
  </si>
  <si>
    <t>Goliševas pagasts</t>
  </si>
  <si>
    <t>Isnaudas pagasts</t>
  </si>
  <si>
    <t>Istras pagasts</t>
  </si>
  <si>
    <t>Lauderu pagasts</t>
  </si>
  <si>
    <t>Malnavas pagasts</t>
  </si>
  <si>
    <t>Mežvidu pagasts</t>
  </si>
  <si>
    <t>Mērdzenes pagasts</t>
  </si>
  <si>
    <t>Miglinieku pagasts</t>
  </si>
  <si>
    <t>Nautrēnu pagasts</t>
  </si>
  <si>
    <t>Nirzas pagasts</t>
  </si>
  <si>
    <t>Nukšas pagasts</t>
  </si>
  <si>
    <t>Pasienes pagasts</t>
  </si>
  <si>
    <t>Pildas pagasts</t>
  </si>
  <si>
    <t>Pureņu pagasts</t>
  </si>
  <si>
    <t>Pušmucovas pagasts</t>
  </si>
  <si>
    <t>Rundēnu pagasts</t>
  </si>
  <si>
    <t>Salnavas pagasts</t>
  </si>
  <si>
    <t>Zaļesjes pagasts</t>
  </si>
  <si>
    <t>Zvirgzdenes pagasts</t>
  </si>
  <si>
    <t>Kopā Ludzas rajonam:</t>
  </si>
  <si>
    <t>Madonas  rajons</t>
  </si>
  <si>
    <t>Madonas  rajona padome</t>
  </si>
  <si>
    <t>Madona</t>
  </si>
  <si>
    <t>Cesvaine</t>
  </si>
  <si>
    <t>Lubāna</t>
  </si>
  <si>
    <t>Varakļāni</t>
  </si>
  <si>
    <t>Aronas pagasts</t>
  </si>
  <si>
    <t>Barkavas pagasts</t>
  </si>
  <si>
    <t>Bērzaunes pagasts</t>
  </si>
  <si>
    <t>Dzelzavas pagasts</t>
  </si>
  <si>
    <t>Ērgļu pagasts</t>
  </si>
  <si>
    <t>Indrānu pagasts</t>
  </si>
  <si>
    <t>Jumurdas pagasts</t>
  </si>
  <si>
    <t>Kalsnavas pagasts</t>
  </si>
  <si>
    <t>Lazdonas pagasts</t>
  </si>
  <si>
    <t>Liezēres pagasts</t>
  </si>
  <si>
    <t>Ļaudonas pagasts</t>
  </si>
  <si>
    <t>Mārcienas pagasts</t>
  </si>
  <si>
    <t>Mētrienas pagasts</t>
  </si>
  <si>
    <t>Murmastienes pagasts</t>
  </si>
  <si>
    <t>Ošupes pagasts</t>
  </si>
  <si>
    <t>Praulienas pagasts</t>
  </si>
  <si>
    <t>Sarkaņu pagasts</t>
  </si>
  <si>
    <t>Sausnējas pagasts</t>
  </si>
  <si>
    <t>Varakļānu pagasts</t>
  </si>
  <si>
    <t>Vestienas pagasts</t>
  </si>
  <si>
    <t>Kopā Madonas rajonam:</t>
  </si>
  <si>
    <t>Ogres  rajons</t>
  </si>
  <si>
    <t>Ogres  rajona padome</t>
  </si>
  <si>
    <t>Ogre</t>
  </si>
  <si>
    <t>Ikšķile ar lauku teritoriju</t>
  </si>
  <si>
    <t>Ķegums</t>
  </si>
  <si>
    <t>Lielvārde</t>
  </si>
  <si>
    <t>Birzgales pagasts</t>
  </si>
  <si>
    <t>Jumpravas pagasts</t>
  </si>
  <si>
    <t>Krapes pagasts</t>
  </si>
  <si>
    <t>Ķeipenes pagasts</t>
  </si>
  <si>
    <t>Lauberes pagasts</t>
  </si>
  <si>
    <t>Lēdmanes pagasts</t>
  </si>
  <si>
    <t>Madlienas pagasts</t>
  </si>
  <si>
    <t>Mazozolu pagasts</t>
  </si>
  <si>
    <t>Meņģeles pagasts</t>
  </si>
  <si>
    <t>Ogresgala pagasts</t>
  </si>
  <si>
    <t>Rembates pagasts</t>
  </si>
  <si>
    <t>Suntažu pagasts</t>
  </si>
  <si>
    <t>Taurupes pagasts</t>
  </si>
  <si>
    <t>Kopā Ogres rajonam:</t>
  </si>
  <si>
    <t>Preiļu  rajons</t>
  </si>
  <si>
    <t>Preiļu  rajona padome</t>
  </si>
  <si>
    <t>Preiļi</t>
  </si>
  <si>
    <t>Līvāni</t>
  </si>
  <si>
    <t>Aglonas pagasts</t>
  </si>
  <si>
    <t>Aizkalnes pagasts</t>
  </si>
  <si>
    <t>Galēnu pagasts</t>
  </si>
  <si>
    <t>Jersikas pagasts</t>
  </si>
  <si>
    <t>Pelēču pagasts</t>
  </si>
  <si>
    <t>Preiļu pagasts</t>
  </si>
  <si>
    <t>Riebiņu pagasts</t>
  </si>
  <si>
    <t>Rožkalnu pagasts</t>
  </si>
  <si>
    <t>Rožupes pagasts</t>
  </si>
  <si>
    <t>Rudzātu pagasts</t>
  </si>
  <si>
    <t>Rušonu pagasts</t>
  </si>
  <si>
    <t>Saunas pagasts</t>
  </si>
  <si>
    <t>Silajāņu pagasts</t>
  </si>
  <si>
    <t>Sīļukalna pagasts</t>
  </si>
  <si>
    <t>Stabulnieku pagasts</t>
  </si>
  <si>
    <t>Sutru pagasts</t>
  </si>
  <si>
    <t>Turku pagasts</t>
  </si>
  <si>
    <t>Upmalas pagasts</t>
  </si>
  <si>
    <t>Vārkavas pagasts</t>
  </si>
  <si>
    <t>Kopā Preiļu rajonam:</t>
  </si>
  <si>
    <t>Rēzeknes  rajons</t>
  </si>
  <si>
    <t>Rēzeknes  rajona padome</t>
  </si>
  <si>
    <t>Viļāni</t>
  </si>
  <si>
    <t>Audriņu pagasts</t>
  </si>
  <si>
    <t>Bērzgales pagasts</t>
  </si>
  <si>
    <t>Čornajas pagasts</t>
  </si>
  <si>
    <t>Dekšāres pagasts</t>
  </si>
  <si>
    <t>Dricānu pagasts</t>
  </si>
  <si>
    <t>Feimaņu pagasts</t>
  </si>
  <si>
    <t>Gaigalavas pagasts</t>
  </si>
  <si>
    <t>Griškānu pagasts</t>
  </si>
  <si>
    <t>Ilzeskalna pagasts</t>
  </si>
  <si>
    <t>Kantinieku pagasts</t>
  </si>
  <si>
    <t>Kaunatas pagasts</t>
  </si>
  <si>
    <t>Lendžu pagasts</t>
  </si>
  <si>
    <t>Lūznavas pagasts</t>
  </si>
  <si>
    <t>Maltas pagasts</t>
  </si>
  <si>
    <t>Mākoņkalna pagasts</t>
  </si>
  <si>
    <t>Nagļu pagasts</t>
  </si>
  <si>
    <t>Ozolaines pagasts</t>
  </si>
  <si>
    <t>Ozolmuižas pagasts</t>
  </si>
  <si>
    <t>Pušas pagasts</t>
  </si>
  <si>
    <t>Rikavas pagasts</t>
  </si>
  <si>
    <t>Sakstagala pagasts</t>
  </si>
  <si>
    <t>Silmalas pagasts</t>
  </si>
  <si>
    <t>Sokolu pagasts</t>
  </si>
  <si>
    <t>Stoļerovas pagasts</t>
  </si>
  <si>
    <t>Stružānu pagasts</t>
  </si>
  <si>
    <t>Verēmu pagasts</t>
  </si>
  <si>
    <t>Viļānu pagasts</t>
  </si>
  <si>
    <t>Kopā Rēzeknes rajonam:</t>
  </si>
  <si>
    <t>Rīgas  rajons</t>
  </si>
  <si>
    <t>Rīgas  rajona padome</t>
  </si>
  <si>
    <t>Baldone</t>
  </si>
  <si>
    <t>Baloži</t>
  </si>
  <si>
    <t>Olaine</t>
  </si>
  <si>
    <t>Salaspils</t>
  </si>
  <si>
    <t>Saulkrasti</t>
  </si>
  <si>
    <t>Sigulda</t>
  </si>
  <si>
    <t>Vangaži</t>
  </si>
  <si>
    <t>Allažu pagasts</t>
  </si>
  <si>
    <t>Ādažu pagasts</t>
  </si>
  <si>
    <t>Babītes pagasts</t>
  </si>
  <si>
    <t>Carnikavas pagasts</t>
  </si>
  <si>
    <t>Daugmales pagasts</t>
  </si>
  <si>
    <t>Garkalnes pagasts</t>
  </si>
  <si>
    <t>Inčukalna pagasts</t>
  </si>
  <si>
    <t>Krimuldas pagasts</t>
  </si>
  <si>
    <t>Ķekavas pagasts</t>
  </si>
  <si>
    <t>Mālpils pagasts</t>
  </si>
  <si>
    <t>Mārupes pagasts</t>
  </si>
  <si>
    <t>Olaines pagasts</t>
  </si>
  <si>
    <t>Ropažu pagasts</t>
  </si>
  <si>
    <t>Sējas pagasts</t>
  </si>
  <si>
    <t>Siguldas pagasts</t>
  </si>
  <si>
    <t>Stopiņu pagasts</t>
  </si>
  <si>
    <t>Kopā Rīgas rajonam:</t>
  </si>
  <si>
    <t>Saldus  rajons</t>
  </si>
  <si>
    <t>Saldus  rajona padome</t>
  </si>
  <si>
    <t>Saldus</t>
  </si>
  <si>
    <t>Brocēni</t>
  </si>
  <si>
    <t>Blīdenes pagasts</t>
  </si>
  <si>
    <t>Ezeres pagasts</t>
  </si>
  <si>
    <t>Gaiķu pagasts</t>
  </si>
  <si>
    <t>Jaunauces pagasts</t>
  </si>
  <si>
    <t>Jaunlutriņu pagasts</t>
  </si>
  <si>
    <t>Kursīšu pagasts</t>
  </si>
  <si>
    <t>Lutriņu pagasts</t>
  </si>
  <si>
    <t>Nīgrandes pagasts</t>
  </si>
  <si>
    <t>Novadnieku pagasts</t>
  </si>
  <si>
    <t>Pampāļu pagasts</t>
  </si>
  <si>
    <t>Remtes pagasts</t>
  </si>
  <si>
    <t>Rubas pagasts</t>
  </si>
  <si>
    <t>Saldus pagasts</t>
  </si>
  <si>
    <t>Šķēdes pagasts</t>
  </si>
  <si>
    <t>Vadakstes pagasts</t>
  </si>
  <si>
    <t>Zaņas pagasts</t>
  </si>
  <si>
    <t>Zirņu pagasts</t>
  </si>
  <si>
    <t>Zvārdes pagasts</t>
  </si>
  <si>
    <t>Kopā Saldus rajonam:</t>
  </si>
  <si>
    <t>Talsu  rajons</t>
  </si>
  <si>
    <t>Talsu  rajona padome</t>
  </si>
  <si>
    <t>Talsi</t>
  </si>
  <si>
    <t>Sabile</t>
  </si>
  <si>
    <t>Stende</t>
  </si>
  <si>
    <t>Valdemārpils</t>
  </si>
  <si>
    <t>Abavas pagasts</t>
  </si>
  <si>
    <t>Balgales pagasts</t>
  </si>
  <si>
    <t>Dundagas pagasts</t>
  </si>
  <si>
    <t>Ģibuļu pagasts</t>
  </si>
  <si>
    <t>Īves pagasts</t>
  </si>
  <si>
    <t>Kolkas pagasts</t>
  </si>
  <si>
    <t>Ķūļciema pagasts</t>
  </si>
  <si>
    <t>Laidzes pagasts</t>
  </si>
  <si>
    <t>Laucienes pagasts</t>
  </si>
  <si>
    <t>Lībagu pagasts</t>
  </si>
  <si>
    <t>Lubes pagasts</t>
  </si>
  <si>
    <t>Mērsraga pagasts</t>
  </si>
  <si>
    <t>Rojas pagasts</t>
  </si>
  <si>
    <t>Strazdes pagasts</t>
  </si>
  <si>
    <t>Valdgales pagasts</t>
  </si>
  <si>
    <t>Vandzenes pagasts</t>
  </si>
  <si>
    <t>Virbu pagasts</t>
  </si>
  <si>
    <t>Kopā Talsu rajonam:</t>
  </si>
  <si>
    <t>Tukuma  rajons</t>
  </si>
  <si>
    <t>Tukuma  rajona padome</t>
  </si>
  <si>
    <t>Tukums</t>
  </si>
  <si>
    <t>Kandava ar lauku teritoriju</t>
  </si>
  <si>
    <t>Degoles pagasts</t>
  </si>
  <si>
    <t>Džūkstes pagasts</t>
  </si>
  <si>
    <t>Engures pagasts</t>
  </si>
  <si>
    <t>Irlavas pagasts</t>
  </si>
  <si>
    <t>Jaunpils pagasts</t>
  </si>
  <si>
    <t>Jaunsātu pagasts</t>
  </si>
  <si>
    <t>Lapmežciema pagasts</t>
  </si>
  <si>
    <t>Lestenes pagasts</t>
  </si>
  <si>
    <t>Pūres pagasts</t>
  </si>
  <si>
    <t>Sēmes pagasts</t>
  </si>
  <si>
    <t>Slampes pagasts</t>
  </si>
  <si>
    <t>Smārdes pagasts</t>
  </si>
  <si>
    <t>Tumes pagasts</t>
  </si>
  <si>
    <t>Vānes pagasts</t>
  </si>
  <si>
    <t>Viesatu pagasts</t>
  </si>
  <si>
    <t>Zantes pagasts</t>
  </si>
  <si>
    <t>Zentenes pagasts</t>
  </si>
  <si>
    <t>Kopā Tukuma rajonam:</t>
  </si>
  <si>
    <t>Valkas  rajons</t>
  </si>
  <si>
    <t>Valkas  rajona padome</t>
  </si>
  <si>
    <t>Valka</t>
  </si>
  <si>
    <t>Seda</t>
  </si>
  <si>
    <t>Smiltene</t>
  </si>
  <si>
    <t>Strenči</t>
  </si>
  <si>
    <t>Bilskas pagasts</t>
  </si>
  <si>
    <t>Blomes pagasts</t>
  </si>
  <si>
    <t>Brantu pagasts</t>
  </si>
  <si>
    <t>Ērģemes pagasts</t>
  </si>
  <si>
    <t>Ēveles pagasts</t>
  </si>
  <si>
    <t>Grundzāles pagasts</t>
  </si>
  <si>
    <t>Jērcēnu pagasts</t>
  </si>
  <si>
    <t>Kārķu pagasts</t>
  </si>
  <si>
    <t>Launkalnes pagasts</t>
  </si>
  <si>
    <t>Palsmanes pagasts</t>
  </si>
  <si>
    <t>Plāņu pagasts</t>
  </si>
  <si>
    <t>Smiltenes pagasts</t>
  </si>
  <si>
    <t>Trikātas pagasts</t>
  </si>
  <si>
    <t>Valkas pagasts</t>
  </si>
  <si>
    <t>Variņu pagasts</t>
  </si>
  <si>
    <t>Vijciema pagasts</t>
  </si>
  <si>
    <t>Zvārtavas pagasts</t>
  </si>
  <si>
    <t>Kopā Valkas rajonam:</t>
  </si>
  <si>
    <t>Valmieras  rajons</t>
  </si>
  <si>
    <t>Valmieras  rajona padome</t>
  </si>
  <si>
    <t>Valmiera</t>
  </si>
  <si>
    <t>Mazsalaca</t>
  </si>
  <si>
    <t>Rūjiena</t>
  </si>
  <si>
    <t>Bērzaines pagasts</t>
  </si>
  <si>
    <t>Brenguļu pagasts</t>
  </si>
  <si>
    <t>Burtnieku pagasts</t>
  </si>
  <si>
    <t>Dikļu pagasts</t>
  </si>
  <si>
    <t>Ipiķu pagasts</t>
  </si>
  <si>
    <t>Jeru pagasts</t>
  </si>
  <si>
    <t>Kauguru pagasts</t>
  </si>
  <si>
    <t>Kocēnu pagasts</t>
  </si>
  <si>
    <t>Ķoņu pagasts</t>
  </si>
  <si>
    <t>Lodes pagasts</t>
  </si>
  <si>
    <t>Matīšu pagasts</t>
  </si>
  <si>
    <t>Naukšēnu pagasts</t>
  </si>
  <si>
    <t>Ramatas pagasts</t>
  </si>
  <si>
    <t>Rencēnu pagasts</t>
  </si>
  <si>
    <t>Sēļu pagasts</t>
  </si>
  <si>
    <t>Skaņkalnes pagasts</t>
  </si>
  <si>
    <t>Vaidavas pagasts</t>
  </si>
  <si>
    <t>Valmieras pagasts</t>
  </si>
  <si>
    <t>Vecates pagasts</t>
  </si>
  <si>
    <t>Vilpulkas pagasts</t>
  </si>
  <si>
    <t>Zilākalna pagasts</t>
  </si>
  <si>
    <t>Kopā Valmieras rajonam:</t>
  </si>
  <si>
    <t>Ventspils  rajons</t>
  </si>
  <si>
    <t>Ventspils  rajona padome</t>
  </si>
  <si>
    <t>Piltene</t>
  </si>
  <si>
    <t>Ances pagasts</t>
  </si>
  <si>
    <t>Jūrkalnes pagasts</t>
  </si>
  <si>
    <t>Popes pagasts</t>
  </si>
  <si>
    <t>Puzes pagasts</t>
  </si>
  <si>
    <t>Tārgales pagasts</t>
  </si>
  <si>
    <t>Ugāles pagasts</t>
  </si>
  <si>
    <t>Usmas pagasts</t>
  </si>
  <si>
    <t>Užavas pagasts</t>
  </si>
  <si>
    <t>Vārves pagasts</t>
  </si>
  <si>
    <t>Ziru pagasts</t>
  </si>
  <si>
    <t>Zlēku pagasts</t>
  </si>
  <si>
    <t>Kopā Ventspils rajonam:</t>
  </si>
  <si>
    <t>Kopā republikā:</t>
  </si>
  <si>
    <t>PĀRBAUDE</t>
  </si>
  <si>
    <t>A.Veiss</t>
  </si>
  <si>
    <t xml:space="preserve">Paļvaldķbu speciālā budžeta izdevumu izpilde 1997.gadā </t>
  </si>
  <si>
    <t xml:space="preserve">Pašvaldību speciālā budžeta izdevumu izpilde 1998.gadā </t>
  </si>
  <si>
    <t xml:space="preserve">pęc valdķbas funkcijām  </t>
  </si>
  <si>
    <t xml:space="preserve">pēc valdības funkcijām  </t>
  </si>
  <si>
    <t>Klasifikā-</t>
  </si>
  <si>
    <t>Rādītāju nosaukums</t>
  </si>
  <si>
    <t xml:space="preserve">1997.gads </t>
  </si>
  <si>
    <t>1998.gads</t>
  </si>
  <si>
    <t xml:space="preserve">1998.gads </t>
  </si>
  <si>
    <t>Izpilde % pret</t>
  </si>
  <si>
    <t>cijas kods</t>
  </si>
  <si>
    <t>izpilde</t>
  </si>
  <si>
    <t>plāns</t>
  </si>
  <si>
    <t>gada plānu (4/3)</t>
  </si>
  <si>
    <t/>
  </si>
  <si>
    <t>Izdevumi pēc valdības funkcijām</t>
  </si>
  <si>
    <t>01.0.0.0.</t>
  </si>
  <si>
    <t>Vispārējie valdības dienesti</t>
  </si>
  <si>
    <t>02.0.0.0.</t>
  </si>
  <si>
    <t>Aizsardzība</t>
  </si>
  <si>
    <t>03.0.0.0.</t>
  </si>
  <si>
    <t xml:space="preserve">Sabiedriskā kārtība un drošība, </t>
  </si>
  <si>
    <t xml:space="preserve">tiesību aizsardzība </t>
  </si>
  <si>
    <t>04.0.0.0.</t>
  </si>
  <si>
    <t>Izglītība</t>
  </si>
  <si>
    <t>05.0.0.0.</t>
  </si>
  <si>
    <t>Veselības aprūpe</t>
  </si>
  <si>
    <t>06.0.0.0.</t>
  </si>
</sst>
</file>

<file path=xl/styles.xml><?xml version="1.0" encoding="utf-8"?>
<styleSheet xmlns="http://schemas.openxmlformats.org/spreadsheetml/2006/main">
  <numFmts count="18">
    <numFmt numFmtId="5" formatCode="&quot;Ls&quot;\ #,##0_);\(&quot;Ls&quot;\ #,##0\)"/>
    <numFmt numFmtId="6" formatCode="&quot;Ls&quot;\ #,##0_);[Red]\(&quot;Ls&quot;\ #,##0\)"/>
    <numFmt numFmtId="7" formatCode="&quot;Ls&quot;\ #,##0.00_);\(&quot;Ls&quot;\ #,##0.00\)"/>
    <numFmt numFmtId="8" formatCode="&quot;Ls&quot;\ #,##0.00_);[Red]\(&quot;Ls&quot;\ #,##0.00\)"/>
    <numFmt numFmtId="42" formatCode="_(&quot;Ls&quot;\ * #,##0_);_(&quot;Ls&quot;\ * \(#,##0\);_(&quot;Ls&quot;\ * &quot;-&quot;_);_(@_)"/>
    <numFmt numFmtId="41" formatCode="_(* #,##0_);_(* \(#,##0\);_(* &quot;-&quot;_);_(@_)"/>
    <numFmt numFmtId="44" formatCode="_(&quot;Ls&quot;\ * #,##0.00_);_(&quot;Ls&quot;\ * \(#,##0.00\);_(&quot;Ls&quot;\ * &quot;-&quot;??_);_(@_)"/>
    <numFmt numFmtId="43" formatCode="_(* #,##0.00_);_(* \(#,##0.00\);_(* &quot;-&quot;??_);_(@_)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##,###,###"/>
    <numFmt numFmtId="173" formatCode="0.0"/>
  </numFmts>
  <fonts count="1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right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4" fillId="0" borderId="2" xfId="0" applyNumberFormat="1" applyFont="1" applyBorder="1" applyAlignment="1">
      <alignment/>
    </xf>
    <xf numFmtId="1" fontId="4" fillId="0" borderId="4" xfId="0" applyNumberFormat="1" applyFont="1" applyBorder="1" applyAlignment="1">
      <alignment/>
    </xf>
    <xf numFmtId="1" fontId="4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/>
    </xf>
    <xf numFmtId="1" fontId="0" fillId="0" borderId="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0" fillId="0" borderId="6" xfId="0" applyNumberFormat="1" applyFont="1" applyBorder="1" applyAlignment="1">
      <alignment/>
    </xf>
    <xf numFmtId="1" fontId="4" fillId="0" borderId="6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" fontId="6" fillId="0" borderId="8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" fontId="0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Continuous"/>
    </xf>
    <xf numFmtId="3" fontId="7" fillId="2" borderId="0" xfId="0" applyNumberFormat="1" applyFont="1" applyFill="1" applyBorder="1" applyAlignment="1">
      <alignment horizontal="centerContinuous"/>
    </xf>
    <xf numFmtId="4" fontId="0" fillId="2" borderId="0" xfId="0" applyNumberFormat="1" applyFont="1" applyFill="1" applyBorder="1" applyAlignment="1">
      <alignment horizontal="centerContinuous"/>
    </xf>
    <xf numFmtId="3" fontId="0" fillId="2" borderId="0" xfId="0" applyNumberFormat="1" applyFont="1" applyFill="1" applyBorder="1" applyAlignment="1">
      <alignment horizontal="centerContinuous"/>
    </xf>
    <xf numFmtId="3" fontId="0" fillId="2" borderId="0" xfId="0" applyNumberFormat="1" applyFont="1" applyFill="1" applyAlignment="1">
      <alignment horizontal="centerContinuous"/>
    </xf>
    <xf numFmtId="0" fontId="0" fillId="0" borderId="0" xfId="0" applyFont="1" applyBorder="1" applyAlignment="1">
      <alignment/>
    </xf>
    <xf numFmtId="0" fontId="5" fillId="2" borderId="0" xfId="0" applyFont="1" applyFill="1" applyBorder="1" applyAlignment="1">
      <alignment horizontal="centerContinuous"/>
    </xf>
    <xf numFmtId="1" fontId="0" fillId="2" borderId="0" xfId="0" applyNumberFormat="1" applyFont="1" applyFill="1" applyBorder="1" applyAlignment="1">
      <alignment horizontal="centerContinuous"/>
    </xf>
    <xf numFmtId="0" fontId="5" fillId="2" borderId="1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3" fontId="7" fillId="2" borderId="10" xfId="0" applyNumberFormat="1" applyFont="1" applyFill="1" applyBorder="1" applyAlignment="1">
      <alignment horizontal="centerContinuous" wrapText="1"/>
    </xf>
    <xf numFmtId="4" fontId="7" fillId="2" borderId="11" xfId="0" applyNumberFormat="1" applyFont="1" applyFill="1" applyBorder="1" applyAlignment="1">
      <alignment horizontal="centerContinuous" wrapText="1"/>
    </xf>
    <xf numFmtId="3" fontId="4" fillId="2" borderId="5" xfId="0" applyNumberFormat="1" applyFont="1" applyFill="1" applyBorder="1" applyAlignment="1">
      <alignment horizontal="centerContinuous"/>
    </xf>
    <xf numFmtId="3" fontId="5" fillId="2" borderId="10" xfId="0" applyNumberFormat="1" applyFont="1" applyFill="1" applyBorder="1" applyAlignment="1">
      <alignment horizontal="centerContinuous" wrapText="1"/>
    </xf>
    <xf numFmtId="3" fontId="5" fillId="2" borderId="11" xfId="0" applyNumberFormat="1" applyFont="1" applyFill="1" applyBorder="1" applyAlignment="1">
      <alignment horizontal="centerContinuous" wrapText="1"/>
    </xf>
    <xf numFmtId="3" fontId="5" fillId="2" borderId="5" xfId="0" applyNumberFormat="1" applyFont="1" applyFill="1" applyBorder="1" applyAlignment="1">
      <alignment horizontal="centerContinuous" wrapText="1"/>
    </xf>
    <xf numFmtId="4" fontId="5" fillId="2" borderId="1" xfId="0" applyNumberFormat="1" applyFont="1" applyFill="1" applyBorder="1" applyAlignment="1">
      <alignment horizontal="centerContinuous" wrapText="1"/>
    </xf>
    <xf numFmtId="3" fontId="5" fillId="2" borderId="1" xfId="0" applyNumberFormat="1" applyFont="1" applyFill="1" applyBorder="1" applyAlignment="1">
      <alignment horizontal="center" wrapText="1"/>
    </xf>
    <xf numFmtId="3" fontId="9" fillId="2" borderId="10" xfId="0" applyNumberFormat="1" applyFont="1" applyFill="1" applyBorder="1" applyAlignment="1">
      <alignment horizontal="centerContinuous" vertical="center" wrapText="1"/>
    </xf>
    <xf numFmtId="3" fontId="4" fillId="2" borderId="11" xfId="0" applyNumberFormat="1" applyFont="1" applyFill="1" applyBorder="1" applyAlignment="1">
      <alignment horizontal="centerContinuous" wrapText="1"/>
    </xf>
    <xf numFmtId="3" fontId="4" fillId="2" borderId="5" xfId="0" applyNumberFormat="1" applyFont="1" applyFill="1" applyBorder="1" applyAlignment="1">
      <alignment horizontal="centerContinuous" wrapText="1"/>
    </xf>
    <xf numFmtId="4" fontId="7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3" fontId="7" fillId="2" borderId="12" xfId="0" applyNumberFormat="1" applyFont="1" applyFill="1" applyBorder="1" applyAlignment="1">
      <alignment horizontal="centerContinuous" vertical="center" wrapText="1"/>
    </xf>
    <xf numFmtId="4" fontId="7" fillId="2" borderId="13" xfId="0" applyNumberFormat="1" applyFont="1" applyFill="1" applyBorder="1" applyAlignment="1">
      <alignment horizontal="centerContinuous" wrapText="1"/>
    </xf>
    <xf numFmtId="3" fontId="5" fillId="2" borderId="9" xfId="0" applyNumberFormat="1" applyFont="1" applyFill="1" applyBorder="1" applyAlignment="1">
      <alignment horizontal="centerContinuous"/>
    </xf>
    <xf numFmtId="3" fontId="5" fillId="2" borderId="12" xfId="0" applyNumberFormat="1" applyFont="1" applyFill="1" applyBorder="1" applyAlignment="1">
      <alignment horizontal="centerContinuous" wrapText="1"/>
    </xf>
    <xf numFmtId="3" fontId="5" fillId="2" borderId="13" xfId="0" applyNumberFormat="1" applyFont="1" applyFill="1" applyBorder="1" applyAlignment="1">
      <alignment horizontal="centerContinuous" wrapText="1"/>
    </xf>
    <xf numFmtId="3" fontId="5" fillId="2" borderId="9" xfId="0" applyNumberFormat="1" applyFont="1" applyFill="1" applyBorder="1" applyAlignment="1">
      <alignment horizontal="centerContinuous" wrapText="1"/>
    </xf>
    <xf numFmtId="4" fontId="4" fillId="2" borderId="6" xfId="0" applyNumberFormat="1" applyFont="1" applyFill="1" applyBorder="1" applyAlignment="1">
      <alignment/>
    </xf>
    <xf numFmtId="3" fontId="0" fillId="2" borderId="6" xfId="0" applyNumberFormat="1" applyFont="1" applyFill="1" applyBorder="1" applyAlignment="1">
      <alignment horizontal="center" vertical="center" wrapText="1"/>
    </xf>
    <xf numFmtId="3" fontId="0" fillId="2" borderId="14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Continuous" wrapText="1"/>
    </xf>
    <xf numFmtId="3" fontId="4" fillId="2" borderId="13" xfId="0" applyNumberFormat="1" applyFont="1" applyFill="1" applyBorder="1" applyAlignment="1">
      <alignment horizontal="centerContinuous" wrapText="1"/>
    </xf>
    <xf numFmtId="3" fontId="4" fillId="2" borderId="9" xfId="0" applyNumberFormat="1" applyFont="1" applyFill="1" applyBorder="1" applyAlignment="1">
      <alignment horizontal="centerContinuous" wrapText="1"/>
    </xf>
    <xf numFmtId="4" fontId="0" fillId="0" borderId="6" xfId="0" applyNumberFormat="1" applyFont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top" wrapText="1"/>
    </xf>
    <xf numFmtId="3" fontId="4" fillId="2" borderId="15" xfId="0" applyNumberFormat="1" applyFont="1" applyFill="1" applyBorder="1" applyAlignment="1">
      <alignment horizontal="center" vertical="center" wrapText="1"/>
    </xf>
    <xf numFmtId="4" fontId="4" fillId="2" borderId="15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Continuous" wrapText="1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4" fontId="0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" fontId="4" fillId="2" borderId="15" xfId="0" applyNumberFormat="1" applyFont="1" applyFill="1" applyBorder="1" applyAlignment="1">
      <alignment horizontal="center" vertical="center" wrapText="1"/>
    </xf>
    <xf numFmtId="1" fontId="6" fillId="2" borderId="15" xfId="0" applyNumberFormat="1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7" fillId="0" borderId="0" xfId="0" applyFont="1" applyBorder="1" applyAlignment="1">
      <alignment/>
    </xf>
    <xf numFmtId="1" fontId="5" fillId="0" borderId="16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1" fontId="7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" fontId="4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1" fontId="9" fillId="2" borderId="0" xfId="0" applyNumberFormat="1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4" fillId="0" borderId="0" xfId="0" applyNumberFormat="1" applyFont="1" applyBorder="1" applyAlignment="1">
      <alignment/>
    </xf>
    <xf numFmtId="3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2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8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6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left"/>
    </xf>
    <xf numFmtId="49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3" xfId="0" applyFont="1" applyBorder="1" applyAlignment="1">
      <alignment horizontal="centerContinuous"/>
    </xf>
    <xf numFmtId="0" fontId="6" fillId="0" borderId="13" xfId="0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12" fillId="0" borderId="0" xfId="0" applyFont="1" applyAlignment="1">
      <alignment/>
    </xf>
    <xf numFmtId="17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1">
      <selection activeCell="A1" sqref="A1:B1"/>
    </sheetView>
  </sheetViews>
  <sheetFormatPr defaultColWidth="9.140625" defaultRowHeight="12.75"/>
  <cols>
    <col min="1" max="1" width="63.140625" style="0" customWidth="1"/>
    <col min="2" max="2" width="13.57421875" style="0" customWidth="1"/>
  </cols>
  <sheetData>
    <row r="1" spans="1:2" ht="27.75" customHeight="1">
      <c r="A1" s="125" t="s">
        <v>290</v>
      </c>
      <c r="B1" s="125"/>
    </row>
    <row r="2" ht="34.5" customHeight="1"/>
    <row r="3" spans="1:2" ht="15.75">
      <c r="A3" s="125" t="s">
        <v>289</v>
      </c>
      <c r="B3" s="125"/>
    </row>
    <row r="5" ht="30" customHeight="1"/>
    <row r="7" spans="1:2" s="1" customFormat="1" ht="14.25">
      <c r="A7" s="1" t="s">
        <v>291</v>
      </c>
      <c r="B7" s="1">
        <v>1</v>
      </c>
    </row>
    <row r="8" spans="1:2" ht="28.5" customHeight="1">
      <c r="A8" s="1" t="s">
        <v>292</v>
      </c>
      <c r="B8" s="1"/>
    </row>
    <row r="9" spans="1:2" ht="15.75" customHeight="1">
      <c r="A9" s="1" t="s">
        <v>293</v>
      </c>
      <c r="B9" s="1">
        <v>3</v>
      </c>
    </row>
    <row r="10" spans="1:2" ht="24" customHeight="1">
      <c r="A10" s="1" t="s">
        <v>295</v>
      </c>
      <c r="B10" s="1"/>
    </row>
    <row r="11" spans="1:2" ht="18" customHeight="1">
      <c r="A11" s="1" t="s">
        <v>294</v>
      </c>
      <c r="B11" s="1">
        <v>4</v>
      </c>
    </row>
    <row r="12" spans="1:2" ht="26.25" customHeight="1">
      <c r="A12" s="1" t="s">
        <v>296</v>
      </c>
      <c r="B12" s="1">
        <v>5</v>
      </c>
    </row>
    <row r="13" spans="1:2" ht="28.5" customHeight="1">
      <c r="A13" s="1" t="s">
        <v>297</v>
      </c>
      <c r="B13" s="1"/>
    </row>
    <row r="14" spans="1:2" ht="15" customHeight="1">
      <c r="A14" s="1" t="s">
        <v>293</v>
      </c>
      <c r="B14" s="1">
        <v>6</v>
      </c>
    </row>
    <row r="15" spans="1:2" ht="26.25" customHeight="1">
      <c r="A15" s="1" t="s">
        <v>298</v>
      </c>
      <c r="B15" s="1"/>
    </row>
    <row r="16" spans="1:2" ht="19.5" customHeight="1">
      <c r="A16" s="1" t="s">
        <v>294</v>
      </c>
      <c r="B16" s="1">
        <v>7</v>
      </c>
    </row>
    <row r="17" s="1" customFormat="1" ht="26.25" customHeight="1">
      <c r="A17" s="1" t="s">
        <v>299</v>
      </c>
    </row>
    <row r="18" spans="1:2" s="1" customFormat="1" ht="16.5" customHeight="1">
      <c r="A18" s="1" t="s">
        <v>300</v>
      </c>
      <c r="B18" s="1">
        <v>8</v>
      </c>
    </row>
    <row r="19" s="1" customFormat="1" ht="27.75" customHeight="1">
      <c r="A19" s="1" t="s">
        <v>301</v>
      </c>
    </row>
    <row r="20" spans="1:2" s="1" customFormat="1" ht="17.25" customHeight="1">
      <c r="A20" s="1" t="s">
        <v>302</v>
      </c>
      <c r="B20" s="1">
        <v>32</v>
      </c>
    </row>
    <row r="21" s="1" customFormat="1" ht="14.25">
      <c r="A21" s="1" t="s">
        <v>303</v>
      </c>
    </row>
    <row r="22" s="1" customFormat="1" ht="14.25"/>
    <row r="23" s="1" customFormat="1" ht="14.25"/>
    <row r="24" s="1" customFormat="1" ht="14.25"/>
    <row r="25" s="1" customFormat="1" ht="14.25"/>
    <row r="26" s="1" customFormat="1" ht="20.25">
      <c r="A26" s="2"/>
    </row>
    <row r="27" s="1" customFormat="1" ht="20.25">
      <c r="A27" s="2"/>
    </row>
    <row r="28" s="1" customFormat="1" ht="20.25">
      <c r="A28" s="2"/>
    </row>
    <row r="29" s="1" customFormat="1" ht="20.25">
      <c r="A29" s="2"/>
    </row>
    <row r="30" s="1" customFormat="1" ht="20.25">
      <c r="A30" s="2"/>
    </row>
    <row r="31" s="1" customFormat="1" ht="20.25">
      <c r="A31" s="2"/>
    </row>
    <row r="32" s="1" customFormat="1" ht="20.25">
      <c r="A32" s="2"/>
    </row>
    <row r="33" s="1" customFormat="1" ht="20.25">
      <c r="A33" s="2"/>
    </row>
    <row r="34" s="1" customFormat="1" ht="20.25">
      <c r="A34" s="2"/>
    </row>
    <row r="35" s="1" customFormat="1" ht="20.25">
      <c r="A35" s="2"/>
    </row>
    <row r="36" s="1" customFormat="1" ht="20.25">
      <c r="A36" s="2"/>
    </row>
    <row r="37" s="1" customFormat="1" ht="20.25">
      <c r="A37" s="2"/>
    </row>
    <row r="38" s="1" customFormat="1" ht="14.25"/>
    <row r="39" s="1" customFormat="1" ht="14.25"/>
    <row r="40" s="1" customFormat="1" ht="14.25"/>
    <row r="41" s="1" customFormat="1" ht="14.25"/>
    <row r="42" s="1" customFormat="1" ht="20.25">
      <c r="A42" s="2"/>
    </row>
    <row r="43" s="1" customFormat="1" ht="20.25">
      <c r="A43" s="2"/>
    </row>
    <row r="44" s="1" customFormat="1" ht="20.25">
      <c r="A44" s="2"/>
    </row>
    <row r="45" s="1" customFormat="1" ht="20.25">
      <c r="A45" s="2"/>
    </row>
    <row r="46" s="1" customFormat="1" ht="14.25"/>
    <row r="47" s="1" customFormat="1" ht="14.25"/>
    <row r="48" s="1" customFormat="1" ht="14.25"/>
    <row r="49" s="1" customFormat="1" ht="14.25"/>
    <row r="50" s="1" customFormat="1" ht="20.25">
      <c r="A50" s="2"/>
    </row>
    <row r="51" s="1" customFormat="1" ht="20.25">
      <c r="A51" s="2"/>
    </row>
    <row r="52" s="1" customFormat="1" ht="20.25">
      <c r="A52" s="2"/>
    </row>
    <row r="53" s="1" customFormat="1" ht="20.25">
      <c r="A53" s="2"/>
    </row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20.25">
      <c r="A59" s="2"/>
    </row>
    <row r="60" s="1" customFormat="1" ht="20.25">
      <c r="A60" s="2"/>
    </row>
    <row r="61" s="1" customFormat="1" ht="20.25">
      <c r="A61" s="2"/>
    </row>
    <row r="62" s="1" customFormat="1" ht="20.25">
      <c r="A62" s="2"/>
    </row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</sheetData>
  <mergeCells count="2">
    <mergeCell ref="A1:B1"/>
    <mergeCell ref="A3:B3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4"/>
  <sheetViews>
    <sheetView workbookViewId="0" topLeftCell="A1">
      <selection activeCell="B18" sqref="B18"/>
    </sheetView>
  </sheetViews>
  <sheetFormatPr defaultColWidth="9.140625" defaultRowHeight="16.5" customHeight="1"/>
  <cols>
    <col min="1" max="1" width="5.57421875" style="42" customWidth="1"/>
    <col min="2" max="2" width="27.57421875" style="0" customWidth="1"/>
    <col min="3" max="6" width="11.140625" style="0" customWidth="1"/>
    <col min="7" max="7" width="10.140625" style="0" customWidth="1"/>
    <col min="8" max="8" width="11.140625" style="0" customWidth="1"/>
    <col min="9" max="9" width="10.57421875" style="0" customWidth="1"/>
    <col min="10" max="16384" width="10.00390625" style="0" customWidth="1"/>
  </cols>
  <sheetData>
    <row r="1" spans="1:17" s="5" customFormat="1" ht="16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5" customFormat="1" ht="16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5" customFormat="1" ht="16.5" customHeight="1">
      <c r="A3" s="126" t="s">
        <v>304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17" s="5" customFormat="1" ht="16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5" customFormat="1" ht="16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7" t="s">
        <v>305</v>
      </c>
    </row>
    <row r="6" spans="1:17" s="5" customFormat="1" ht="16.5" customHeight="1">
      <c r="A6" s="8"/>
      <c r="B6" s="9"/>
      <c r="C6" s="10"/>
      <c r="D6" s="11" t="s">
        <v>306</v>
      </c>
      <c r="E6" s="12"/>
      <c r="F6" s="13"/>
      <c r="G6" s="11" t="s">
        <v>307</v>
      </c>
      <c r="H6" s="14"/>
      <c r="I6" s="9"/>
      <c r="J6" s="9"/>
      <c r="K6" s="127" t="s">
        <v>308</v>
      </c>
      <c r="L6" s="128"/>
      <c r="M6" s="128"/>
      <c r="N6" s="128"/>
      <c r="O6" s="128"/>
      <c r="P6" s="129"/>
      <c r="Q6" s="15"/>
    </row>
    <row r="7" spans="1:17" s="5" customFormat="1" ht="16.5" customHeight="1">
      <c r="A7" s="16" t="s">
        <v>309</v>
      </c>
      <c r="B7" s="16" t="s">
        <v>310</v>
      </c>
      <c r="C7" s="17"/>
      <c r="D7" s="9"/>
      <c r="E7" s="9"/>
      <c r="F7" s="9"/>
      <c r="G7" s="9"/>
      <c r="H7" s="18" t="s">
        <v>311</v>
      </c>
      <c r="I7" s="16" t="s">
        <v>312</v>
      </c>
      <c r="J7" s="16" t="s">
        <v>313</v>
      </c>
      <c r="K7" s="130"/>
      <c r="L7" s="131"/>
      <c r="M7" s="131"/>
      <c r="N7" s="131"/>
      <c r="O7" s="131"/>
      <c r="P7" s="132"/>
      <c r="Q7" s="19"/>
    </row>
    <row r="8" spans="1:17" s="5" customFormat="1" ht="16.5" customHeight="1">
      <c r="A8" s="16" t="s">
        <v>314</v>
      </c>
      <c r="B8" s="16" t="s">
        <v>315</v>
      </c>
      <c r="C8" s="16" t="s">
        <v>316</v>
      </c>
      <c r="D8" s="16" t="s">
        <v>317</v>
      </c>
      <c r="E8" s="16" t="s">
        <v>311</v>
      </c>
      <c r="F8" s="16" t="s">
        <v>318</v>
      </c>
      <c r="G8" s="16" t="s">
        <v>319</v>
      </c>
      <c r="H8" s="16" t="s">
        <v>320</v>
      </c>
      <c r="I8" s="16" t="s">
        <v>321</v>
      </c>
      <c r="J8" s="16" t="s">
        <v>322</v>
      </c>
      <c r="K8" s="18" t="s">
        <v>323</v>
      </c>
      <c r="L8" s="18" t="s">
        <v>324</v>
      </c>
      <c r="M8" s="133" t="s">
        <v>325</v>
      </c>
      <c r="N8" s="134"/>
      <c r="O8" s="18" t="s">
        <v>326</v>
      </c>
      <c r="P8" s="18" t="s">
        <v>327</v>
      </c>
      <c r="Q8" s="20" t="s">
        <v>328</v>
      </c>
    </row>
    <row r="9" spans="1:17" s="5" customFormat="1" ht="16.5" customHeight="1">
      <c r="A9" s="16" t="s">
        <v>329</v>
      </c>
      <c r="B9" s="16" t="s">
        <v>330</v>
      </c>
      <c r="C9" s="16" t="s">
        <v>331</v>
      </c>
      <c r="D9" s="16" t="s">
        <v>332</v>
      </c>
      <c r="E9" s="16" t="s">
        <v>333</v>
      </c>
      <c r="F9" s="16" t="s">
        <v>334</v>
      </c>
      <c r="G9" s="21"/>
      <c r="H9" s="16" t="s">
        <v>334</v>
      </c>
      <c r="I9" s="16" t="s">
        <v>335</v>
      </c>
      <c r="J9" s="21"/>
      <c r="K9" s="16" t="s">
        <v>336</v>
      </c>
      <c r="L9" s="16" t="s">
        <v>337</v>
      </c>
      <c r="M9" s="18" t="s">
        <v>338</v>
      </c>
      <c r="N9" s="18" t="s">
        <v>338</v>
      </c>
      <c r="O9" s="16" t="s">
        <v>339</v>
      </c>
      <c r="P9" s="16" t="s">
        <v>340</v>
      </c>
      <c r="Q9" s="20" t="s">
        <v>341</v>
      </c>
    </row>
    <row r="10" spans="1:17" s="5" customFormat="1" ht="16.5" customHeight="1">
      <c r="A10" s="16" t="s">
        <v>342</v>
      </c>
      <c r="B10" s="22"/>
      <c r="C10" s="16" t="s">
        <v>343</v>
      </c>
      <c r="D10" s="16"/>
      <c r="E10" s="23"/>
      <c r="F10" s="16" t="s">
        <v>344</v>
      </c>
      <c r="G10" s="21"/>
      <c r="H10" s="16" t="s">
        <v>345</v>
      </c>
      <c r="I10" s="16" t="s">
        <v>346</v>
      </c>
      <c r="J10" s="21"/>
      <c r="K10" s="16" t="s">
        <v>347</v>
      </c>
      <c r="L10" s="16" t="s">
        <v>348</v>
      </c>
      <c r="M10" s="16" t="s">
        <v>349</v>
      </c>
      <c r="N10" s="16" t="s">
        <v>349</v>
      </c>
      <c r="O10" s="16" t="s">
        <v>350</v>
      </c>
      <c r="P10" s="16" t="s">
        <v>341</v>
      </c>
      <c r="Q10" s="20" t="s">
        <v>322</v>
      </c>
    </row>
    <row r="11" spans="1:17" s="5" customFormat="1" ht="16.5" customHeight="1">
      <c r="A11" s="24"/>
      <c r="B11" s="22"/>
      <c r="C11" s="16" t="s">
        <v>351</v>
      </c>
      <c r="D11" s="16"/>
      <c r="E11" s="21"/>
      <c r="F11" s="16" t="s">
        <v>352</v>
      </c>
      <c r="G11" s="21"/>
      <c r="H11" s="16" t="s">
        <v>352</v>
      </c>
      <c r="I11" s="16" t="s">
        <v>353</v>
      </c>
      <c r="J11" s="21"/>
      <c r="K11" s="16" t="s">
        <v>354</v>
      </c>
      <c r="L11" s="21"/>
      <c r="M11" s="16" t="s">
        <v>355</v>
      </c>
      <c r="N11" s="16" t="s">
        <v>355</v>
      </c>
      <c r="O11" s="21"/>
      <c r="P11" s="16" t="s">
        <v>322</v>
      </c>
      <c r="Q11" s="19"/>
    </row>
    <row r="12" spans="1:17" s="5" customFormat="1" ht="16.5" customHeight="1">
      <c r="A12" s="25"/>
      <c r="B12" s="26"/>
      <c r="C12" s="25"/>
      <c r="D12" s="27"/>
      <c r="E12" s="27"/>
      <c r="F12" s="27"/>
      <c r="G12" s="27"/>
      <c r="H12" s="27"/>
      <c r="I12" s="27"/>
      <c r="J12" s="27"/>
      <c r="K12" s="28" t="s">
        <v>356</v>
      </c>
      <c r="L12" s="27"/>
      <c r="M12" s="28" t="s">
        <v>357</v>
      </c>
      <c r="N12" s="28" t="s">
        <v>358</v>
      </c>
      <c r="O12" s="27"/>
      <c r="P12" s="27"/>
      <c r="Q12" s="29"/>
    </row>
    <row r="13" spans="1:17" s="5" customFormat="1" ht="16.5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  <c r="Q13" s="25">
        <v>17</v>
      </c>
    </row>
    <row r="14" spans="1:17" s="5" customFormat="1" ht="16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8" s="34" customFormat="1" ht="16.5" customHeight="1">
      <c r="A15" s="31" t="s">
        <v>359</v>
      </c>
      <c r="B15" s="32" t="s">
        <v>360</v>
      </c>
      <c r="C15" s="33">
        <v>107138240</v>
      </c>
      <c r="D15" s="33">
        <v>22923346</v>
      </c>
      <c r="E15" s="33">
        <v>130061586</v>
      </c>
      <c r="F15" s="33">
        <v>114365135</v>
      </c>
      <c r="G15" s="33">
        <v>17861973</v>
      </c>
      <c r="H15" s="33">
        <v>132227108</v>
      </c>
      <c r="I15" s="33">
        <v>-2165522</v>
      </c>
      <c r="J15" s="33">
        <v>2165522</v>
      </c>
      <c r="K15" s="33">
        <v>-3000000</v>
      </c>
      <c r="L15" s="33">
        <v>-1059240</v>
      </c>
      <c r="M15" s="33">
        <v>6094598</v>
      </c>
      <c r="N15" s="33">
        <v>7153838</v>
      </c>
      <c r="O15" s="33"/>
      <c r="P15" s="33">
        <v>3479531</v>
      </c>
      <c r="Q15" s="33">
        <v>2745231</v>
      </c>
      <c r="R15" s="33"/>
    </row>
    <row r="16" spans="1:18" s="34" customFormat="1" ht="16.5" customHeight="1">
      <c r="A16" s="31" t="s">
        <v>361</v>
      </c>
      <c r="B16" s="32" t="s">
        <v>362</v>
      </c>
      <c r="C16" s="33">
        <v>11192952</v>
      </c>
      <c r="D16" s="33">
        <v>3781074</v>
      </c>
      <c r="E16" s="33">
        <v>14974026</v>
      </c>
      <c r="F16" s="33">
        <v>13671552</v>
      </c>
      <c r="G16" s="33">
        <v>293052</v>
      </c>
      <c r="H16" s="33">
        <v>13964604</v>
      </c>
      <c r="I16" s="33">
        <v>1009422</v>
      </c>
      <c r="J16" s="33">
        <v>-1009422</v>
      </c>
      <c r="K16" s="33">
        <v>-500000</v>
      </c>
      <c r="L16" s="33">
        <v>-309422</v>
      </c>
      <c r="M16" s="33">
        <v>152488</v>
      </c>
      <c r="N16" s="33">
        <v>461910</v>
      </c>
      <c r="O16" s="33">
        <v>-200000</v>
      </c>
      <c r="P16" s="33"/>
      <c r="Q16" s="33"/>
      <c r="R16" s="33"/>
    </row>
    <row r="17" spans="1:18" s="34" customFormat="1" ht="16.5" customHeight="1">
      <c r="A17" s="31" t="s">
        <v>363</v>
      </c>
      <c r="B17" s="32" t="s">
        <v>364</v>
      </c>
      <c r="C17" s="33">
        <v>6127136</v>
      </c>
      <c r="D17" s="33">
        <v>2235166</v>
      </c>
      <c r="E17" s="33">
        <v>8362302</v>
      </c>
      <c r="F17" s="33">
        <v>11238731</v>
      </c>
      <c r="G17" s="33">
        <v>48244</v>
      </c>
      <c r="H17" s="33">
        <v>11286975</v>
      </c>
      <c r="I17" s="33">
        <v>-2924673</v>
      </c>
      <c r="J17" s="33">
        <v>2924673</v>
      </c>
      <c r="K17" s="33">
        <v>-60000</v>
      </c>
      <c r="L17" s="33">
        <v>95529</v>
      </c>
      <c r="M17" s="33">
        <v>159898</v>
      </c>
      <c r="N17" s="33">
        <v>64369</v>
      </c>
      <c r="O17" s="33"/>
      <c r="P17" s="33">
        <v>456038</v>
      </c>
      <c r="Q17" s="33">
        <v>2433106</v>
      </c>
      <c r="R17" s="33"/>
    </row>
    <row r="18" spans="1:18" s="34" customFormat="1" ht="16.5" customHeight="1">
      <c r="A18" s="31" t="s">
        <v>365</v>
      </c>
      <c r="B18" s="32" t="s">
        <v>366</v>
      </c>
      <c r="C18" s="33">
        <v>5563647</v>
      </c>
      <c r="D18" s="33">
        <v>1894170</v>
      </c>
      <c r="E18" s="33">
        <v>7457817</v>
      </c>
      <c r="F18" s="33">
        <v>8125693</v>
      </c>
      <c r="G18" s="33">
        <v>7905</v>
      </c>
      <c r="H18" s="33">
        <v>8133598</v>
      </c>
      <c r="I18" s="33">
        <v>-675781</v>
      </c>
      <c r="J18" s="33">
        <v>675781</v>
      </c>
      <c r="K18" s="33">
        <v>270000</v>
      </c>
      <c r="L18" s="33">
        <v>405781</v>
      </c>
      <c r="M18" s="33">
        <v>611233</v>
      </c>
      <c r="N18" s="33">
        <v>205452</v>
      </c>
      <c r="O18" s="33"/>
      <c r="P18" s="33"/>
      <c r="Q18" s="33"/>
      <c r="R18" s="33"/>
    </row>
    <row r="19" spans="1:18" s="34" customFormat="1" ht="16.5" customHeight="1">
      <c r="A19" s="31" t="s">
        <v>367</v>
      </c>
      <c r="B19" s="32" t="s">
        <v>368</v>
      </c>
      <c r="C19" s="33">
        <v>8493935</v>
      </c>
      <c r="D19" s="33">
        <v>3362771</v>
      </c>
      <c r="E19" s="33">
        <v>11856706</v>
      </c>
      <c r="F19" s="33">
        <v>11561957</v>
      </c>
      <c r="G19" s="33">
        <v>9996</v>
      </c>
      <c r="H19" s="33">
        <v>11571953</v>
      </c>
      <c r="I19" s="33">
        <v>284753</v>
      </c>
      <c r="J19" s="33">
        <v>-284753</v>
      </c>
      <c r="K19" s="33">
        <v>-31109</v>
      </c>
      <c r="L19" s="33">
        <v>-159966</v>
      </c>
      <c r="M19" s="33">
        <v>248155</v>
      </c>
      <c r="N19" s="33">
        <v>408121</v>
      </c>
      <c r="O19" s="33"/>
      <c r="P19" s="33">
        <v>-93678</v>
      </c>
      <c r="Q19" s="33"/>
      <c r="R19" s="33"/>
    </row>
    <row r="20" spans="1:18" s="34" customFormat="1" ht="16.5" customHeight="1">
      <c r="A20" s="31" t="s">
        <v>369</v>
      </c>
      <c r="B20" s="32" t="s">
        <v>370</v>
      </c>
      <c r="C20" s="33">
        <v>3228798</v>
      </c>
      <c r="D20" s="33">
        <v>1746482</v>
      </c>
      <c r="E20" s="33">
        <v>4975280</v>
      </c>
      <c r="F20" s="33">
        <v>4778580</v>
      </c>
      <c r="G20" s="33">
        <v>5251</v>
      </c>
      <c r="H20" s="33">
        <v>4783831</v>
      </c>
      <c r="I20" s="33">
        <v>191449</v>
      </c>
      <c r="J20" s="33">
        <v>-191449</v>
      </c>
      <c r="K20" s="33">
        <v>-155000</v>
      </c>
      <c r="L20" s="33">
        <v>-36449</v>
      </c>
      <c r="M20" s="33">
        <v>42256</v>
      </c>
      <c r="N20" s="33">
        <v>78705</v>
      </c>
      <c r="O20" s="33"/>
      <c r="P20" s="33"/>
      <c r="Q20" s="33"/>
      <c r="R20" s="33"/>
    </row>
    <row r="21" spans="1:18" s="34" customFormat="1" ht="16.5" customHeight="1">
      <c r="A21" s="31" t="s">
        <v>371</v>
      </c>
      <c r="B21" s="32" t="s">
        <v>372</v>
      </c>
      <c r="C21" s="33">
        <v>11454922</v>
      </c>
      <c r="D21" s="33">
        <v>1970614</v>
      </c>
      <c r="E21" s="33">
        <v>13425536</v>
      </c>
      <c r="F21" s="33">
        <v>9789381</v>
      </c>
      <c r="G21" s="33">
        <v>3280083</v>
      </c>
      <c r="H21" s="33">
        <v>13069464</v>
      </c>
      <c r="I21" s="33">
        <v>356072</v>
      </c>
      <c r="J21" s="33">
        <v>-356072</v>
      </c>
      <c r="K21" s="33"/>
      <c r="L21" s="33">
        <v>-356072</v>
      </c>
      <c r="M21" s="33">
        <v>271562</v>
      </c>
      <c r="N21" s="33">
        <v>627634</v>
      </c>
      <c r="O21" s="33"/>
      <c r="P21" s="33"/>
      <c r="Q21" s="33"/>
      <c r="R21" s="33"/>
    </row>
    <row r="22" spans="1:18" s="34" customFormat="1" ht="16.5" customHeight="1">
      <c r="A22" s="31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s="34" customFormat="1" ht="16.5" customHeight="1">
      <c r="A23" s="31" t="s">
        <v>373</v>
      </c>
      <c r="B23" s="32" t="s">
        <v>374</v>
      </c>
      <c r="C23" s="33">
        <v>206667</v>
      </c>
      <c r="D23" s="33">
        <v>940043</v>
      </c>
      <c r="E23" s="33">
        <v>1146710</v>
      </c>
      <c r="F23" s="33">
        <v>1139032</v>
      </c>
      <c r="G23" s="33">
        <v>2800</v>
      </c>
      <c r="H23" s="33">
        <v>1141832</v>
      </c>
      <c r="I23" s="33">
        <v>4878</v>
      </c>
      <c r="J23" s="33">
        <v>-4878</v>
      </c>
      <c r="K23" s="33"/>
      <c r="L23" s="33">
        <v>-4878</v>
      </c>
      <c r="M23" s="33">
        <v>38672</v>
      </c>
      <c r="N23" s="33">
        <v>43550</v>
      </c>
      <c r="O23" s="33"/>
      <c r="P23" s="33"/>
      <c r="Q23" s="33"/>
      <c r="R23" s="33"/>
    </row>
    <row r="24" spans="1:18" s="34" customFormat="1" ht="16.5" customHeight="1">
      <c r="A24" s="31" t="s">
        <v>375</v>
      </c>
      <c r="B24" s="32" t="s">
        <v>376</v>
      </c>
      <c r="C24" s="33">
        <v>1195795</v>
      </c>
      <c r="D24" s="33">
        <v>636020</v>
      </c>
      <c r="E24" s="33">
        <v>1831815</v>
      </c>
      <c r="F24" s="33">
        <v>1409760</v>
      </c>
      <c r="G24" s="33">
        <v>294944</v>
      </c>
      <c r="H24" s="33">
        <v>1704704</v>
      </c>
      <c r="I24" s="33">
        <v>127111</v>
      </c>
      <c r="J24" s="33">
        <v>-127111</v>
      </c>
      <c r="K24" s="33">
        <v>-70000</v>
      </c>
      <c r="L24" s="33">
        <v>-57111</v>
      </c>
      <c r="M24" s="33">
        <v>2786</v>
      </c>
      <c r="N24" s="33">
        <v>59897</v>
      </c>
      <c r="O24" s="33"/>
      <c r="P24" s="33"/>
      <c r="Q24" s="33"/>
      <c r="R24" s="33"/>
    </row>
    <row r="25" spans="1:18" s="34" customFormat="1" ht="16.5" customHeight="1">
      <c r="A25" s="31" t="s">
        <v>377</v>
      </c>
      <c r="B25" s="32" t="s">
        <v>378</v>
      </c>
      <c r="C25" s="33">
        <v>121699</v>
      </c>
      <c r="D25" s="33">
        <v>176341</v>
      </c>
      <c r="E25" s="33">
        <v>298040</v>
      </c>
      <c r="F25" s="33">
        <v>293264</v>
      </c>
      <c r="G25" s="33">
        <v>5631</v>
      </c>
      <c r="H25" s="33">
        <v>298895</v>
      </c>
      <c r="I25" s="33">
        <v>-855</v>
      </c>
      <c r="J25" s="33">
        <v>855</v>
      </c>
      <c r="K25" s="33">
        <v>4450</v>
      </c>
      <c r="L25" s="33">
        <v>-3595</v>
      </c>
      <c r="M25" s="33">
        <v>984</v>
      </c>
      <c r="N25" s="33">
        <v>4579</v>
      </c>
      <c r="O25" s="33"/>
      <c r="P25" s="33"/>
      <c r="Q25" s="33"/>
      <c r="R25" s="33"/>
    </row>
    <row r="26" spans="1:18" s="34" customFormat="1" ht="16.5" customHeight="1">
      <c r="A26" s="31" t="s">
        <v>379</v>
      </c>
      <c r="B26" s="32" t="s">
        <v>380</v>
      </c>
      <c r="C26" s="33">
        <v>281341</v>
      </c>
      <c r="D26" s="33">
        <v>197073</v>
      </c>
      <c r="E26" s="33">
        <v>478414</v>
      </c>
      <c r="F26" s="33">
        <v>469881</v>
      </c>
      <c r="G26" s="33">
        <v>2924</v>
      </c>
      <c r="H26" s="33">
        <v>472805</v>
      </c>
      <c r="I26" s="33">
        <v>5609</v>
      </c>
      <c r="J26" s="33">
        <v>-5609</v>
      </c>
      <c r="K26" s="33">
        <v>-11500</v>
      </c>
      <c r="L26" s="33">
        <v>5891</v>
      </c>
      <c r="M26" s="33">
        <v>9610</v>
      </c>
      <c r="N26" s="33">
        <v>3719</v>
      </c>
      <c r="O26" s="33"/>
      <c r="P26" s="33"/>
      <c r="Q26" s="33"/>
      <c r="R26" s="33"/>
    </row>
    <row r="27" spans="1:18" s="34" customFormat="1" ht="16.5" customHeight="1">
      <c r="A27" s="31" t="s">
        <v>381</v>
      </c>
      <c r="B27" s="32" t="s">
        <v>382</v>
      </c>
      <c r="C27" s="33">
        <v>60523</v>
      </c>
      <c r="D27" s="33">
        <v>19050</v>
      </c>
      <c r="E27" s="33">
        <v>79573</v>
      </c>
      <c r="F27" s="33">
        <v>80847</v>
      </c>
      <c r="G27" s="33">
        <v>1448</v>
      </c>
      <c r="H27" s="33">
        <v>82295</v>
      </c>
      <c r="I27" s="33">
        <v>-2722</v>
      </c>
      <c r="J27" s="33">
        <v>2722</v>
      </c>
      <c r="K27" s="33"/>
      <c r="L27" s="33">
        <v>2722</v>
      </c>
      <c r="M27" s="33">
        <v>3464</v>
      </c>
      <c r="N27" s="33">
        <v>742</v>
      </c>
      <c r="O27" s="33"/>
      <c r="P27" s="33"/>
      <c r="Q27" s="33"/>
      <c r="R27" s="33"/>
    </row>
    <row r="28" spans="1:18" s="34" customFormat="1" ht="16.5" customHeight="1">
      <c r="A28" s="31" t="s">
        <v>383</v>
      </c>
      <c r="B28" s="32" t="s">
        <v>384</v>
      </c>
      <c r="C28" s="33">
        <v>104996</v>
      </c>
      <c r="D28" s="33">
        <v>32635</v>
      </c>
      <c r="E28" s="33">
        <v>137631</v>
      </c>
      <c r="F28" s="33">
        <v>119061</v>
      </c>
      <c r="G28" s="33">
        <v>18202</v>
      </c>
      <c r="H28" s="33">
        <v>137263</v>
      </c>
      <c r="I28" s="33">
        <v>368</v>
      </c>
      <c r="J28" s="33">
        <v>-368</v>
      </c>
      <c r="K28" s="33"/>
      <c r="L28" s="33">
        <v>-368</v>
      </c>
      <c r="M28" s="33">
        <v>2292</v>
      </c>
      <c r="N28" s="33">
        <v>2660</v>
      </c>
      <c r="O28" s="33"/>
      <c r="P28" s="33"/>
      <c r="Q28" s="33"/>
      <c r="R28" s="33"/>
    </row>
    <row r="29" spans="1:18" s="34" customFormat="1" ht="16.5" customHeight="1">
      <c r="A29" s="31" t="s">
        <v>385</v>
      </c>
      <c r="B29" s="32" t="s">
        <v>386</v>
      </c>
      <c r="C29" s="33">
        <v>98525</v>
      </c>
      <c r="D29" s="33">
        <v>93264</v>
      </c>
      <c r="E29" s="33">
        <v>191789</v>
      </c>
      <c r="F29" s="33">
        <v>182305</v>
      </c>
      <c r="G29" s="33">
        <v>858</v>
      </c>
      <c r="H29" s="33">
        <v>183163</v>
      </c>
      <c r="I29" s="33">
        <v>8626</v>
      </c>
      <c r="J29" s="33">
        <v>-8626</v>
      </c>
      <c r="K29" s="33"/>
      <c r="L29" s="33">
        <v>-8626</v>
      </c>
      <c r="M29" s="33">
        <v>4018</v>
      </c>
      <c r="N29" s="33">
        <v>12644</v>
      </c>
      <c r="O29" s="33"/>
      <c r="P29" s="33"/>
      <c r="Q29" s="33"/>
      <c r="R29" s="33"/>
    </row>
    <row r="30" spans="1:18" s="34" customFormat="1" ht="16.5" customHeight="1">
      <c r="A30" s="31" t="s">
        <v>387</v>
      </c>
      <c r="B30" s="32" t="s">
        <v>388</v>
      </c>
      <c r="C30" s="33">
        <v>62184</v>
      </c>
      <c r="D30" s="33">
        <v>42342</v>
      </c>
      <c r="E30" s="33">
        <v>104526</v>
      </c>
      <c r="F30" s="33">
        <v>101896</v>
      </c>
      <c r="G30" s="33">
        <v>5164</v>
      </c>
      <c r="H30" s="33">
        <v>107060</v>
      </c>
      <c r="I30" s="33">
        <v>-2534</v>
      </c>
      <c r="J30" s="33">
        <v>2534</v>
      </c>
      <c r="K30" s="33"/>
      <c r="L30" s="33">
        <v>2534</v>
      </c>
      <c r="M30" s="33">
        <v>7015</v>
      </c>
      <c r="N30" s="33">
        <v>4481</v>
      </c>
      <c r="O30" s="33"/>
      <c r="P30" s="33"/>
      <c r="Q30" s="33"/>
      <c r="R30" s="33"/>
    </row>
    <row r="31" spans="1:18" s="34" customFormat="1" ht="16.5" customHeight="1">
      <c r="A31" s="31" t="s">
        <v>389</v>
      </c>
      <c r="B31" s="32" t="s">
        <v>390</v>
      </c>
      <c r="C31" s="33">
        <v>25376</v>
      </c>
      <c r="D31" s="33">
        <v>46982</v>
      </c>
      <c r="E31" s="33">
        <v>72358</v>
      </c>
      <c r="F31" s="33">
        <v>67750</v>
      </c>
      <c r="G31" s="33">
        <v>3798</v>
      </c>
      <c r="H31" s="33">
        <v>71548</v>
      </c>
      <c r="I31" s="33">
        <v>810</v>
      </c>
      <c r="J31" s="33">
        <v>-810</v>
      </c>
      <c r="K31" s="33"/>
      <c r="L31" s="33">
        <v>-810</v>
      </c>
      <c r="M31" s="33">
        <v>1422</v>
      </c>
      <c r="N31" s="33">
        <v>2232</v>
      </c>
      <c r="O31" s="33"/>
      <c r="P31" s="33"/>
      <c r="Q31" s="33"/>
      <c r="R31" s="33"/>
    </row>
    <row r="32" spans="1:18" s="34" customFormat="1" ht="16.5" customHeight="1">
      <c r="A32" s="31" t="s">
        <v>391</v>
      </c>
      <c r="B32" s="32" t="s">
        <v>392</v>
      </c>
      <c r="C32" s="33">
        <v>36554</v>
      </c>
      <c r="D32" s="33">
        <v>29253</v>
      </c>
      <c r="E32" s="33">
        <v>65807</v>
      </c>
      <c r="F32" s="33">
        <v>52525</v>
      </c>
      <c r="G32" s="33">
        <v>14386</v>
      </c>
      <c r="H32" s="33">
        <v>66911</v>
      </c>
      <c r="I32" s="33">
        <v>-1104</v>
      </c>
      <c r="J32" s="33">
        <v>1104</v>
      </c>
      <c r="K32" s="33"/>
      <c r="L32" s="33">
        <v>1104</v>
      </c>
      <c r="M32" s="33">
        <v>11819</v>
      </c>
      <c r="N32" s="33">
        <v>10715</v>
      </c>
      <c r="O32" s="33"/>
      <c r="P32" s="33"/>
      <c r="Q32" s="33"/>
      <c r="R32" s="33"/>
    </row>
    <row r="33" spans="1:18" s="34" customFormat="1" ht="16.5" customHeight="1">
      <c r="A33" s="31" t="s">
        <v>393</v>
      </c>
      <c r="B33" s="32" t="s">
        <v>394</v>
      </c>
      <c r="C33" s="33">
        <v>320795</v>
      </c>
      <c r="D33" s="33">
        <v>347076</v>
      </c>
      <c r="E33" s="33">
        <v>667871</v>
      </c>
      <c r="F33" s="33">
        <v>623910</v>
      </c>
      <c r="G33" s="33">
        <v>8036</v>
      </c>
      <c r="H33" s="33">
        <v>631946</v>
      </c>
      <c r="I33" s="33">
        <v>35925</v>
      </c>
      <c r="J33" s="33">
        <v>-35925</v>
      </c>
      <c r="K33" s="33"/>
      <c r="L33" s="33">
        <v>-1467</v>
      </c>
      <c r="M33" s="33">
        <v>2497</v>
      </c>
      <c r="N33" s="33">
        <v>3964</v>
      </c>
      <c r="O33" s="33">
        <v>-16736</v>
      </c>
      <c r="P33" s="33"/>
      <c r="Q33" s="33">
        <v>-17722</v>
      </c>
      <c r="R33" s="33"/>
    </row>
    <row r="34" spans="1:18" s="34" customFormat="1" ht="16.5" customHeight="1">
      <c r="A34" s="31" t="s">
        <v>395</v>
      </c>
      <c r="B34" s="32" t="s">
        <v>396</v>
      </c>
      <c r="C34" s="33">
        <v>25325</v>
      </c>
      <c r="D34" s="33">
        <v>57655</v>
      </c>
      <c r="E34" s="33">
        <v>82980</v>
      </c>
      <c r="F34" s="33">
        <v>76793</v>
      </c>
      <c r="G34" s="33">
        <v>7573</v>
      </c>
      <c r="H34" s="33">
        <v>84366</v>
      </c>
      <c r="I34" s="33">
        <v>-1386</v>
      </c>
      <c r="J34" s="33">
        <v>1386</v>
      </c>
      <c r="K34" s="33"/>
      <c r="L34" s="33">
        <v>1386</v>
      </c>
      <c r="M34" s="33">
        <v>2648</v>
      </c>
      <c r="N34" s="33">
        <v>1262</v>
      </c>
      <c r="O34" s="33"/>
      <c r="P34" s="33"/>
      <c r="Q34" s="33"/>
      <c r="R34" s="33"/>
    </row>
    <row r="35" spans="1:18" s="34" customFormat="1" ht="16.5" customHeight="1">
      <c r="A35" s="31" t="s">
        <v>397</v>
      </c>
      <c r="B35" s="32" t="s">
        <v>398</v>
      </c>
      <c r="C35" s="33">
        <v>85010</v>
      </c>
      <c r="D35" s="33">
        <v>59857</v>
      </c>
      <c r="E35" s="33">
        <v>144867</v>
      </c>
      <c r="F35" s="33">
        <v>152415</v>
      </c>
      <c r="G35" s="33">
        <v>2376</v>
      </c>
      <c r="H35" s="33">
        <v>154791</v>
      </c>
      <c r="I35" s="33">
        <v>-9924</v>
      </c>
      <c r="J35" s="33">
        <v>9924</v>
      </c>
      <c r="K35" s="33">
        <v>13630</v>
      </c>
      <c r="L35" s="33">
        <v>-3706</v>
      </c>
      <c r="M35" s="33">
        <v>2947</v>
      </c>
      <c r="N35" s="33">
        <v>6653</v>
      </c>
      <c r="O35" s="33"/>
      <c r="P35" s="33"/>
      <c r="Q35" s="33"/>
      <c r="R35" s="33"/>
    </row>
    <row r="36" spans="1:18" s="34" customFormat="1" ht="16.5" customHeight="1">
      <c r="A36" s="31" t="s">
        <v>399</v>
      </c>
      <c r="B36" s="32" t="s">
        <v>400</v>
      </c>
      <c r="C36" s="33">
        <v>99847</v>
      </c>
      <c r="D36" s="33">
        <v>138500</v>
      </c>
      <c r="E36" s="33">
        <v>238347</v>
      </c>
      <c r="F36" s="33">
        <v>243091</v>
      </c>
      <c r="G36" s="33">
        <v>5349</v>
      </c>
      <c r="H36" s="33">
        <v>248440</v>
      </c>
      <c r="I36" s="33">
        <v>-10093</v>
      </c>
      <c r="J36" s="33">
        <v>10093</v>
      </c>
      <c r="K36" s="33">
        <v>12000</v>
      </c>
      <c r="L36" s="33">
        <v>-1907</v>
      </c>
      <c r="M36" s="33">
        <v>7797</v>
      </c>
      <c r="N36" s="33">
        <v>9704</v>
      </c>
      <c r="O36" s="33"/>
      <c r="P36" s="33"/>
      <c r="Q36" s="33"/>
      <c r="R36" s="33"/>
    </row>
    <row r="37" spans="1:18" s="34" customFormat="1" ht="16.5" customHeight="1">
      <c r="A37" s="31" t="s">
        <v>401</v>
      </c>
      <c r="B37" s="32" t="s">
        <v>402</v>
      </c>
      <c r="C37" s="33">
        <v>27417</v>
      </c>
      <c r="D37" s="33">
        <v>52070</v>
      </c>
      <c r="E37" s="33">
        <v>79487</v>
      </c>
      <c r="F37" s="33">
        <v>74892</v>
      </c>
      <c r="G37" s="33">
        <v>3226</v>
      </c>
      <c r="H37" s="33">
        <v>78118</v>
      </c>
      <c r="I37" s="33">
        <v>1369</v>
      </c>
      <c r="J37" s="33">
        <v>-1369</v>
      </c>
      <c r="K37" s="33">
        <v>-1800</v>
      </c>
      <c r="L37" s="33">
        <v>431</v>
      </c>
      <c r="M37" s="33">
        <v>4037</v>
      </c>
      <c r="N37" s="33">
        <v>3606</v>
      </c>
      <c r="O37" s="33"/>
      <c r="P37" s="33"/>
      <c r="Q37" s="33"/>
      <c r="R37" s="33"/>
    </row>
    <row r="38" spans="1:18" s="34" customFormat="1" ht="16.5" customHeight="1">
      <c r="A38" s="31" t="s">
        <v>403</v>
      </c>
      <c r="B38" s="32" t="s">
        <v>404</v>
      </c>
      <c r="C38" s="33">
        <v>36529</v>
      </c>
      <c r="D38" s="33">
        <v>80591</v>
      </c>
      <c r="E38" s="33">
        <v>117120</v>
      </c>
      <c r="F38" s="33">
        <v>118535</v>
      </c>
      <c r="G38" s="33">
        <v>4548</v>
      </c>
      <c r="H38" s="33">
        <v>123083</v>
      </c>
      <c r="I38" s="33">
        <v>-5963</v>
      </c>
      <c r="J38" s="33">
        <v>5963</v>
      </c>
      <c r="K38" s="33"/>
      <c r="L38" s="33">
        <v>5963</v>
      </c>
      <c r="M38" s="33">
        <v>19411</v>
      </c>
      <c r="N38" s="33">
        <v>13448</v>
      </c>
      <c r="O38" s="33"/>
      <c r="P38" s="33"/>
      <c r="Q38" s="33"/>
      <c r="R38" s="33"/>
    </row>
    <row r="39" spans="1:18" s="34" customFormat="1" ht="16.5" customHeight="1">
      <c r="A39" s="31" t="s">
        <v>405</v>
      </c>
      <c r="B39" s="32" t="s">
        <v>406</v>
      </c>
      <c r="C39" s="33">
        <v>42437</v>
      </c>
      <c r="D39" s="33">
        <v>15107</v>
      </c>
      <c r="E39" s="33">
        <v>57544</v>
      </c>
      <c r="F39" s="33">
        <v>32574</v>
      </c>
      <c r="G39" s="33">
        <v>25398</v>
      </c>
      <c r="H39" s="33">
        <v>57972</v>
      </c>
      <c r="I39" s="33">
        <v>-428</v>
      </c>
      <c r="J39" s="33">
        <v>428</v>
      </c>
      <c r="K39" s="33"/>
      <c r="L39" s="33">
        <v>428</v>
      </c>
      <c r="M39" s="33">
        <v>4295</v>
      </c>
      <c r="N39" s="33">
        <v>3867</v>
      </c>
      <c r="O39" s="33"/>
      <c r="P39" s="33"/>
      <c r="Q39" s="33"/>
      <c r="R39" s="33"/>
    </row>
    <row r="40" spans="1:18" s="34" customFormat="1" ht="16.5" customHeight="1">
      <c r="A40" s="31" t="s">
        <v>407</v>
      </c>
      <c r="B40" s="32" t="s">
        <v>408</v>
      </c>
      <c r="C40" s="33">
        <v>227839</v>
      </c>
      <c r="D40" s="33">
        <v>211697</v>
      </c>
      <c r="E40" s="33">
        <v>439536</v>
      </c>
      <c r="F40" s="33">
        <v>410148</v>
      </c>
      <c r="G40" s="33">
        <v>10148</v>
      </c>
      <c r="H40" s="33">
        <v>420296</v>
      </c>
      <c r="I40" s="33">
        <v>19240</v>
      </c>
      <c r="J40" s="33">
        <v>-19240</v>
      </c>
      <c r="K40" s="33">
        <v>-10700</v>
      </c>
      <c r="L40" s="33">
        <v>-8540</v>
      </c>
      <c r="M40" s="33">
        <v>17576</v>
      </c>
      <c r="N40" s="33">
        <v>26116</v>
      </c>
      <c r="O40" s="33"/>
      <c r="P40" s="33"/>
      <c r="Q40" s="33"/>
      <c r="R40" s="33"/>
    </row>
    <row r="41" spans="1:18" s="34" customFormat="1" ht="16.5" customHeight="1">
      <c r="A41" s="31" t="s">
        <v>409</v>
      </c>
      <c r="B41" s="32" t="s">
        <v>410</v>
      </c>
      <c r="C41" s="33">
        <v>22828</v>
      </c>
      <c r="D41" s="33">
        <v>41824</v>
      </c>
      <c r="E41" s="33">
        <v>64652</v>
      </c>
      <c r="F41" s="33">
        <v>62516</v>
      </c>
      <c r="G41" s="33">
        <v>3322</v>
      </c>
      <c r="H41" s="33">
        <v>65838</v>
      </c>
      <c r="I41" s="33">
        <v>-1186</v>
      </c>
      <c r="J41" s="33">
        <v>1186</v>
      </c>
      <c r="K41" s="33"/>
      <c r="L41" s="33">
        <v>1186</v>
      </c>
      <c r="M41" s="33">
        <v>5256</v>
      </c>
      <c r="N41" s="33">
        <v>4070</v>
      </c>
      <c r="O41" s="33"/>
      <c r="P41" s="33"/>
      <c r="Q41" s="33"/>
      <c r="R41" s="33"/>
    </row>
    <row r="42" spans="1:18" s="34" customFormat="1" ht="16.5" customHeight="1">
      <c r="A42" s="31" t="s">
        <v>411</v>
      </c>
      <c r="B42" s="32" t="s">
        <v>412</v>
      </c>
      <c r="C42" s="33">
        <v>37977</v>
      </c>
      <c r="D42" s="33">
        <v>43260</v>
      </c>
      <c r="E42" s="33">
        <v>81237</v>
      </c>
      <c r="F42" s="33">
        <v>81450</v>
      </c>
      <c r="G42" s="33">
        <v>2192</v>
      </c>
      <c r="H42" s="33">
        <v>83642</v>
      </c>
      <c r="I42" s="33">
        <v>-2405</v>
      </c>
      <c r="J42" s="33">
        <v>2405</v>
      </c>
      <c r="K42" s="33"/>
      <c r="L42" s="33">
        <v>2405</v>
      </c>
      <c r="M42" s="33">
        <v>5617</v>
      </c>
      <c r="N42" s="33">
        <v>3212</v>
      </c>
      <c r="O42" s="33"/>
      <c r="P42" s="33"/>
      <c r="Q42" s="33"/>
      <c r="R42" s="33"/>
    </row>
    <row r="43" spans="1:18" s="34" customFormat="1" ht="16.5" customHeight="1">
      <c r="A43" s="31" t="s">
        <v>413</v>
      </c>
      <c r="B43" s="32" t="s">
        <v>414</v>
      </c>
      <c r="C43" s="33">
        <v>52751</v>
      </c>
      <c r="D43" s="33">
        <v>85841</v>
      </c>
      <c r="E43" s="33">
        <v>138592</v>
      </c>
      <c r="F43" s="33">
        <v>127423</v>
      </c>
      <c r="G43" s="33">
        <v>5404</v>
      </c>
      <c r="H43" s="33">
        <v>132827</v>
      </c>
      <c r="I43" s="33">
        <v>5765</v>
      </c>
      <c r="J43" s="33">
        <v>-5765</v>
      </c>
      <c r="K43" s="33"/>
      <c r="L43" s="33">
        <v>-796</v>
      </c>
      <c r="M43" s="33">
        <v>10007</v>
      </c>
      <c r="N43" s="33">
        <v>10803</v>
      </c>
      <c r="O43" s="33"/>
      <c r="P43" s="33"/>
      <c r="Q43" s="33">
        <v>-4969</v>
      </c>
      <c r="R43" s="33"/>
    </row>
    <row r="44" spans="1:18" s="34" customFormat="1" ht="16.5" customHeight="1">
      <c r="A44" s="31" t="s">
        <v>415</v>
      </c>
      <c r="B44" s="32" t="s">
        <v>416</v>
      </c>
      <c r="C44" s="33">
        <v>57682</v>
      </c>
      <c r="D44" s="33">
        <v>83609</v>
      </c>
      <c r="E44" s="33">
        <v>141291</v>
      </c>
      <c r="F44" s="33">
        <v>133645</v>
      </c>
      <c r="G44" s="33">
        <v>6455</v>
      </c>
      <c r="H44" s="33">
        <v>140100</v>
      </c>
      <c r="I44" s="33">
        <v>1191</v>
      </c>
      <c r="J44" s="33">
        <v>-1191</v>
      </c>
      <c r="K44" s="33"/>
      <c r="L44" s="33">
        <v>-1191</v>
      </c>
      <c r="M44" s="33">
        <v>7540</v>
      </c>
      <c r="N44" s="33">
        <v>8731</v>
      </c>
      <c r="O44" s="33"/>
      <c r="P44" s="33"/>
      <c r="Q44" s="33"/>
      <c r="R44" s="33"/>
    </row>
    <row r="45" spans="1:18" s="34" customFormat="1" ht="16.5" customHeight="1">
      <c r="A45" s="31" t="s">
        <v>417</v>
      </c>
      <c r="B45" s="32" t="s">
        <v>418</v>
      </c>
      <c r="C45" s="33">
        <v>44078</v>
      </c>
      <c r="D45" s="33">
        <v>70631</v>
      </c>
      <c r="E45" s="33">
        <v>114709</v>
      </c>
      <c r="F45" s="33">
        <v>108515</v>
      </c>
      <c r="G45" s="33">
        <v>3699</v>
      </c>
      <c r="H45" s="33">
        <v>112214</v>
      </c>
      <c r="I45" s="33">
        <v>2495</v>
      </c>
      <c r="J45" s="33">
        <v>-2495</v>
      </c>
      <c r="K45" s="33"/>
      <c r="L45" s="33">
        <v>-2495</v>
      </c>
      <c r="M45" s="33">
        <v>12526</v>
      </c>
      <c r="N45" s="33">
        <v>15021</v>
      </c>
      <c r="O45" s="33"/>
      <c r="P45" s="33"/>
      <c r="Q45" s="33"/>
      <c r="R45" s="33"/>
    </row>
    <row r="46" spans="1:18" s="34" customFormat="1" ht="16.5" customHeight="1">
      <c r="A46" s="31"/>
      <c r="B46" s="32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</row>
    <row r="47" spans="1:18" s="34" customFormat="1" ht="16.5" customHeight="1">
      <c r="A47" s="31"/>
      <c r="B47" s="35" t="s">
        <v>419</v>
      </c>
      <c r="C47" s="33">
        <v>3274175</v>
      </c>
      <c r="D47" s="33">
        <v>3500721</v>
      </c>
      <c r="E47" s="33">
        <v>6774896</v>
      </c>
      <c r="F47" s="33">
        <v>6162228</v>
      </c>
      <c r="G47" s="33">
        <v>437881</v>
      </c>
      <c r="H47" s="33">
        <v>6600109</v>
      </c>
      <c r="I47" s="33">
        <v>174787</v>
      </c>
      <c r="J47" s="33">
        <v>-174787</v>
      </c>
      <c r="K47" s="33">
        <v>-63920</v>
      </c>
      <c r="L47" s="33">
        <v>-71440</v>
      </c>
      <c r="M47" s="33">
        <v>184236</v>
      </c>
      <c r="N47" s="33">
        <v>255676</v>
      </c>
      <c r="O47" s="33">
        <v>-16736</v>
      </c>
      <c r="P47" s="33"/>
      <c r="Q47" s="33">
        <v>-22691</v>
      </c>
      <c r="R47" s="33"/>
    </row>
    <row r="48" spans="1:18" s="34" customFormat="1" ht="16.5" customHeight="1">
      <c r="A48" s="31"/>
      <c r="B48" s="35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s="34" customFormat="1" ht="16.5" customHeight="1">
      <c r="A49" s="31" t="s">
        <v>420</v>
      </c>
      <c r="B49" s="32" t="s">
        <v>421</v>
      </c>
      <c r="C49" s="33">
        <v>89920</v>
      </c>
      <c r="D49" s="33">
        <v>1308922</v>
      </c>
      <c r="E49" s="33">
        <v>1398842</v>
      </c>
      <c r="F49" s="33">
        <v>1405189</v>
      </c>
      <c r="G49" s="33"/>
      <c r="H49" s="33">
        <v>1405189</v>
      </c>
      <c r="I49" s="33">
        <v>-6347</v>
      </c>
      <c r="J49" s="33">
        <v>6347</v>
      </c>
      <c r="K49" s="33"/>
      <c r="L49" s="33">
        <v>6347</v>
      </c>
      <c r="M49" s="33">
        <v>19032</v>
      </c>
      <c r="N49" s="33">
        <v>12685</v>
      </c>
      <c r="O49" s="33"/>
      <c r="P49" s="33"/>
      <c r="Q49" s="33"/>
      <c r="R49" s="33"/>
    </row>
    <row r="50" spans="1:18" s="34" customFormat="1" ht="16.5" customHeight="1">
      <c r="A50" s="31" t="s">
        <v>422</v>
      </c>
      <c r="B50" s="32" t="s">
        <v>423</v>
      </c>
      <c r="C50" s="33">
        <v>772665</v>
      </c>
      <c r="D50" s="33">
        <v>463704</v>
      </c>
      <c r="E50" s="33">
        <v>1236369</v>
      </c>
      <c r="F50" s="33">
        <v>1219807</v>
      </c>
      <c r="G50" s="33">
        <v>14235</v>
      </c>
      <c r="H50" s="33">
        <v>1234042</v>
      </c>
      <c r="I50" s="33">
        <v>2327</v>
      </c>
      <c r="J50" s="33">
        <v>-2327</v>
      </c>
      <c r="K50" s="33">
        <v>-5000</v>
      </c>
      <c r="L50" s="33">
        <v>2673</v>
      </c>
      <c r="M50" s="33">
        <v>3210</v>
      </c>
      <c r="N50" s="33">
        <v>537</v>
      </c>
      <c r="O50" s="33"/>
      <c r="P50" s="33"/>
      <c r="Q50" s="33"/>
      <c r="R50" s="33"/>
    </row>
    <row r="51" spans="1:18" s="34" customFormat="1" ht="16.5" customHeight="1">
      <c r="A51" s="31" t="s">
        <v>424</v>
      </c>
      <c r="B51" s="32" t="s">
        <v>425</v>
      </c>
      <c r="C51" s="33">
        <v>80387</v>
      </c>
      <c r="D51" s="33">
        <v>66155</v>
      </c>
      <c r="E51" s="33">
        <v>146542</v>
      </c>
      <c r="F51" s="33">
        <v>148778</v>
      </c>
      <c r="G51" s="33">
        <v>3428</v>
      </c>
      <c r="H51" s="33">
        <v>152206</v>
      </c>
      <c r="I51" s="33">
        <v>-5664</v>
      </c>
      <c r="J51" s="33">
        <v>5664</v>
      </c>
      <c r="K51" s="33"/>
      <c r="L51" s="33">
        <v>5664</v>
      </c>
      <c r="M51" s="33">
        <v>6874</v>
      </c>
      <c r="N51" s="33">
        <v>1210</v>
      </c>
      <c r="O51" s="33"/>
      <c r="P51" s="33"/>
      <c r="Q51" s="33"/>
      <c r="R51" s="33"/>
    </row>
    <row r="52" spans="1:18" s="34" customFormat="1" ht="16.5" customHeight="1">
      <c r="A52" s="31" t="s">
        <v>426</v>
      </c>
      <c r="B52" s="32" t="s">
        <v>427</v>
      </c>
      <c r="C52" s="33">
        <v>103145</v>
      </c>
      <c r="D52" s="33">
        <v>41000</v>
      </c>
      <c r="E52" s="33">
        <v>144145</v>
      </c>
      <c r="F52" s="33">
        <v>128710</v>
      </c>
      <c r="G52" s="33">
        <v>15607</v>
      </c>
      <c r="H52" s="33">
        <v>144317</v>
      </c>
      <c r="I52" s="33">
        <v>-172</v>
      </c>
      <c r="J52" s="33">
        <v>172</v>
      </c>
      <c r="K52" s="33">
        <v>4900</v>
      </c>
      <c r="L52" s="33">
        <v>-4728</v>
      </c>
      <c r="M52" s="33">
        <v>6875</v>
      </c>
      <c r="N52" s="33">
        <v>11603</v>
      </c>
      <c r="O52" s="33"/>
      <c r="P52" s="33"/>
      <c r="Q52" s="33"/>
      <c r="R52" s="33"/>
    </row>
    <row r="53" spans="1:18" s="34" customFormat="1" ht="16.5" customHeight="1">
      <c r="A53" s="31" t="s">
        <v>428</v>
      </c>
      <c r="B53" s="32" t="s">
        <v>429</v>
      </c>
      <c r="C53" s="33">
        <v>43339</v>
      </c>
      <c r="D53" s="33">
        <v>33975</v>
      </c>
      <c r="E53" s="33">
        <v>77314</v>
      </c>
      <c r="F53" s="33">
        <v>74993</v>
      </c>
      <c r="G53" s="33">
        <v>1678</v>
      </c>
      <c r="H53" s="33">
        <v>76671</v>
      </c>
      <c r="I53" s="33">
        <v>643</v>
      </c>
      <c r="J53" s="33">
        <v>-643</v>
      </c>
      <c r="K53" s="33"/>
      <c r="L53" s="33">
        <v>-643</v>
      </c>
      <c r="M53" s="33">
        <v>496</v>
      </c>
      <c r="N53" s="33">
        <v>1139</v>
      </c>
      <c r="O53" s="33"/>
      <c r="P53" s="33"/>
      <c r="Q53" s="33"/>
      <c r="R53" s="33"/>
    </row>
    <row r="54" spans="1:18" s="34" customFormat="1" ht="16.5" customHeight="1">
      <c r="A54" s="31" t="s">
        <v>430</v>
      </c>
      <c r="B54" s="32" t="s">
        <v>431</v>
      </c>
      <c r="C54" s="33">
        <v>68661</v>
      </c>
      <c r="D54" s="33">
        <v>91852</v>
      </c>
      <c r="E54" s="33">
        <v>160513</v>
      </c>
      <c r="F54" s="33">
        <v>160597</v>
      </c>
      <c r="G54" s="33">
        <v>630</v>
      </c>
      <c r="H54" s="33">
        <v>161227</v>
      </c>
      <c r="I54" s="33">
        <v>-714</v>
      </c>
      <c r="J54" s="33">
        <v>714</v>
      </c>
      <c r="K54" s="33"/>
      <c r="L54" s="33">
        <v>714</v>
      </c>
      <c r="M54" s="33">
        <v>1507</v>
      </c>
      <c r="N54" s="33">
        <v>793</v>
      </c>
      <c r="O54" s="33"/>
      <c r="P54" s="33"/>
      <c r="Q54" s="33"/>
      <c r="R54" s="33"/>
    </row>
    <row r="55" spans="1:18" s="34" customFormat="1" ht="16.5" customHeight="1">
      <c r="A55" s="31" t="s">
        <v>432</v>
      </c>
      <c r="B55" s="32" t="s">
        <v>433</v>
      </c>
      <c r="C55" s="33">
        <v>27740</v>
      </c>
      <c r="D55" s="33">
        <v>10617</v>
      </c>
      <c r="E55" s="33">
        <v>38357</v>
      </c>
      <c r="F55" s="33">
        <v>40410</v>
      </c>
      <c r="G55" s="33">
        <v>581</v>
      </c>
      <c r="H55" s="33">
        <v>40991</v>
      </c>
      <c r="I55" s="33">
        <v>-2634</v>
      </c>
      <c r="J55" s="33">
        <v>2634</v>
      </c>
      <c r="K55" s="33"/>
      <c r="L55" s="33">
        <v>2634</v>
      </c>
      <c r="M55" s="33">
        <v>3504</v>
      </c>
      <c r="N55" s="33">
        <v>870</v>
      </c>
      <c r="O55" s="33"/>
      <c r="P55" s="33"/>
      <c r="Q55" s="33"/>
      <c r="R55" s="33"/>
    </row>
    <row r="56" spans="1:18" s="34" customFormat="1" ht="16.5" customHeight="1">
      <c r="A56" s="31" t="s">
        <v>434</v>
      </c>
      <c r="B56" s="32" t="s">
        <v>435</v>
      </c>
      <c r="C56" s="33">
        <v>64256</v>
      </c>
      <c r="D56" s="33">
        <v>46380</v>
      </c>
      <c r="E56" s="33">
        <v>110636</v>
      </c>
      <c r="F56" s="33">
        <v>98128</v>
      </c>
      <c r="G56" s="33">
        <v>12519</v>
      </c>
      <c r="H56" s="33">
        <v>110647</v>
      </c>
      <c r="I56" s="33">
        <v>-11</v>
      </c>
      <c r="J56" s="33">
        <v>11</v>
      </c>
      <c r="K56" s="33"/>
      <c r="L56" s="33">
        <v>11</v>
      </c>
      <c r="M56" s="33">
        <v>11</v>
      </c>
      <c r="N56" s="33"/>
      <c r="O56" s="33"/>
      <c r="P56" s="33"/>
      <c r="Q56" s="33"/>
      <c r="R56" s="33"/>
    </row>
    <row r="57" spans="1:18" s="34" customFormat="1" ht="16.5" customHeight="1">
      <c r="A57" s="31" t="s">
        <v>436</v>
      </c>
      <c r="B57" s="32" t="s">
        <v>437</v>
      </c>
      <c r="C57" s="33">
        <v>35467</v>
      </c>
      <c r="D57" s="33">
        <v>40907</v>
      </c>
      <c r="E57" s="33">
        <v>76374</v>
      </c>
      <c r="F57" s="33">
        <v>91465</v>
      </c>
      <c r="G57" s="33">
        <v>2134</v>
      </c>
      <c r="H57" s="33">
        <v>93599</v>
      </c>
      <c r="I57" s="33">
        <v>-17225</v>
      </c>
      <c r="J57" s="33">
        <v>17225</v>
      </c>
      <c r="K57" s="33">
        <v>19000</v>
      </c>
      <c r="L57" s="33">
        <v>-1775</v>
      </c>
      <c r="M57" s="33">
        <v>1112</v>
      </c>
      <c r="N57" s="33">
        <v>2887</v>
      </c>
      <c r="O57" s="33"/>
      <c r="P57" s="33"/>
      <c r="Q57" s="33"/>
      <c r="R57" s="33"/>
    </row>
    <row r="58" spans="1:18" s="34" customFormat="1" ht="16.5" customHeight="1">
      <c r="A58" s="31" t="s">
        <v>438</v>
      </c>
      <c r="B58" s="32" t="s">
        <v>439</v>
      </c>
      <c r="C58" s="33">
        <v>23212</v>
      </c>
      <c r="D58" s="33">
        <v>25675</v>
      </c>
      <c r="E58" s="33">
        <v>48887</v>
      </c>
      <c r="F58" s="33">
        <v>52319</v>
      </c>
      <c r="G58" s="33">
        <v>1038</v>
      </c>
      <c r="H58" s="33">
        <v>53357</v>
      </c>
      <c r="I58" s="33">
        <v>-4470</v>
      </c>
      <c r="J58" s="33">
        <v>4470</v>
      </c>
      <c r="K58" s="33"/>
      <c r="L58" s="33">
        <v>4470</v>
      </c>
      <c r="M58" s="33">
        <v>5555</v>
      </c>
      <c r="N58" s="33">
        <v>1085</v>
      </c>
      <c r="O58" s="33"/>
      <c r="P58" s="33"/>
      <c r="Q58" s="33"/>
      <c r="R58" s="33"/>
    </row>
    <row r="59" spans="1:18" s="34" customFormat="1" ht="16.5" customHeight="1">
      <c r="A59" s="31" t="s">
        <v>440</v>
      </c>
      <c r="B59" s="32" t="s">
        <v>441</v>
      </c>
      <c r="C59" s="33">
        <v>13199</v>
      </c>
      <c r="D59" s="33">
        <v>19375</v>
      </c>
      <c r="E59" s="33">
        <v>32574</v>
      </c>
      <c r="F59" s="33">
        <v>31904</v>
      </c>
      <c r="G59" s="33"/>
      <c r="H59" s="33">
        <v>31904</v>
      </c>
      <c r="I59" s="33">
        <v>670</v>
      </c>
      <c r="J59" s="33">
        <v>-670</v>
      </c>
      <c r="K59" s="33"/>
      <c r="L59" s="33">
        <v>-670</v>
      </c>
      <c r="M59" s="33">
        <v>1492</v>
      </c>
      <c r="N59" s="33">
        <v>2162</v>
      </c>
      <c r="O59" s="33"/>
      <c r="P59" s="33"/>
      <c r="Q59" s="33"/>
      <c r="R59" s="33"/>
    </row>
    <row r="60" spans="1:18" s="34" customFormat="1" ht="16.5" customHeight="1">
      <c r="A60" s="31" t="s">
        <v>442</v>
      </c>
      <c r="B60" s="32" t="s">
        <v>443</v>
      </c>
      <c r="C60" s="33">
        <v>62203</v>
      </c>
      <c r="D60" s="33">
        <v>34705</v>
      </c>
      <c r="E60" s="33">
        <v>96908</v>
      </c>
      <c r="F60" s="33">
        <v>101643</v>
      </c>
      <c r="G60" s="33">
        <v>2124</v>
      </c>
      <c r="H60" s="33">
        <v>103767</v>
      </c>
      <c r="I60" s="33">
        <v>-6859</v>
      </c>
      <c r="J60" s="33">
        <v>6859</v>
      </c>
      <c r="K60" s="33"/>
      <c r="L60" s="33">
        <v>6859</v>
      </c>
      <c r="M60" s="33">
        <v>15756</v>
      </c>
      <c r="N60" s="33">
        <v>8897</v>
      </c>
      <c r="O60" s="33"/>
      <c r="P60" s="33"/>
      <c r="Q60" s="33"/>
      <c r="R60" s="33"/>
    </row>
    <row r="61" spans="1:18" s="34" customFormat="1" ht="16.5" customHeight="1">
      <c r="A61" s="31" t="s">
        <v>444</v>
      </c>
      <c r="B61" s="32" t="s">
        <v>445</v>
      </c>
      <c r="C61" s="33">
        <v>20832</v>
      </c>
      <c r="D61" s="33">
        <v>21242</v>
      </c>
      <c r="E61" s="33">
        <v>42074</v>
      </c>
      <c r="F61" s="33">
        <v>40974</v>
      </c>
      <c r="G61" s="33">
        <v>1641</v>
      </c>
      <c r="H61" s="33">
        <v>42615</v>
      </c>
      <c r="I61" s="33">
        <v>-541</v>
      </c>
      <c r="J61" s="33">
        <v>541</v>
      </c>
      <c r="K61" s="33"/>
      <c r="L61" s="33">
        <v>541</v>
      </c>
      <c r="M61" s="33">
        <v>593</v>
      </c>
      <c r="N61" s="33">
        <v>52</v>
      </c>
      <c r="O61" s="33"/>
      <c r="P61" s="33"/>
      <c r="Q61" s="33"/>
      <c r="R61" s="33"/>
    </row>
    <row r="62" spans="1:18" s="34" customFormat="1" ht="16.5" customHeight="1">
      <c r="A62" s="31" t="s">
        <v>446</v>
      </c>
      <c r="B62" s="32" t="s">
        <v>447</v>
      </c>
      <c r="C62" s="33">
        <v>41747</v>
      </c>
      <c r="D62" s="33">
        <v>69946</v>
      </c>
      <c r="E62" s="33">
        <v>111693</v>
      </c>
      <c r="F62" s="33">
        <v>90903</v>
      </c>
      <c r="G62" s="33">
        <v>1779</v>
      </c>
      <c r="H62" s="33">
        <v>92682</v>
      </c>
      <c r="I62" s="33">
        <v>19011</v>
      </c>
      <c r="J62" s="33">
        <v>-19011</v>
      </c>
      <c r="K62" s="33"/>
      <c r="L62" s="33">
        <v>-19011</v>
      </c>
      <c r="M62" s="33">
        <v>1906</v>
      </c>
      <c r="N62" s="33">
        <v>20917</v>
      </c>
      <c r="O62" s="33"/>
      <c r="P62" s="33"/>
      <c r="Q62" s="33"/>
      <c r="R62" s="33"/>
    </row>
    <row r="63" spans="1:18" s="34" customFormat="1" ht="16.5" customHeight="1">
      <c r="A63" s="31" t="s">
        <v>448</v>
      </c>
      <c r="B63" s="32" t="s">
        <v>449</v>
      </c>
      <c r="C63" s="33">
        <v>19377</v>
      </c>
      <c r="D63" s="33">
        <v>18696</v>
      </c>
      <c r="E63" s="33">
        <v>38073</v>
      </c>
      <c r="F63" s="33">
        <v>40987</v>
      </c>
      <c r="G63" s="33">
        <v>2389</v>
      </c>
      <c r="H63" s="33">
        <v>43376</v>
      </c>
      <c r="I63" s="33">
        <v>-5303</v>
      </c>
      <c r="J63" s="33">
        <v>5303</v>
      </c>
      <c r="K63" s="33"/>
      <c r="L63" s="33">
        <v>5303</v>
      </c>
      <c r="M63" s="33">
        <v>6405</v>
      </c>
      <c r="N63" s="33">
        <v>1102</v>
      </c>
      <c r="O63" s="33"/>
      <c r="P63" s="33"/>
      <c r="Q63" s="33"/>
      <c r="R63" s="33"/>
    </row>
    <row r="64" spans="1:18" s="34" customFormat="1" ht="16.5" customHeight="1">
      <c r="A64" s="31" t="s">
        <v>450</v>
      </c>
      <c r="B64" s="32" t="s">
        <v>451</v>
      </c>
      <c r="C64" s="33">
        <v>21978</v>
      </c>
      <c r="D64" s="33">
        <v>44034</v>
      </c>
      <c r="E64" s="33">
        <v>66012</v>
      </c>
      <c r="F64" s="33">
        <v>72786</v>
      </c>
      <c r="G64" s="33">
        <v>922</v>
      </c>
      <c r="H64" s="33">
        <v>73708</v>
      </c>
      <c r="I64" s="33">
        <v>-7696</v>
      </c>
      <c r="J64" s="33">
        <v>7696</v>
      </c>
      <c r="K64" s="33"/>
      <c r="L64" s="33">
        <v>7696</v>
      </c>
      <c r="M64" s="33">
        <v>17681</v>
      </c>
      <c r="N64" s="33">
        <v>9985</v>
      </c>
      <c r="O64" s="33"/>
      <c r="P64" s="33"/>
      <c r="Q64" s="33"/>
      <c r="R64" s="33"/>
    </row>
    <row r="65" spans="1:18" s="34" customFormat="1" ht="16.5" customHeight="1">
      <c r="A65" s="31" t="s">
        <v>452</v>
      </c>
      <c r="B65" s="32" t="s">
        <v>453</v>
      </c>
      <c r="C65" s="33">
        <v>58672</v>
      </c>
      <c r="D65" s="33">
        <v>38590</v>
      </c>
      <c r="E65" s="33">
        <v>97262</v>
      </c>
      <c r="F65" s="33">
        <v>118701</v>
      </c>
      <c r="G65" s="33">
        <v>2166</v>
      </c>
      <c r="H65" s="33">
        <v>120867</v>
      </c>
      <c r="I65" s="33">
        <v>-23605</v>
      </c>
      <c r="J65" s="33">
        <v>23605</v>
      </c>
      <c r="K65" s="33">
        <v>-5000</v>
      </c>
      <c r="L65" s="33">
        <v>1822</v>
      </c>
      <c r="M65" s="33">
        <v>3461</v>
      </c>
      <c r="N65" s="33">
        <v>1639</v>
      </c>
      <c r="O65" s="33"/>
      <c r="P65" s="33"/>
      <c r="Q65" s="33">
        <v>26783</v>
      </c>
      <c r="R65" s="33"/>
    </row>
    <row r="66" spans="1:18" s="34" customFormat="1" ht="16.5" customHeight="1">
      <c r="A66" s="31" t="s">
        <v>454</v>
      </c>
      <c r="B66" s="32" t="s">
        <v>455</v>
      </c>
      <c r="C66" s="33">
        <v>19653</v>
      </c>
      <c r="D66" s="33">
        <v>26900</v>
      </c>
      <c r="E66" s="33">
        <v>46553</v>
      </c>
      <c r="F66" s="33">
        <v>49499</v>
      </c>
      <c r="G66" s="33">
        <v>365</v>
      </c>
      <c r="H66" s="33">
        <v>49864</v>
      </c>
      <c r="I66" s="33">
        <v>-3311</v>
      </c>
      <c r="J66" s="33">
        <v>3311</v>
      </c>
      <c r="K66" s="33"/>
      <c r="L66" s="33">
        <v>3311</v>
      </c>
      <c r="M66" s="33">
        <v>4446</v>
      </c>
      <c r="N66" s="33">
        <v>1135</v>
      </c>
      <c r="O66" s="33"/>
      <c r="P66" s="33"/>
      <c r="Q66" s="33"/>
      <c r="R66" s="33"/>
    </row>
    <row r="67" spans="1:18" s="34" customFormat="1" ht="16.5" customHeight="1">
      <c r="A67" s="31" t="s">
        <v>456</v>
      </c>
      <c r="B67" s="32" t="s">
        <v>457</v>
      </c>
      <c r="C67" s="33">
        <v>50291</v>
      </c>
      <c r="D67" s="33">
        <v>21290</v>
      </c>
      <c r="E67" s="33">
        <v>71581</v>
      </c>
      <c r="F67" s="33">
        <v>69745</v>
      </c>
      <c r="G67" s="33">
        <v>5737</v>
      </c>
      <c r="H67" s="33">
        <v>75482</v>
      </c>
      <c r="I67" s="33">
        <v>-3901</v>
      </c>
      <c r="J67" s="33">
        <v>3901</v>
      </c>
      <c r="K67" s="33"/>
      <c r="L67" s="33">
        <v>3901</v>
      </c>
      <c r="M67" s="33">
        <v>4028</v>
      </c>
      <c r="N67" s="33">
        <v>127</v>
      </c>
      <c r="O67" s="33"/>
      <c r="P67" s="33"/>
      <c r="Q67" s="33"/>
      <c r="R67" s="33"/>
    </row>
    <row r="68" spans="1:18" s="34" customFormat="1" ht="16.5" customHeight="1">
      <c r="A68" s="31" t="s">
        <v>458</v>
      </c>
      <c r="B68" s="32" t="s">
        <v>459</v>
      </c>
      <c r="C68" s="33">
        <v>43141</v>
      </c>
      <c r="D68" s="33">
        <v>16354</v>
      </c>
      <c r="E68" s="33">
        <v>59495</v>
      </c>
      <c r="F68" s="33">
        <v>63209</v>
      </c>
      <c r="G68" s="33">
        <v>810</v>
      </c>
      <c r="H68" s="33">
        <v>64019</v>
      </c>
      <c r="I68" s="33">
        <v>-4524</v>
      </c>
      <c r="J68" s="33">
        <v>4524</v>
      </c>
      <c r="K68" s="33"/>
      <c r="L68" s="33">
        <v>4524</v>
      </c>
      <c r="M68" s="33">
        <v>4687</v>
      </c>
      <c r="N68" s="33">
        <v>163</v>
      </c>
      <c r="O68" s="33"/>
      <c r="P68" s="33"/>
      <c r="Q68" s="33"/>
      <c r="R68" s="33"/>
    </row>
    <row r="69" spans="1:18" s="34" customFormat="1" ht="16.5" customHeight="1">
      <c r="A69" s="31" t="s">
        <v>460</v>
      </c>
      <c r="B69" s="32" t="s">
        <v>461</v>
      </c>
      <c r="C69" s="33">
        <v>40603</v>
      </c>
      <c r="D69" s="33">
        <v>36192</v>
      </c>
      <c r="E69" s="33">
        <v>76795</v>
      </c>
      <c r="F69" s="33">
        <v>78214</v>
      </c>
      <c r="G69" s="33">
        <v>4533</v>
      </c>
      <c r="H69" s="33">
        <v>82747</v>
      </c>
      <c r="I69" s="33">
        <v>-5952</v>
      </c>
      <c r="J69" s="33">
        <v>5952</v>
      </c>
      <c r="K69" s="33"/>
      <c r="L69" s="33">
        <v>7562</v>
      </c>
      <c r="M69" s="33">
        <v>9471</v>
      </c>
      <c r="N69" s="33">
        <v>1909</v>
      </c>
      <c r="O69" s="33"/>
      <c r="P69" s="33">
        <v>-1610</v>
      </c>
      <c r="Q69" s="33"/>
      <c r="R69" s="33"/>
    </row>
    <row r="70" spans="1:18" s="34" customFormat="1" ht="16.5" customHeight="1">
      <c r="A70" s="31"/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s="34" customFormat="1" ht="16.5" customHeight="1">
      <c r="A71" s="31"/>
      <c r="B71" s="35" t="s">
        <v>419</v>
      </c>
      <c r="C71" s="33">
        <v>1700488</v>
      </c>
      <c r="D71" s="33">
        <v>2476511</v>
      </c>
      <c r="E71" s="33">
        <v>4176999</v>
      </c>
      <c r="F71" s="33">
        <v>4178961</v>
      </c>
      <c r="G71" s="33">
        <v>74316</v>
      </c>
      <c r="H71" s="33">
        <v>4253277</v>
      </c>
      <c r="I71" s="33">
        <v>-76278</v>
      </c>
      <c r="J71" s="33">
        <v>76278</v>
      </c>
      <c r="K71" s="33">
        <v>13900</v>
      </c>
      <c r="L71" s="33">
        <v>37205</v>
      </c>
      <c r="M71" s="33">
        <v>118102</v>
      </c>
      <c r="N71" s="33">
        <v>80897</v>
      </c>
      <c r="O71" s="33"/>
      <c r="P71" s="33">
        <v>-1610</v>
      </c>
      <c r="Q71" s="33">
        <v>26783</v>
      </c>
      <c r="R71" s="33"/>
    </row>
    <row r="72" spans="1:18" s="34" customFormat="1" ht="16.5" customHeight="1">
      <c r="A72" s="31"/>
      <c r="B72" s="35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s="34" customFormat="1" ht="16.5" customHeight="1">
      <c r="A73" s="31" t="s">
        <v>462</v>
      </c>
      <c r="B73" s="32" t="s">
        <v>463</v>
      </c>
      <c r="C73" s="33">
        <v>105310</v>
      </c>
      <c r="D73" s="33">
        <v>1042798</v>
      </c>
      <c r="E73" s="33">
        <v>1148108</v>
      </c>
      <c r="F73" s="33">
        <v>1127710</v>
      </c>
      <c r="G73" s="33">
        <v>32050</v>
      </c>
      <c r="H73" s="33">
        <v>1159760</v>
      </c>
      <c r="I73" s="33">
        <v>-11652</v>
      </c>
      <c r="J73" s="33">
        <v>11652</v>
      </c>
      <c r="K73" s="33"/>
      <c r="L73" s="33">
        <v>11652</v>
      </c>
      <c r="M73" s="33">
        <v>14555</v>
      </c>
      <c r="N73" s="33">
        <v>2903</v>
      </c>
      <c r="O73" s="33"/>
      <c r="P73" s="33"/>
      <c r="Q73" s="33"/>
      <c r="R73" s="33"/>
    </row>
    <row r="74" spans="1:18" s="34" customFormat="1" ht="16.5" customHeight="1">
      <c r="A74" s="31" t="s">
        <v>464</v>
      </c>
      <c r="B74" s="32" t="s">
        <v>465</v>
      </c>
      <c r="C74" s="33">
        <v>660030</v>
      </c>
      <c r="D74" s="33">
        <v>194411</v>
      </c>
      <c r="E74" s="33">
        <v>854441</v>
      </c>
      <c r="F74" s="33">
        <v>833994</v>
      </c>
      <c r="G74" s="33">
        <v>7616</v>
      </c>
      <c r="H74" s="33">
        <v>841610</v>
      </c>
      <c r="I74" s="33">
        <v>12831</v>
      </c>
      <c r="J74" s="33">
        <v>-12831</v>
      </c>
      <c r="K74" s="33"/>
      <c r="L74" s="33">
        <v>-12831</v>
      </c>
      <c r="M74" s="33">
        <v>7612</v>
      </c>
      <c r="N74" s="33">
        <v>20443</v>
      </c>
      <c r="O74" s="33"/>
      <c r="P74" s="33"/>
      <c r="Q74" s="33"/>
      <c r="R74" s="33"/>
    </row>
    <row r="75" spans="1:18" s="34" customFormat="1" ht="16.5" customHeight="1">
      <c r="A75" s="31" t="s">
        <v>466</v>
      </c>
      <c r="B75" s="32" t="s">
        <v>467</v>
      </c>
      <c r="C75" s="33">
        <v>81886</v>
      </c>
      <c r="D75" s="33">
        <v>186138</v>
      </c>
      <c r="E75" s="33">
        <v>268024</v>
      </c>
      <c r="F75" s="33">
        <v>269147</v>
      </c>
      <c r="G75" s="33">
        <v>739</v>
      </c>
      <c r="H75" s="33">
        <v>269886</v>
      </c>
      <c r="I75" s="33">
        <v>-1862</v>
      </c>
      <c r="J75" s="33">
        <v>1862</v>
      </c>
      <c r="K75" s="33"/>
      <c r="L75" s="33">
        <v>1862</v>
      </c>
      <c r="M75" s="33">
        <v>5504</v>
      </c>
      <c r="N75" s="33">
        <v>3642</v>
      </c>
      <c r="O75" s="33"/>
      <c r="P75" s="33"/>
      <c r="Q75" s="33"/>
      <c r="R75" s="33"/>
    </row>
    <row r="76" spans="1:18" s="34" customFormat="1" ht="16.5" customHeight="1">
      <c r="A76" s="31" t="s">
        <v>468</v>
      </c>
      <c r="B76" s="32" t="s">
        <v>469</v>
      </c>
      <c r="C76" s="33">
        <v>56166</v>
      </c>
      <c r="D76" s="33">
        <v>281237</v>
      </c>
      <c r="E76" s="33">
        <v>337403</v>
      </c>
      <c r="F76" s="33">
        <v>334178</v>
      </c>
      <c r="G76" s="33">
        <v>245</v>
      </c>
      <c r="H76" s="33">
        <v>334423</v>
      </c>
      <c r="I76" s="33">
        <v>2980</v>
      </c>
      <c r="J76" s="33">
        <v>-2980</v>
      </c>
      <c r="K76" s="33"/>
      <c r="L76" s="33">
        <v>-2980</v>
      </c>
      <c r="M76" s="33">
        <v>6146</v>
      </c>
      <c r="N76" s="33">
        <v>9126</v>
      </c>
      <c r="O76" s="33"/>
      <c r="P76" s="33"/>
      <c r="Q76" s="33"/>
      <c r="R76" s="33"/>
    </row>
    <row r="77" spans="1:18" s="34" customFormat="1" ht="16.5" customHeight="1">
      <c r="A77" s="31" t="s">
        <v>470</v>
      </c>
      <c r="B77" s="32" t="s">
        <v>471</v>
      </c>
      <c r="C77" s="33">
        <v>25867</v>
      </c>
      <c r="D77" s="33">
        <v>29126</v>
      </c>
      <c r="E77" s="33">
        <v>54993</v>
      </c>
      <c r="F77" s="33">
        <v>35229</v>
      </c>
      <c r="G77" s="33">
        <v>14041</v>
      </c>
      <c r="H77" s="33">
        <v>49270</v>
      </c>
      <c r="I77" s="33">
        <v>5723</v>
      </c>
      <c r="J77" s="33">
        <v>-5723</v>
      </c>
      <c r="K77" s="33"/>
      <c r="L77" s="33">
        <v>-5723</v>
      </c>
      <c r="M77" s="33">
        <v>1343</v>
      </c>
      <c r="N77" s="33">
        <v>7066</v>
      </c>
      <c r="O77" s="33"/>
      <c r="P77" s="33"/>
      <c r="Q77" s="33"/>
      <c r="R77" s="33"/>
    </row>
    <row r="78" spans="1:18" s="34" customFormat="1" ht="16.5" customHeight="1">
      <c r="A78" s="31" t="s">
        <v>472</v>
      </c>
      <c r="B78" s="32" t="s">
        <v>473</v>
      </c>
      <c r="C78" s="33">
        <v>27983</v>
      </c>
      <c r="D78" s="33">
        <v>23331</v>
      </c>
      <c r="E78" s="33">
        <v>51314</v>
      </c>
      <c r="F78" s="33">
        <v>41189</v>
      </c>
      <c r="G78" s="33">
        <v>6606</v>
      </c>
      <c r="H78" s="33">
        <v>47795</v>
      </c>
      <c r="I78" s="33">
        <v>3519</v>
      </c>
      <c r="J78" s="33">
        <v>-3519</v>
      </c>
      <c r="K78" s="33"/>
      <c r="L78" s="33">
        <v>-1519</v>
      </c>
      <c r="M78" s="33">
        <v>2331</v>
      </c>
      <c r="N78" s="33">
        <v>3850</v>
      </c>
      <c r="O78" s="33"/>
      <c r="P78" s="33">
        <v>-2000</v>
      </c>
      <c r="Q78" s="33"/>
      <c r="R78" s="33"/>
    </row>
    <row r="79" spans="1:18" s="34" customFormat="1" ht="16.5" customHeight="1">
      <c r="A79" s="31" t="s">
        <v>474</v>
      </c>
      <c r="B79" s="32" t="s">
        <v>475</v>
      </c>
      <c r="C79" s="33">
        <v>43102</v>
      </c>
      <c r="D79" s="33">
        <v>92137</v>
      </c>
      <c r="E79" s="33">
        <v>135239</v>
      </c>
      <c r="F79" s="33">
        <v>134844</v>
      </c>
      <c r="G79" s="33">
        <v>817</v>
      </c>
      <c r="H79" s="33">
        <v>135661</v>
      </c>
      <c r="I79" s="33">
        <v>-422</v>
      </c>
      <c r="J79" s="33">
        <v>422</v>
      </c>
      <c r="K79" s="33"/>
      <c r="L79" s="33">
        <v>665</v>
      </c>
      <c r="M79" s="33">
        <v>9338</v>
      </c>
      <c r="N79" s="33">
        <v>8673</v>
      </c>
      <c r="O79" s="33"/>
      <c r="P79" s="33">
        <v>-243</v>
      </c>
      <c r="Q79" s="33"/>
      <c r="R79" s="33"/>
    </row>
    <row r="80" spans="1:18" s="34" customFormat="1" ht="16.5" customHeight="1">
      <c r="A80" s="31" t="s">
        <v>476</v>
      </c>
      <c r="B80" s="32" t="s">
        <v>477</v>
      </c>
      <c r="C80" s="33">
        <v>19552</v>
      </c>
      <c r="D80" s="33">
        <v>34080</v>
      </c>
      <c r="E80" s="33">
        <v>53632</v>
      </c>
      <c r="F80" s="33">
        <v>45872</v>
      </c>
      <c r="G80" s="33">
        <v>4909</v>
      </c>
      <c r="H80" s="33">
        <v>50781</v>
      </c>
      <c r="I80" s="33">
        <v>2851</v>
      </c>
      <c r="J80" s="33">
        <v>-2851</v>
      </c>
      <c r="K80" s="33"/>
      <c r="L80" s="33">
        <v>-2851</v>
      </c>
      <c r="M80" s="33">
        <v>2212</v>
      </c>
      <c r="N80" s="33">
        <v>5063</v>
      </c>
      <c r="O80" s="33"/>
      <c r="P80" s="33"/>
      <c r="Q80" s="33"/>
      <c r="R80" s="33"/>
    </row>
    <row r="81" spans="1:18" s="34" customFormat="1" ht="16.5" customHeight="1">
      <c r="A81" s="31" t="s">
        <v>478</v>
      </c>
      <c r="B81" s="32" t="s">
        <v>479</v>
      </c>
      <c r="C81" s="33">
        <v>30673</v>
      </c>
      <c r="D81" s="33">
        <v>20429</v>
      </c>
      <c r="E81" s="33">
        <v>51102</v>
      </c>
      <c r="F81" s="33">
        <v>48873</v>
      </c>
      <c r="G81" s="33">
        <v>1714</v>
      </c>
      <c r="H81" s="33">
        <v>50587</v>
      </c>
      <c r="I81" s="33">
        <v>515</v>
      </c>
      <c r="J81" s="33">
        <v>-515</v>
      </c>
      <c r="K81" s="33"/>
      <c r="L81" s="33">
        <v>440</v>
      </c>
      <c r="M81" s="33">
        <v>842</v>
      </c>
      <c r="N81" s="33">
        <v>402</v>
      </c>
      <c r="O81" s="33"/>
      <c r="P81" s="33">
        <v>-955</v>
      </c>
      <c r="Q81" s="33"/>
      <c r="R81" s="33"/>
    </row>
    <row r="82" spans="1:18" s="34" customFormat="1" ht="16.5" customHeight="1">
      <c r="A82" s="31" t="s">
        <v>480</v>
      </c>
      <c r="B82" s="32" t="s">
        <v>481</v>
      </c>
      <c r="C82" s="33">
        <v>84593</v>
      </c>
      <c r="D82" s="33">
        <v>106329</v>
      </c>
      <c r="E82" s="33">
        <v>190922</v>
      </c>
      <c r="F82" s="33">
        <v>180151</v>
      </c>
      <c r="G82" s="33">
        <v>10714</v>
      </c>
      <c r="H82" s="33">
        <v>190865</v>
      </c>
      <c r="I82" s="33">
        <v>57</v>
      </c>
      <c r="J82" s="33">
        <v>-57</v>
      </c>
      <c r="K82" s="33"/>
      <c r="L82" s="33">
        <v>-57</v>
      </c>
      <c r="M82" s="33">
        <v>950</v>
      </c>
      <c r="N82" s="33">
        <v>1007</v>
      </c>
      <c r="O82" s="33"/>
      <c r="P82" s="33"/>
      <c r="Q82" s="33"/>
      <c r="R82" s="33"/>
    </row>
    <row r="83" spans="1:18" s="34" customFormat="1" ht="16.5" customHeight="1">
      <c r="A83" s="31" t="s">
        <v>482</v>
      </c>
      <c r="B83" s="32" t="s">
        <v>483</v>
      </c>
      <c r="C83" s="33">
        <v>51224</v>
      </c>
      <c r="D83" s="33">
        <v>64178</v>
      </c>
      <c r="E83" s="33">
        <v>115402</v>
      </c>
      <c r="F83" s="33">
        <v>116522</v>
      </c>
      <c r="G83" s="33">
        <v>1645</v>
      </c>
      <c r="H83" s="33">
        <v>118167</v>
      </c>
      <c r="I83" s="33">
        <v>-2765</v>
      </c>
      <c r="J83" s="33">
        <v>2765</v>
      </c>
      <c r="K83" s="33"/>
      <c r="L83" s="33">
        <v>2765</v>
      </c>
      <c r="M83" s="33">
        <v>4337</v>
      </c>
      <c r="N83" s="33">
        <v>1572</v>
      </c>
      <c r="O83" s="33"/>
      <c r="P83" s="33"/>
      <c r="Q83" s="33"/>
      <c r="R83" s="33"/>
    </row>
    <row r="84" spans="1:18" s="34" customFormat="1" ht="16.5" customHeight="1">
      <c r="A84" s="31" t="s">
        <v>484</v>
      </c>
      <c r="B84" s="32" t="s">
        <v>485</v>
      </c>
      <c r="C84" s="33">
        <v>30809</v>
      </c>
      <c r="D84" s="33">
        <v>50812</v>
      </c>
      <c r="E84" s="33">
        <v>81621</v>
      </c>
      <c r="F84" s="33">
        <v>75575</v>
      </c>
      <c r="G84" s="33">
        <v>4985</v>
      </c>
      <c r="H84" s="33">
        <v>80560</v>
      </c>
      <c r="I84" s="33">
        <v>1061</v>
      </c>
      <c r="J84" s="33">
        <v>-1061</v>
      </c>
      <c r="K84" s="33"/>
      <c r="L84" s="33">
        <v>-1061</v>
      </c>
      <c r="M84" s="33">
        <v>1905</v>
      </c>
      <c r="N84" s="33">
        <v>2966</v>
      </c>
      <c r="O84" s="33"/>
      <c r="P84" s="33"/>
      <c r="Q84" s="33"/>
      <c r="R84" s="33"/>
    </row>
    <row r="85" spans="1:18" s="34" customFormat="1" ht="16.5" customHeight="1">
      <c r="A85" s="31" t="s">
        <v>486</v>
      </c>
      <c r="B85" s="32" t="s">
        <v>487</v>
      </c>
      <c r="C85" s="33">
        <v>15296</v>
      </c>
      <c r="D85" s="33">
        <v>16408</v>
      </c>
      <c r="E85" s="33">
        <v>31704</v>
      </c>
      <c r="F85" s="33">
        <v>25221</v>
      </c>
      <c r="G85" s="33">
        <v>5529</v>
      </c>
      <c r="H85" s="33">
        <v>30750</v>
      </c>
      <c r="I85" s="33">
        <v>954</v>
      </c>
      <c r="J85" s="33">
        <v>-954</v>
      </c>
      <c r="K85" s="33"/>
      <c r="L85" s="33">
        <v>-954</v>
      </c>
      <c r="M85" s="33">
        <v>1163</v>
      </c>
      <c r="N85" s="33">
        <v>2117</v>
      </c>
      <c r="O85" s="33"/>
      <c r="P85" s="33"/>
      <c r="Q85" s="33"/>
      <c r="R85" s="33"/>
    </row>
    <row r="86" spans="1:18" s="34" customFormat="1" ht="16.5" customHeight="1">
      <c r="A86" s="31" t="s">
        <v>488</v>
      </c>
      <c r="B86" s="32" t="s">
        <v>489</v>
      </c>
      <c r="C86" s="33">
        <v>41184</v>
      </c>
      <c r="D86" s="33">
        <v>40592</v>
      </c>
      <c r="E86" s="33">
        <v>81776</v>
      </c>
      <c r="F86" s="33">
        <v>75890</v>
      </c>
      <c r="G86" s="33">
        <v>5500</v>
      </c>
      <c r="H86" s="33">
        <v>81390</v>
      </c>
      <c r="I86" s="33">
        <v>386</v>
      </c>
      <c r="J86" s="33">
        <v>-386</v>
      </c>
      <c r="K86" s="33"/>
      <c r="L86" s="33">
        <v>-386</v>
      </c>
      <c r="M86" s="33">
        <v>2263</v>
      </c>
      <c r="N86" s="33">
        <v>2649</v>
      </c>
      <c r="O86" s="33"/>
      <c r="P86" s="33"/>
      <c r="Q86" s="33">
        <v>0</v>
      </c>
      <c r="R86" s="33"/>
    </row>
    <row r="87" spans="1:18" s="34" customFormat="1" ht="16.5" customHeight="1">
      <c r="A87" s="31" t="s">
        <v>490</v>
      </c>
      <c r="B87" s="32" t="s">
        <v>491</v>
      </c>
      <c r="C87" s="33">
        <v>79838</v>
      </c>
      <c r="D87" s="33">
        <v>118916</v>
      </c>
      <c r="E87" s="33">
        <v>198754</v>
      </c>
      <c r="F87" s="33">
        <v>195696</v>
      </c>
      <c r="G87" s="33">
        <v>3571</v>
      </c>
      <c r="H87" s="33">
        <v>199267</v>
      </c>
      <c r="I87" s="33">
        <v>-513</v>
      </c>
      <c r="J87" s="33">
        <v>513</v>
      </c>
      <c r="K87" s="33"/>
      <c r="L87" s="33">
        <v>513</v>
      </c>
      <c r="M87" s="33">
        <v>7302</v>
      </c>
      <c r="N87" s="33">
        <v>6789</v>
      </c>
      <c r="O87" s="33"/>
      <c r="P87" s="33"/>
      <c r="Q87" s="33"/>
      <c r="R87" s="33"/>
    </row>
    <row r="88" spans="1:18" s="34" customFormat="1" ht="16.5" customHeight="1">
      <c r="A88" s="31" t="s">
        <v>492</v>
      </c>
      <c r="B88" s="32" t="s">
        <v>493</v>
      </c>
      <c r="C88" s="33">
        <v>44365</v>
      </c>
      <c r="D88" s="33">
        <v>30095</v>
      </c>
      <c r="E88" s="33">
        <v>74460</v>
      </c>
      <c r="F88" s="33">
        <v>47365</v>
      </c>
      <c r="G88" s="33">
        <v>14369</v>
      </c>
      <c r="H88" s="33">
        <v>61734</v>
      </c>
      <c r="I88" s="33">
        <v>12726</v>
      </c>
      <c r="J88" s="33">
        <v>-12726</v>
      </c>
      <c r="K88" s="33"/>
      <c r="L88" s="33">
        <v>-12726</v>
      </c>
      <c r="M88" s="33">
        <v>4667</v>
      </c>
      <c r="N88" s="33">
        <v>17393</v>
      </c>
      <c r="O88" s="33"/>
      <c r="P88" s="33"/>
      <c r="Q88" s="33"/>
      <c r="R88" s="33"/>
    </row>
    <row r="89" spans="1:18" s="34" customFormat="1" ht="16.5" customHeight="1">
      <c r="A89" s="31" t="s">
        <v>494</v>
      </c>
      <c r="B89" s="32" t="s">
        <v>495</v>
      </c>
      <c r="C89" s="33">
        <v>57418</v>
      </c>
      <c r="D89" s="33">
        <v>137584</v>
      </c>
      <c r="E89" s="33">
        <v>195002</v>
      </c>
      <c r="F89" s="33">
        <v>195262</v>
      </c>
      <c r="G89" s="33">
        <v>1437</v>
      </c>
      <c r="H89" s="33">
        <v>196699</v>
      </c>
      <c r="I89" s="33">
        <v>-1697</v>
      </c>
      <c r="J89" s="33">
        <v>1697</v>
      </c>
      <c r="K89" s="33"/>
      <c r="L89" s="33">
        <v>1697</v>
      </c>
      <c r="M89" s="33">
        <v>2262</v>
      </c>
      <c r="N89" s="33">
        <v>565</v>
      </c>
      <c r="O89" s="33"/>
      <c r="P89" s="33"/>
      <c r="Q89" s="33"/>
      <c r="R89" s="33"/>
    </row>
    <row r="90" spans="1:18" s="34" customFormat="1" ht="16.5" customHeight="1">
      <c r="A90" s="31" t="s">
        <v>496</v>
      </c>
      <c r="B90" s="32" t="s">
        <v>497</v>
      </c>
      <c r="C90" s="33">
        <v>56300</v>
      </c>
      <c r="D90" s="33">
        <v>312207</v>
      </c>
      <c r="E90" s="33">
        <v>368507</v>
      </c>
      <c r="F90" s="33">
        <v>368506</v>
      </c>
      <c r="G90" s="33">
        <v>803</v>
      </c>
      <c r="H90" s="33">
        <v>369309</v>
      </c>
      <c r="I90" s="33">
        <v>-802</v>
      </c>
      <c r="J90" s="33">
        <v>802</v>
      </c>
      <c r="K90" s="33"/>
      <c r="L90" s="33">
        <v>802</v>
      </c>
      <c r="M90" s="33">
        <v>1911</v>
      </c>
      <c r="N90" s="33">
        <v>1109</v>
      </c>
      <c r="O90" s="33"/>
      <c r="P90" s="33"/>
      <c r="Q90" s="33"/>
      <c r="R90" s="33"/>
    </row>
    <row r="91" spans="1:18" s="34" customFormat="1" ht="16.5" customHeight="1">
      <c r="A91" s="31" t="s">
        <v>498</v>
      </c>
      <c r="B91" s="32" t="s">
        <v>499</v>
      </c>
      <c r="C91" s="33">
        <v>14551</v>
      </c>
      <c r="D91" s="33">
        <v>26308</v>
      </c>
      <c r="E91" s="33">
        <v>40859</v>
      </c>
      <c r="F91" s="33">
        <v>37143</v>
      </c>
      <c r="G91" s="33">
        <v>2428</v>
      </c>
      <c r="H91" s="33">
        <v>39571</v>
      </c>
      <c r="I91" s="33">
        <v>1288</v>
      </c>
      <c r="J91" s="33">
        <v>-1288</v>
      </c>
      <c r="K91" s="33"/>
      <c r="L91" s="33">
        <v>-1288</v>
      </c>
      <c r="M91" s="33">
        <v>1817</v>
      </c>
      <c r="N91" s="33">
        <v>3105</v>
      </c>
      <c r="O91" s="33"/>
      <c r="P91" s="33"/>
      <c r="Q91" s="33"/>
      <c r="R91" s="33"/>
    </row>
    <row r="92" spans="1:18" s="34" customFormat="1" ht="16.5" customHeight="1">
      <c r="A92" s="31" t="s">
        <v>500</v>
      </c>
      <c r="B92" s="32" t="s">
        <v>501</v>
      </c>
      <c r="C92" s="33">
        <v>27575</v>
      </c>
      <c r="D92" s="33">
        <v>43511</v>
      </c>
      <c r="E92" s="33">
        <v>71086</v>
      </c>
      <c r="F92" s="33">
        <v>62259</v>
      </c>
      <c r="G92" s="33">
        <v>7519</v>
      </c>
      <c r="H92" s="33">
        <v>69778</v>
      </c>
      <c r="I92" s="33">
        <v>1308</v>
      </c>
      <c r="J92" s="33">
        <v>-1308</v>
      </c>
      <c r="K92" s="33"/>
      <c r="L92" s="33">
        <v>-1308</v>
      </c>
      <c r="M92" s="33">
        <v>4870</v>
      </c>
      <c r="N92" s="33">
        <v>6178</v>
      </c>
      <c r="O92" s="33"/>
      <c r="P92" s="33"/>
      <c r="Q92" s="33"/>
      <c r="R92" s="33"/>
    </row>
    <row r="93" spans="1:18" s="34" customFormat="1" ht="16.5" customHeight="1">
      <c r="A93" s="31" t="s">
        <v>502</v>
      </c>
      <c r="B93" s="32" t="s">
        <v>503</v>
      </c>
      <c r="C93" s="33">
        <v>43034</v>
      </c>
      <c r="D93" s="33">
        <v>62148</v>
      </c>
      <c r="E93" s="33">
        <v>105182</v>
      </c>
      <c r="F93" s="33">
        <v>97877</v>
      </c>
      <c r="G93" s="33">
        <v>6420</v>
      </c>
      <c r="H93" s="33">
        <v>104297</v>
      </c>
      <c r="I93" s="33">
        <v>885</v>
      </c>
      <c r="J93" s="33">
        <v>-885</v>
      </c>
      <c r="K93" s="33"/>
      <c r="L93" s="33">
        <v>-885</v>
      </c>
      <c r="M93" s="33">
        <v>1527</v>
      </c>
      <c r="N93" s="33">
        <v>2412</v>
      </c>
      <c r="O93" s="33"/>
      <c r="P93" s="33"/>
      <c r="Q93" s="33"/>
      <c r="R93" s="33"/>
    </row>
    <row r="94" spans="1:18" s="34" customFormat="1" ht="16.5" customHeight="1">
      <c r="A94" s="31" t="s">
        <v>504</v>
      </c>
      <c r="B94" s="32" t="s">
        <v>505</v>
      </c>
      <c r="C94" s="33">
        <v>88579</v>
      </c>
      <c r="D94" s="33">
        <v>11751</v>
      </c>
      <c r="E94" s="33">
        <v>100330</v>
      </c>
      <c r="F94" s="33">
        <v>86766</v>
      </c>
      <c r="G94" s="33">
        <v>7226</v>
      </c>
      <c r="H94" s="33">
        <v>93992</v>
      </c>
      <c r="I94" s="33">
        <v>6338</v>
      </c>
      <c r="J94" s="33">
        <v>-6338</v>
      </c>
      <c r="K94" s="33"/>
      <c r="L94" s="33">
        <v>-6338</v>
      </c>
      <c r="M94" s="33">
        <v>1592</v>
      </c>
      <c r="N94" s="33">
        <v>7930</v>
      </c>
      <c r="O94" s="33"/>
      <c r="P94" s="33"/>
      <c r="Q94" s="33"/>
      <c r="R94" s="33"/>
    </row>
    <row r="95" spans="1:18" s="34" customFormat="1" ht="16.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s="34" customFormat="1" ht="16.5" customHeight="1">
      <c r="A96" s="31"/>
      <c r="B96" s="35" t="s">
        <v>419</v>
      </c>
      <c r="C96" s="33">
        <v>1685335</v>
      </c>
      <c r="D96" s="33">
        <v>2924526</v>
      </c>
      <c r="E96" s="33">
        <v>4609861</v>
      </c>
      <c r="F96" s="33">
        <v>4435269</v>
      </c>
      <c r="G96" s="33">
        <v>140883</v>
      </c>
      <c r="H96" s="33">
        <v>4576152</v>
      </c>
      <c r="I96" s="33">
        <v>33709</v>
      </c>
      <c r="J96" s="33">
        <v>-33709</v>
      </c>
      <c r="K96" s="33"/>
      <c r="L96" s="33">
        <v>-30511</v>
      </c>
      <c r="M96" s="33">
        <v>86449</v>
      </c>
      <c r="N96" s="33">
        <v>116960</v>
      </c>
      <c r="O96" s="33"/>
      <c r="P96" s="33">
        <v>-3198</v>
      </c>
      <c r="Q96" s="33">
        <v>0</v>
      </c>
      <c r="R96" s="33"/>
    </row>
    <row r="97" spans="1:18" s="34" customFormat="1" ht="16.5" customHeight="1">
      <c r="A97" s="31"/>
      <c r="B97" s="35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1:18" s="34" customFormat="1" ht="16.5" customHeight="1">
      <c r="A98" s="31" t="s">
        <v>506</v>
      </c>
      <c r="B98" s="32" t="s">
        <v>507</v>
      </c>
      <c r="C98" s="33">
        <v>110703</v>
      </c>
      <c r="D98" s="33">
        <v>2181248</v>
      </c>
      <c r="E98" s="33">
        <v>2291951</v>
      </c>
      <c r="F98" s="33">
        <v>2241357</v>
      </c>
      <c r="G98" s="33">
        <v>83811</v>
      </c>
      <c r="H98" s="33">
        <v>2325168</v>
      </c>
      <c r="I98" s="33">
        <v>-33217</v>
      </c>
      <c r="J98" s="33">
        <v>33217</v>
      </c>
      <c r="K98" s="33"/>
      <c r="L98" s="33">
        <v>33217</v>
      </c>
      <c r="M98" s="33">
        <v>41681</v>
      </c>
      <c r="N98" s="33">
        <v>8464</v>
      </c>
      <c r="O98" s="33"/>
      <c r="P98" s="33"/>
      <c r="Q98" s="33"/>
      <c r="R98" s="33"/>
    </row>
    <row r="99" spans="1:18" s="34" customFormat="1" ht="16.5" customHeight="1">
      <c r="A99" s="31" t="s">
        <v>508</v>
      </c>
      <c r="B99" s="32" t="s">
        <v>509</v>
      </c>
      <c r="C99" s="33">
        <v>1021946</v>
      </c>
      <c r="D99" s="33">
        <v>213801</v>
      </c>
      <c r="E99" s="33">
        <v>1235747</v>
      </c>
      <c r="F99" s="33">
        <v>1272399</v>
      </c>
      <c r="G99" s="33">
        <v>20562</v>
      </c>
      <c r="H99" s="33">
        <v>1292961</v>
      </c>
      <c r="I99" s="33">
        <v>-57214</v>
      </c>
      <c r="J99" s="33">
        <v>57214</v>
      </c>
      <c r="K99" s="33">
        <v>2000</v>
      </c>
      <c r="L99" s="33">
        <v>1836</v>
      </c>
      <c r="M99" s="33">
        <v>23965</v>
      </c>
      <c r="N99" s="33">
        <v>22129</v>
      </c>
      <c r="O99" s="33"/>
      <c r="P99" s="33"/>
      <c r="Q99" s="33">
        <v>53378</v>
      </c>
      <c r="R99" s="33"/>
    </row>
    <row r="100" spans="1:18" s="34" customFormat="1" ht="16.5" customHeight="1">
      <c r="A100" s="31" t="s">
        <v>510</v>
      </c>
      <c r="B100" s="32" t="s">
        <v>511</v>
      </c>
      <c r="C100" s="33">
        <v>50280</v>
      </c>
      <c r="D100" s="33">
        <v>27369</v>
      </c>
      <c r="E100" s="33">
        <v>77649</v>
      </c>
      <c r="F100" s="33">
        <v>73131</v>
      </c>
      <c r="G100" s="33">
        <v>2934</v>
      </c>
      <c r="H100" s="33">
        <v>76065</v>
      </c>
      <c r="I100" s="33">
        <v>1584</v>
      </c>
      <c r="J100" s="33">
        <v>-1584</v>
      </c>
      <c r="K100" s="33"/>
      <c r="L100" s="33">
        <v>-1584</v>
      </c>
      <c r="M100" s="33">
        <v>418</v>
      </c>
      <c r="N100" s="33">
        <v>2002</v>
      </c>
      <c r="O100" s="33"/>
      <c r="P100" s="33"/>
      <c r="Q100" s="33"/>
      <c r="R100" s="33"/>
    </row>
    <row r="101" spans="1:18" s="34" customFormat="1" ht="16.5" customHeight="1">
      <c r="A101" s="31" t="s">
        <v>512</v>
      </c>
      <c r="B101" s="32" t="s">
        <v>513</v>
      </c>
      <c r="C101" s="33">
        <v>60337</v>
      </c>
      <c r="D101" s="33">
        <v>66323</v>
      </c>
      <c r="E101" s="33">
        <v>126660</v>
      </c>
      <c r="F101" s="33">
        <v>123021</v>
      </c>
      <c r="G101" s="33">
        <v>6168</v>
      </c>
      <c r="H101" s="33">
        <v>129189</v>
      </c>
      <c r="I101" s="33">
        <v>-2529</v>
      </c>
      <c r="J101" s="33">
        <v>2529</v>
      </c>
      <c r="K101" s="33"/>
      <c r="L101" s="33">
        <v>2529</v>
      </c>
      <c r="M101" s="33">
        <v>2963</v>
      </c>
      <c r="N101" s="33">
        <v>434</v>
      </c>
      <c r="O101" s="33"/>
      <c r="P101" s="33"/>
      <c r="Q101" s="33"/>
      <c r="R101" s="33"/>
    </row>
    <row r="102" spans="1:18" s="34" customFormat="1" ht="16.5" customHeight="1">
      <c r="A102" s="31" t="s">
        <v>514</v>
      </c>
      <c r="B102" s="32" t="s">
        <v>515</v>
      </c>
      <c r="C102" s="33">
        <v>117723</v>
      </c>
      <c r="D102" s="33">
        <v>43323</v>
      </c>
      <c r="E102" s="33">
        <v>161046</v>
      </c>
      <c r="F102" s="33">
        <v>137208</v>
      </c>
      <c r="G102" s="33">
        <v>18194</v>
      </c>
      <c r="H102" s="33">
        <v>155402</v>
      </c>
      <c r="I102" s="33">
        <v>5644</v>
      </c>
      <c r="J102" s="33">
        <v>-5644</v>
      </c>
      <c r="K102" s="33">
        <v>-5884</v>
      </c>
      <c r="L102" s="33">
        <v>240</v>
      </c>
      <c r="M102" s="33">
        <v>265</v>
      </c>
      <c r="N102" s="33">
        <v>25</v>
      </c>
      <c r="O102" s="33"/>
      <c r="P102" s="33"/>
      <c r="Q102" s="33"/>
      <c r="R102" s="33"/>
    </row>
    <row r="103" spans="1:18" s="34" customFormat="1" ht="16.5" customHeight="1">
      <c r="A103" s="31" t="s">
        <v>516</v>
      </c>
      <c r="B103" s="32" t="s">
        <v>517</v>
      </c>
      <c r="C103" s="33">
        <v>170399</v>
      </c>
      <c r="D103" s="33">
        <v>93024</v>
      </c>
      <c r="E103" s="33">
        <v>263423</v>
      </c>
      <c r="F103" s="33">
        <v>221121</v>
      </c>
      <c r="G103" s="33">
        <v>37450</v>
      </c>
      <c r="H103" s="33">
        <v>258571</v>
      </c>
      <c r="I103" s="33">
        <v>4852</v>
      </c>
      <c r="J103" s="33">
        <v>-4852</v>
      </c>
      <c r="K103" s="33"/>
      <c r="L103" s="33">
        <v>-4852</v>
      </c>
      <c r="M103" s="33">
        <v>14847</v>
      </c>
      <c r="N103" s="33">
        <v>19699</v>
      </c>
      <c r="O103" s="33"/>
      <c r="P103" s="33"/>
      <c r="Q103" s="33"/>
      <c r="R103" s="33"/>
    </row>
    <row r="104" spans="1:18" s="34" customFormat="1" ht="16.5" customHeight="1">
      <c r="A104" s="31" t="s">
        <v>518</v>
      </c>
      <c r="B104" s="32" t="s">
        <v>519</v>
      </c>
      <c r="C104" s="33">
        <v>28453</v>
      </c>
      <c r="D104" s="33">
        <v>40646</v>
      </c>
      <c r="E104" s="33">
        <v>69099</v>
      </c>
      <c r="F104" s="33">
        <v>53837</v>
      </c>
      <c r="G104" s="33">
        <v>17448</v>
      </c>
      <c r="H104" s="33">
        <v>71285</v>
      </c>
      <c r="I104" s="33">
        <v>-2186</v>
      </c>
      <c r="J104" s="33">
        <v>2186</v>
      </c>
      <c r="K104" s="33"/>
      <c r="L104" s="33">
        <v>2186</v>
      </c>
      <c r="M104" s="33">
        <v>4119</v>
      </c>
      <c r="N104" s="33">
        <v>1933</v>
      </c>
      <c r="O104" s="33"/>
      <c r="P104" s="33"/>
      <c r="Q104" s="33"/>
      <c r="R104" s="33"/>
    </row>
    <row r="105" spans="1:18" s="34" customFormat="1" ht="16.5" customHeight="1">
      <c r="A105" s="31" t="s">
        <v>520</v>
      </c>
      <c r="B105" s="32" t="s">
        <v>521</v>
      </c>
      <c r="C105" s="33">
        <v>207400</v>
      </c>
      <c r="D105" s="33">
        <v>170358</v>
      </c>
      <c r="E105" s="33">
        <v>377758</v>
      </c>
      <c r="F105" s="33">
        <v>368031</v>
      </c>
      <c r="G105" s="33">
        <v>16297</v>
      </c>
      <c r="H105" s="33">
        <v>384328</v>
      </c>
      <c r="I105" s="33">
        <v>-6570</v>
      </c>
      <c r="J105" s="33">
        <v>6570</v>
      </c>
      <c r="K105" s="33"/>
      <c r="L105" s="33">
        <v>6570</v>
      </c>
      <c r="M105" s="33">
        <v>9836</v>
      </c>
      <c r="N105" s="33">
        <v>3266</v>
      </c>
      <c r="O105" s="33"/>
      <c r="P105" s="33"/>
      <c r="Q105" s="33"/>
      <c r="R105" s="33"/>
    </row>
    <row r="106" spans="1:18" s="34" customFormat="1" ht="16.5" customHeight="1">
      <c r="A106" s="31" t="s">
        <v>522</v>
      </c>
      <c r="B106" s="32" t="s">
        <v>523</v>
      </c>
      <c r="C106" s="33">
        <v>650965</v>
      </c>
      <c r="D106" s="33">
        <v>354091</v>
      </c>
      <c r="E106" s="33">
        <v>1005056</v>
      </c>
      <c r="F106" s="33">
        <v>978500</v>
      </c>
      <c r="G106" s="33">
        <v>11670</v>
      </c>
      <c r="H106" s="33">
        <v>990170</v>
      </c>
      <c r="I106" s="33">
        <v>14886</v>
      </c>
      <c r="J106" s="33">
        <v>-14886</v>
      </c>
      <c r="K106" s="33"/>
      <c r="L106" s="33">
        <v>-14886</v>
      </c>
      <c r="M106" s="33">
        <v>32479</v>
      </c>
      <c r="N106" s="33">
        <v>47365</v>
      </c>
      <c r="O106" s="33"/>
      <c r="P106" s="33"/>
      <c r="Q106" s="33"/>
      <c r="R106" s="33"/>
    </row>
    <row r="107" spans="1:18" s="34" customFormat="1" ht="16.5" customHeight="1">
      <c r="A107" s="31" t="s">
        <v>524</v>
      </c>
      <c r="B107" s="32" t="s">
        <v>525</v>
      </c>
      <c r="C107" s="33">
        <v>272051</v>
      </c>
      <c r="D107" s="33">
        <v>37148</v>
      </c>
      <c r="E107" s="33">
        <v>309199</v>
      </c>
      <c r="F107" s="33">
        <v>445872</v>
      </c>
      <c r="G107" s="33">
        <v>53195</v>
      </c>
      <c r="H107" s="33">
        <v>499067</v>
      </c>
      <c r="I107" s="33">
        <v>-189868</v>
      </c>
      <c r="J107" s="33">
        <v>189868</v>
      </c>
      <c r="K107" s="33">
        <v>170000</v>
      </c>
      <c r="L107" s="33">
        <v>19868</v>
      </c>
      <c r="M107" s="33">
        <v>27182</v>
      </c>
      <c r="N107" s="33">
        <v>7314</v>
      </c>
      <c r="O107" s="33"/>
      <c r="P107" s="33"/>
      <c r="Q107" s="33"/>
      <c r="R107" s="33"/>
    </row>
    <row r="108" spans="1:18" s="34" customFormat="1" ht="16.5" customHeight="1">
      <c r="A108" s="31" t="s">
        <v>526</v>
      </c>
      <c r="B108" s="32" t="s">
        <v>527</v>
      </c>
      <c r="C108" s="33">
        <v>130063</v>
      </c>
      <c r="D108" s="33">
        <v>175346</v>
      </c>
      <c r="E108" s="33">
        <v>305409</v>
      </c>
      <c r="F108" s="33">
        <v>293463</v>
      </c>
      <c r="G108" s="33">
        <v>5966</v>
      </c>
      <c r="H108" s="33">
        <v>299429</v>
      </c>
      <c r="I108" s="33">
        <v>5980</v>
      </c>
      <c r="J108" s="33">
        <v>-5980</v>
      </c>
      <c r="K108" s="33">
        <v>-8500</v>
      </c>
      <c r="L108" s="33">
        <v>2520</v>
      </c>
      <c r="M108" s="33">
        <v>6273</v>
      </c>
      <c r="N108" s="33">
        <v>3753</v>
      </c>
      <c r="O108" s="33"/>
      <c r="P108" s="33"/>
      <c r="Q108" s="33"/>
      <c r="R108" s="33"/>
    </row>
    <row r="109" spans="1:18" s="34" customFormat="1" ht="16.5" customHeight="1">
      <c r="A109" s="31" t="s">
        <v>528</v>
      </c>
      <c r="B109" s="32" t="s">
        <v>529</v>
      </c>
      <c r="C109" s="33">
        <v>125320</v>
      </c>
      <c r="D109" s="33">
        <v>72836</v>
      </c>
      <c r="E109" s="33">
        <v>198156</v>
      </c>
      <c r="F109" s="33">
        <v>250948</v>
      </c>
      <c r="G109" s="33">
        <v>13597</v>
      </c>
      <c r="H109" s="33">
        <v>264545</v>
      </c>
      <c r="I109" s="33">
        <v>-66389</v>
      </c>
      <c r="J109" s="33">
        <v>66389</v>
      </c>
      <c r="K109" s="33">
        <v>56000</v>
      </c>
      <c r="L109" s="33">
        <v>9002</v>
      </c>
      <c r="M109" s="33">
        <v>13517</v>
      </c>
      <c r="N109" s="33">
        <v>4515</v>
      </c>
      <c r="O109" s="33"/>
      <c r="P109" s="33"/>
      <c r="Q109" s="33">
        <v>1387</v>
      </c>
      <c r="R109" s="33"/>
    </row>
    <row r="110" spans="1:18" s="34" customFormat="1" ht="16.5" customHeight="1">
      <c r="A110" s="31" t="s">
        <v>530</v>
      </c>
      <c r="B110" s="32" t="s">
        <v>531</v>
      </c>
      <c r="C110" s="33">
        <v>67063</v>
      </c>
      <c r="D110" s="33">
        <v>59552</v>
      </c>
      <c r="E110" s="33">
        <v>126615</v>
      </c>
      <c r="F110" s="33">
        <v>114897</v>
      </c>
      <c r="G110" s="33">
        <v>1387</v>
      </c>
      <c r="H110" s="33">
        <v>116284</v>
      </c>
      <c r="I110" s="33">
        <v>10331</v>
      </c>
      <c r="J110" s="33">
        <v>-10331</v>
      </c>
      <c r="K110" s="33"/>
      <c r="L110" s="33">
        <v>-10331</v>
      </c>
      <c r="M110" s="33">
        <v>19241</v>
      </c>
      <c r="N110" s="33">
        <v>29572</v>
      </c>
      <c r="O110" s="33"/>
      <c r="P110" s="33"/>
      <c r="Q110" s="33"/>
      <c r="R110" s="33"/>
    </row>
    <row r="111" spans="1:18" s="34" customFormat="1" ht="16.5" customHeight="1">
      <c r="A111" s="31" t="s">
        <v>532</v>
      </c>
      <c r="B111" s="32" t="s">
        <v>533</v>
      </c>
      <c r="C111" s="33">
        <v>41014</v>
      </c>
      <c r="D111" s="33">
        <v>37326</v>
      </c>
      <c r="E111" s="33">
        <v>78340</v>
      </c>
      <c r="F111" s="33">
        <v>73613</v>
      </c>
      <c r="G111" s="33">
        <v>3367</v>
      </c>
      <c r="H111" s="33">
        <v>76980</v>
      </c>
      <c r="I111" s="33">
        <v>1360</v>
      </c>
      <c r="J111" s="33">
        <v>-1360</v>
      </c>
      <c r="K111" s="33"/>
      <c r="L111" s="33">
        <v>-1360</v>
      </c>
      <c r="M111" s="33">
        <v>767</v>
      </c>
      <c r="N111" s="33">
        <v>2127</v>
      </c>
      <c r="O111" s="33"/>
      <c r="P111" s="33"/>
      <c r="Q111" s="33"/>
      <c r="R111" s="33"/>
    </row>
    <row r="112" spans="1:18" s="34" customFormat="1" ht="16.5" customHeight="1">
      <c r="A112" s="31" t="s">
        <v>534</v>
      </c>
      <c r="B112" s="32" t="s">
        <v>535</v>
      </c>
      <c r="C112" s="33">
        <v>53266</v>
      </c>
      <c r="D112" s="33">
        <v>29855</v>
      </c>
      <c r="E112" s="33">
        <v>83121</v>
      </c>
      <c r="F112" s="33">
        <v>78420</v>
      </c>
      <c r="G112" s="33">
        <v>4615</v>
      </c>
      <c r="H112" s="33">
        <v>83035</v>
      </c>
      <c r="I112" s="33">
        <v>86</v>
      </c>
      <c r="J112" s="33">
        <v>-86</v>
      </c>
      <c r="K112" s="33"/>
      <c r="L112" s="33">
        <v>-86</v>
      </c>
      <c r="M112" s="33">
        <v>1712</v>
      </c>
      <c r="N112" s="33">
        <v>1798</v>
      </c>
      <c r="O112" s="33"/>
      <c r="P112" s="33"/>
      <c r="Q112" s="33"/>
      <c r="R112" s="33"/>
    </row>
    <row r="113" spans="1:18" s="34" customFormat="1" ht="16.5" customHeight="1">
      <c r="A113" s="31" t="s">
        <v>536</v>
      </c>
      <c r="B113" s="32" t="s">
        <v>537</v>
      </c>
      <c r="C113" s="33">
        <v>82822</v>
      </c>
      <c r="D113" s="33">
        <v>101541</v>
      </c>
      <c r="E113" s="33">
        <v>184363</v>
      </c>
      <c r="F113" s="33">
        <v>170895</v>
      </c>
      <c r="G113" s="33">
        <v>11057</v>
      </c>
      <c r="H113" s="33">
        <v>181952</v>
      </c>
      <c r="I113" s="33">
        <v>2411</v>
      </c>
      <c r="J113" s="33">
        <v>-2411</v>
      </c>
      <c r="K113" s="33"/>
      <c r="L113" s="33">
        <v>-2411</v>
      </c>
      <c r="M113" s="33">
        <v>326</v>
      </c>
      <c r="N113" s="33">
        <v>2737</v>
      </c>
      <c r="O113" s="33"/>
      <c r="P113" s="33"/>
      <c r="Q113" s="33"/>
      <c r="R113" s="33"/>
    </row>
    <row r="114" spans="1:18" s="34" customFormat="1" ht="16.5" customHeight="1">
      <c r="A114" s="31" t="s">
        <v>538</v>
      </c>
      <c r="B114" s="32" t="s">
        <v>539</v>
      </c>
      <c r="C114" s="33">
        <v>301244</v>
      </c>
      <c r="D114" s="33">
        <v>104939</v>
      </c>
      <c r="E114" s="33">
        <v>406183</v>
      </c>
      <c r="F114" s="33">
        <v>392755</v>
      </c>
      <c r="G114" s="33">
        <v>10382</v>
      </c>
      <c r="H114" s="33">
        <v>403137</v>
      </c>
      <c r="I114" s="33">
        <v>3046</v>
      </c>
      <c r="J114" s="33">
        <v>-3046</v>
      </c>
      <c r="K114" s="33"/>
      <c r="L114" s="33">
        <v>-3046</v>
      </c>
      <c r="M114" s="33">
        <v>4345</v>
      </c>
      <c r="N114" s="33">
        <v>7391</v>
      </c>
      <c r="O114" s="33"/>
      <c r="P114" s="33"/>
      <c r="Q114" s="33"/>
      <c r="R114" s="33"/>
    </row>
    <row r="115" spans="1:18" s="34" customFormat="1" ht="16.5" customHeight="1">
      <c r="A115" s="31" t="s">
        <v>540</v>
      </c>
      <c r="B115" s="32" t="s">
        <v>541</v>
      </c>
      <c r="C115" s="33">
        <v>49439</v>
      </c>
      <c r="D115" s="33">
        <v>56517</v>
      </c>
      <c r="E115" s="33">
        <v>105956</v>
      </c>
      <c r="F115" s="33">
        <v>90788</v>
      </c>
      <c r="G115" s="33">
        <v>15870</v>
      </c>
      <c r="H115" s="33">
        <v>106658</v>
      </c>
      <c r="I115" s="33">
        <v>-702</v>
      </c>
      <c r="J115" s="33">
        <v>702</v>
      </c>
      <c r="K115" s="33"/>
      <c r="L115" s="33">
        <v>702</v>
      </c>
      <c r="M115" s="33">
        <v>4559</v>
      </c>
      <c r="N115" s="33">
        <v>3857</v>
      </c>
      <c r="O115" s="33"/>
      <c r="P115" s="33"/>
      <c r="Q115" s="33"/>
      <c r="R115" s="33"/>
    </row>
    <row r="116" spans="1:18" s="34" customFormat="1" ht="16.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6.5" customHeight="1">
      <c r="A117" s="31"/>
      <c r="B117" s="35" t="s">
        <v>419</v>
      </c>
      <c r="C117" s="33">
        <v>3540488</v>
      </c>
      <c r="D117" s="33">
        <v>3865243</v>
      </c>
      <c r="E117" s="33">
        <v>7405731</v>
      </c>
      <c r="F117" s="33">
        <v>7380256</v>
      </c>
      <c r="G117" s="33">
        <v>333970</v>
      </c>
      <c r="H117" s="33">
        <v>7714226</v>
      </c>
      <c r="I117" s="33">
        <v>-308495</v>
      </c>
      <c r="J117" s="33">
        <v>308495</v>
      </c>
      <c r="K117" s="33">
        <v>213616</v>
      </c>
      <c r="L117" s="33">
        <v>40114</v>
      </c>
      <c r="M117" s="33">
        <v>208495</v>
      </c>
      <c r="N117" s="33">
        <v>168381</v>
      </c>
      <c r="O117" s="33"/>
      <c r="P117" s="33"/>
      <c r="Q117" s="33">
        <v>54765</v>
      </c>
      <c r="R117" s="33"/>
    </row>
    <row r="118" spans="1:18" s="34" customFormat="1" ht="16.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</row>
    <row r="119" spans="1:18" s="34" customFormat="1" ht="16.5" customHeight="1">
      <c r="A119" s="31" t="s">
        <v>542</v>
      </c>
      <c r="B119" s="32" t="s">
        <v>543</v>
      </c>
      <c r="C119" s="33">
        <v>166853</v>
      </c>
      <c r="D119" s="33">
        <v>2573839</v>
      </c>
      <c r="E119" s="33">
        <v>2740692</v>
      </c>
      <c r="F119" s="33">
        <v>2723791</v>
      </c>
      <c r="G119" s="33">
        <v>34361</v>
      </c>
      <c r="H119" s="33">
        <v>2758152</v>
      </c>
      <c r="I119" s="33">
        <v>-17460</v>
      </c>
      <c r="J119" s="33">
        <v>17460</v>
      </c>
      <c r="K119" s="33"/>
      <c r="L119" s="33">
        <v>17460</v>
      </c>
      <c r="M119" s="33">
        <v>47041</v>
      </c>
      <c r="N119" s="33">
        <v>29581</v>
      </c>
      <c r="O119" s="33"/>
      <c r="P119" s="33"/>
      <c r="Q119" s="33"/>
      <c r="R119" s="33"/>
    </row>
    <row r="120" spans="1:18" s="34" customFormat="1" ht="16.5" customHeight="1">
      <c r="A120" s="31" t="s">
        <v>544</v>
      </c>
      <c r="B120" s="32" t="s">
        <v>545</v>
      </c>
      <c r="C120" s="33">
        <v>1638590</v>
      </c>
      <c r="D120" s="33">
        <v>760014</v>
      </c>
      <c r="E120" s="33">
        <v>2398604</v>
      </c>
      <c r="F120" s="33">
        <v>2319146</v>
      </c>
      <c r="G120" s="33">
        <v>40464</v>
      </c>
      <c r="H120" s="33">
        <v>2359610</v>
      </c>
      <c r="I120" s="33">
        <v>38994</v>
      </c>
      <c r="J120" s="33">
        <v>-38994</v>
      </c>
      <c r="K120" s="33"/>
      <c r="L120" s="33">
        <v>-33750</v>
      </c>
      <c r="M120" s="33">
        <v>7493</v>
      </c>
      <c r="N120" s="33">
        <v>41243</v>
      </c>
      <c r="O120" s="33">
        <v>-5244</v>
      </c>
      <c r="P120" s="33"/>
      <c r="Q120" s="33"/>
      <c r="R120" s="33"/>
    </row>
    <row r="121" spans="1:18" s="34" customFormat="1" ht="16.5" customHeight="1">
      <c r="A121" s="31" t="s">
        <v>546</v>
      </c>
      <c r="B121" s="32" t="s">
        <v>547</v>
      </c>
      <c r="C121" s="33">
        <v>108286</v>
      </c>
      <c r="D121" s="33">
        <v>58217</v>
      </c>
      <c r="E121" s="33">
        <v>166503</v>
      </c>
      <c r="F121" s="33">
        <v>159081</v>
      </c>
      <c r="G121" s="33">
        <v>1958</v>
      </c>
      <c r="H121" s="33">
        <v>161039</v>
      </c>
      <c r="I121" s="33">
        <v>5464</v>
      </c>
      <c r="J121" s="33">
        <v>-5464</v>
      </c>
      <c r="K121" s="33"/>
      <c r="L121" s="33">
        <v>-5464</v>
      </c>
      <c r="M121" s="33">
        <v>2924</v>
      </c>
      <c r="N121" s="33">
        <v>8388</v>
      </c>
      <c r="O121" s="33"/>
      <c r="P121" s="33"/>
      <c r="Q121" s="33"/>
      <c r="R121" s="33"/>
    </row>
    <row r="122" spans="1:18" s="34" customFormat="1" ht="16.5" customHeight="1">
      <c r="A122" s="31" t="s">
        <v>548</v>
      </c>
      <c r="B122" s="32" t="s">
        <v>549</v>
      </c>
      <c r="C122" s="33">
        <v>82049</v>
      </c>
      <c r="D122" s="33">
        <v>194873</v>
      </c>
      <c r="E122" s="33">
        <v>276922</v>
      </c>
      <c r="F122" s="33">
        <v>275595</v>
      </c>
      <c r="G122" s="33">
        <v>7253</v>
      </c>
      <c r="H122" s="33">
        <v>282848</v>
      </c>
      <c r="I122" s="33">
        <v>-5926</v>
      </c>
      <c r="J122" s="33">
        <v>5926</v>
      </c>
      <c r="K122" s="33"/>
      <c r="L122" s="33">
        <v>158</v>
      </c>
      <c r="M122" s="33">
        <v>316</v>
      </c>
      <c r="N122" s="33">
        <v>158</v>
      </c>
      <c r="O122" s="33">
        <v>-4551</v>
      </c>
      <c r="P122" s="33"/>
      <c r="Q122" s="33">
        <v>10319</v>
      </c>
      <c r="R122" s="33"/>
    </row>
    <row r="123" spans="1:18" s="34" customFormat="1" ht="16.5" customHeight="1">
      <c r="A123" s="31" t="s">
        <v>550</v>
      </c>
      <c r="B123" s="32" t="s">
        <v>551</v>
      </c>
      <c r="C123" s="33">
        <v>202840</v>
      </c>
      <c r="D123" s="33">
        <v>263580</v>
      </c>
      <c r="E123" s="33">
        <v>466420</v>
      </c>
      <c r="F123" s="33">
        <v>448244</v>
      </c>
      <c r="G123" s="33">
        <v>25075</v>
      </c>
      <c r="H123" s="33">
        <v>473319</v>
      </c>
      <c r="I123" s="33">
        <v>-6899</v>
      </c>
      <c r="J123" s="33">
        <v>6899</v>
      </c>
      <c r="K123" s="33"/>
      <c r="L123" s="33">
        <v>6899</v>
      </c>
      <c r="M123" s="33">
        <v>15447</v>
      </c>
      <c r="N123" s="33">
        <v>8548</v>
      </c>
      <c r="O123" s="33"/>
      <c r="P123" s="33"/>
      <c r="Q123" s="33"/>
      <c r="R123" s="33"/>
    </row>
    <row r="124" spans="1:18" s="34" customFormat="1" ht="16.5" customHeight="1">
      <c r="A124" s="31" t="s">
        <v>552</v>
      </c>
      <c r="B124" s="32" t="s">
        <v>553</v>
      </c>
      <c r="C124" s="33">
        <v>50923</v>
      </c>
      <c r="D124" s="33">
        <v>44824</v>
      </c>
      <c r="E124" s="33">
        <v>95747</v>
      </c>
      <c r="F124" s="33">
        <v>88551</v>
      </c>
      <c r="G124" s="33">
        <v>2823</v>
      </c>
      <c r="H124" s="33">
        <v>91374</v>
      </c>
      <c r="I124" s="33">
        <v>4373</v>
      </c>
      <c r="J124" s="33">
        <v>-4373</v>
      </c>
      <c r="K124" s="33"/>
      <c r="L124" s="33">
        <v>-4373</v>
      </c>
      <c r="M124" s="33">
        <v>1035</v>
      </c>
      <c r="N124" s="33">
        <v>5408</v>
      </c>
      <c r="O124" s="33"/>
      <c r="P124" s="33"/>
      <c r="Q124" s="33"/>
      <c r="R124" s="33"/>
    </row>
    <row r="125" spans="1:18" s="34" customFormat="1" ht="16.5" customHeight="1">
      <c r="A125" s="31" t="s">
        <v>554</v>
      </c>
      <c r="B125" s="32" t="s">
        <v>555</v>
      </c>
      <c r="C125" s="33">
        <v>73286</v>
      </c>
      <c r="D125" s="33">
        <v>108266</v>
      </c>
      <c r="E125" s="33">
        <v>181552</v>
      </c>
      <c r="F125" s="33">
        <v>169822</v>
      </c>
      <c r="G125" s="33">
        <v>3800</v>
      </c>
      <c r="H125" s="33">
        <v>173622</v>
      </c>
      <c r="I125" s="33">
        <v>7930</v>
      </c>
      <c r="J125" s="33">
        <v>-7930</v>
      </c>
      <c r="K125" s="33">
        <v>-11000</v>
      </c>
      <c r="L125" s="33">
        <v>3070</v>
      </c>
      <c r="M125" s="33">
        <v>3887</v>
      </c>
      <c r="N125" s="33">
        <v>817</v>
      </c>
      <c r="O125" s="33"/>
      <c r="P125" s="33"/>
      <c r="Q125" s="33"/>
      <c r="R125" s="33"/>
    </row>
    <row r="126" spans="1:18" s="34" customFormat="1" ht="16.5" customHeight="1">
      <c r="A126" s="31" t="s">
        <v>556</v>
      </c>
      <c r="B126" s="32" t="s">
        <v>557</v>
      </c>
      <c r="C126" s="33">
        <v>40636</v>
      </c>
      <c r="D126" s="33">
        <v>35766</v>
      </c>
      <c r="E126" s="33">
        <v>76402</v>
      </c>
      <c r="F126" s="33">
        <v>72187</v>
      </c>
      <c r="G126" s="33">
        <v>2689</v>
      </c>
      <c r="H126" s="33">
        <v>74876</v>
      </c>
      <c r="I126" s="33">
        <v>1526</v>
      </c>
      <c r="J126" s="33">
        <v>-1526</v>
      </c>
      <c r="K126" s="33"/>
      <c r="L126" s="33">
        <v>-1461</v>
      </c>
      <c r="M126" s="33">
        <v>2218</v>
      </c>
      <c r="N126" s="33">
        <v>3679</v>
      </c>
      <c r="O126" s="33">
        <v>-65</v>
      </c>
      <c r="P126" s="33"/>
      <c r="Q126" s="33"/>
      <c r="R126" s="33"/>
    </row>
    <row r="127" spans="1:18" s="34" customFormat="1" ht="16.5" customHeight="1">
      <c r="A127" s="31" t="s">
        <v>558</v>
      </c>
      <c r="B127" s="32" t="s">
        <v>559</v>
      </c>
      <c r="C127" s="33">
        <v>175066</v>
      </c>
      <c r="D127" s="33">
        <v>91873</v>
      </c>
      <c r="E127" s="33">
        <v>266939</v>
      </c>
      <c r="F127" s="33">
        <v>274379</v>
      </c>
      <c r="G127" s="33">
        <v>4745</v>
      </c>
      <c r="H127" s="33">
        <v>279124</v>
      </c>
      <c r="I127" s="33">
        <v>-12185</v>
      </c>
      <c r="J127" s="33">
        <v>12185</v>
      </c>
      <c r="K127" s="33">
        <v>4000</v>
      </c>
      <c r="L127" s="33">
        <v>9075</v>
      </c>
      <c r="M127" s="33">
        <v>18740</v>
      </c>
      <c r="N127" s="33">
        <v>9665</v>
      </c>
      <c r="O127" s="33"/>
      <c r="P127" s="33"/>
      <c r="Q127" s="33">
        <v>-890</v>
      </c>
      <c r="R127" s="33"/>
    </row>
    <row r="128" spans="1:18" s="34" customFormat="1" ht="16.5" customHeight="1">
      <c r="A128" s="31" t="s">
        <v>560</v>
      </c>
      <c r="B128" s="32" t="s">
        <v>561</v>
      </c>
      <c r="C128" s="33">
        <v>39090</v>
      </c>
      <c r="D128" s="33">
        <v>28166</v>
      </c>
      <c r="E128" s="33">
        <v>67256</v>
      </c>
      <c r="F128" s="33">
        <v>64797</v>
      </c>
      <c r="G128" s="33">
        <v>2831</v>
      </c>
      <c r="H128" s="33">
        <v>67628</v>
      </c>
      <c r="I128" s="33">
        <v>-372</v>
      </c>
      <c r="J128" s="33">
        <v>372</v>
      </c>
      <c r="K128" s="33"/>
      <c r="L128" s="33">
        <v>372</v>
      </c>
      <c r="M128" s="33">
        <v>8926</v>
      </c>
      <c r="N128" s="33">
        <v>8554</v>
      </c>
      <c r="O128" s="33"/>
      <c r="P128" s="33"/>
      <c r="Q128" s="33"/>
      <c r="R128" s="33"/>
    </row>
    <row r="129" spans="1:18" s="34" customFormat="1" ht="16.5" customHeight="1">
      <c r="A129" s="31" t="s">
        <v>562</v>
      </c>
      <c r="B129" s="32" t="s">
        <v>563</v>
      </c>
      <c r="C129" s="33">
        <v>387878</v>
      </c>
      <c r="D129" s="33">
        <v>33796</v>
      </c>
      <c r="E129" s="33">
        <v>421674</v>
      </c>
      <c r="F129" s="33">
        <v>491244</v>
      </c>
      <c r="G129" s="33">
        <v>12880</v>
      </c>
      <c r="H129" s="33">
        <v>504124</v>
      </c>
      <c r="I129" s="33">
        <v>-82450</v>
      </c>
      <c r="J129" s="33">
        <v>82450</v>
      </c>
      <c r="K129" s="33"/>
      <c r="L129" s="33">
        <v>5420</v>
      </c>
      <c r="M129" s="33">
        <v>10540</v>
      </c>
      <c r="N129" s="33">
        <v>5120</v>
      </c>
      <c r="O129" s="33"/>
      <c r="P129" s="33"/>
      <c r="Q129" s="33">
        <v>77030</v>
      </c>
      <c r="R129" s="33"/>
    </row>
    <row r="130" spans="1:18" s="34" customFormat="1" ht="16.5" customHeight="1">
      <c r="A130" s="31" t="s">
        <v>564</v>
      </c>
      <c r="B130" s="32" t="s">
        <v>565</v>
      </c>
      <c r="C130" s="33">
        <v>166539</v>
      </c>
      <c r="D130" s="33">
        <v>122265</v>
      </c>
      <c r="E130" s="33">
        <v>288804</v>
      </c>
      <c r="F130" s="33">
        <v>272694</v>
      </c>
      <c r="G130" s="33">
        <v>22354</v>
      </c>
      <c r="H130" s="33">
        <v>295048</v>
      </c>
      <c r="I130" s="33">
        <v>-6244</v>
      </c>
      <c r="J130" s="33">
        <v>6244</v>
      </c>
      <c r="K130" s="33">
        <v>4500</v>
      </c>
      <c r="L130" s="33">
        <v>1744</v>
      </c>
      <c r="M130" s="33">
        <v>6249</v>
      </c>
      <c r="N130" s="33">
        <v>4505</v>
      </c>
      <c r="O130" s="33"/>
      <c r="P130" s="33"/>
      <c r="Q130" s="33"/>
      <c r="R130" s="33"/>
    </row>
    <row r="131" spans="1:18" s="34" customFormat="1" ht="16.5" customHeight="1">
      <c r="A131" s="31" t="s">
        <v>566</v>
      </c>
      <c r="B131" s="32" t="s">
        <v>567</v>
      </c>
      <c r="C131" s="33">
        <v>41762</v>
      </c>
      <c r="D131" s="33">
        <v>33503</v>
      </c>
      <c r="E131" s="33">
        <v>75265</v>
      </c>
      <c r="F131" s="33">
        <v>73408</v>
      </c>
      <c r="G131" s="33">
        <v>1970</v>
      </c>
      <c r="H131" s="33">
        <v>75378</v>
      </c>
      <c r="I131" s="33">
        <v>-113</v>
      </c>
      <c r="J131" s="33">
        <v>113</v>
      </c>
      <c r="K131" s="33"/>
      <c r="L131" s="33">
        <v>113</v>
      </c>
      <c r="M131" s="33">
        <v>872</v>
      </c>
      <c r="N131" s="33">
        <v>759</v>
      </c>
      <c r="O131" s="33"/>
      <c r="P131" s="33"/>
      <c r="Q131" s="33"/>
      <c r="R131" s="33"/>
    </row>
    <row r="132" spans="1:18" s="34" customFormat="1" ht="16.5" customHeight="1">
      <c r="A132" s="31" t="s">
        <v>568</v>
      </c>
      <c r="B132" s="32" t="s">
        <v>569</v>
      </c>
      <c r="C132" s="33">
        <v>34082</v>
      </c>
      <c r="D132" s="33">
        <v>24971</v>
      </c>
      <c r="E132" s="33">
        <v>59053</v>
      </c>
      <c r="F132" s="33">
        <v>77718</v>
      </c>
      <c r="G132" s="33">
        <v>3303</v>
      </c>
      <c r="H132" s="33">
        <v>81021</v>
      </c>
      <c r="I132" s="33">
        <v>-21968</v>
      </c>
      <c r="J132" s="33">
        <v>21968</v>
      </c>
      <c r="K132" s="33">
        <v>7990</v>
      </c>
      <c r="L132" s="33">
        <v>-422</v>
      </c>
      <c r="M132" s="33">
        <v>2961</v>
      </c>
      <c r="N132" s="33">
        <v>3383</v>
      </c>
      <c r="O132" s="33"/>
      <c r="P132" s="33"/>
      <c r="Q132" s="33">
        <v>14400</v>
      </c>
      <c r="R132" s="33"/>
    </row>
    <row r="133" spans="1:18" s="34" customFormat="1" ht="16.5" customHeight="1">
      <c r="A133" s="31" t="s">
        <v>570</v>
      </c>
      <c r="B133" s="32" t="s">
        <v>571</v>
      </c>
      <c r="C133" s="33">
        <v>81062</v>
      </c>
      <c r="D133" s="33">
        <v>29924</v>
      </c>
      <c r="E133" s="33">
        <v>110986</v>
      </c>
      <c r="F133" s="33">
        <v>114336</v>
      </c>
      <c r="G133" s="33">
        <v>1258</v>
      </c>
      <c r="H133" s="33">
        <v>115594</v>
      </c>
      <c r="I133" s="33">
        <v>-4608</v>
      </c>
      <c r="J133" s="33">
        <v>4608</v>
      </c>
      <c r="K133" s="33"/>
      <c r="L133" s="33">
        <v>4608</v>
      </c>
      <c r="M133" s="33">
        <v>5194</v>
      </c>
      <c r="N133" s="33">
        <v>586</v>
      </c>
      <c r="O133" s="33"/>
      <c r="P133" s="33"/>
      <c r="Q133" s="33"/>
      <c r="R133" s="33"/>
    </row>
    <row r="134" spans="1:18" s="34" customFormat="1" ht="16.5" customHeight="1">
      <c r="A134" s="31" t="s">
        <v>572</v>
      </c>
      <c r="B134" s="32" t="s">
        <v>573</v>
      </c>
      <c r="C134" s="33">
        <v>617245</v>
      </c>
      <c r="D134" s="33">
        <v>101859</v>
      </c>
      <c r="E134" s="33">
        <v>719104</v>
      </c>
      <c r="F134" s="33">
        <v>732974</v>
      </c>
      <c r="G134" s="33">
        <v>29703</v>
      </c>
      <c r="H134" s="33">
        <v>762677</v>
      </c>
      <c r="I134" s="33">
        <v>-43573</v>
      </c>
      <c r="J134" s="33">
        <v>43573</v>
      </c>
      <c r="K134" s="33">
        <v>80000</v>
      </c>
      <c r="L134" s="33">
        <v>-36427</v>
      </c>
      <c r="M134" s="33">
        <v>5288</v>
      </c>
      <c r="N134" s="33">
        <v>41715</v>
      </c>
      <c r="O134" s="33"/>
      <c r="P134" s="33"/>
      <c r="Q134" s="33"/>
      <c r="R134" s="33"/>
    </row>
    <row r="135" spans="1:18" s="34" customFormat="1" ht="16.5" customHeight="1">
      <c r="A135" s="31" t="s">
        <v>574</v>
      </c>
      <c r="B135" s="32" t="s">
        <v>575</v>
      </c>
      <c r="C135" s="33">
        <v>86878</v>
      </c>
      <c r="D135" s="33">
        <v>315313</v>
      </c>
      <c r="E135" s="33">
        <v>402191</v>
      </c>
      <c r="F135" s="33">
        <v>382184</v>
      </c>
      <c r="G135" s="33">
        <v>19870</v>
      </c>
      <c r="H135" s="33">
        <v>402054</v>
      </c>
      <c r="I135" s="33">
        <v>137</v>
      </c>
      <c r="J135" s="33">
        <v>-137</v>
      </c>
      <c r="K135" s="33"/>
      <c r="L135" s="33">
        <v>-137</v>
      </c>
      <c r="M135" s="33">
        <v>14945</v>
      </c>
      <c r="N135" s="33">
        <v>15082</v>
      </c>
      <c r="O135" s="33"/>
      <c r="P135" s="33"/>
      <c r="Q135" s="33"/>
      <c r="R135" s="33"/>
    </row>
    <row r="136" spans="1:18" s="34" customFormat="1" ht="16.5" customHeight="1">
      <c r="A136" s="31" t="s">
        <v>576</v>
      </c>
      <c r="B136" s="32" t="s">
        <v>577</v>
      </c>
      <c r="C136" s="33">
        <v>217414</v>
      </c>
      <c r="D136" s="33">
        <v>100546</v>
      </c>
      <c r="E136" s="33">
        <v>317960</v>
      </c>
      <c r="F136" s="33">
        <v>294621</v>
      </c>
      <c r="G136" s="33">
        <v>13693</v>
      </c>
      <c r="H136" s="33">
        <v>308314</v>
      </c>
      <c r="I136" s="33">
        <v>9646</v>
      </c>
      <c r="J136" s="33">
        <v>-9646</v>
      </c>
      <c r="K136" s="33"/>
      <c r="L136" s="33">
        <v>-1692</v>
      </c>
      <c r="M136" s="33">
        <v>8011</v>
      </c>
      <c r="N136" s="33">
        <v>9703</v>
      </c>
      <c r="O136" s="33"/>
      <c r="P136" s="33"/>
      <c r="Q136" s="33">
        <v>-7954</v>
      </c>
      <c r="R136" s="33"/>
    </row>
    <row r="137" spans="1:18" s="34" customFormat="1" ht="16.5" customHeight="1">
      <c r="A137" s="31" t="s">
        <v>578</v>
      </c>
      <c r="B137" s="32" t="s">
        <v>579</v>
      </c>
      <c r="C137" s="33">
        <v>47264</v>
      </c>
      <c r="D137" s="33">
        <v>30431</v>
      </c>
      <c r="E137" s="33">
        <v>77695</v>
      </c>
      <c r="F137" s="33">
        <v>70744</v>
      </c>
      <c r="G137" s="33">
        <v>7370</v>
      </c>
      <c r="H137" s="33">
        <v>78114</v>
      </c>
      <c r="I137" s="33">
        <v>-419</v>
      </c>
      <c r="J137" s="33">
        <v>419</v>
      </c>
      <c r="K137" s="33"/>
      <c r="L137" s="33">
        <v>419</v>
      </c>
      <c r="M137" s="33">
        <v>724</v>
      </c>
      <c r="N137" s="33">
        <v>305</v>
      </c>
      <c r="O137" s="33"/>
      <c r="P137" s="33"/>
      <c r="Q137" s="33"/>
      <c r="R137" s="33"/>
    </row>
    <row r="138" spans="1:18" s="34" customFormat="1" ht="16.5" customHeight="1">
      <c r="A138" s="31" t="s">
        <v>580</v>
      </c>
      <c r="B138" s="32" t="s">
        <v>581</v>
      </c>
      <c r="C138" s="33">
        <v>97380</v>
      </c>
      <c r="D138" s="33">
        <v>233101</v>
      </c>
      <c r="E138" s="33">
        <v>330481</v>
      </c>
      <c r="F138" s="33">
        <v>283909</v>
      </c>
      <c r="G138" s="33">
        <v>2422</v>
      </c>
      <c r="H138" s="33">
        <v>286331</v>
      </c>
      <c r="I138" s="33">
        <v>44150</v>
      </c>
      <c r="J138" s="33">
        <v>-44150</v>
      </c>
      <c r="K138" s="33"/>
      <c r="L138" s="33">
        <v>-44150</v>
      </c>
      <c r="M138" s="33">
        <v>2390</v>
      </c>
      <c r="N138" s="33">
        <v>46540</v>
      </c>
      <c r="O138" s="33"/>
      <c r="P138" s="33"/>
      <c r="Q138" s="33"/>
      <c r="R138" s="33"/>
    </row>
    <row r="139" spans="1:18" s="34" customFormat="1" ht="16.5" customHeight="1">
      <c r="A139" s="31" t="s">
        <v>582</v>
      </c>
      <c r="B139" s="32" t="s">
        <v>583</v>
      </c>
      <c r="C139" s="33">
        <v>76944</v>
      </c>
      <c r="D139" s="33">
        <v>39296</v>
      </c>
      <c r="E139" s="33">
        <v>116240</v>
      </c>
      <c r="F139" s="33">
        <v>102874</v>
      </c>
      <c r="G139" s="33">
        <v>6865</v>
      </c>
      <c r="H139" s="33">
        <v>109739</v>
      </c>
      <c r="I139" s="33">
        <v>6501</v>
      </c>
      <c r="J139" s="33">
        <v>-6501</v>
      </c>
      <c r="K139" s="33"/>
      <c r="L139" s="33">
        <v>-6501</v>
      </c>
      <c r="M139" s="33">
        <v>1003</v>
      </c>
      <c r="N139" s="33">
        <v>7504</v>
      </c>
      <c r="O139" s="33"/>
      <c r="P139" s="33"/>
      <c r="Q139" s="33"/>
      <c r="R139" s="33"/>
    </row>
    <row r="140" spans="1:18" s="34" customFormat="1" ht="16.5" customHeight="1">
      <c r="A140" s="31" t="s">
        <v>584</v>
      </c>
      <c r="B140" s="32" t="s">
        <v>585</v>
      </c>
      <c r="C140" s="33">
        <v>92442</v>
      </c>
      <c r="D140" s="33">
        <v>44307</v>
      </c>
      <c r="E140" s="33">
        <v>136749</v>
      </c>
      <c r="F140" s="33">
        <v>129193</v>
      </c>
      <c r="G140" s="33">
        <v>6330</v>
      </c>
      <c r="H140" s="33">
        <v>135523</v>
      </c>
      <c r="I140" s="33">
        <v>1226</v>
      </c>
      <c r="J140" s="33">
        <v>-1226</v>
      </c>
      <c r="K140" s="33"/>
      <c r="L140" s="33">
        <v>-1226</v>
      </c>
      <c r="M140" s="33">
        <v>1774</v>
      </c>
      <c r="N140" s="33">
        <v>3000</v>
      </c>
      <c r="O140" s="33"/>
      <c r="P140" s="33"/>
      <c r="Q140" s="33"/>
      <c r="R140" s="33"/>
    </row>
    <row r="141" spans="1:18" s="34" customFormat="1" ht="16.5" customHeight="1">
      <c r="A141" s="31" t="s">
        <v>586</v>
      </c>
      <c r="B141" s="32" t="s">
        <v>587</v>
      </c>
      <c r="C141" s="33">
        <v>71798</v>
      </c>
      <c r="D141" s="33">
        <v>53673</v>
      </c>
      <c r="E141" s="33">
        <v>125471</v>
      </c>
      <c r="F141" s="33">
        <v>120818</v>
      </c>
      <c r="G141" s="33">
        <v>5670</v>
      </c>
      <c r="H141" s="33">
        <v>126488</v>
      </c>
      <c r="I141" s="33">
        <v>-1017</v>
      </c>
      <c r="J141" s="33">
        <v>1017</v>
      </c>
      <c r="K141" s="33"/>
      <c r="L141" s="33">
        <v>1215</v>
      </c>
      <c r="M141" s="33">
        <v>2310</v>
      </c>
      <c r="N141" s="33">
        <v>1095</v>
      </c>
      <c r="O141" s="33">
        <v>-198</v>
      </c>
      <c r="P141" s="33"/>
      <c r="Q141" s="33"/>
      <c r="R141" s="33"/>
    </row>
    <row r="142" spans="1:18" s="34" customFormat="1" ht="16.5" customHeight="1">
      <c r="A142" s="31" t="s">
        <v>588</v>
      </c>
      <c r="B142" s="32" t="s">
        <v>589</v>
      </c>
      <c r="C142" s="33">
        <v>80226</v>
      </c>
      <c r="D142" s="33">
        <v>92465</v>
      </c>
      <c r="E142" s="33">
        <v>172691</v>
      </c>
      <c r="F142" s="33">
        <v>252064</v>
      </c>
      <c r="G142" s="33">
        <v>850</v>
      </c>
      <c r="H142" s="33">
        <v>252914</v>
      </c>
      <c r="I142" s="33">
        <v>-80223</v>
      </c>
      <c r="J142" s="33">
        <v>80223</v>
      </c>
      <c r="K142" s="33">
        <v>88350</v>
      </c>
      <c r="L142" s="33">
        <v>-8127</v>
      </c>
      <c r="M142" s="33">
        <v>3576</v>
      </c>
      <c r="N142" s="33">
        <v>11703</v>
      </c>
      <c r="O142" s="33"/>
      <c r="P142" s="33"/>
      <c r="Q142" s="33"/>
      <c r="R142" s="33"/>
    </row>
    <row r="143" spans="1:18" s="34" customFormat="1" ht="16.5" customHeight="1">
      <c r="A143" s="31" t="s">
        <v>590</v>
      </c>
      <c r="B143" s="32" t="s">
        <v>591</v>
      </c>
      <c r="C143" s="33">
        <v>37719</v>
      </c>
      <c r="D143" s="33">
        <v>95126</v>
      </c>
      <c r="E143" s="33">
        <v>132845</v>
      </c>
      <c r="F143" s="33">
        <v>131340</v>
      </c>
      <c r="G143" s="33">
        <v>3100</v>
      </c>
      <c r="H143" s="33">
        <v>134440</v>
      </c>
      <c r="I143" s="33">
        <v>-1595</v>
      </c>
      <c r="J143" s="33">
        <v>1595</v>
      </c>
      <c r="K143" s="33"/>
      <c r="L143" s="33">
        <v>1595</v>
      </c>
      <c r="M143" s="33">
        <v>2265</v>
      </c>
      <c r="N143" s="33">
        <v>670</v>
      </c>
      <c r="O143" s="33"/>
      <c r="P143" s="33"/>
      <c r="Q143" s="33"/>
      <c r="R143" s="33"/>
    </row>
    <row r="144" spans="1:18" s="34" customFormat="1" ht="16.5" customHeight="1">
      <c r="A144" s="31" t="s">
        <v>592</v>
      </c>
      <c r="B144" s="32" t="s">
        <v>593</v>
      </c>
      <c r="C144" s="33">
        <v>68573</v>
      </c>
      <c r="D144" s="33">
        <v>48546</v>
      </c>
      <c r="E144" s="33">
        <v>117119</v>
      </c>
      <c r="F144" s="33">
        <v>118259</v>
      </c>
      <c r="G144" s="33">
        <v>2953</v>
      </c>
      <c r="H144" s="33">
        <v>121212</v>
      </c>
      <c r="I144" s="33">
        <v>-4093</v>
      </c>
      <c r="J144" s="33">
        <v>4093</v>
      </c>
      <c r="K144" s="33"/>
      <c r="L144" s="33">
        <v>4273</v>
      </c>
      <c r="M144" s="33">
        <v>13724</v>
      </c>
      <c r="N144" s="33">
        <v>9451</v>
      </c>
      <c r="O144" s="33">
        <v>-180</v>
      </c>
      <c r="P144" s="33"/>
      <c r="Q144" s="33"/>
      <c r="R144" s="33"/>
    </row>
    <row r="145" spans="1:18" s="34" customFormat="1" ht="16.5" customHeight="1">
      <c r="A145" s="31" t="s">
        <v>594</v>
      </c>
      <c r="B145" s="32" t="s">
        <v>595</v>
      </c>
      <c r="C145" s="33">
        <v>30682</v>
      </c>
      <c r="D145" s="33">
        <v>23080</v>
      </c>
      <c r="E145" s="33">
        <v>53762</v>
      </c>
      <c r="F145" s="33">
        <v>54692</v>
      </c>
      <c r="G145" s="33">
        <v>592</v>
      </c>
      <c r="H145" s="33">
        <v>55284</v>
      </c>
      <c r="I145" s="33">
        <v>-1522</v>
      </c>
      <c r="J145" s="33">
        <v>1522</v>
      </c>
      <c r="K145" s="33"/>
      <c r="L145" s="33">
        <v>1522</v>
      </c>
      <c r="M145" s="33">
        <v>2397</v>
      </c>
      <c r="N145" s="33">
        <v>875</v>
      </c>
      <c r="O145" s="33"/>
      <c r="P145" s="33"/>
      <c r="Q145" s="33"/>
      <c r="R145" s="33"/>
    </row>
    <row r="146" spans="1:18" s="34" customFormat="1" ht="16.5" customHeight="1">
      <c r="A146" s="31"/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7" spans="1:18" s="34" customFormat="1" ht="16.5" customHeight="1">
      <c r="A147" s="31"/>
      <c r="B147" s="35" t="s">
        <v>419</v>
      </c>
      <c r="C147" s="33">
        <v>4813507</v>
      </c>
      <c r="D147" s="33">
        <v>5581620</v>
      </c>
      <c r="E147" s="33">
        <v>10395127</v>
      </c>
      <c r="F147" s="33">
        <v>10298665</v>
      </c>
      <c r="G147" s="33">
        <v>267182</v>
      </c>
      <c r="H147" s="33">
        <v>10565847</v>
      </c>
      <c r="I147" s="33">
        <v>-170720</v>
      </c>
      <c r="J147" s="33">
        <v>170720</v>
      </c>
      <c r="K147" s="33">
        <v>173840</v>
      </c>
      <c r="L147" s="33">
        <v>-85787</v>
      </c>
      <c r="M147" s="33">
        <v>192250</v>
      </c>
      <c r="N147" s="33">
        <v>278037</v>
      </c>
      <c r="O147" s="33">
        <v>-10238</v>
      </c>
      <c r="P147" s="33"/>
      <c r="Q147" s="33">
        <v>92905</v>
      </c>
      <c r="R147" s="33"/>
    </row>
    <row r="148" spans="1:18" s="34" customFormat="1" ht="16.5" customHeight="1">
      <c r="A148" s="31"/>
      <c r="B148" s="32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16.5" customHeight="1">
      <c r="A149" s="31" t="s">
        <v>596</v>
      </c>
      <c r="B149" s="32" t="s">
        <v>597</v>
      </c>
      <c r="C149" s="33">
        <v>363266</v>
      </c>
      <c r="D149" s="33">
        <v>584932</v>
      </c>
      <c r="E149" s="33">
        <v>948198</v>
      </c>
      <c r="F149" s="33">
        <v>967106</v>
      </c>
      <c r="G149" s="33">
        <v>30502</v>
      </c>
      <c r="H149" s="33">
        <v>997608</v>
      </c>
      <c r="I149" s="33">
        <v>-49410</v>
      </c>
      <c r="J149" s="33">
        <v>49410</v>
      </c>
      <c r="K149" s="33"/>
      <c r="L149" s="33">
        <v>49410</v>
      </c>
      <c r="M149" s="33">
        <v>78751</v>
      </c>
      <c r="N149" s="33">
        <v>29341</v>
      </c>
      <c r="O149" s="33"/>
      <c r="P149" s="33"/>
      <c r="Q149" s="33"/>
      <c r="R149" s="33"/>
    </row>
    <row r="150" spans="1:18" s="34" customFormat="1" ht="16.5" customHeight="1">
      <c r="A150" s="31" t="s">
        <v>598</v>
      </c>
      <c r="B150" s="32" t="s">
        <v>599</v>
      </c>
      <c r="C150" s="33">
        <v>274042</v>
      </c>
      <c r="D150" s="33">
        <v>233386</v>
      </c>
      <c r="E150" s="33">
        <v>507428</v>
      </c>
      <c r="F150" s="33">
        <v>506222</v>
      </c>
      <c r="G150" s="33">
        <v>2092</v>
      </c>
      <c r="H150" s="33">
        <v>508314</v>
      </c>
      <c r="I150" s="33">
        <v>-886</v>
      </c>
      <c r="J150" s="33">
        <v>886</v>
      </c>
      <c r="K150" s="33">
        <v>-2328</v>
      </c>
      <c r="L150" s="33">
        <v>3214</v>
      </c>
      <c r="M150" s="33">
        <v>10909</v>
      </c>
      <c r="N150" s="33">
        <v>7695</v>
      </c>
      <c r="O150" s="33"/>
      <c r="P150" s="33"/>
      <c r="Q150" s="33"/>
      <c r="R150" s="33"/>
    </row>
    <row r="151" spans="1:18" s="34" customFormat="1" ht="16.5" customHeight="1">
      <c r="A151" s="31" t="s">
        <v>600</v>
      </c>
      <c r="B151" s="32" t="s">
        <v>601</v>
      </c>
      <c r="C151" s="33">
        <v>43930</v>
      </c>
      <c r="D151" s="33">
        <v>91462</v>
      </c>
      <c r="E151" s="33">
        <v>135392</v>
      </c>
      <c r="F151" s="33">
        <v>131905</v>
      </c>
      <c r="G151" s="33">
        <v>3387</v>
      </c>
      <c r="H151" s="33">
        <v>135292</v>
      </c>
      <c r="I151" s="33">
        <v>100</v>
      </c>
      <c r="J151" s="33">
        <v>-100</v>
      </c>
      <c r="K151" s="33"/>
      <c r="L151" s="33">
        <v>-100</v>
      </c>
      <c r="M151" s="33">
        <v>221</v>
      </c>
      <c r="N151" s="33">
        <v>321</v>
      </c>
      <c r="O151" s="33"/>
      <c r="P151" s="33"/>
      <c r="Q151" s="33"/>
      <c r="R151" s="33"/>
    </row>
    <row r="152" spans="1:18" s="34" customFormat="1" ht="16.5" customHeight="1">
      <c r="A152" s="31" t="s">
        <v>602</v>
      </c>
      <c r="B152" s="32" t="s">
        <v>603</v>
      </c>
      <c r="C152" s="33">
        <v>26469</v>
      </c>
      <c r="D152" s="33">
        <v>54147</v>
      </c>
      <c r="E152" s="33">
        <v>80616</v>
      </c>
      <c r="F152" s="33">
        <v>75355</v>
      </c>
      <c r="G152" s="33">
        <v>7190</v>
      </c>
      <c r="H152" s="33">
        <v>82545</v>
      </c>
      <c r="I152" s="33">
        <v>-1929</v>
      </c>
      <c r="J152" s="33">
        <v>1929</v>
      </c>
      <c r="K152" s="33"/>
      <c r="L152" s="33">
        <v>1929</v>
      </c>
      <c r="M152" s="33">
        <v>2917</v>
      </c>
      <c r="N152" s="33">
        <v>988</v>
      </c>
      <c r="O152" s="33"/>
      <c r="P152" s="33"/>
      <c r="Q152" s="33"/>
      <c r="R152" s="33"/>
    </row>
    <row r="153" spans="1:18" s="34" customFormat="1" ht="16.5" customHeight="1">
      <c r="A153" s="31" t="s">
        <v>604</v>
      </c>
      <c r="B153" s="32" t="s">
        <v>605</v>
      </c>
      <c r="C153" s="33">
        <v>48702</v>
      </c>
      <c r="D153" s="33">
        <v>114278</v>
      </c>
      <c r="E153" s="33">
        <v>162980</v>
      </c>
      <c r="F153" s="33">
        <v>161129</v>
      </c>
      <c r="G153" s="33">
        <v>1337</v>
      </c>
      <c r="H153" s="33">
        <v>162466</v>
      </c>
      <c r="I153" s="33">
        <v>514</v>
      </c>
      <c r="J153" s="33">
        <v>-514</v>
      </c>
      <c r="K153" s="33"/>
      <c r="L153" s="33">
        <v>-514</v>
      </c>
      <c r="M153" s="33">
        <v>4723</v>
      </c>
      <c r="N153" s="33">
        <v>5237</v>
      </c>
      <c r="O153" s="33"/>
      <c r="P153" s="33"/>
      <c r="Q153" s="33"/>
      <c r="R153" s="33"/>
    </row>
    <row r="154" spans="1:18" s="34" customFormat="1" ht="16.5" customHeight="1">
      <c r="A154" s="31" t="s">
        <v>606</v>
      </c>
      <c r="B154" s="32" t="s">
        <v>607</v>
      </c>
      <c r="C154" s="33">
        <v>18432</v>
      </c>
      <c r="D154" s="33">
        <v>73680</v>
      </c>
      <c r="E154" s="33">
        <v>92112</v>
      </c>
      <c r="F154" s="33">
        <v>91491</v>
      </c>
      <c r="G154" s="33">
        <v>745</v>
      </c>
      <c r="H154" s="33">
        <v>92236</v>
      </c>
      <c r="I154" s="33">
        <v>-124</v>
      </c>
      <c r="J154" s="33">
        <v>124</v>
      </c>
      <c r="K154" s="33"/>
      <c r="L154" s="33">
        <v>124</v>
      </c>
      <c r="M154" s="33">
        <v>1192</v>
      </c>
      <c r="N154" s="33">
        <v>1068</v>
      </c>
      <c r="O154" s="33"/>
      <c r="P154" s="33"/>
      <c r="Q154" s="33"/>
      <c r="R154" s="33"/>
    </row>
    <row r="155" spans="1:18" s="34" customFormat="1" ht="16.5" customHeight="1">
      <c r="A155" s="31" t="s">
        <v>608</v>
      </c>
      <c r="B155" s="32" t="s">
        <v>609</v>
      </c>
      <c r="C155" s="33">
        <v>169277</v>
      </c>
      <c r="D155" s="33">
        <v>106692</v>
      </c>
      <c r="E155" s="33">
        <v>275969</v>
      </c>
      <c r="F155" s="33">
        <v>275383</v>
      </c>
      <c r="G155" s="33"/>
      <c r="H155" s="33">
        <v>275383</v>
      </c>
      <c r="I155" s="33">
        <v>586</v>
      </c>
      <c r="J155" s="33">
        <v>-586</v>
      </c>
      <c r="K155" s="33"/>
      <c r="L155" s="33">
        <v>-586</v>
      </c>
      <c r="M155" s="33">
        <v>1818</v>
      </c>
      <c r="N155" s="33">
        <v>2404</v>
      </c>
      <c r="O155" s="33"/>
      <c r="P155" s="33"/>
      <c r="Q155" s="33"/>
      <c r="R155" s="33"/>
    </row>
    <row r="156" spans="1:18" s="34" customFormat="1" ht="16.5" customHeight="1">
      <c r="A156" s="31" t="s">
        <v>610</v>
      </c>
      <c r="B156" s="32" t="s">
        <v>611</v>
      </c>
      <c r="C156" s="33">
        <v>46121</v>
      </c>
      <c r="D156" s="33">
        <v>43682</v>
      </c>
      <c r="E156" s="33">
        <v>89803</v>
      </c>
      <c r="F156" s="33">
        <v>79458</v>
      </c>
      <c r="G156" s="33">
        <v>15541</v>
      </c>
      <c r="H156" s="33">
        <v>94999</v>
      </c>
      <c r="I156" s="33">
        <v>-5196</v>
      </c>
      <c r="J156" s="33">
        <v>5196</v>
      </c>
      <c r="K156" s="33"/>
      <c r="L156" s="33">
        <v>5196</v>
      </c>
      <c r="M156" s="33">
        <v>10564</v>
      </c>
      <c r="N156" s="33">
        <v>5368</v>
      </c>
      <c r="O156" s="33"/>
      <c r="P156" s="33"/>
      <c r="Q156" s="33"/>
      <c r="R156" s="33"/>
    </row>
    <row r="157" spans="1:18" s="34" customFormat="1" ht="16.5" customHeight="1">
      <c r="A157" s="31" t="s">
        <v>612</v>
      </c>
      <c r="B157" s="32" t="s">
        <v>613</v>
      </c>
      <c r="C157" s="33">
        <v>40250</v>
      </c>
      <c r="D157" s="33">
        <v>54035</v>
      </c>
      <c r="E157" s="33">
        <v>94285</v>
      </c>
      <c r="F157" s="33">
        <v>93510</v>
      </c>
      <c r="G157" s="33">
        <v>1831</v>
      </c>
      <c r="H157" s="33">
        <v>95341</v>
      </c>
      <c r="I157" s="33">
        <v>-1056</v>
      </c>
      <c r="J157" s="33">
        <v>1056</v>
      </c>
      <c r="K157" s="33"/>
      <c r="L157" s="33">
        <v>1056</v>
      </c>
      <c r="M157" s="33">
        <v>2928</v>
      </c>
      <c r="N157" s="33">
        <v>1872</v>
      </c>
      <c r="O157" s="33"/>
      <c r="P157" s="33"/>
      <c r="Q157" s="33"/>
      <c r="R157" s="33"/>
    </row>
    <row r="158" spans="1:18" s="34" customFormat="1" ht="16.5" customHeight="1">
      <c r="A158" s="31" t="s">
        <v>614</v>
      </c>
      <c r="B158" s="32" t="s">
        <v>615</v>
      </c>
      <c r="C158" s="33">
        <v>60648</v>
      </c>
      <c r="D158" s="33">
        <v>95089</v>
      </c>
      <c r="E158" s="33">
        <v>155737</v>
      </c>
      <c r="F158" s="33">
        <v>154085</v>
      </c>
      <c r="G158" s="33">
        <v>3987</v>
      </c>
      <c r="H158" s="33">
        <v>158072</v>
      </c>
      <c r="I158" s="33">
        <v>-2335</v>
      </c>
      <c r="J158" s="33">
        <v>2335</v>
      </c>
      <c r="K158" s="33"/>
      <c r="L158" s="33">
        <v>2335</v>
      </c>
      <c r="M158" s="33">
        <v>6427</v>
      </c>
      <c r="N158" s="33">
        <v>4092</v>
      </c>
      <c r="O158" s="33"/>
      <c r="P158" s="33"/>
      <c r="Q158" s="33"/>
      <c r="R158" s="33"/>
    </row>
    <row r="159" spans="1:18" s="34" customFormat="1" ht="16.5" customHeight="1">
      <c r="A159" s="31" t="s">
        <v>616</v>
      </c>
      <c r="B159" s="32" t="s">
        <v>617</v>
      </c>
      <c r="C159" s="33">
        <v>297215</v>
      </c>
      <c r="D159" s="33">
        <v>109821</v>
      </c>
      <c r="E159" s="33">
        <v>407036</v>
      </c>
      <c r="F159" s="33">
        <v>399013</v>
      </c>
      <c r="G159" s="33">
        <v>30612</v>
      </c>
      <c r="H159" s="33">
        <v>429625</v>
      </c>
      <c r="I159" s="33">
        <v>-22589</v>
      </c>
      <c r="J159" s="33">
        <v>22589</v>
      </c>
      <c r="K159" s="33"/>
      <c r="L159" s="33">
        <v>22589</v>
      </c>
      <c r="M159" s="33">
        <v>44258</v>
      </c>
      <c r="N159" s="33">
        <v>21669</v>
      </c>
      <c r="O159" s="33"/>
      <c r="P159" s="33"/>
      <c r="Q159" s="33"/>
      <c r="R159" s="33"/>
    </row>
    <row r="160" spans="1:18" s="34" customFormat="1" ht="16.5" customHeight="1">
      <c r="A160" s="31" t="s">
        <v>618</v>
      </c>
      <c r="B160" s="32" t="s">
        <v>619</v>
      </c>
      <c r="C160" s="33">
        <v>73705</v>
      </c>
      <c r="D160" s="33">
        <v>120307</v>
      </c>
      <c r="E160" s="33">
        <v>194012</v>
      </c>
      <c r="F160" s="33">
        <v>182426</v>
      </c>
      <c r="G160" s="33">
        <v>4035</v>
      </c>
      <c r="H160" s="33">
        <v>186461</v>
      </c>
      <c r="I160" s="33">
        <v>7551</v>
      </c>
      <c r="J160" s="33">
        <v>-7551</v>
      </c>
      <c r="K160" s="33">
        <v>-10000</v>
      </c>
      <c r="L160" s="33">
        <v>2449</v>
      </c>
      <c r="M160" s="33">
        <v>3017</v>
      </c>
      <c r="N160" s="33">
        <v>568</v>
      </c>
      <c r="O160" s="33"/>
      <c r="P160" s="33"/>
      <c r="Q160" s="33"/>
      <c r="R160" s="33"/>
    </row>
    <row r="161" spans="1:18" s="34" customFormat="1" ht="16.5" customHeight="1">
      <c r="A161" s="31" t="s">
        <v>620</v>
      </c>
      <c r="B161" s="32" t="s">
        <v>621</v>
      </c>
      <c r="C161" s="33">
        <v>60466</v>
      </c>
      <c r="D161" s="33">
        <v>85764</v>
      </c>
      <c r="E161" s="33">
        <v>146230</v>
      </c>
      <c r="F161" s="33">
        <v>137665</v>
      </c>
      <c r="G161" s="33">
        <v>10900</v>
      </c>
      <c r="H161" s="33">
        <v>148565</v>
      </c>
      <c r="I161" s="33">
        <v>-2335</v>
      </c>
      <c r="J161" s="33">
        <v>2335</v>
      </c>
      <c r="K161" s="33"/>
      <c r="L161" s="33">
        <v>2335</v>
      </c>
      <c r="M161" s="33">
        <v>4562</v>
      </c>
      <c r="N161" s="33">
        <v>2227</v>
      </c>
      <c r="O161" s="33"/>
      <c r="P161" s="33"/>
      <c r="Q161" s="33"/>
      <c r="R161" s="33"/>
    </row>
    <row r="162" spans="1:18" s="34" customFormat="1" ht="16.5" customHeight="1">
      <c r="A162" s="31" t="s">
        <v>622</v>
      </c>
      <c r="B162" s="32" t="s">
        <v>623</v>
      </c>
      <c r="C162" s="33">
        <v>20439</v>
      </c>
      <c r="D162" s="33">
        <v>38145</v>
      </c>
      <c r="E162" s="33">
        <v>58584</v>
      </c>
      <c r="F162" s="33">
        <v>51257</v>
      </c>
      <c r="G162" s="33">
        <v>8263</v>
      </c>
      <c r="H162" s="33">
        <v>59520</v>
      </c>
      <c r="I162" s="33">
        <v>-936</v>
      </c>
      <c r="J162" s="33">
        <v>936</v>
      </c>
      <c r="K162" s="33"/>
      <c r="L162" s="33">
        <v>936</v>
      </c>
      <c r="M162" s="33">
        <v>936</v>
      </c>
      <c r="N162" s="33"/>
      <c r="O162" s="33"/>
      <c r="P162" s="33"/>
      <c r="Q162" s="33"/>
      <c r="R162" s="33"/>
    </row>
    <row r="163" spans="1:18" s="34" customFormat="1" ht="16.5" customHeight="1">
      <c r="A163" s="31" t="s">
        <v>624</v>
      </c>
      <c r="B163" s="32" t="s">
        <v>625</v>
      </c>
      <c r="C163" s="33">
        <v>89616</v>
      </c>
      <c r="D163" s="33">
        <v>46341</v>
      </c>
      <c r="E163" s="33">
        <v>135957</v>
      </c>
      <c r="F163" s="33">
        <v>130780</v>
      </c>
      <c r="G163" s="33">
        <v>6409</v>
      </c>
      <c r="H163" s="33">
        <v>137189</v>
      </c>
      <c r="I163" s="33">
        <v>-1232</v>
      </c>
      <c r="J163" s="33">
        <v>1232</v>
      </c>
      <c r="K163" s="33"/>
      <c r="L163" s="33">
        <v>1232</v>
      </c>
      <c r="M163" s="33">
        <v>1842</v>
      </c>
      <c r="N163" s="33">
        <v>610</v>
      </c>
      <c r="O163" s="33"/>
      <c r="P163" s="33"/>
      <c r="Q163" s="33"/>
      <c r="R163" s="33"/>
    </row>
    <row r="164" spans="1:18" s="34" customFormat="1" ht="16.5" customHeight="1">
      <c r="A164" s="31" t="s">
        <v>626</v>
      </c>
      <c r="B164" s="32" t="s">
        <v>627</v>
      </c>
      <c r="C164" s="33">
        <v>51201</v>
      </c>
      <c r="D164" s="33">
        <v>57813</v>
      </c>
      <c r="E164" s="33">
        <v>109014</v>
      </c>
      <c r="F164" s="33">
        <v>104269</v>
      </c>
      <c r="G164" s="33">
        <v>5224</v>
      </c>
      <c r="H164" s="33">
        <v>109493</v>
      </c>
      <c r="I164" s="33">
        <v>-479</v>
      </c>
      <c r="J164" s="33">
        <v>479</v>
      </c>
      <c r="K164" s="33"/>
      <c r="L164" s="33">
        <v>479</v>
      </c>
      <c r="M164" s="33">
        <v>800</v>
      </c>
      <c r="N164" s="33">
        <v>321</v>
      </c>
      <c r="O164" s="33"/>
      <c r="P164" s="33"/>
      <c r="Q164" s="33"/>
      <c r="R164" s="33"/>
    </row>
    <row r="165" spans="1:18" s="34" customFormat="1" ht="16.5" customHeight="1">
      <c r="A165" s="31" t="s">
        <v>628</v>
      </c>
      <c r="B165" s="32" t="s">
        <v>629</v>
      </c>
      <c r="C165" s="33">
        <v>74197</v>
      </c>
      <c r="D165" s="33">
        <v>269240</v>
      </c>
      <c r="E165" s="33">
        <v>343437</v>
      </c>
      <c r="F165" s="33">
        <v>338354</v>
      </c>
      <c r="G165" s="33">
        <v>2876</v>
      </c>
      <c r="H165" s="33">
        <v>341230</v>
      </c>
      <c r="I165" s="33">
        <v>2207</v>
      </c>
      <c r="J165" s="33">
        <v>-2207</v>
      </c>
      <c r="K165" s="33"/>
      <c r="L165" s="33">
        <v>-2207</v>
      </c>
      <c r="M165" s="33">
        <v>1056</v>
      </c>
      <c r="N165" s="33">
        <v>3263</v>
      </c>
      <c r="O165" s="33"/>
      <c r="P165" s="33"/>
      <c r="Q165" s="33"/>
      <c r="R165" s="33"/>
    </row>
    <row r="166" spans="1:18" s="34" customFormat="1" ht="16.5" customHeight="1">
      <c r="A166" s="31" t="s">
        <v>630</v>
      </c>
      <c r="B166" s="32" t="s">
        <v>631</v>
      </c>
      <c r="C166" s="33">
        <v>529267</v>
      </c>
      <c r="D166" s="33">
        <v>154674</v>
      </c>
      <c r="E166" s="33">
        <v>683941</v>
      </c>
      <c r="F166" s="33">
        <v>694360</v>
      </c>
      <c r="G166" s="33">
        <v>36253</v>
      </c>
      <c r="H166" s="33">
        <v>730613</v>
      </c>
      <c r="I166" s="33">
        <v>-46672</v>
      </c>
      <c r="J166" s="33">
        <v>46672</v>
      </c>
      <c r="K166" s="33">
        <v>53154</v>
      </c>
      <c r="L166" s="33">
        <v>2553</v>
      </c>
      <c r="M166" s="33">
        <v>7581</v>
      </c>
      <c r="N166" s="33">
        <v>5028</v>
      </c>
      <c r="O166" s="33"/>
      <c r="P166" s="33"/>
      <c r="Q166" s="33">
        <v>-9035</v>
      </c>
      <c r="R166" s="33"/>
    </row>
    <row r="167" spans="1:18" s="34" customFormat="1" ht="16.5" customHeight="1">
      <c r="A167" s="31" t="s">
        <v>632</v>
      </c>
      <c r="B167" s="32" t="s">
        <v>633</v>
      </c>
      <c r="C167" s="33">
        <v>82491</v>
      </c>
      <c r="D167" s="33">
        <v>212123</v>
      </c>
      <c r="E167" s="33">
        <v>294614</v>
      </c>
      <c r="F167" s="33">
        <v>293210</v>
      </c>
      <c r="G167" s="33">
        <v>3792</v>
      </c>
      <c r="H167" s="33">
        <v>297002</v>
      </c>
      <c r="I167" s="33">
        <v>-2388</v>
      </c>
      <c r="J167" s="33">
        <v>2388</v>
      </c>
      <c r="K167" s="33"/>
      <c r="L167" s="33">
        <v>2388</v>
      </c>
      <c r="M167" s="33">
        <v>6391</v>
      </c>
      <c r="N167" s="33">
        <v>4003</v>
      </c>
      <c r="O167" s="33"/>
      <c r="P167" s="33"/>
      <c r="Q167" s="33"/>
      <c r="R167" s="33"/>
    </row>
    <row r="168" spans="1:18" s="34" customFormat="1" ht="16.5" customHeight="1">
      <c r="A168" s="31" t="s">
        <v>634</v>
      </c>
      <c r="B168" s="32" t="s">
        <v>402</v>
      </c>
      <c r="C168" s="33">
        <v>57508</v>
      </c>
      <c r="D168" s="33">
        <v>40203</v>
      </c>
      <c r="E168" s="33">
        <v>97711</v>
      </c>
      <c r="F168" s="33">
        <v>77993</v>
      </c>
      <c r="G168" s="33">
        <v>24175</v>
      </c>
      <c r="H168" s="33">
        <v>102168</v>
      </c>
      <c r="I168" s="33">
        <v>-4457</v>
      </c>
      <c r="J168" s="33">
        <v>4457</v>
      </c>
      <c r="K168" s="33">
        <v>4500</v>
      </c>
      <c r="L168" s="33">
        <v>-43</v>
      </c>
      <c r="M168" s="33">
        <v>4856</v>
      </c>
      <c r="N168" s="33">
        <v>4899</v>
      </c>
      <c r="O168" s="33"/>
      <c r="P168" s="33"/>
      <c r="Q168" s="33"/>
      <c r="R168" s="33"/>
    </row>
    <row r="169" spans="1:18" s="34" customFormat="1" ht="16.5" customHeight="1">
      <c r="A169" s="31" t="s">
        <v>635</v>
      </c>
      <c r="B169" s="32" t="s">
        <v>636</v>
      </c>
      <c r="C169" s="33">
        <v>41806</v>
      </c>
      <c r="D169" s="33">
        <v>103152</v>
      </c>
      <c r="E169" s="33">
        <v>144958</v>
      </c>
      <c r="F169" s="33">
        <v>147312</v>
      </c>
      <c r="G169" s="33">
        <v>414</v>
      </c>
      <c r="H169" s="33">
        <v>147726</v>
      </c>
      <c r="I169" s="33">
        <v>-2768</v>
      </c>
      <c r="J169" s="33">
        <v>2768</v>
      </c>
      <c r="K169" s="33"/>
      <c r="L169" s="33">
        <v>2768</v>
      </c>
      <c r="M169" s="33">
        <v>4173</v>
      </c>
      <c r="N169" s="33">
        <v>1405</v>
      </c>
      <c r="O169" s="33"/>
      <c r="P169" s="33"/>
      <c r="Q169" s="33"/>
      <c r="R169" s="33"/>
    </row>
    <row r="170" spans="1:18" s="34" customFormat="1" ht="16.5" customHeight="1">
      <c r="A170" s="31" t="s">
        <v>637</v>
      </c>
      <c r="B170" s="32" t="s">
        <v>638</v>
      </c>
      <c r="C170" s="33">
        <v>71345</v>
      </c>
      <c r="D170" s="33">
        <v>117443</v>
      </c>
      <c r="E170" s="33">
        <v>188788</v>
      </c>
      <c r="F170" s="33">
        <v>184376</v>
      </c>
      <c r="G170" s="33">
        <v>2325</v>
      </c>
      <c r="H170" s="33">
        <v>186701</v>
      </c>
      <c r="I170" s="33">
        <v>2087</v>
      </c>
      <c r="J170" s="33">
        <v>-2087</v>
      </c>
      <c r="K170" s="33"/>
      <c r="L170" s="33">
        <v>-2087</v>
      </c>
      <c r="M170" s="33">
        <v>98</v>
      </c>
      <c r="N170" s="33">
        <v>2185</v>
      </c>
      <c r="O170" s="33"/>
      <c r="P170" s="33"/>
      <c r="Q170" s="33"/>
      <c r="R170" s="33"/>
    </row>
    <row r="171" spans="1:18" s="34" customFormat="1" ht="16.5" customHeight="1">
      <c r="A171" s="31" t="s">
        <v>639</v>
      </c>
      <c r="B171" s="32" t="s">
        <v>640</v>
      </c>
      <c r="C171" s="33">
        <v>96298</v>
      </c>
      <c r="D171" s="33">
        <v>73725</v>
      </c>
      <c r="E171" s="33">
        <v>170023</v>
      </c>
      <c r="F171" s="33">
        <v>243969</v>
      </c>
      <c r="G171" s="33">
        <v>4097</v>
      </c>
      <c r="H171" s="33">
        <v>248066</v>
      </c>
      <c r="I171" s="33">
        <v>-78043</v>
      </c>
      <c r="J171" s="33">
        <v>78043</v>
      </c>
      <c r="K171" s="33">
        <v>74500</v>
      </c>
      <c r="L171" s="33">
        <v>3543</v>
      </c>
      <c r="M171" s="33">
        <v>6796</v>
      </c>
      <c r="N171" s="33">
        <v>3253</v>
      </c>
      <c r="O171" s="33"/>
      <c r="P171" s="33"/>
      <c r="Q171" s="33"/>
      <c r="R171" s="33"/>
    </row>
    <row r="172" spans="1:18" s="34" customFormat="1" ht="16.5" customHeight="1">
      <c r="A172" s="31" t="s">
        <v>641</v>
      </c>
      <c r="B172" s="32" t="s">
        <v>642</v>
      </c>
      <c r="C172" s="33">
        <v>466804</v>
      </c>
      <c r="D172" s="33">
        <v>157324</v>
      </c>
      <c r="E172" s="33">
        <v>624128</v>
      </c>
      <c r="F172" s="33">
        <v>446902</v>
      </c>
      <c r="G172" s="33">
        <v>172212</v>
      </c>
      <c r="H172" s="33">
        <v>619114</v>
      </c>
      <c r="I172" s="33">
        <v>5014</v>
      </c>
      <c r="J172" s="33">
        <v>-5014</v>
      </c>
      <c r="K172" s="33"/>
      <c r="L172" s="33">
        <v>-5014</v>
      </c>
      <c r="M172" s="33">
        <v>55714</v>
      </c>
      <c r="N172" s="33">
        <v>60728</v>
      </c>
      <c r="O172" s="33"/>
      <c r="P172" s="33"/>
      <c r="Q172" s="33"/>
      <c r="R172" s="33"/>
    </row>
    <row r="173" spans="1:18" s="34" customFormat="1" ht="16.5" customHeight="1">
      <c r="A173" s="31" t="s">
        <v>643</v>
      </c>
      <c r="B173" s="32" t="s">
        <v>644</v>
      </c>
      <c r="C173" s="33">
        <v>42190</v>
      </c>
      <c r="D173" s="33">
        <v>61244</v>
      </c>
      <c r="E173" s="33">
        <v>103434</v>
      </c>
      <c r="F173" s="33">
        <v>99971</v>
      </c>
      <c r="G173" s="33">
        <v>4172</v>
      </c>
      <c r="H173" s="33">
        <v>104143</v>
      </c>
      <c r="I173" s="33">
        <v>-709</v>
      </c>
      <c r="J173" s="33">
        <v>709</v>
      </c>
      <c r="K173" s="33"/>
      <c r="L173" s="33">
        <v>709</v>
      </c>
      <c r="M173" s="33">
        <v>3116</v>
      </c>
      <c r="N173" s="33">
        <v>2407</v>
      </c>
      <c r="O173" s="33"/>
      <c r="P173" s="33"/>
      <c r="Q173" s="33"/>
      <c r="R173" s="33"/>
    </row>
    <row r="174" spans="1:18" s="34" customFormat="1" ht="16.5" customHeight="1">
      <c r="A174" s="31" t="s">
        <v>645</v>
      </c>
      <c r="B174" s="32" t="s">
        <v>646</v>
      </c>
      <c r="C174" s="33">
        <v>37899</v>
      </c>
      <c r="D174" s="33">
        <v>75109</v>
      </c>
      <c r="E174" s="33">
        <v>113008</v>
      </c>
      <c r="F174" s="33">
        <v>114042</v>
      </c>
      <c r="G174" s="33">
        <v>939</v>
      </c>
      <c r="H174" s="33">
        <v>114981</v>
      </c>
      <c r="I174" s="33">
        <v>-1973</v>
      </c>
      <c r="J174" s="33">
        <v>1973</v>
      </c>
      <c r="K174" s="33"/>
      <c r="L174" s="33">
        <v>1973</v>
      </c>
      <c r="M174" s="33">
        <v>5549</v>
      </c>
      <c r="N174" s="33">
        <v>3576</v>
      </c>
      <c r="O174" s="33"/>
      <c r="P174" s="33"/>
      <c r="Q174" s="33"/>
      <c r="R174" s="33"/>
    </row>
    <row r="175" spans="1:18" s="34" customFormat="1" ht="16.5" customHeight="1">
      <c r="A175" s="31" t="s">
        <v>647</v>
      </c>
      <c r="B175" s="32" t="s">
        <v>648</v>
      </c>
      <c r="C175" s="33">
        <v>81187</v>
      </c>
      <c r="D175" s="33">
        <v>3345</v>
      </c>
      <c r="E175" s="33">
        <v>84532</v>
      </c>
      <c r="F175" s="33">
        <v>68886</v>
      </c>
      <c r="G175" s="33">
        <v>16267</v>
      </c>
      <c r="H175" s="33">
        <v>85153</v>
      </c>
      <c r="I175" s="33">
        <v>-621</v>
      </c>
      <c r="J175" s="33">
        <v>621</v>
      </c>
      <c r="K175" s="33"/>
      <c r="L175" s="33">
        <v>621</v>
      </c>
      <c r="M175" s="33">
        <v>4742</v>
      </c>
      <c r="N175" s="33">
        <v>4121</v>
      </c>
      <c r="O175" s="33"/>
      <c r="P175" s="33"/>
      <c r="Q175" s="33"/>
      <c r="R175" s="33"/>
    </row>
    <row r="176" spans="1:18" s="34" customFormat="1" ht="16.5" customHeight="1">
      <c r="A176" s="31" t="s">
        <v>649</v>
      </c>
      <c r="B176" s="32" t="s">
        <v>650</v>
      </c>
      <c r="C176" s="33">
        <v>152385</v>
      </c>
      <c r="D176" s="33">
        <v>242763</v>
      </c>
      <c r="E176" s="33">
        <v>395148</v>
      </c>
      <c r="F176" s="33">
        <v>390061</v>
      </c>
      <c r="G176" s="33">
        <v>3060</v>
      </c>
      <c r="H176" s="33">
        <v>393121</v>
      </c>
      <c r="I176" s="33">
        <v>2027</v>
      </c>
      <c r="J176" s="33">
        <v>-2027</v>
      </c>
      <c r="K176" s="33">
        <v>-500</v>
      </c>
      <c r="L176" s="33">
        <v>-1527</v>
      </c>
      <c r="M176" s="33">
        <v>2798</v>
      </c>
      <c r="N176" s="33">
        <v>4325</v>
      </c>
      <c r="O176" s="33"/>
      <c r="P176" s="33"/>
      <c r="Q176" s="33"/>
      <c r="R176" s="33"/>
    </row>
    <row r="177" spans="1:18" s="34" customFormat="1" ht="16.5" customHeight="1">
      <c r="A177" s="31"/>
      <c r="B177" s="32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1:18" s="34" customFormat="1" ht="16.5" customHeight="1">
      <c r="A178" s="31"/>
      <c r="B178" s="35" t="s">
        <v>419</v>
      </c>
      <c r="C178" s="33">
        <v>3417156</v>
      </c>
      <c r="D178" s="33">
        <v>3419919</v>
      </c>
      <c r="E178" s="33">
        <v>6837075</v>
      </c>
      <c r="F178" s="33">
        <v>6640490</v>
      </c>
      <c r="G178" s="33">
        <v>402637</v>
      </c>
      <c r="H178" s="33">
        <v>7043127</v>
      </c>
      <c r="I178" s="33">
        <v>-206052</v>
      </c>
      <c r="J178" s="33">
        <v>206052</v>
      </c>
      <c r="K178" s="33">
        <v>119326</v>
      </c>
      <c r="L178" s="33">
        <v>95761</v>
      </c>
      <c r="M178" s="33">
        <v>278735</v>
      </c>
      <c r="N178" s="33">
        <v>182974</v>
      </c>
      <c r="O178" s="33"/>
      <c r="P178" s="33"/>
      <c r="Q178" s="33">
        <v>-9035</v>
      </c>
      <c r="R178" s="33"/>
    </row>
    <row r="179" spans="1:18" s="34" customFormat="1" ht="16.5" customHeight="1">
      <c r="A179" s="31"/>
      <c r="B179" s="32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</row>
    <row r="180" spans="1:18" s="34" customFormat="1" ht="16.5" customHeight="1">
      <c r="A180" s="31" t="s">
        <v>651</v>
      </c>
      <c r="B180" s="32" t="s">
        <v>652</v>
      </c>
      <c r="C180" s="33">
        <v>103061</v>
      </c>
      <c r="D180" s="33">
        <v>642540</v>
      </c>
      <c r="E180" s="33">
        <v>745601</v>
      </c>
      <c r="F180" s="33">
        <v>785185</v>
      </c>
      <c r="G180" s="33">
        <v>18895</v>
      </c>
      <c r="H180" s="33">
        <v>804080</v>
      </c>
      <c r="I180" s="33">
        <v>-58479</v>
      </c>
      <c r="J180" s="33">
        <v>58479</v>
      </c>
      <c r="K180" s="33">
        <v>24000</v>
      </c>
      <c r="L180" s="33">
        <v>34479</v>
      </c>
      <c r="M180" s="33">
        <v>64906</v>
      </c>
      <c r="N180" s="33">
        <v>30427</v>
      </c>
      <c r="O180" s="33"/>
      <c r="P180" s="33"/>
      <c r="Q180" s="33"/>
      <c r="R180" s="33"/>
    </row>
    <row r="181" spans="1:18" s="34" customFormat="1" ht="16.5" customHeight="1">
      <c r="A181" s="31" t="s">
        <v>653</v>
      </c>
      <c r="B181" s="32" t="s">
        <v>654</v>
      </c>
      <c r="C181" s="33">
        <v>1396154</v>
      </c>
      <c r="D181" s="33">
        <v>614521</v>
      </c>
      <c r="E181" s="33">
        <v>2010675</v>
      </c>
      <c r="F181" s="33">
        <v>1927343</v>
      </c>
      <c r="G181" s="33">
        <v>115545</v>
      </c>
      <c r="H181" s="33">
        <v>2042888</v>
      </c>
      <c r="I181" s="33">
        <v>-32213</v>
      </c>
      <c r="J181" s="33">
        <v>32213</v>
      </c>
      <c r="K181" s="33">
        <v>-10250</v>
      </c>
      <c r="L181" s="33">
        <v>48494</v>
      </c>
      <c r="M181" s="33">
        <v>90182</v>
      </c>
      <c r="N181" s="33">
        <v>41688</v>
      </c>
      <c r="O181" s="33"/>
      <c r="P181" s="33"/>
      <c r="Q181" s="33">
        <v>-6031</v>
      </c>
      <c r="R181" s="33"/>
    </row>
    <row r="182" spans="1:18" s="34" customFormat="1" ht="16.5" customHeight="1">
      <c r="A182" s="31" t="s">
        <v>655</v>
      </c>
      <c r="B182" s="32" t="s">
        <v>656</v>
      </c>
      <c r="C182" s="33">
        <v>261498</v>
      </c>
      <c r="D182" s="33">
        <v>254616</v>
      </c>
      <c r="E182" s="33">
        <v>516114</v>
      </c>
      <c r="F182" s="33">
        <v>504405</v>
      </c>
      <c r="G182" s="33">
        <v>3711</v>
      </c>
      <c r="H182" s="33">
        <v>508116</v>
      </c>
      <c r="I182" s="33">
        <v>7998</v>
      </c>
      <c r="J182" s="33">
        <v>-7998</v>
      </c>
      <c r="K182" s="33">
        <v>-6540</v>
      </c>
      <c r="L182" s="33">
        <v>-1458</v>
      </c>
      <c r="M182" s="33">
        <v>2477</v>
      </c>
      <c r="N182" s="33">
        <v>3935</v>
      </c>
      <c r="O182" s="33"/>
      <c r="P182" s="33"/>
      <c r="Q182" s="33"/>
      <c r="R182" s="33"/>
    </row>
    <row r="183" spans="1:18" s="34" customFormat="1" ht="16.5" customHeight="1">
      <c r="A183" s="31" t="s">
        <v>657</v>
      </c>
      <c r="B183" s="32" t="s">
        <v>658</v>
      </c>
      <c r="C183" s="33">
        <v>70243</v>
      </c>
      <c r="D183" s="33">
        <v>171208</v>
      </c>
      <c r="E183" s="33">
        <v>241451</v>
      </c>
      <c r="F183" s="33">
        <v>229798</v>
      </c>
      <c r="G183" s="33">
        <v>7844</v>
      </c>
      <c r="H183" s="33">
        <v>237642</v>
      </c>
      <c r="I183" s="33">
        <v>3809</v>
      </c>
      <c r="J183" s="33">
        <v>-3809</v>
      </c>
      <c r="K183" s="33"/>
      <c r="L183" s="33">
        <v>-3809</v>
      </c>
      <c r="M183" s="33">
        <v>2396</v>
      </c>
      <c r="N183" s="33">
        <v>6205</v>
      </c>
      <c r="O183" s="33"/>
      <c r="P183" s="33"/>
      <c r="Q183" s="33"/>
      <c r="R183" s="33"/>
    </row>
    <row r="184" spans="1:18" s="34" customFormat="1" ht="16.5" customHeight="1">
      <c r="A184" s="31" t="s">
        <v>659</v>
      </c>
      <c r="B184" s="32" t="s">
        <v>660</v>
      </c>
      <c r="C184" s="33">
        <v>72157</v>
      </c>
      <c r="D184" s="33">
        <v>107968</v>
      </c>
      <c r="E184" s="33">
        <v>180125</v>
      </c>
      <c r="F184" s="33">
        <v>200395</v>
      </c>
      <c r="G184" s="33">
        <v>1479</v>
      </c>
      <c r="H184" s="33">
        <v>201874</v>
      </c>
      <c r="I184" s="33">
        <v>-21749</v>
      </c>
      <c r="J184" s="33">
        <v>21749</v>
      </c>
      <c r="K184" s="33">
        <v>20000</v>
      </c>
      <c r="L184" s="33">
        <v>1749</v>
      </c>
      <c r="M184" s="33">
        <v>2223</v>
      </c>
      <c r="N184" s="33">
        <v>474</v>
      </c>
      <c r="O184" s="33"/>
      <c r="P184" s="33"/>
      <c r="Q184" s="33"/>
      <c r="R184" s="33"/>
    </row>
    <row r="185" spans="1:18" s="34" customFormat="1" ht="16.5" customHeight="1">
      <c r="A185" s="31" t="s">
        <v>661</v>
      </c>
      <c r="B185" s="32" t="s">
        <v>662</v>
      </c>
      <c r="C185" s="33">
        <v>170646</v>
      </c>
      <c r="D185" s="33">
        <v>98479</v>
      </c>
      <c r="E185" s="33">
        <v>269125</v>
      </c>
      <c r="F185" s="33">
        <v>254293</v>
      </c>
      <c r="G185" s="33">
        <v>18627</v>
      </c>
      <c r="H185" s="33">
        <v>272920</v>
      </c>
      <c r="I185" s="33">
        <v>-3795</v>
      </c>
      <c r="J185" s="33">
        <v>3795</v>
      </c>
      <c r="K185" s="33">
        <v>3500</v>
      </c>
      <c r="L185" s="33">
        <v>295</v>
      </c>
      <c r="M185" s="33">
        <v>2140</v>
      </c>
      <c r="N185" s="33">
        <v>1845</v>
      </c>
      <c r="O185" s="33"/>
      <c r="P185" s="33"/>
      <c r="Q185" s="33"/>
      <c r="R185" s="33"/>
    </row>
    <row r="186" spans="1:18" s="34" customFormat="1" ht="16.5" customHeight="1">
      <c r="A186" s="31" t="s">
        <v>663</v>
      </c>
      <c r="B186" s="32" t="s">
        <v>664</v>
      </c>
      <c r="C186" s="33">
        <v>118940</v>
      </c>
      <c r="D186" s="33">
        <v>135366</v>
      </c>
      <c r="E186" s="33">
        <v>254306</v>
      </c>
      <c r="F186" s="33">
        <v>256035</v>
      </c>
      <c r="G186" s="33">
        <v>2236</v>
      </c>
      <c r="H186" s="33">
        <v>258271</v>
      </c>
      <c r="I186" s="33">
        <v>-3965</v>
      </c>
      <c r="J186" s="33">
        <v>3965</v>
      </c>
      <c r="K186" s="33"/>
      <c r="L186" s="33">
        <v>3965</v>
      </c>
      <c r="M186" s="33">
        <v>5687</v>
      </c>
      <c r="N186" s="33">
        <v>1722</v>
      </c>
      <c r="O186" s="33"/>
      <c r="P186" s="33"/>
      <c r="Q186" s="33"/>
      <c r="R186" s="33"/>
    </row>
    <row r="187" spans="1:18" s="34" customFormat="1" ht="16.5" customHeight="1">
      <c r="A187" s="31" t="s">
        <v>665</v>
      </c>
      <c r="B187" s="32" t="s">
        <v>666</v>
      </c>
      <c r="C187" s="33">
        <v>128396</v>
      </c>
      <c r="D187" s="33">
        <v>46923</v>
      </c>
      <c r="E187" s="33">
        <v>175319</v>
      </c>
      <c r="F187" s="33">
        <v>148324</v>
      </c>
      <c r="G187" s="33">
        <v>34132</v>
      </c>
      <c r="H187" s="33">
        <v>182456</v>
      </c>
      <c r="I187" s="33">
        <v>-7137</v>
      </c>
      <c r="J187" s="33">
        <v>7137</v>
      </c>
      <c r="K187" s="33"/>
      <c r="L187" s="33">
        <v>7137</v>
      </c>
      <c r="M187" s="33">
        <v>22473</v>
      </c>
      <c r="N187" s="33">
        <v>15336</v>
      </c>
      <c r="O187" s="33"/>
      <c r="P187" s="33"/>
      <c r="Q187" s="33"/>
      <c r="R187" s="33"/>
    </row>
    <row r="188" spans="1:18" s="34" customFormat="1" ht="16.5" customHeight="1">
      <c r="A188" s="31" t="s">
        <v>667</v>
      </c>
      <c r="B188" s="32" t="s">
        <v>668</v>
      </c>
      <c r="C188" s="33">
        <v>56265</v>
      </c>
      <c r="D188" s="33">
        <v>60045</v>
      </c>
      <c r="E188" s="33">
        <v>116310</v>
      </c>
      <c r="F188" s="33">
        <v>105830</v>
      </c>
      <c r="G188" s="33">
        <v>6625</v>
      </c>
      <c r="H188" s="33">
        <v>112455</v>
      </c>
      <c r="I188" s="33">
        <v>3855</v>
      </c>
      <c r="J188" s="33">
        <v>-3855</v>
      </c>
      <c r="K188" s="33"/>
      <c r="L188" s="33">
        <v>-3855</v>
      </c>
      <c r="M188" s="33">
        <v>9531</v>
      </c>
      <c r="N188" s="33">
        <v>13386</v>
      </c>
      <c r="O188" s="33"/>
      <c r="P188" s="33"/>
      <c r="Q188" s="33"/>
      <c r="R188" s="33"/>
    </row>
    <row r="189" spans="1:18" s="34" customFormat="1" ht="16.5" customHeight="1">
      <c r="A189" s="31" t="s">
        <v>669</v>
      </c>
      <c r="B189" s="32" t="s">
        <v>670</v>
      </c>
      <c r="C189" s="33">
        <v>43964</v>
      </c>
      <c r="D189" s="33">
        <v>66434</v>
      </c>
      <c r="E189" s="33">
        <v>110398</v>
      </c>
      <c r="F189" s="33">
        <v>108329</v>
      </c>
      <c r="G189" s="33">
        <v>4790</v>
      </c>
      <c r="H189" s="33">
        <v>113119</v>
      </c>
      <c r="I189" s="33">
        <v>-2721</v>
      </c>
      <c r="J189" s="33">
        <v>2721</v>
      </c>
      <c r="K189" s="33"/>
      <c r="L189" s="33">
        <v>2721</v>
      </c>
      <c r="M189" s="33">
        <v>7509</v>
      </c>
      <c r="N189" s="33">
        <v>4788</v>
      </c>
      <c r="O189" s="33"/>
      <c r="P189" s="33"/>
      <c r="Q189" s="33"/>
      <c r="R189" s="33"/>
    </row>
    <row r="190" spans="1:18" s="34" customFormat="1" ht="16.5" customHeight="1">
      <c r="A190" s="31" t="s">
        <v>671</v>
      </c>
      <c r="B190" s="32" t="s">
        <v>672</v>
      </c>
      <c r="C190" s="33">
        <v>53223</v>
      </c>
      <c r="D190" s="33">
        <v>69324</v>
      </c>
      <c r="E190" s="33">
        <v>122547</v>
      </c>
      <c r="F190" s="33">
        <v>122988</v>
      </c>
      <c r="G190" s="33">
        <v>8234</v>
      </c>
      <c r="H190" s="33">
        <v>131222</v>
      </c>
      <c r="I190" s="33">
        <v>-8675</v>
      </c>
      <c r="J190" s="33">
        <v>8675</v>
      </c>
      <c r="K190" s="33">
        <v>5000</v>
      </c>
      <c r="L190" s="33">
        <v>3675</v>
      </c>
      <c r="M190" s="33">
        <v>5302</v>
      </c>
      <c r="N190" s="33">
        <v>1627</v>
      </c>
      <c r="O190" s="33"/>
      <c r="P190" s="33"/>
      <c r="Q190" s="33"/>
      <c r="R190" s="33"/>
    </row>
    <row r="191" spans="1:18" s="34" customFormat="1" ht="16.5" customHeight="1">
      <c r="A191" s="31" t="s">
        <v>673</v>
      </c>
      <c r="B191" s="32" t="s">
        <v>674</v>
      </c>
      <c r="C191" s="33">
        <v>30724</v>
      </c>
      <c r="D191" s="33">
        <v>34657</v>
      </c>
      <c r="E191" s="33">
        <v>65381</v>
      </c>
      <c r="F191" s="33">
        <v>63014</v>
      </c>
      <c r="G191" s="33">
        <v>3044</v>
      </c>
      <c r="H191" s="33">
        <v>66058</v>
      </c>
      <c r="I191" s="33">
        <v>-677</v>
      </c>
      <c r="J191" s="33">
        <v>677</v>
      </c>
      <c r="K191" s="33"/>
      <c r="L191" s="33">
        <v>677</v>
      </c>
      <c r="M191" s="33">
        <v>4771</v>
      </c>
      <c r="N191" s="33">
        <v>4094</v>
      </c>
      <c r="O191" s="33"/>
      <c r="P191" s="33"/>
      <c r="Q191" s="33"/>
      <c r="R191" s="33"/>
    </row>
    <row r="192" spans="1:18" s="34" customFormat="1" ht="16.5" customHeight="1">
      <c r="A192" s="31" t="s">
        <v>675</v>
      </c>
      <c r="B192" s="32" t="s">
        <v>676</v>
      </c>
      <c r="C192" s="33">
        <v>101279</v>
      </c>
      <c r="D192" s="33">
        <v>41237</v>
      </c>
      <c r="E192" s="33">
        <v>142516</v>
      </c>
      <c r="F192" s="33">
        <v>133333</v>
      </c>
      <c r="G192" s="33">
        <v>7264</v>
      </c>
      <c r="H192" s="33">
        <v>140597</v>
      </c>
      <c r="I192" s="33">
        <v>1919</v>
      </c>
      <c r="J192" s="33">
        <v>-1919</v>
      </c>
      <c r="K192" s="33"/>
      <c r="L192" s="33">
        <v>-1919</v>
      </c>
      <c r="M192" s="33">
        <v>3015</v>
      </c>
      <c r="N192" s="33">
        <v>4934</v>
      </c>
      <c r="O192" s="33"/>
      <c r="P192" s="33"/>
      <c r="Q192" s="33"/>
      <c r="R192" s="33"/>
    </row>
    <row r="193" spans="1:18" s="34" customFormat="1" ht="16.5" customHeight="1">
      <c r="A193" s="31" t="s">
        <v>677</v>
      </c>
      <c r="B193" s="32" t="s">
        <v>678</v>
      </c>
      <c r="C193" s="33">
        <v>106982</v>
      </c>
      <c r="D193" s="33">
        <v>44198</v>
      </c>
      <c r="E193" s="33">
        <v>151180</v>
      </c>
      <c r="F193" s="33">
        <v>171412</v>
      </c>
      <c r="G193" s="33">
        <v>11302</v>
      </c>
      <c r="H193" s="33">
        <v>182714</v>
      </c>
      <c r="I193" s="33">
        <v>-31534</v>
      </c>
      <c r="J193" s="33">
        <v>31534</v>
      </c>
      <c r="K193" s="33">
        <v>35000</v>
      </c>
      <c r="L193" s="33">
        <v>-3466</v>
      </c>
      <c r="M193" s="33">
        <v>193</v>
      </c>
      <c r="N193" s="33">
        <v>3659</v>
      </c>
      <c r="O193" s="33"/>
      <c r="P193" s="33"/>
      <c r="Q193" s="33"/>
      <c r="R193" s="33"/>
    </row>
    <row r="194" spans="1:18" s="34" customFormat="1" ht="16.5" customHeight="1">
      <c r="A194" s="31" t="s">
        <v>679</v>
      </c>
      <c r="B194" s="32" t="s">
        <v>680</v>
      </c>
      <c r="C194" s="33">
        <v>30660</v>
      </c>
      <c r="D194" s="33">
        <v>43364</v>
      </c>
      <c r="E194" s="33">
        <v>74024</v>
      </c>
      <c r="F194" s="33">
        <v>75882</v>
      </c>
      <c r="G194" s="33">
        <v>2326</v>
      </c>
      <c r="H194" s="33">
        <v>78208</v>
      </c>
      <c r="I194" s="33">
        <v>-4184</v>
      </c>
      <c r="J194" s="33">
        <v>4184</v>
      </c>
      <c r="K194" s="33"/>
      <c r="L194" s="33">
        <v>4184</v>
      </c>
      <c r="M194" s="33">
        <v>9730</v>
      </c>
      <c r="N194" s="33">
        <v>5546</v>
      </c>
      <c r="O194" s="33"/>
      <c r="P194" s="33"/>
      <c r="Q194" s="33"/>
      <c r="R194" s="33"/>
    </row>
    <row r="195" spans="1:18" s="34" customFormat="1" ht="16.5" customHeight="1">
      <c r="A195" s="31" t="s">
        <v>681</v>
      </c>
      <c r="B195" s="32" t="s">
        <v>682</v>
      </c>
      <c r="C195" s="33">
        <v>54868</v>
      </c>
      <c r="D195" s="33">
        <v>44844</v>
      </c>
      <c r="E195" s="33">
        <v>99712</v>
      </c>
      <c r="F195" s="33">
        <v>98265</v>
      </c>
      <c r="G195" s="33">
        <v>4487</v>
      </c>
      <c r="H195" s="33">
        <v>102752</v>
      </c>
      <c r="I195" s="33">
        <v>-3040</v>
      </c>
      <c r="J195" s="33">
        <v>3040</v>
      </c>
      <c r="K195" s="33"/>
      <c r="L195" s="33">
        <v>3040</v>
      </c>
      <c r="M195" s="33">
        <v>7190</v>
      </c>
      <c r="N195" s="33">
        <v>4150</v>
      </c>
      <c r="O195" s="33"/>
      <c r="P195" s="33"/>
      <c r="Q195" s="33"/>
      <c r="R195" s="33"/>
    </row>
    <row r="196" spans="1:18" s="34" customFormat="1" ht="16.5" customHeight="1">
      <c r="A196" s="31" t="s">
        <v>683</v>
      </c>
      <c r="B196" s="32" t="s">
        <v>684</v>
      </c>
      <c r="C196" s="33">
        <v>90602</v>
      </c>
      <c r="D196" s="33">
        <v>30979</v>
      </c>
      <c r="E196" s="33">
        <v>121581</v>
      </c>
      <c r="F196" s="33">
        <v>104691</v>
      </c>
      <c r="G196" s="33">
        <v>8786</v>
      </c>
      <c r="H196" s="33">
        <v>113477</v>
      </c>
      <c r="I196" s="33">
        <v>8104</v>
      </c>
      <c r="J196" s="33">
        <v>-8104</v>
      </c>
      <c r="K196" s="33"/>
      <c r="L196" s="33">
        <v>-8104</v>
      </c>
      <c r="M196" s="33">
        <v>9154</v>
      </c>
      <c r="N196" s="33">
        <v>17258</v>
      </c>
      <c r="O196" s="33"/>
      <c r="P196" s="33"/>
      <c r="Q196" s="33"/>
      <c r="R196" s="33"/>
    </row>
    <row r="197" spans="1:18" s="34" customFormat="1" ht="16.5" customHeight="1">
      <c r="A197" s="31" t="s">
        <v>685</v>
      </c>
      <c r="B197" s="32" t="s">
        <v>686</v>
      </c>
      <c r="C197" s="33">
        <v>150500</v>
      </c>
      <c r="D197" s="33">
        <v>121704</v>
      </c>
      <c r="E197" s="33">
        <v>272204</v>
      </c>
      <c r="F197" s="33">
        <v>269476</v>
      </c>
      <c r="G197" s="33">
        <v>14247</v>
      </c>
      <c r="H197" s="33">
        <v>283723</v>
      </c>
      <c r="I197" s="33">
        <v>-11519</v>
      </c>
      <c r="J197" s="33">
        <v>11519</v>
      </c>
      <c r="K197" s="33"/>
      <c r="L197" s="33">
        <v>11519</v>
      </c>
      <c r="M197" s="33">
        <v>28356</v>
      </c>
      <c r="N197" s="33">
        <v>16837</v>
      </c>
      <c r="O197" s="33"/>
      <c r="P197" s="33"/>
      <c r="Q197" s="33"/>
      <c r="R197" s="33"/>
    </row>
    <row r="198" spans="1:18" s="34" customFormat="1" ht="16.5" customHeight="1">
      <c r="A198" s="31" t="s">
        <v>687</v>
      </c>
      <c r="B198" s="32" t="s">
        <v>688</v>
      </c>
      <c r="C198" s="33">
        <v>45146</v>
      </c>
      <c r="D198" s="33">
        <v>35001</v>
      </c>
      <c r="E198" s="33">
        <v>80147</v>
      </c>
      <c r="F198" s="33">
        <v>71348</v>
      </c>
      <c r="G198" s="33">
        <v>7329</v>
      </c>
      <c r="H198" s="33">
        <v>78677</v>
      </c>
      <c r="I198" s="33">
        <v>1470</v>
      </c>
      <c r="J198" s="33">
        <v>-1470</v>
      </c>
      <c r="K198" s="33"/>
      <c r="L198" s="33">
        <v>-1470</v>
      </c>
      <c r="M198" s="33">
        <v>1954</v>
      </c>
      <c r="N198" s="33">
        <v>3424</v>
      </c>
      <c r="O198" s="33"/>
      <c r="P198" s="33"/>
      <c r="Q198" s="33"/>
      <c r="R198" s="33"/>
    </row>
    <row r="199" spans="1:18" s="34" customFormat="1" ht="16.5" customHeight="1">
      <c r="A199" s="31" t="s">
        <v>689</v>
      </c>
      <c r="B199" s="32" t="s">
        <v>690</v>
      </c>
      <c r="C199" s="33">
        <v>66286</v>
      </c>
      <c r="D199" s="33">
        <v>42032</v>
      </c>
      <c r="E199" s="33">
        <v>108318</v>
      </c>
      <c r="F199" s="33">
        <v>92448</v>
      </c>
      <c r="G199" s="33">
        <v>24739</v>
      </c>
      <c r="H199" s="33">
        <v>117187</v>
      </c>
      <c r="I199" s="33">
        <v>-8869</v>
      </c>
      <c r="J199" s="33">
        <v>8869</v>
      </c>
      <c r="K199" s="33">
        <v>10000</v>
      </c>
      <c r="L199" s="33">
        <v>-1131</v>
      </c>
      <c r="M199" s="33">
        <v>3994</v>
      </c>
      <c r="N199" s="33">
        <v>5125</v>
      </c>
      <c r="O199" s="33"/>
      <c r="P199" s="33"/>
      <c r="Q199" s="33"/>
      <c r="R199" s="33"/>
    </row>
    <row r="200" spans="1:18" s="34" customFormat="1" ht="16.5" customHeight="1">
      <c r="A200" s="31" t="s">
        <v>691</v>
      </c>
      <c r="B200" s="32" t="s">
        <v>692</v>
      </c>
      <c r="C200" s="33">
        <v>39428</v>
      </c>
      <c r="D200" s="33">
        <v>41085</v>
      </c>
      <c r="E200" s="33">
        <v>80513</v>
      </c>
      <c r="F200" s="33">
        <v>77694</v>
      </c>
      <c r="G200" s="33">
        <v>3043</v>
      </c>
      <c r="H200" s="33">
        <v>80737</v>
      </c>
      <c r="I200" s="33">
        <v>-224</v>
      </c>
      <c r="J200" s="33">
        <v>224</v>
      </c>
      <c r="K200" s="33"/>
      <c r="L200" s="33">
        <v>224</v>
      </c>
      <c r="M200" s="33">
        <v>4598</v>
      </c>
      <c r="N200" s="33">
        <v>4374</v>
      </c>
      <c r="O200" s="33"/>
      <c r="P200" s="33"/>
      <c r="Q200" s="33"/>
      <c r="R200" s="33"/>
    </row>
    <row r="201" spans="1:18" s="34" customFormat="1" ht="16.5" customHeight="1">
      <c r="A201" s="31"/>
      <c r="B201" s="32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</row>
    <row r="202" spans="1:18" s="34" customFormat="1" ht="16.5" customHeight="1">
      <c r="A202" s="31"/>
      <c r="B202" s="35" t="s">
        <v>419</v>
      </c>
      <c r="C202" s="33">
        <v>3191022</v>
      </c>
      <c r="D202" s="33">
        <v>2746525</v>
      </c>
      <c r="E202" s="33">
        <v>5937547</v>
      </c>
      <c r="F202" s="33">
        <v>5800488</v>
      </c>
      <c r="G202" s="33">
        <v>308685</v>
      </c>
      <c r="H202" s="33">
        <v>6109173</v>
      </c>
      <c r="I202" s="33">
        <v>-171626</v>
      </c>
      <c r="J202" s="33">
        <v>171626</v>
      </c>
      <c r="K202" s="33">
        <v>80710</v>
      </c>
      <c r="L202" s="33">
        <v>96947</v>
      </c>
      <c r="M202" s="33">
        <v>287781</v>
      </c>
      <c r="N202" s="33">
        <v>190834</v>
      </c>
      <c r="O202" s="33"/>
      <c r="P202" s="33"/>
      <c r="Q202" s="33">
        <v>-6031</v>
      </c>
      <c r="R202" s="33"/>
    </row>
    <row r="203" spans="1:18" s="34" customFormat="1" ht="16.5" customHeight="1">
      <c r="A203" s="31"/>
      <c r="B203" s="32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</row>
    <row r="204" spans="1:18" s="34" customFormat="1" ht="16.5" customHeight="1">
      <c r="A204" s="31" t="s">
        <v>693</v>
      </c>
      <c r="B204" s="32" t="s">
        <v>694</v>
      </c>
      <c r="C204" s="33">
        <v>31073</v>
      </c>
      <c r="D204" s="33">
        <v>706558</v>
      </c>
      <c r="E204" s="33">
        <v>737631</v>
      </c>
      <c r="F204" s="33">
        <v>738916</v>
      </c>
      <c r="G204" s="33">
        <v>9100</v>
      </c>
      <c r="H204" s="33">
        <v>748016</v>
      </c>
      <c r="I204" s="33">
        <v>-10385</v>
      </c>
      <c r="J204" s="33">
        <v>10385</v>
      </c>
      <c r="K204" s="33"/>
      <c r="L204" s="33">
        <v>10385</v>
      </c>
      <c r="M204" s="33">
        <v>10393</v>
      </c>
      <c r="N204" s="33">
        <v>8</v>
      </c>
      <c r="O204" s="33"/>
      <c r="P204" s="33"/>
      <c r="Q204" s="33"/>
      <c r="R204" s="33"/>
    </row>
    <row r="205" spans="1:18" s="34" customFormat="1" ht="16.5" customHeight="1">
      <c r="A205" s="31" t="s">
        <v>695</v>
      </c>
      <c r="B205" s="32" t="s">
        <v>696</v>
      </c>
      <c r="C205" s="33">
        <v>967469</v>
      </c>
      <c r="D205" s="33">
        <v>594649</v>
      </c>
      <c r="E205" s="33">
        <v>1562118</v>
      </c>
      <c r="F205" s="33">
        <v>1452189</v>
      </c>
      <c r="G205" s="33">
        <v>5166</v>
      </c>
      <c r="H205" s="33">
        <v>1457355</v>
      </c>
      <c r="I205" s="33">
        <v>104763</v>
      </c>
      <c r="J205" s="33">
        <v>-104763</v>
      </c>
      <c r="K205" s="33">
        <v>-100000</v>
      </c>
      <c r="L205" s="33">
        <v>-4763</v>
      </c>
      <c r="M205" s="33">
        <v>1295</v>
      </c>
      <c r="N205" s="33">
        <v>6058</v>
      </c>
      <c r="O205" s="33"/>
      <c r="P205" s="33"/>
      <c r="Q205" s="33"/>
      <c r="R205" s="33"/>
    </row>
    <row r="206" spans="1:18" s="34" customFormat="1" ht="16.5" customHeight="1">
      <c r="A206" s="31" t="s">
        <v>697</v>
      </c>
      <c r="B206" s="32" t="s">
        <v>698</v>
      </c>
      <c r="C206" s="33">
        <v>110433</v>
      </c>
      <c r="D206" s="33">
        <v>45926</v>
      </c>
      <c r="E206" s="33">
        <v>156359</v>
      </c>
      <c r="F206" s="33">
        <v>156492</v>
      </c>
      <c r="G206" s="33">
        <v>5572</v>
      </c>
      <c r="H206" s="33">
        <v>162064</v>
      </c>
      <c r="I206" s="33">
        <v>-5705</v>
      </c>
      <c r="J206" s="33">
        <v>5705</v>
      </c>
      <c r="K206" s="33"/>
      <c r="L206" s="33">
        <v>-6091</v>
      </c>
      <c r="M206" s="33">
        <v>506</v>
      </c>
      <c r="N206" s="33">
        <v>6597</v>
      </c>
      <c r="O206" s="33"/>
      <c r="P206" s="33"/>
      <c r="Q206" s="33">
        <v>11796</v>
      </c>
      <c r="R206" s="33"/>
    </row>
    <row r="207" spans="1:18" s="34" customFormat="1" ht="16.5" customHeight="1">
      <c r="A207" s="31" t="s">
        <v>699</v>
      </c>
      <c r="B207" s="32" t="s">
        <v>700</v>
      </c>
      <c r="C207" s="33">
        <v>69670</v>
      </c>
      <c r="D207" s="33">
        <v>38954</v>
      </c>
      <c r="E207" s="33">
        <v>108624</v>
      </c>
      <c r="F207" s="33">
        <v>80057</v>
      </c>
      <c r="G207" s="33">
        <v>30488</v>
      </c>
      <c r="H207" s="33">
        <v>110545</v>
      </c>
      <c r="I207" s="33">
        <v>-1921</v>
      </c>
      <c r="J207" s="33">
        <v>1921</v>
      </c>
      <c r="K207" s="33"/>
      <c r="L207" s="33">
        <v>1921</v>
      </c>
      <c r="M207" s="33">
        <v>3058</v>
      </c>
      <c r="N207" s="33">
        <v>1137</v>
      </c>
      <c r="O207" s="33"/>
      <c r="P207" s="33"/>
      <c r="Q207" s="33"/>
      <c r="R207" s="33"/>
    </row>
    <row r="208" spans="1:18" s="34" customFormat="1" ht="16.5" customHeight="1">
      <c r="A208" s="31" t="s">
        <v>701</v>
      </c>
      <c r="B208" s="32" t="s">
        <v>702</v>
      </c>
      <c r="C208" s="33">
        <v>26486</v>
      </c>
      <c r="D208" s="33">
        <v>28576</v>
      </c>
      <c r="E208" s="33">
        <v>55062</v>
      </c>
      <c r="F208" s="33">
        <v>53785</v>
      </c>
      <c r="G208" s="33">
        <v>2559</v>
      </c>
      <c r="H208" s="33">
        <v>56344</v>
      </c>
      <c r="I208" s="33">
        <v>-1282</v>
      </c>
      <c r="J208" s="33">
        <v>1282</v>
      </c>
      <c r="K208" s="33"/>
      <c r="L208" s="33">
        <v>1282</v>
      </c>
      <c r="M208" s="33">
        <v>1466</v>
      </c>
      <c r="N208" s="33">
        <v>184</v>
      </c>
      <c r="O208" s="33"/>
      <c r="P208" s="33"/>
      <c r="Q208" s="33"/>
      <c r="R208" s="33"/>
    </row>
    <row r="209" spans="1:18" s="34" customFormat="1" ht="16.5" customHeight="1">
      <c r="A209" s="31" t="s">
        <v>703</v>
      </c>
      <c r="B209" s="32" t="s">
        <v>704</v>
      </c>
      <c r="C209" s="33">
        <v>29872</v>
      </c>
      <c r="D209" s="33">
        <v>48335</v>
      </c>
      <c r="E209" s="33">
        <v>78207</v>
      </c>
      <c r="F209" s="33">
        <v>76566</v>
      </c>
      <c r="G209" s="33">
        <v>2259</v>
      </c>
      <c r="H209" s="33">
        <v>78825</v>
      </c>
      <c r="I209" s="33">
        <v>-618</v>
      </c>
      <c r="J209" s="33">
        <v>618</v>
      </c>
      <c r="K209" s="33"/>
      <c r="L209" s="33">
        <v>618</v>
      </c>
      <c r="M209" s="33">
        <v>4609</v>
      </c>
      <c r="N209" s="33">
        <v>3991</v>
      </c>
      <c r="O209" s="33"/>
      <c r="P209" s="33"/>
      <c r="Q209" s="33"/>
      <c r="R209" s="33"/>
    </row>
    <row r="210" spans="1:18" s="34" customFormat="1" ht="16.5" customHeight="1">
      <c r="A210" s="31" t="s">
        <v>705</v>
      </c>
      <c r="B210" s="32" t="s">
        <v>706</v>
      </c>
      <c r="C210" s="33">
        <v>109161</v>
      </c>
      <c r="D210" s="33">
        <v>200437</v>
      </c>
      <c r="E210" s="33">
        <v>309598</v>
      </c>
      <c r="F210" s="33">
        <v>310761</v>
      </c>
      <c r="G210" s="33">
        <v>3125</v>
      </c>
      <c r="H210" s="33">
        <v>313886</v>
      </c>
      <c r="I210" s="33">
        <v>-4288</v>
      </c>
      <c r="J210" s="33">
        <v>4288</v>
      </c>
      <c r="K210" s="33">
        <v>9192</v>
      </c>
      <c r="L210" s="33">
        <v>-4904</v>
      </c>
      <c r="M210" s="33">
        <v>2951</v>
      </c>
      <c r="N210" s="33">
        <v>7855</v>
      </c>
      <c r="O210" s="33"/>
      <c r="P210" s="33"/>
      <c r="Q210" s="33"/>
      <c r="R210" s="33"/>
    </row>
    <row r="211" spans="1:18" s="34" customFormat="1" ht="16.5" customHeight="1">
      <c r="A211" s="31" t="s">
        <v>707</v>
      </c>
      <c r="B211" s="32" t="s">
        <v>708</v>
      </c>
      <c r="C211" s="33">
        <v>135803</v>
      </c>
      <c r="D211" s="33">
        <v>47125</v>
      </c>
      <c r="E211" s="33">
        <v>182928</v>
      </c>
      <c r="F211" s="33">
        <v>234979</v>
      </c>
      <c r="G211" s="33">
        <v>1550</v>
      </c>
      <c r="H211" s="33">
        <v>236529</v>
      </c>
      <c r="I211" s="33">
        <v>-53601</v>
      </c>
      <c r="J211" s="33">
        <v>53601</v>
      </c>
      <c r="K211" s="33"/>
      <c r="L211" s="33">
        <v>7829</v>
      </c>
      <c r="M211" s="33">
        <v>17848</v>
      </c>
      <c r="N211" s="33">
        <v>10019</v>
      </c>
      <c r="O211" s="33"/>
      <c r="P211" s="33"/>
      <c r="Q211" s="33">
        <v>45772</v>
      </c>
      <c r="R211" s="33"/>
    </row>
    <row r="212" spans="1:18" s="34" customFormat="1" ht="16.5" customHeight="1">
      <c r="A212" s="31" t="s">
        <v>709</v>
      </c>
      <c r="B212" s="32" t="s">
        <v>710</v>
      </c>
      <c r="C212" s="33">
        <v>54279</v>
      </c>
      <c r="D212" s="33">
        <v>47081</v>
      </c>
      <c r="E212" s="33">
        <v>101360</v>
      </c>
      <c r="F212" s="33">
        <v>97580</v>
      </c>
      <c r="G212" s="33">
        <v>2531</v>
      </c>
      <c r="H212" s="33">
        <v>100111</v>
      </c>
      <c r="I212" s="33">
        <v>1249</v>
      </c>
      <c r="J212" s="33">
        <v>-1249</v>
      </c>
      <c r="K212" s="33">
        <v>447</v>
      </c>
      <c r="L212" s="33">
        <v>-1696</v>
      </c>
      <c r="M212" s="33">
        <v>783</v>
      </c>
      <c r="N212" s="33">
        <v>2479</v>
      </c>
      <c r="O212" s="33"/>
      <c r="P212" s="33"/>
      <c r="Q212" s="33"/>
      <c r="R212" s="33"/>
    </row>
    <row r="213" spans="1:18" s="34" customFormat="1" ht="16.5" customHeight="1">
      <c r="A213" s="31" t="s">
        <v>711</v>
      </c>
      <c r="B213" s="32" t="s">
        <v>712</v>
      </c>
      <c r="C213" s="33">
        <v>116373</v>
      </c>
      <c r="D213" s="33">
        <v>50777</v>
      </c>
      <c r="E213" s="33">
        <v>167150</v>
      </c>
      <c r="F213" s="33">
        <v>201871</v>
      </c>
      <c r="G213" s="33">
        <v>8740</v>
      </c>
      <c r="H213" s="33">
        <v>210611</v>
      </c>
      <c r="I213" s="33">
        <v>-43461</v>
      </c>
      <c r="J213" s="33">
        <v>43461</v>
      </c>
      <c r="K213" s="33"/>
      <c r="L213" s="33">
        <v>-1826</v>
      </c>
      <c r="M213" s="33">
        <v>2099</v>
      </c>
      <c r="N213" s="33">
        <v>3925</v>
      </c>
      <c r="O213" s="33"/>
      <c r="P213" s="33"/>
      <c r="Q213" s="33">
        <v>45287</v>
      </c>
      <c r="R213" s="33"/>
    </row>
    <row r="214" spans="1:18" s="34" customFormat="1" ht="16.5" customHeight="1">
      <c r="A214" s="31" t="s">
        <v>713</v>
      </c>
      <c r="B214" s="32" t="s">
        <v>714</v>
      </c>
      <c r="C214" s="33">
        <v>27023</v>
      </c>
      <c r="D214" s="33">
        <v>17543</v>
      </c>
      <c r="E214" s="33">
        <v>44566</v>
      </c>
      <c r="F214" s="33">
        <v>39430</v>
      </c>
      <c r="G214" s="33">
        <v>6749</v>
      </c>
      <c r="H214" s="33">
        <v>46179</v>
      </c>
      <c r="I214" s="33">
        <v>-1613</v>
      </c>
      <c r="J214" s="33">
        <v>1613</v>
      </c>
      <c r="K214" s="33"/>
      <c r="L214" s="33">
        <v>1613</v>
      </c>
      <c r="M214" s="33">
        <v>1655</v>
      </c>
      <c r="N214" s="33">
        <v>42</v>
      </c>
      <c r="O214" s="33"/>
      <c r="P214" s="33"/>
      <c r="Q214" s="33"/>
      <c r="R214" s="33"/>
    </row>
    <row r="215" spans="1:18" s="34" customFormat="1" ht="16.5" customHeight="1">
      <c r="A215" s="31" t="s">
        <v>715</v>
      </c>
      <c r="B215" s="32" t="s">
        <v>716</v>
      </c>
      <c r="C215" s="33">
        <v>108801</v>
      </c>
      <c r="D215" s="33">
        <v>35169</v>
      </c>
      <c r="E215" s="33">
        <v>143970</v>
      </c>
      <c r="F215" s="33">
        <v>144139</v>
      </c>
      <c r="G215" s="33">
        <v>5406</v>
      </c>
      <c r="H215" s="33">
        <v>149545</v>
      </c>
      <c r="I215" s="33">
        <v>-5575</v>
      </c>
      <c r="J215" s="33">
        <v>5575</v>
      </c>
      <c r="K215" s="33"/>
      <c r="L215" s="33">
        <v>5575</v>
      </c>
      <c r="M215" s="33">
        <v>6712</v>
      </c>
      <c r="N215" s="33">
        <v>1137</v>
      </c>
      <c r="O215" s="33"/>
      <c r="P215" s="33"/>
      <c r="Q215" s="33"/>
      <c r="R215" s="33"/>
    </row>
    <row r="216" spans="1:18" s="34" customFormat="1" ht="16.5" customHeight="1">
      <c r="A216" s="31" t="s">
        <v>717</v>
      </c>
      <c r="B216" s="32" t="s">
        <v>718</v>
      </c>
      <c r="C216" s="33">
        <v>71761</v>
      </c>
      <c r="D216" s="33">
        <v>37332</v>
      </c>
      <c r="E216" s="33">
        <v>109093</v>
      </c>
      <c r="F216" s="33">
        <v>104749</v>
      </c>
      <c r="G216" s="33">
        <v>4085</v>
      </c>
      <c r="H216" s="33">
        <v>108834</v>
      </c>
      <c r="I216" s="33">
        <v>259</v>
      </c>
      <c r="J216" s="33">
        <v>-259</v>
      </c>
      <c r="K216" s="33"/>
      <c r="L216" s="33">
        <v>-259</v>
      </c>
      <c r="M216" s="33">
        <v>114</v>
      </c>
      <c r="N216" s="33">
        <v>373</v>
      </c>
      <c r="O216" s="33"/>
      <c r="P216" s="33"/>
      <c r="Q216" s="33"/>
      <c r="R216" s="33"/>
    </row>
    <row r="217" spans="1:18" s="34" customFormat="1" ht="16.5" customHeight="1">
      <c r="A217" s="31" t="s">
        <v>719</v>
      </c>
      <c r="B217" s="32" t="s">
        <v>720</v>
      </c>
      <c r="C217" s="33">
        <v>245395</v>
      </c>
      <c r="D217" s="33">
        <v>23781</v>
      </c>
      <c r="E217" s="33">
        <v>269176</v>
      </c>
      <c r="F217" s="33">
        <v>231586</v>
      </c>
      <c r="G217" s="33">
        <v>36973</v>
      </c>
      <c r="H217" s="33">
        <v>268559</v>
      </c>
      <c r="I217" s="33">
        <v>617</v>
      </c>
      <c r="J217" s="33">
        <v>-617</v>
      </c>
      <c r="K217" s="33"/>
      <c r="L217" s="33">
        <v>-617</v>
      </c>
      <c r="M217" s="33">
        <v>2277</v>
      </c>
      <c r="N217" s="33">
        <v>2894</v>
      </c>
      <c r="O217" s="33"/>
      <c r="P217" s="33"/>
      <c r="Q217" s="33"/>
      <c r="R217" s="33"/>
    </row>
    <row r="218" spans="1:18" s="34" customFormat="1" ht="16.5" customHeight="1">
      <c r="A218" s="31" t="s">
        <v>721</v>
      </c>
      <c r="B218" s="32" t="s">
        <v>722</v>
      </c>
      <c r="C218" s="33">
        <v>71661</v>
      </c>
      <c r="D218" s="33">
        <v>39234</v>
      </c>
      <c r="E218" s="33">
        <v>110895</v>
      </c>
      <c r="F218" s="33">
        <v>104822</v>
      </c>
      <c r="G218" s="33">
        <v>6431</v>
      </c>
      <c r="H218" s="33">
        <v>111253</v>
      </c>
      <c r="I218" s="33">
        <v>-358</v>
      </c>
      <c r="J218" s="33">
        <v>358</v>
      </c>
      <c r="K218" s="33"/>
      <c r="L218" s="33">
        <v>358</v>
      </c>
      <c r="M218" s="33">
        <v>560</v>
      </c>
      <c r="N218" s="33">
        <v>202</v>
      </c>
      <c r="O218" s="33"/>
      <c r="P218" s="33"/>
      <c r="Q218" s="33"/>
      <c r="R218" s="33"/>
    </row>
    <row r="219" spans="1:18" s="34" customFormat="1" ht="16.5" customHeight="1">
      <c r="A219" s="31"/>
      <c r="B219" s="32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1:18" s="34" customFormat="1" ht="16.5" customHeight="1">
      <c r="A220" s="31"/>
      <c r="B220" s="35" t="s">
        <v>419</v>
      </c>
      <c r="C220" s="33">
        <v>2175260</v>
      </c>
      <c r="D220" s="33">
        <v>1961477</v>
      </c>
      <c r="E220" s="33">
        <v>4136737</v>
      </c>
      <c r="F220" s="33">
        <v>4027922</v>
      </c>
      <c r="G220" s="33">
        <v>130734</v>
      </c>
      <c r="H220" s="33">
        <v>4158656</v>
      </c>
      <c r="I220" s="33">
        <v>-21919</v>
      </c>
      <c r="J220" s="33">
        <v>21919</v>
      </c>
      <c r="K220" s="33">
        <v>-90361</v>
      </c>
      <c r="L220" s="33">
        <v>9425</v>
      </c>
      <c r="M220" s="33">
        <v>56326</v>
      </c>
      <c r="N220" s="33">
        <v>46901</v>
      </c>
      <c r="O220" s="33"/>
      <c r="P220" s="33"/>
      <c r="Q220" s="33">
        <v>102855</v>
      </c>
      <c r="R220" s="33"/>
    </row>
    <row r="221" spans="1:18" s="34" customFormat="1" ht="16.5" customHeight="1">
      <c r="A221" s="31"/>
      <c r="B221" s="32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</row>
    <row r="222" spans="1:18" s="34" customFormat="1" ht="16.5" customHeight="1">
      <c r="A222" s="31" t="s">
        <v>723</v>
      </c>
      <c r="B222" s="32" t="s">
        <v>724</v>
      </c>
      <c r="C222" s="33">
        <v>184938</v>
      </c>
      <c r="D222" s="33">
        <v>913211</v>
      </c>
      <c r="E222" s="33">
        <v>1098149</v>
      </c>
      <c r="F222" s="33">
        <v>1110494</v>
      </c>
      <c r="G222" s="33">
        <v>2783</v>
      </c>
      <c r="H222" s="33">
        <v>1113277</v>
      </c>
      <c r="I222" s="33">
        <v>-15128</v>
      </c>
      <c r="J222" s="33">
        <v>15128</v>
      </c>
      <c r="K222" s="33"/>
      <c r="L222" s="33">
        <v>22148</v>
      </c>
      <c r="M222" s="33">
        <v>26492</v>
      </c>
      <c r="N222" s="33">
        <v>4344</v>
      </c>
      <c r="O222" s="33">
        <v>-5050</v>
      </c>
      <c r="P222" s="33">
        <v>-1970</v>
      </c>
      <c r="Q222" s="33"/>
      <c r="R222" s="33"/>
    </row>
    <row r="223" spans="1:18" s="34" customFormat="1" ht="16.5" customHeight="1">
      <c r="A223" s="31" t="s">
        <v>725</v>
      </c>
      <c r="B223" s="32" t="s">
        <v>726</v>
      </c>
      <c r="C223" s="33">
        <v>187171</v>
      </c>
      <c r="D223" s="33">
        <v>107708</v>
      </c>
      <c r="E223" s="33">
        <v>294879</v>
      </c>
      <c r="F223" s="33">
        <v>255226</v>
      </c>
      <c r="G223" s="33">
        <v>21415</v>
      </c>
      <c r="H223" s="33">
        <v>276641</v>
      </c>
      <c r="I223" s="33">
        <v>18238</v>
      </c>
      <c r="J223" s="33">
        <v>-18238</v>
      </c>
      <c r="K223" s="33">
        <v>-7311</v>
      </c>
      <c r="L223" s="33">
        <v>-10927</v>
      </c>
      <c r="M223" s="33">
        <v>8811</v>
      </c>
      <c r="N223" s="33">
        <v>19738</v>
      </c>
      <c r="O223" s="33"/>
      <c r="P223" s="33"/>
      <c r="Q223" s="33"/>
      <c r="R223" s="33"/>
    </row>
    <row r="224" spans="1:18" s="34" customFormat="1" ht="16.5" customHeight="1">
      <c r="A224" s="31" t="s">
        <v>727</v>
      </c>
      <c r="B224" s="32" t="s">
        <v>728</v>
      </c>
      <c r="C224" s="33">
        <v>323049</v>
      </c>
      <c r="D224" s="33">
        <v>75509</v>
      </c>
      <c r="E224" s="33">
        <v>398558</v>
      </c>
      <c r="F224" s="33">
        <v>351201</v>
      </c>
      <c r="G224" s="33">
        <v>28852</v>
      </c>
      <c r="H224" s="33">
        <v>380053</v>
      </c>
      <c r="I224" s="33">
        <v>18505</v>
      </c>
      <c r="J224" s="33">
        <v>-18505</v>
      </c>
      <c r="K224" s="33"/>
      <c r="L224" s="33">
        <v>-505</v>
      </c>
      <c r="M224" s="33">
        <v>761</v>
      </c>
      <c r="N224" s="33">
        <v>1266</v>
      </c>
      <c r="O224" s="33">
        <v>-18000</v>
      </c>
      <c r="P224" s="33"/>
      <c r="Q224" s="33"/>
      <c r="R224" s="33"/>
    </row>
    <row r="225" spans="1:18" s="34" customFormat="1" ht="16.5" customHeight="1">
      <c r="A225" s="31" t="s">
        <v>729</v>
      </c>
      <c r="B225" s="32" t="s">
        <v>730</v>
      </c>
      <c r="C225" s="33">
        <v>156511</v>
      </c>
      <c r="D225" s="33">
        <v>170748</v>
      </c>
      <c r="E225" s="33">
        <v>327259</v>
      </c>
      <c r="F225" s="33">
        <v>340896</v>
      </c>
      <c r="G225" s="33">
        <v>8021</v>
      </c>
      <c r="H225" s="33">
        <v>348917</v>
      </c>
      <c r="I225" s="33">
        <v>-21658</v>
      </c>
      <c r="J225" s="33">
        <v>21658</v>
      </c>
      <c r="K225" s="33">
        <v>3000</v>
      </c>
      <c r="L225" s="33">
        <v>18658</v>
      </c>
      <c r="M225" s="33">
        <v>22596</v>
      </c>
      <c r="N225" s="33">
        <v>3938</v>
      </c>
      <c r="O225" s="33"/>
      <c r="P225" s="33"/>
      <c r="Q225" s="33"/>
      <c r="R225" s="33"/>
    </row>
    <row r="226" spans="1:18" s="34" customFormat="1" ht="16.5" customHeight="1">
      <c r="A226" s="31" t="s">
        <v>731</v>
      </c>
      <c r="B226" s="32" t="s">
        <v>732</v>
      </c>
      <c r="C226" s="33">
        <v>227164</v>
      </c>
      <c r="D226" s="33">
        <v>141081</v>
      </c>
      <c r="E226" s="33">
        <v>368245</v>
      </c>
      <c r="F226" s="33">
        <v>384479</v>
      </c>
      <c r="G226" s="33">
        <v>14359</v>
      </c>
      <c r="H226" s="33">
        <v>398838</v>
      </c>
      <c r="I226" s="33">
        <v>-30593</v>
      </c>
      <c r="J226" s="33">
        <v>30593</v>
      </c>
      <c r="K226" s="33">
        <v>29820</v>
      </c>
      <c r="L226" s="33">
        <v>2473</v>
      </c>
      <c r="M226" s="33">
        <v>4154</v>
      </c>
      <c r="N226" s="33">
        <v>1681</v>
      </c>
      <c r="O226" s="33"/>
      <c r="P226" s="33">
        <v>-1700</v>
      </c>
      <c r="Q226" s="33"/>
      <c r="R226" s="33"/>
    </row>
    <row r="227" spans="1:18" s="34" customFormat="1" ht="16.5" customHeight="1">
      <c r="A227" s="31" t="s">
        <v>733</v>
      </c>
      <c r="B227" s="32" t="s">
        <v>734</v>
      </c>
      <c r="C227" s="33">
        <v>223705</v>
      </c>
      <c r="D227" s="33">
        <v>144136</v>
      </c>
      <c r="E227" s="33">
        <v>367841</v>
      </c>
      <c r="F227" s="33">
        <v>354445</v>
      </c>
      <c r="G227" s="33">
        <v>46136</v>
      </c>
      <c r="H227" s="33">
        <v>400581</v>
      </c>
      <c r="I227" s="33">
        <v>-32740</v>
      </c>
      <c r="J227" s="33">
        <v>32740</v>
      </c>
      <c r="K227" s="33">
        <v>20000</v>
      </c>
      <c r="L227" s="33">
        <v>12740</v>
      </c>
      <c r="M227" s="33">
        <v>19968</v>
      </c>
      <c r="N227" s="33">
        <v>7228</v>
      </c>
      <c r="O227" s="33"/>
      <c r="P227" s="33"/>
      <c r="Q227" s="33"/>
      <c r="R227" s="33"/>
    </row>
    <row r="228" spans="1:18" s="34" customFormat="1" ht="16.5" customHeight="1">
      <c r="A228" s="31" t="s">
        <v>735</v>
      </c>
      <c r="B228" s="32" t="s">
        <v>736</v>
      </c>
      <c r="C228" s="33">
        <v>83310</v>
      </c>
      <c r="D228" s="33">
        <v>30652</v>
      </c>
      <c r="E228" s="33">
        <v>113962</v>
      </c>
      <c r="F228" s="33">
        <v>109536</v>
      </c>
      <c r="G228" s="33">
        <v>9681</v>
      </c>
      <c r="H228" s="33">
        <v>119217</v>
      </c>
      <c r="I228" s="33">
        <v>-5255</v>
      </c>
      <c r="J228" s="33">
        <v>5255</v>
      </c>
      <c r="K228" s="33">
        <v>-700</v>
      </c>
      <c r="L228" s="33">
        <v>5955</v>
      </c>
      <c r="M228" s="33">
        <v>10747</v>
      </c>
      <c r="N228" s="33">
        <v>4792</v>
      </c>
      <c r="O228" s="33"/>
      <c r="P228" s="33"/>
      <c r="Q228" s="33"/>
      <c r="R228" s="33"/>
    </row>
    <row r="229" spans="1:18" s="34" customFormat="1" ht="16.5" customHeight="1">
      <c r="A229" s="31" t="s">
        <v>737</v>
      </c>
      <c r="B229" s="32" t="s">
        <v>738</v>
      </c>
      <c r="C229" s="33">
        <v>167001</v>
      </c>
      <c r="D229" s="33">
        <v>150596</v>
      </c>
      <c r="E229" s="33">
        <v>317597</v>
      </c>
      <c r="F229" s="33">
        <v>297686</v>
      </c>
      <c r="G229" s="33">
        <v>10566</v>
      </c>
      <c r="H229" s="33">
        <v>308252</v>
      </c>
      <c r="I229" s="33">
        <v>9345</v>
      </c>
      <c r="J229" s="33">
        <v>-9345</v>
      </c>
      <c r="K229" s="33">
        <v>-12500</v>
      </c>
      <c r="L229" s="33">
        <v>3155</v>
      </c>
      <c r="M229" s="33">
        <v>6986</v>
      </c>
      <c r="N229" s="33">
        <v>3831</v>
      </c>
      <c r="O229" s="33"/>
      <c r="P229" s="33"/>
      <c r="Q229" s="33"/>
      <c r="R229" s="33"/>
    </row>
    <row r="230" spans="1:18" s="34" customFormat="1" ht="16.5" customHeight="1">
      <c r="A230" s="31" t="s">
        <v>739</v>
      </c>
      <c r="B230" s="32" t="s">
        <v>740</v>
      </c>
      <c r="C230" s="33">
        <v>289896</v>
      </c>
      <c r="D230" s="33">
        <v>101676</v>
      </c>
      <c r="E230" s="33">
        <v>391572</v>
      </c>
      <c r="F230" s="33">
        <v>394290</v>
      </c>
      <c r="G230" s="33">
        <v>30686</v>
      </c>
      <c r="H230" s="33">
        <v>424976</v>
      </c>
      <c r="I230" s="33">
        <v>-33404</v>
      </c>
      <c r="J230" s="33">
        <v>33404</v>
      </c>
      <c r="K230" s="33">
        <v>-5800</v>
      </c>
      <c r="L230" s="33">
        <v>39204</v>
      </c>
      <c r="M230" s="33">
        <v>41542</v>
      </c>
      <c r="N230" s="33">
        <v>2338</v>
      </c>
      <c r="O230" s="33"/>
      <c r="P230" s="33"/>
      <c r="Q230" s="33"/>
      <c r="R230" s="33"/>
    </row>
    <row r="231" spans="1:18" s="34" customFormat="1" ht="16.5" customHeight="1">
      <c r="A231" s="31" t="s">
        <v>741</v>
      </c>
      <c r="B231" s="32" t="s">
        <v>742</v>
      </c>
      <c r="C231" s="33">
        <v>132501</v>
      </c>
      <c r="D231" s="33">
        <v>62671</v>
      </c>
      <c r="E231" s="33">
        <v>195172</v>
      </c>
      <c r="F231" s="33">
        <v>172979</v>
      </c>
      <c r="G231" s="33">
        <v>20742</v>
      </c>
      <c r="H231" s="33">
        <v>193721</v>
      </c>
      <c r="I231" s="33">
        <v>1451</v>
      </c>
      <c r="J231" s="33">
        <v>-1451</v>
      </c>
      <c r="K231" s="33">
        <v>-4000</v>
      </c>
      <c r="L231" s="33">
        <v>2549</v>
      </c>
      <c r="M231" s="33">
        <v>3996</v>
      </c>
      <c r="N231" s="33">
        <v>1447</v>
      </c>
      <c r="O231" s="33"/>
      <c r="P231" s="33"/>
      <c r="Q231" s="33"/>
      <c r="R231" s="33"/>
    </row>
    <row r="232" spans="1:18" s="34" customFormat="1" ht="16.5" customHeight="1">
      <c r="A232" s="31" t="s">
        <v>743</v>
      </c>
      <c r="B232" s="32" t="s">
        <v>744</v>
      </c>
      <c r="C232" s="33">
        <v>117574</v>
      </c>
      <c r="D232" s="33">
        <v>92526</v>
      </c>
      <c r="E232" s="33">
        <v>210100</v>
      </c>
      <c r="F232" s="33">
        <v>201148</v>
      </c>
      <c r="G232" s="33">
        <v>12682</v>
      </c>
      <c r="H232" s="33">
        <v>213830</v>
      </c>
      <c r="I232" s="33">
        <v>-3730</v>
      </c>
      <c r="J232" s="33">
        <v>3730</v>
      </c>
      <c r="K232" s="33">
        <v>-2000</v>
      </c>
      <c r="L232" s="33">
        <v>5730</v>
      </c>
      <c r="M232" s="33">
        <v>6882</v>
      </c>
      <c r="N232" s="33">
        <v>1152</v>
      </c>
      <c r="O232" s="33"/>
      <c r="P232" s="33"/>
      <c r="Q232" s="33"/>
      <c r="R232" s="33"/>
    </row>
    <row r="233" spans="1:18" s="34" customFormat="1" ht="16.5" customHeight="1">
      <c r="A233" s="31" t="s">
        <v>745</v>
      </c>
      <c r="B233" s="32" t="s">
        <v>746</v>
      </c>
      <c r="C233" s="33">
        <v>75587</v>
      </c>
      <c r="D233" s="33">
        <v>109404</v>
      </c>
      <c r="E233" s="33">
        <v>184991</v>
      </c>
      <c r="F233" s="33">
        <v>194146</v>
      </c>
      <c r="G233" s="33">
        <v>12490</v>
      </c>
      <c r="H233" s="33">
        <v>206636</v>
      </c>
      <c r="I233" s="33">
        <v>-21645</v>
      </c>
      <c r="J233" s="33">
        <v>21645</v>
      </c>
      <c r="K233" s="33">
        <v>21000</v>
      </c>
      <c r="L233" s="33">
        <v>645</v>
      </c>
      <c r="M233" s="33">
        <v>1426</v>
      </c>
      <c r="N233" s="33">
        <v>781</v>
      </c>
      <c r="O233" s="33"/>
      <c r="P233" s="33"/>
      <c r="Q233" s="33"/>
      <c r="R233" s="33"/>
    </row>
    <row r="234" spans="1:18" s="34" customFormat="1" ht="16.5" customHeight="1">
      <c r="A234" s="31" t="s">
        <v>747</v>
      </c>
      <c r="B234" s="32" t="s">
        <v>748</v>
      </c>
      <c r="C234" s="33">
        <v>91501</v>
      </c>
      <c r="D234" s="33">
        <v>83764</v>
      </c>
      <c r="E234" s="33">
        <v>175265</v>
      </c>
      <c r="F234" s="33">
        <v>166462</v>
      </c>
      <c r="G234" s="33">
        <v>8994</v>
      </c>
      <c r="H234" s="33">
        <v>175456</v>
      </c>
      <c r="I234" s="33">
        <v>-191</v>
      </c>
      <c r="J234" s="33">
        <v>191</v>
      </c>
      <c r="K234" s="33"/>
      <c r="L234" s="33">
        <v>191</v>
      </c>
      <c r="M234" s="33">
        <v>1140</v>
      </c>
      <c r="N234" s="33">
        <v>949</v>
      </c>
      <c r="O234" s="33"/>
      <c r="P234" s="33"/>
      <c r="Q234" s="33"/>
      <c r="R234" s="33"/>
    </row>
    <row r="235" spans="1:18" s="34" customFormat="1" ht="16.5" customHeight="1">
      <c r="A235" s="31" t="s">
        <v>749</v>
      </c>
      <c r="B235" s="32" t="s">
        <v>750</v>
      </c>
      <c r="C235" s="33">
        <v>136187</v>
      </c>
      <c r="D235" s="33">
        <v>138928</v>
      </c>
      <c r="E235" s="33">
        <v>275115</v>
      </c>
      <c r="F235" s="33">
        <v>262027</v>
      </c>
      <c r="G235" s="33">
        <v>19641</v>
      </c>
      <c r="H235" s="33">
        <v>281668</v>
      </c>
      <c r="I235" s="33">
        <v>-6553</v>
      </c>
      <c r="J235" s="33">
        <v>6553</v>
      </c>
      <c r="K235" s="33"/>
      <c r="L235" s="33">
        <v>6553</v>
      </c>
      <c r="M235" s="33">
        <v>11014</v>
      </c>
      <c r="N235" s="33">
        <v>4461</v>
      </c>
      <c r="O235" s="33"/>
      <c r="P235" s="33"/>
      <c r="Q235" s="33"/>
      <c r="R235" s="33"/>
    </row>
    <row r="236" spans="1:18" s="34" customFormat="1" ht="16.5" customHeight="1">
      <c r="A236" s="31" t="s">
        <v>751</v>
      </c>
      <c r="B236" s="32" t="s">
        <v>752</v>
      </c>
      <c r="C236" s="33">
        <v>86468</v>
      </c>
      <c r="D236" s="33">
        <v>128980</v>
      </c>
      <c r="E236" s="33">
        <v>215448</v>
      </c>
      <c r="F236" s="33">
        <v>196933</v>
      </c>
      <c r="G236" s="33">
        <v>8992</v>
      </c>
      <c r="H236" s="33">
        <v>205925</v>
      </c>
      <c r="I236" s="33">
        <v>9523</v>
      </c>
      <c r="J236" s="33">
        <v>-9523</v>
      </c>
      <c r="K236" s="33"/>
      <c r="L236" s="33">
        <v>-9523</v>
      </c>
      <c r="M236" s="33">
        <v>2415</v>
      </c>
      <c r="N236" s="33">
        <v>11938</v>
      </c>
      <c r="O236" s="33"/>
      <c r="P236" s="33"/>
      <c r="Q236" s="33"/>
      <c r="R236" s="33"/>
    </row>
    <row r="237" spans="1:18" s="34" customFormat="1" ht="16.5" customHeight="1">
      <c r="A237" s="31" t="s">
        <v>753</v>
      </c>
      <c r="B237" s="32" t="s">
        <v>754</v>
      </c>
      <c r="C237" s="33">
        <v>91342</v>
      </c>
      <c r="D237" s="33">
        <v>110980</v>
      </c>
      <c r="E237" s="33">
        <v>202322</v>
      </c>
      <c r="F237" s="33">
        <v>217752</v>
      </c>
      <c r="G237" s="33">
        <v>6530</v>
      </c>
      <c r="H237" s="33">
        <v>224282</v>
      </c>
      <c r="I237" s="33">
        <v>-21960</v>
      </c>
      <c r="J237" s="33">
        <v>21960</v>
      </c>
      <c r="K237" s="33">
        <v>21907</v>
      </c>
      <c r="L237" s="33">
        <v>53</v>
      </c>
      <c r="M237" s="33">
        <v>3955</v>
      </c>
      <c r="N237" s="33">
        <v>3902</v>
      </c>
      <c r="O237" s="33"/>
      <c r="P237" s="33"/>
      <c r="Q237" s="33"/>
      <c r="R237" s="33"/>
    </row>
    <row r="238" spans="1:18" s="34" customFormat="1" ht="16.5" customHeight="1">
      <c r="A238" s="31" t="s">
        <v>755</v>
      </c>
      <c r="B238" s="32" t="s">
        <v>756</v>
      </c>
      <c r="C238" s="33">
        <v>147035</v>
      </c>
      <c r="D238" s="33">
        <v>70805</v>
      </c>
      <c r="E238" s="33">
        <v>217840</v>
      </c>
      <c r="F238" s="33">
        <v>239073</v>
      </c>
      <c r="G238" s="33">
        <v>4855</v>
      </c>
      <c r="H238" s="33">
        <v>243928</v>
      </c>
      <c r="I238" s="33">
        <v>-26088</v>
      </c>
      <c r="J238" s="33">
        <v>26088</v>
      </c>
      <c r="K238" s="33">
        <v>30000</v>
      </c>
      <c r="L238" s="33">
        <v>-3912</v>
      </c>
      <c r="M238" s="33">
        <v>8389</v>
      </c>
      <c r="N238" s="33">
        <v>12301</v>
      </c>
      <c r="O238" s="33"/>
      <c r="P238" s="33"/>
      <c r="Q238" s="33"/>
      <c r="R238" s="33"/>
    </row>
    <row r="239" spans="1:18" s="34" customFormat="1" ht="16.5" customHeight="1">
      <c r="A239" s="31"/>
      <c r="B239" s="32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</row>
    <row r="240" spans="1:18" s="34" customFormat="1" ht="16.5" customHeight="1">
      <c r="A240" s="31"/>
      <c r="B240" s="35" t="s">
        <v>419</v>
      </c>
      <c r="C240" s="33">
        <v>2720940</v>
      </c>
      <c r="D240" s="33">
        <v>2633375</v>
      </c>
      <c r="E240" s="33">
        <v>5354315</v>
      </c>
      <c r="F240" s="33">
        <v>5248773</v>
      </c>
      <c r="G240" s="33">
        <v>267425</v>
      </c>
      <c r="H240" s="33">
        <v>5516198</v>
      </c>
      <c r="I240" s="33">
        <v>-161883</v>
      </c>
      <c r="J240" s="33">
        <v>161883</v>
      </c>
      <c r="K240" s="33">
        <v>93416</v>
      </c>
      <c r="L240" s="33">
        <v>95187</v>
      </c>
      <c r="M240" s="33">
        <v>181274</v>
      </c>
      <c r="N240" s="33">
        <v>86087</v>
      </c>
      <c r="O240" s="33">
        <v>-23050</v>
      </c>
      <c r="P240" s="33">
        <v>-3670</v>
      </c>
      <c r="Q240" s="33"/>
      <c r="R240" s="33"/>
    </row>
    <row r="241" spans="1:18" s="34" customFormat="1" ht="16.5" customHeight="1">
      <c r="A241" s="31"/>
      <c r="B241" s="32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</row>
    <row r="242" spans="1:18" s="34" customFormat="1" ht="16.5" customHeight="1">
      <c r="A242" s="31" t="s">
        <v>757</v>
      </c>
      <c r="B242" s="32" t="s">
        <v>758</v>
      </c>
      <c r="C242" s="33">
        <v>188900</v>
      </c>
      <c r="D242" s="33">
        <v>1313967</v>
      </c>
      <c r="E242" s="33">
        <v>1502867</v>
      </c>
      <c r="F242" s="33">
        <v>1523222</v>
      </c>
      <c r="G242" s="33">
        <v>700</v>
      </c>
      <c r="H242" s="33">
        <v>1523922</v>
      </c>
      <c r="I242" s="33">
        <v>-21055</v>
      </c>
      <c r="J242" s="33">
        <v>21055</v>
      </c>
      <c r="K242" s="33"/>
      <c r="L242" s="33">
        <v>21055</v>
      </c>
      <c r="M242" s="33">
        <v>53052</v>
      </c>
      <c r="N242" s="33">
        <v>31997</v>
      </c>
      <c r="O242" s="33"/>
      <c r="P242" s="33"/>
      <c r="Q242" s="33"/>
      <c r="R242" s="33"/>
    </row>
    <row r="243" spans="1:18" s="34" customFormat="1" ht="16.5" customHeight="1">
      <c r="A243" s="31" t="s">
        <v>759</v>
      </c>
      <c r="B243" s="32" t="s">
        <v>760</v>
      </c>
      <c r="C243" s="33">
        <v>1735062</v>
      </c>
      <c r="D243" s="33">
        <v>916626</v>
      </c>
      <c r="E243" s="33">
        <v>2651688</v>
      </c>
      <c r="F243" s="33">
        <v>2581110</v>
      </c>
      <c r="G243" s="33">
        <v>44404</v>
      </c>
      <c r="H243" s="33">
        <v>2625514</v>
      </c>
      <c r="I243" s="33">
        <v>26174</v>
      </c>
      <c r="J243" s="33">
        <v>-26174</v>
      </c>
      <c r="K243" s="33"/>
      <c r="L243" s="33">
        <v>-23253</v>
      </c>
      <c r="M243" s="33">
        <v>71471</v>
      </c>
      <c r="N243" s="33">
        <v>94724</v>
      </c>
      <c r="O243" s="33"/>
      <c r="P243" s="33">
        <v>-2921</v>
      </c>
      <c r="Q243" s="33"/>
      <c r="R243" s="33"/>
    </row>
    <row r="244" spans="1:18" s="34" customFormat="1" ht="16.5" customHeight="1">
      <c r="A244" s="31" t="s">
        <v>761</v>
      </c>
      <c r="B244" s="32" t="s">
        <v>762</v>
      </c>
      <c r="C244" s="33">
        <v>112746</v>
      </c>
      <c r="D244" s="33">
        <v>158412</v>
      </c>
      <c r="E244" s="33">
        <v>271158</v>
      </c>
      <c r="F244" s="33">
        <v>264090</v>
      </c>
      <c r="G244" s="33">
        <v>574</v>
      </c>
      <c r="H244" s="33">
        <v>264664</v>
      </c>
      <c r="I244" s="33">
        <v>6494</v>
      </c>
      <c r="J244" s="33">
        <v>-6494</v>
      </c>
      <c r="K244" s="33"/>
      <c r="L244" s="33">
        <v>-6494</v>
      </c>
      <c r="M244" s="33">
        <v>1785</v>
      </c>
      <c r="N244" s="33">
        <v>8279</v>
      </c>
      <c r="O244" s="33"/>
      <c r="P244" s="33"/>
      <c r="Q244" s="33"/>
      <c r="R244" s="33"/>
    </row>
    <row r="245" spans="1:18" s="34" customFormat="1" ht="16.5" customHeight="1">
      <c r="A245" s="31" t="s">
        <v>763</v>
      </c>
      <c r="B245" s="32" t="s">
        <v>764</v>
      </c>
      <c r="C245" s="33">
        <v>164777</v>
      </c>
      <c r="D245" s="33">
        <v>216595</v>
      </c>
      <c r="E245" s="33">
        <v>381372</v>
      </c>
      <c r="F245" s="33">
        <v>405262</v>
      </c>
      <c r="G245" s="33">
        <v>2122</v>
      </c>
      <c r="H245" s="33">
        <v>407384</v>
      </c>
      <c r="I245" s="33">
        <v>-26012</v>
      </c>
      <c r="J245" s="33">
        <v>26012</v>
      </c>
      <c r="K245" s="33">
        <v>15000</v>
      </c>
      <c r="L245" s="33">
        <v>11012</v>
      </c>
      <c r="M245" s="33">
        <v>12169</v>
      </c>
      <c r="N245" s="33">
        <v>1157</v>
      </c>
      <c r="O245" s="33"/>
      <c r="P245" s="33"/>
      <c r="Q245" s="33"/>
      <c r="R245" s="33"/>
    </row>
    <row r="246" spans="1:18" s="34" customFormat="1" ht="16.5" customHeight="1">
      <c r="A246" s="31" t="s">
        <v>765</v>
      </c>
      <c r="B246" s="32" t="s">
        <v>766</v>
      </c>
      <c r="C246" s="33">
        <v>27421</v>
      </c>
      <c r="D246" s="33">
        <v>52551</v>
      </c>
      <c r="E246" s="33">
        <v>79972</v>
      </c>
      <c r="F246" s="33">
        <v>73319</v>
      </c>
      <c r="G246" s="33">
        <v>1366</v>
      </c>
      <c r="H246" s="33">
        <v>74685</v>
      </c>
      <c r="I246" s="33">
        <v>5287</v>
      </c>
      <c r="J246" s="33">
        <v>-5287</v>
      </c>
      <c r="K246" s="33"/>
      <c r="L246" s="33">
        <v>-5287</v>
      </c>
      <c r="M246" s="33">
        <v>2873</v>
      </c>
      <c r="N246" s="33">
        <v>8160</v>
      </c>
      <c r="O246" s="33"/>
      <c r="P246" s="33"/>
      <c r="Q246" s="33"/>
      <c r="R246" s="33"/>
    </row>
    <row r="247" spans="1:18" s="34" customFormat="1" ht="16.5" customHeight="1">
      <c r="A247" s="31" t="s">
        <v>767</v>
      </c>
      <c r="B247" s="32" t="s">
        <v>768</v>
      </c>
      <c r="C247" s="33">
        <v>69582</v>
      </c>
      <c r="D247" s="33">
        <v>80259</v>
      </c>
      <c r="E247" s="33">
        <v>149841</v>
      </c>
      <c r="F247" s="33">
        <v>148114</v>
      </c>
      <c r="G247" s="33">
        <v>1380</v>
      </c>
      <c r="H247" s="33">
        <v>149494</v>
      </c>
      <c r="I247" s="33">
        <v>347</v>
      </c>
      <c r="J247" s="33">
        <v>-347</v>
      </c>
      <c r="K247" s="33"/>
      <c r="L247" s="33">
        <v>-347</v>
      </c>
      <c r="M247" s="33">
        <v>493</v>
      </c>
      <c r="N247" s="33">
        <v>840</v>
      </c>
      <c r="O247" s="33"/>
      <c r="P247" s="33"/>
      <c r="Q247" s="33"/>
      <c r="R247" s="33"/>
    </row>
    <row r="248" spans="1:18" s="34" customFormat="1" ht="16.5" customHeight="1">
      <c r="A248" s="31" t="s">
        <v>769</v>
      </c>
      <c r="B248" s="32" t="s">
        <v>770</v>
      </c>
      <c r="C248" s="33">
        <v>67351</v>
      </c>
      <c r="D248" s="33">
        <v>50643</v>
      </c>
      <c r="E248" s="33">
        <v>117994</v>
      </c>
      <c r="F248" s="33">
        <v>101956</v>
      </c>
      <c r="G248" s="33">
        <v>9949</v>
      </c>
      <c r="H248" s="33">
        <v>111905</v>
      </c>
      <c r="I248" s="33">
        <v>6089</v>
      </c>
      <c r="J248" s="33">
        <v>-6089</v>
      </c>
      <c r="K248" s="33"/>
      <c r="L248" s="33">
        <v>-6089</v>
      </c>
      <c r="M248" s="33">
        <v>8</v>
      </c>
      <c r="N248" s="33">
        <v>6097</v>
      </c>
      <c r="O248" s="33"/>
      <c r="P248" s="33"/>
      <c r="Q248" s="33"/>
      <c r="R248" s="33"/>
    </row>
    <row r="249" spans="1:18" s="34" customFormat="1" ht="16.5" customHeight="1">
      <c r="A249" s="31" t="s">
        <v>771</v>
      </c>
      <c r="B249" s="32" t="s">
        <v>772</v>
      </c>
      <c r="C249" s="33">
        <v>26288</v>
      </c>
      <c r="D249" s="33">
        <v>62058</v>
      </c>
      <c r="E249" s="33">
        <v>88346</v>
      </c>
      <c r="F249" s="33">
        <v>83170</v>
      </c>
      <c r="G249" s="33">
        <v>1383</v>
      </c>
      <c r="H249" s="33">
        <v>84553</v>
      </c>
      <c r="I249" s="33">
        <v>3793</v>
      </c>
      <c r="J249" s="33">
        <v>-3793</v>
      </c>
      <c r="K249" s="33"/>
      <c r="L249" s="33">
        <v>-3793</v>
      </c>
      <c r="M249" s="33">
        <v>4965</v>
      </c>
      <c r="N249" s="33">
        <v>8758</v>
      </c>
      <c r="O249" s="33"/>
      <c r="P249" s="33"/>
      <c r="Q249" s="33"/>
      <c r="R249" s="33"/>
    </row>
    <row r="250" spans="1:18" s="34" customFormat="1" ht="16.5" customHeight="1">
      <c r="A250" s="31" t="s">
        <v>773</v>
      </c>
      <c r="B250" s="32" t="s">
        <v>774</v>
      </c>
      <c r="C250" s="33">
        <v>41380</v>
      </c>
      <c r="D250" s="33">
        <v>65644</v>
      </c>
      <c r="E250" s="33">
        <v>107024</v>
      </c>
      <c r="F250" s="33">
        <v>132791</v>
      </c>
      <c r="G250" s="33">
        <v>2077</v>
      </c>
      <c r="H250" s="33">
        <v>134868</v>
      </c>
      <c r="I250" s="33">
        <v>-27844</v>
      </c>
      <c r="J250" s="33">
        <v>27844</v>
      </c>
      <c r="K250" s="33">
        <v>24647</v>
      </c>
      <c r="L250" s="33">
        <v>3197</v>
      </c>
      <c r="M250" s="33">
        <v>5939</v>
      </c>
      <c r="N250" s="33">
        <v>2742</v>
      </c>
      <c r="O250" s="33"/>
      <c r="P250" s="33"/>
      <c r="Q250" s="33"/>
      <c r="R250" s="33"/>
    </row>
    <row r="251" spans="1:18" s="34" customFormat="1" ht="16.5" customHeight="1">
      <c r="A251" s="31" t="s">
        <v>775</v>
      </c>
      <c r="B251" s="32" t="s">
        <v>776</v>
      </c>
      <c r="C251" s="33">
        <v>32055</v>
      </c>
      <c r="D251" s="33">
        <v>47226</v>
      </c>
      <c r="E251" s="33">
        <v>79281</v>
      </c>
      <c r="F251" s="33">
        <v>76240</v>
      </c>
      <c r="G251" s="33">
        <v>3363</v>
      </c>
      <c r="H251" s="33">
        <v>79603</v>
      </c>
      <c r="I251" s="33">
        <v>-322</v>
      </c>
      <c r="J251" s="33">
        <v>322</v>
      </c>
      <c r="K251" s="33"/>
      <c r="L251" s="33">
        <v>322</v>
      </c>
      <c r="M251" s="33">
        <v>1379</v>
      </c>
      <c r="N251" s="33">
        <v>1057</v>
      </c>
      <c r="O251" s="33"/>
      <c r="P251" s="33"/>
      <c r="Q251" s="33"/>
      <c r="R251" s="33"/>
    </row>
    <row r="252" spans="1:18" s="34" customFormat="1" ht="16.5" customHeight="1">
      <c r="A252" s="31" t="s">
        <v>777</v>
      </c>
      <c r="B252" s="32" t="s">
        <v>778</v>
      </c>
      <c r="C252" s="33">
        <v>34435</v>
      </c>
      <c r="D252" s="33">
        <v>70883</v>
      </c>
      <c r="E252" s="33">
        <v>105318</v>
      </c>
      <c r="F252" s="33">
        <v>99801</v>
      </c>
      <c r="G252" s="33">
        <v>5348</v>
      </c>
      <c r="H252" s="33">
        <v>105149</v>
      </c>
      <c r="I252" s="33">
        <v>169</v>
      </c>
      <c r="J252" s="33">
        <v>-169</v>
      </c>
      <c r="K252" s="33"/>
      <c r="L252" s="33">
        <v>-169</v>
      </c>
      <c r="M252" s="33">
        <v>579</v>
      </c>
      <c r="N252" s="33">
        <v>748</v>
      </c>
      <c r="O252" s="33"/>
      <c r="P252" s="33"/>
      <c r="Q252" s="33"/>
      <c r="R252" s="33"/>
    </row>
    <row r="253" spans="1:18" s="34" customFormat="1" ht="16.5" customHeight="1">
      <c r="A253" s="31" t="s">
        <v>779</v>
      </c>
      <c r="B253" s="32" t="s">
        <v>780</v>
      </c>
      <c r="C253" s="33">
        <v>50571</v>
      </c>
      <c r="D253" s="33">
        <v>30127</v>
      </c>
      <c r="E253" s="33">
        <v>80698</v>
      </c>
      <c r="F253" s="33">
        <v>70018</v>
      </c>
      <c r="G253" s="33">
        <v>10752</v>
      </c>
      <c r="H253" s="33">
        <v>80770</v>
      </c>
      <c r="I253" s="33">
        <v>-72</v>
      </c>
      <c r="J253" s="33">
        <v>72</v>
      </c>
      <c r="K253" s="33"/>
      <c r="L253" s="33">
        <v>72</v>
      </c>
      <c r="M253" s="33">
        <v>2145</v>
      </c>
      <c r="N253" s="33">
        <v>2073</v>
      </c>
      <c r="O253" s="33"/>
      <c r="P253" s="33"/>
      <c r="Q253" s="33"/>
      <c r="R253" s="33"/>
    </row>
    <row r="254" spans="1:18" s="34" customFormat="1" ht="16.5" customHeight="1">
      <c r="A254" s="31" t="s">
        <v>781</v>
      </c>
      <c r="B254" s="32" t="s">
        <v>782</v>
      </c>
      <c r="C254" s="33">
        <v>56276</v>
      </c>
      <c r="D254" s="33">
        <v>101077</v>
      </c>
      <c r="E254" s="33">
        <v>157353</v>
      </c>
      <c r="F254" s="33">
        <v>147846</v>
      </c>
      <c r="G254" s="33">
        <v>9669</v>
      </c>
      <c r="H254" s="33">
        <v>157515</v>
      </c>
      <c r="I254" s="33">
        <v>-162</v>
      </c>
      <c r="J254" s="33">
        <v>162</v>
      </c>
      <c r="K254" s="33"/>
      <c r="L254" s="33">
        <v>162</v>
      </c>
      <c r="M254" s="33">
        <v>5485</v>
      </c>
      <c r="N254" s="33">
        <v>5323</v>
      </c>
      <c r="O254" s="33"/>
      <c r="P254" s="33"/>
      <c r="Q254" s="33"/>
      <c r="R254" s="33"/>
    </row>
    <row r="255" spans="1:18" s="34" customFormat="1" ht="16.5" customHeight="1">
      <c r="A255" s="31" t="s">
        <v>783</v>
      </c>
      <c r="B255" s="32" t="s">
        <v>784</v>
      </c>
      <c r="C255" s="33">
        <v>84320</v>
      </c>
      <c r="D255" s="33">
        <v>101130</v>
      </c>
      <c r="E255" s="33">
        <v>185450</v>
      </c>
      <c r="F255" s="33">
        <v>160227</v>
      </c>
      <c r="G255" s="33">
        <v>26311</v>
      </c>
      <c r="H255" s="33">
        <v>186538</v>
      </c>
      <c r="I255" s="33">
        <v>-1088</v>
      </c>
      <c r="J255" s="33">
        <v>1088</v>
      </c>
      <c r="K255" s="33"/>
      <c r="L255" s="33">
        <v>1088</v>
      </c>
      <c r="M255" s="33">
        <v>1352</v>
      </c>
      <c r="N255" s="33">
        <v>264</v>
      </c>
      <c r="O255" s="33"/>
      <c r="P255" s="33"/>
      <c r="Q255" s="33"/>
      <c r="R255" s="33"/>
    </row>
    <row r="256" spans="1:18" s="34" customFormat="1" ht="16.5" customHeight="1">
      <c r="A256" s="31" t="s">
        <v>785</v>
      </c>
      <c r="B256" s="32" t="s">
        <v>786</v>
      </c>
      <c r="C256" s="33">
        <v>42070</v>
      </c>
      <c r="D256" s="33">
        <v>86021</v>
      </c>
      <c r="E256" s="33">
        <v>128091</v>
      </c>
      <c r="F256" s="33">
        <v>121608</v>
      </c>
      <c r="G256" s="33">
        <v>2879</v>
      </c>
      <c r="H256" s="33">
        <v>124487</v>
      </c>
      <c r="I256" s="33">
        <v>3604</v>
      </c>
      <c r="J256" s="33">
        <v>-3604</v>
      </c>
      <c r="K256" s="33"/>
      <c r="L256" s="33">
        <v>-3604</v>
      </c>
      <c r="M256" s="33">
        <v>140</v>
      </c>
      <c r="N256" s="33">
        <v>3744</v>
      </c>
      <c r="O256" s="33"/>
      <c r="P256" s="33"/>
      <c r="Q256" s="33"/>
      <c r="R256" s="33"/>
    </row>
    <row r="257" spans="1:18" s="34" customFormat="1" ht="16.5" customHeight="1">
      <c r="A257" s="31" t="s">
        <v>787</v>
      </c>
      <c r="B257" s="32" t="s">
        <v>788</v>
      </c>
      <c r="C257" s="33">
        <v>28157</v>
      </c>
      <c r="D257" s="33">
        <v>62326</v>
      </c>
      <c r="E257" s="33">
        <v>90483</v>
      </c>
      <c r="F257" s="33">
        <v>84161</v>
      </c>
      <c r="G257" s="33">
        <v>5770</v>
      </c>
      <c r="H257" s="33">
        <v>89931</v>
      </c>
      <c r="I257" s="33">
        <v>552</v>
      </c>
      <c r="J257" s="33">
        <v>-552</v>
      </c>
      <c r="K257" s="33"/>
      <c r="L257" s="33">
        <v>-552</v>
      </c>
      <c r="M257" s="33">
        <v>1606</v>
      </c>
      <c r="N257" s="33">
        <v>2158</v>
      </c>
      <c r="O257" s="33"/>
      <c r="P257" s="33"/>
      <c r="Q257" s="33"/>
      <c r="R257" s="33"/>
    </row>
    <row r="258" spans="1:18" s="34" customFormat="1" ht="16.5" customHeight="1">
      <c r="A258" s="31" t="s">
        <v>789</v>
      </c>
      <c r="B258" s="32" t="s">
        <v>790</v>
      </c>
      <c r="C258" s="33">
        <v>60852</v>
      </c>
      <c r="D258" s="33">
        <v>107486</v>
      </c>
      <c r="E258" s="33">
        <v>168338</v>
      </c>
      <c r="F258" s="33">
        <v>157720</v>
      </c>
      <c r="G258" s="33">
        <v>5949</v>
      </c>
      <c r="H258" s="33">
        <v>163669</v>
      </c>
      <c r="I258" s="33">
        <v>4669</v>
      </c>
      <c r="J258" s="33">
        <v>-4669</v>
      </c>
      <c r="K258" s="33"/>
      <c r="L258" s="33">
        <v>-4669</v>
      </c>
      <c r="M258" s="33">
        <v>959</v>
      </c>
      <c r="N258" s="33">
        <v>5628</v>
      </c>
      <c r="O258" s="33"/>
      <c r="P258" s="33"/>
      <c r="Q258" s="33"/>
      <c r="R258" s="33"/>
    </row>
    <row r="259" spans="1:18" s="34" customFormat="1" ht="16.5" customHeight="1">
      <c r="A259" s="31" t="s">
        <v>791</v>
      </c>
      <c r="B259" s="32" t="s">
        <v>792</v>
      </c>
      <c r="C259" s="33">
        <v>225851</v>
      </c>
      <c r="D259" s="33">
        <v>210834</v>
      </c>
      <c r="E259" s="33">
        <v>436685</v>
      </c>
      <c r="F259" s="33">
        <v>480593</v>
      </c>
      <c r="G259" s="33">
        <v>12985</v>
      </c>
      <c r="H259" s="33">
        <v>493578</v>
      </c>
      <c r="I259" s="33">
        <v>-56893</v>
      </c>
      <c r="J259" s="33">
        <v>56893</v>
      </c>
      <c r="K259" s="33">
        <v>62000</v>
      </c>
      <c r="L259" s="33">
        <v>-5107</v>
      </c>
      <c r="M259" s="33">
        <v>37</v>
      </c>
      <c r="N259" s="33">
        <v>5144</v>
      </c>
      <c r="O259" s="33"/>
      <c r="P259" s="33"/>
      <c r="Q259" s="33"/>
      <c r="R259" s="33"/>
    </row>
    <row r="260" spans="1:18" s="34" customFormat="1" ht="16.5" customHeight="1">
      <c r="A260" s="31" t="s">
        <v>793</v>
      </c>
      <c r="B260" s="32" t="s">
        <v>794</v>
      </c>
      <c r="C260" s="33">
        <v>48945</v>
      </c>
      <c r="D260" s="33">
        <v>33148</v>
      </c>
      <c r="E260" s="33">
        <v>82093</v>
      </c>
      <c r="F260" s="33">
        <v>72750</v>
      </c>
      <c r="G260" s="33">
        <v>10572</v>
      </c>
      <c r="H260" s="33">
        <v>83322</v>
      </c>
      <c r="I260" s="33">
        <v>-1229</v>
      </c>
      <c r="J260" s="33">
        <v>1229</v>
      </c>
      <c r="K260" s="33"/>
      <c r="L260" s="33">
        <v>1229</v>
      </c>
      <c r="M260" s="33">
        <v>3091</v>
      </c>
      <c r="N260" s="33">
        <v>1862</v>
      </c>
      <c r="O260" s="33"/>
      <c r="P260" s="33"/>
      <c r="Q260" s="33"/>
      <c r="R260" s="33"/>
    </row>
    <row r="261" spans="1:18" s="34" customFormat="1" ht="16.5" customHeight="1">
      <c r="A261" s="31" t="s">
        <v>795</v>
      </c>
      <c r="B261" s="32" t="s">
        <v>796</v>
      </c>
      <c r="C261" s="33">
        <v>70709</v>
      </c>
      <c r="D261" s="33">
        <v>71017</v>
      </c>
      <c r="E261" s="33">
        <v>141726</v>
      </c>
      <c r="F261" s="33">
        <v>143639</v>
      </c>
      <c r="G261" s="33">
        <v>13927</v>
      </c>
      <c r="H261" s="33">
        <v>157566</v>
      </c>
      <c r="I261" s="33">
        <v>-15840</v>
      </c>
      <c r="J261" s="33">
        <v>15840</v>
      </c>
      <c r="K261" s="33"/>
      <c r="L261" s="33">
        <v>-1921</v>
      </c>
      <c r="M261" s="33">
        <v>1404</v>
      </c>
      <c r="N261" s="33">
        <v>3325</v>
      </c>
      <c r="O261" s="33"/>
      <c r="P261" s="33"/>
      <c r="Q261" s="33">
        <v>17761</v>
      </c>
      <c r="R261" s="33"/>
    </row>
    <row r="262" spans="1:18" s="34" customFormat="1" ht="16.5" customHeight="1">
      <c r="A262" s="31" t="s">
        <v>797</v>
      </c>
      <c r="B262" s="32" t="s">
        <v>798</v>
      </c>
      <c r="C262" s="33">
        <v>74722</v>
      </c>
      <c r="D262" s="33">
        <v>89620</v>
      </c>
      <c r="E262" s="33">
        <v>164342</v>
      </c>
      <c r="F262" s="33">
        <v>153603</v>
      </c>
      <c r="G262" s="33">
        <v>8980</v>
      </c>
      <c r="H262" s="33">
        <v>162583</v>
      </c>
      <c r="I262" s="33">
        <v>1759</v>
      </c>
      <c r="J262" s="33">
        <v>-1759</v>
      </c>
      <c r="K262" s="33"/>
      <c r="L262" s="33">
        <v>-209</v>
      </c>
      <c r="M262" s="33">
        <v>6800</v>
      </c>
      <c r="N262" s="33">
        <v>7009</v>
      </c>
      <c r="O262" s="33"/>
      <c r="P262" s="33">
        <v>-1550</v>
      </c>
      <c r="Q262" s="33"/>
      <c r="R262" s="33"/>
    </row>
    <row r="263" spans="1:18" s="34" customFormat="1" ht="16.5" customHeight="1">
      <c r="A263" s="31" t="s">
        <v>799</v>
      </c>
      <c r="B263" s="32" t="s">
        <v>800</v>
      </c>
      <c r="C263" s="33">
        <v>28012</v>
      </c>
      <c r="D263" s="33">
        <v>71773</v>
      </c>
      <c r="E263" s="33">
        <v>99785</v>
      </c>
      <c r="F263" s="33">
        <v>113406</v>
      </c>
      <c r="G263" s="33">
        <v>2941</v>
      </c>
      <c r="H263" s="33">
        <v>116347</v>
      </c>
      <c r="I263" s="33">
        <v>-16562</v>
      </c>
      <c r="J263" s="33">
        <v>16562</v>
      </c>
      <c r="K263" s="33"/>
      <c r="L263" s="33">
        <v>18085</v>
      </c>
      <c r="M263" s="33">
        <v>19394</v>
      </c>
      <c r="N263" s="33">
        <v>1309</v>
      </c>
      <c r="O263" s="33"/>
      <c r="P263" s="33">
        <v>-1523</v>
      </c>
      <c r="Q263" s="33"/>
      <c r="R263" s="33"/>
    </row>
    <row r="264" spans="1:18" s="34" customFormat="1" ht="16.5" customHeight="1">
      <c r="A264" s="31" t="s">
        <v>801</v>
      </c>
      <c r="B264" s="32" t="s">
        <v>802</v>
      </c>
      <c r="C264" s="33">
        <v>55044</v>
      </c>
      <c r="D264" s="33">
        <v>97703</v>
      </c>
      <c r="E264" s="33">
        <v>152747</v>
      </c>
      <c r="F264" s="33">
        <v>148121</v>
      </c>
      <c r="G264" s="33">
        <v>2045</v>
      </c>
      <c r="H264" s="33">
        <v>150166</v>
      </c>
      <c r="I264" s="33">
        <v>2581</v>
      </c>
      <c r="J264" s="33">
        <v>-2581</v>
      </c>
      <c r="K264" s="33"/>
      <c r="L264" s="33">
        <v>-2581</v>
      </c>
      <c r="M264" s="33">
        <v>451</v>
      </c>
      <c r="N264" s="33">
        <v>3032</v>
      </c>
      <c r="O264" s="33"/>
      <c r="P264" s="33"/>
      <c r="Q264" s="33"/>
      <c r="R264" s="33"/>
    </row>
    <row r="265" spans="1:18" s="34" customFormat="1" ht="16.5" customHeight="1">
      <c r="A265" s="31" t="s">
        <v>803</v>
      </c>
      <c r="B265" s="32" t="s">
        <v>804</v>
      </c>
      <c r="C265" s="33">
        <v>40218</v>
      </c>
      <c r="D265" s="33">
        <v>57151</v>
      </c>
      <c r="E265" s="33">
        <v>97369</v>
      </c>
      <c r="F265" s="33">
        <v>95781</v>
      </c>
      <c r="G265" s="33">
        <v>3170</v>
      </c>
      <c r="H265" s="33">
        <v>98951</v>
      </c>
      <c r="I265" s="33">
        <v>-1582</v>
      </c>
      <c r="J265" s="33">
        <v>1582</v>
      </c>
      <c r="K265" s="33"/>
      <c r="L265" s="33">
        <v>1582</v>
      </c>
      <c r="M265" s="33">
        <v>3439</v>
      </c>
      <c r="N265" s="33">
        <v>1857</v>
      </c>
      <c r="O265" s="33"/>
      <c r="P265" s="33"/>
      <c r="Q265" s="33"/>
      <c r="R265" s="33"/>
    </row>
    <row r="266" spans="1:18" s="34" customFormat="1" ht="16.5" customHeight="1">
      <c r="A266" s="31"/>
      <c r="B266" s="32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1:18" s="34" customFormat="1" ht="16.5" customHeight="1">
      <c r="A267" s="31"/>
      <c r="B267" s="35" t="s">
        <v>419</v>
      </c>
      <c r="C267" s="33">
        <v>3365744</v>
      </c>
      <c r="D267" s="33">
        <v>4154277</v>
      </c>
      <c r="E267" s="33">
        <v>7520021</v>
      </c>
      <c r="F267" s="33">
        <v>7438548</v>
      </c>
      <c r="G267" s="33">
        <v>188616</v>
      </c>
      <c r="H267" s="33">
        <v>7627164</v>
      </c>
      <c r="I267" s="33">
        <v>-107143</v>
      </c>
      <c r="J267" s="33">
        <v>107143</v>
      </c>
      <c r="K267" s="33">
        <v>101647</v>
      </c>
      <c r="L267" s="33">
        <v>-6271</v>
      </c>
      <c r="M267" s="33">
        <v>201016</v>
      </c>
      <c r="N267" s="33">
        <v>207287</v>
      </c>
      <c r="O267" s="33"/>
      <c r="P267" s="33">
        <v>-5994</v>
      </c>
      <c r="Q267" s="33">
        <v>17761</v>
      </c>
      <c r="R267" s="33"/>
    </row>
    <row r="268" spans="1:18" s="34" customFormat="1" ht="16.5" customHeight="1">
      <c r="A268" s="31"/>
      <c r="B268" s="32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</row>
    <row r="269" spans="1:18" s="34" customFormat="1" ht="16.5" customHeight="1">
      <c r="A269" s="31" t="s">
        <v>805</v>
      </c>
      <c r="B269" s="32" t="s">
        <v>806</v>
      </c>
      <c r="C269" s="33">
        <v>8246</v>
      </c>
      <c r="D269" s="33">
        <v>601331</v>
      </c>
      <c r="E269" s="33">
        <v>609577</v>
      </c>
      <c r="F269" s="33">
        <v>623763</v>
      </c>
      <c r="G269" s="33">
        <v>19850</v>
      </c>
      <c r="H269" s="33">
        <v>643613</v>
      </c>
      <c r="I269" s="33">
        <v>-34036</v>
      </c>
      <c r="J269" s="33">
        <v>34036</v>
      </c>
      <c r="K269" s="33">
        <v>15000</v>
      </c>
      <c r="L269" s="33">
        <v>19036</v>
      </c>
      <c r="M269" s="33">
        <v>48760</v>
      </c>
      <c r="N269" s="33">
        <v>29724</v>
      </c>
      <c r="O269" s="33"/>
      <c r="P269" s="33"/>
      <c r="Q269" s="33"/>
      <c r="R269" s="33"/>
    </row>
    <row r="270" spans="1:18" s="34" customFormat="1" ht="16.5" customHeight="1">
      <c r="A270" s="31" t="s">
        <v>807</v>
      </c>
      <c r="B270" s="32" t="s">
        <v>808</v>
      </c>
      <c r="C270" s="33">
        <v>704029</v>
      </c>
      <c r="D270" s="33">
        <v>812681</v>
      </c>
      <c r="E270" s="33">
        <v>1516710</v>
      </c>
      <c r="F270" s="33">
        <v>1433878</v>
      </c>
      <c r="G270" s="33">
        <v>2592</v>
      </c>
      <c r="H270" s="33">
        <v>1436470</v>
      </c>
      <c r="I270" s="33">
        <v>80240</v>
      </c>
      <c r="J270" s="33">
        <v>-80240</v>
      </c>
      <c r="K270" s="33">
        <v>50000</v>
      </c>
      <c r="L270" s="33">
        <v>5760</v>
      </c>
      <c r="M270" s="33">
        <v>16082</v>
      </c>
      <c r="N270" s="33">
        <v>10322</v>
      </c>
      <c r="O270" s="33">
        <v>-136000</v>
      </c>
      <c r="P270" s="33"/>
      <c r="Q270" s="33"/>
      <c r="R270" s="33"/>
    </row>
    <row r="271" spans="1:18" s="34" customFormat="1" ht="16.5" customHeight="1">
      <c r="A271" s="31" t="s">
        <v>809</v>
      </c>
      <c r="B271" s="32" t="s">
        <v>810</v>
      </c>
      <c r="C271" s="33">
        <v>178165</v>
      </c>
      <c r="D271" s="33">
        <v>230667</v>
      </c>
      <c r="E271" s="33">
        <v>408832</v>
      </c>
      <c r="F271" s="33">
        <v>410735</v>
      </c>
      <c r="G271" s="33">
        <v>628</v>
      </c>
      <c r="H271" s="33">
        <v>411363</v>
      </c>
      <c r="I271" s="33">
        <v>-2531</v>
      </c>
      <c r="J271" s="33">
        <v>2531</v>
      </c>
      <c r="K271" s="33"/>
      <c r="L271" s="33">
        <v>2531</v>
      </c>
      <c r="M271" s="33">
        <v>9189</v>
      </c>
      <c r="N271" s="33">
        <v>6658</v>
      </c>
      <c r="O271" s="33"/>
      <c r="P271" s="33"/>
      <c r="Q271" s="33"/>
      <c r="R271" s="33"/>
    </row>
    <row r="272" spans="1:18" s="34" customFormat="1" ht="16.5" customHeight="1">
      <c r="A272" s="31" t="s">
        <v>811</v>
      </c>
      <c r="B272" s="32" t="s">
        <v>812</v>
      </c>
      <c r="C272" s="33">
        <v>49712</v>
      </c>
      <c r="D272" s="33">
        <v>133518</v>
      </c>
      <c r="E272" s="33">
        <v>183230</v>
      </c>
      <c r="F272" s="33">
        <v>174740</v>
      </c>
      <c r="G272" s="33">
        <v>8085</v>
      </c>
      <c r="H272" s="33">
        <v>182825</v>
      </c>
      <c r="I272" s="33">
        <v>405</v>
      </c>
      <c r="J272" s="33">
        <v>-405</v>
      </c>
      <c r="K272" s="33"/>
      <c r="L272" s="33">
        <v>-405</v>
      </c>
      <c r="M272" s="33">
        <v>1789</v>
      </c>
      <c r="N272" s="33">
        <v>2194</v>
      </c>
      <c r="O272" s="33"/>
      <c r="P272" s="33"/>
      <c r="Q272" s="33"/>
      <c r="R272" s="33"/>
    </row>
    <row r="273" spans="1:18" s="34" customFormat="1" ht="16.5" customHeight="1">
      <c r="A273" s="31" t="s">
        <v>813</v>
      </c>
      <c r="B273" s="32" t="s">
        <v>814</v>
      </c>
      <c r="C273" s="33">
        <v>23050</v>
      </c>
      <c r="D273" s="33">
        <v>55672</v>
      </c>
      <c r="E273" s="33">
        <v>78722</v>
      </c>
      <c r="F273" s="33">
        <v>74195</v>
      </c>
      <c r="G273" s="33">
        <v>4656</v>
      </c>
      <c r="H273" s="33">
        <v>78851</v>
      </c>
      <c r="I273" s="33">
        <v>-129</v>
      </c>
      <c r="J273" s="33">
        <v>129</v>
      </c>
      <c r="K273" s="33"/>
      <c r="L273" s="33">
        <v>129</v>
      </c>
      <c r="M273" s="33">
        <v>563</v>
      </c>
      <c r="N273" s="33">
        <v>434</v>
      </c>
      <c r="O273" s="33"/>
      <c r="P273" s="33"/>
      <c r="Q273" s="33"/>
      <c r="R273" s="33"/>
    </row>
    <row r="274" spans="1:18" s="34" customFormat="1" ht="16.5" customHeight="1">
      <c r="A274" s="31" t="s">
        <v>815</v>
      </c>
      <c r="B274" s="32" t="s">
        <v>816</v>
      </c>
      <c r="C274" s="33">
        <v>16409</v>
      </c>
      <c r="D274" s="33">
        <v>72137</v>
      </c>
      <c r="E274" s="33">
        <v>88546</v>
      </c>
      <c r="F274" s="33">
        <v>113513</v>
      </c>
      <c r="G274" s="33">
        <v>2255</v>
      </c>
      <c r="H274" s="33">
        <v>115768</v>
      </c>
      <c r="I274" s="33">
        <v>-27222</v>
      </c>
      <c r="J274" s="33">
        <v>27222</v>
      </c>
      <c r="K274" s="33">
        <v>23740</v>
      </c>
      <c r="L274" s="33">
        <v>3482</v>
      </c>
      <c r="M274" s="33">
        <v>8671</v>
      </c>
      <c r="N274" s="33">
        <v>5189</v>
      </c>
      <c r="O274" s="33"/>
      <c r="P274" s="33"/>
      <c r="Q274" s="33"/>
      <c r="R274" s="33"/>
    </row>
    <row r="275" spans="1:18" s="34" customFormat="1" ht="16.5" customHeight="1">
      <c r="A275" s="31" t="s">
        <v>817</v>
      </c>
      <c r="B275" s="32" t="s">
        <v>818</v>
      </c>
      <c r="C275" s="33">
        <v>24987</v>
      </c>
      <c r="D275" s="33">
        <v>65188</v>
      </c>
      <c r="E275" s="33">
        <v>90175</v>
      </c>
      <c r="F275" s="33">
        <v>85025</v>
      </c>
      <c r="G275" s="33">
        <v>4696</v>
      </c>
      <c r="H275" s="33">
        <v>89721</v>
      </c>
      <c r="I275" s="33">
        <v>454</v>
      </c>
      <c r="J275" s="33">
        <v>-454</v>
      </c>
      <c r="K275" s="33"/>
      <c r="L275" s="33">
        <v>-454</v>
      </c>
      <c r="M275" s="33">
        <v>4235</v>
      </c>
      <c r="N275" s="33">
        <v>4689</v>
      </c>
      <c r="O275" s="33"/>
      <c r="P275" s="33"/>
      <c r="Q275" s="33"/>
      <c r="R275" s="33"/>
    </row>
    <row r="276" spans="1:18" s="34" customFormat="1" ht="16.5" customHeight="1">
      <c r="A276" s="31" t="s">
        <v>819</v>
      </c>
      <c r="B276" s="32" t="s">
        <v>820</v>
      </c>
      <c r="C276" s="33">
        <v>28782</v>
      </c>
      <c r="D276" s="33">
        <v>48391</v>
      </c>
      <c r="E276" s="33">
        <v>77173</v>
      </c>
      <c r="F276" s="33">
        <v>75656</v>
      </c>
      <c r="G276" s="33">
        <v>2440</v>
      </c>
      <c r="H276" s="33">
        <v>78096</v>
      </c>
      <c r="I276" s="33">
        <v>-923</v>
      </c>
      <c r="J276" s="33">
        <v>923</v>
      </c>
      <c r="K276" s="33"/>
      <c r="L276" s="33">
        <v>923</v>
      </c>
      <c r="M276" s="33">
        <v>1279</v>
      </c>
      <c r="N276" s="33">
        <v>356</v>
      </c>
      <c r="O276" s="33"/>
      <c r="P276" s="33"/>
      <c r="Q276" s="33"/>
      <c r="R276" s="33"/>
    </row>
    <row r="277" spans="1:18" s="34" customFormat="1" ht="16.5" customHeight="1">
      <c r="A277" s="31" t="s">
        <v>821</v>
      </c>
      <c r="B277" s="32" t="s">
        <v>822</v>
      </c>
      <c r="C277" s="33">
        <v>42446</v>
      </c>
      <c r="D277" s="33">
        <v>127525</v>
      </c>
      <c r="E277" s="33">
        <v>169971</v>
      </c>
      <c r="F277" s="33">
        <v>169911</v>
      </c>
      <c r="G277" s="33">
        <v>1327</v>
      </c>
      <c r="H277" s="33">
        <v>171238</v>
      </c>
      <c r="I277" s="33">
        <v>-1267</v>
      </c>
      <c r="J277" s="33">
        <v>1267</v>
      </c>
      <c r="K277" s="33"/>
      <c r="L277" s="33">
        <v>1267</v>
      </c>
      <c r="M277" s="33">
        <v>9809</v>
      </c>
      <c r="N277" s="33">
        <v>8542</v>
      </c>
      <c r="O277" s="33"/>
      <c r="P277" s="33"/>
      <c r="Q277" s="33"/>
      <c r="R277" s="33"/>
    </row>
    <row r="278" spans="1:18" s="34" customFormat="1" ht="16.5" customHeight="1">
      <c r="A278" s="31" t="s">
        <v>823</v>
      </c>
      <c r="B278" s="32" t="s">
        <v>824</v>
      </c>
      <c r="C278" s="33">
        <v>32980</v>
      </c>
      <c r="D278" s="33">
        <v>34165</v>
      </c>
      <c r="E278" s="33">
        <v>67145</v>
      </c>
      <c r="F278" s="33">
        <v>48518</v>
      </c>
      <c r="G278" s="33">
        <v>18943</v>
      </c>
      <c r="H278" s="33">
        <v>67461</v>
      </c>
      <c r="I278" s="33">
        <v>-316</v>
      </c>
      <c r="J278" s="33">
        <v>316</v>
      </c>
      <c r="K278" s="33"/>
      <c r="L278" s="33">
        <v>316</v>
      </c>
      <c r="M278" s="33">
        <v>5348</v>
      </c>
      <c r="N278" s="33">
        <v>5032</v>
      </c>
      <c r="O278" s="33"/>
      <c r="P278" s="33"/>
      <c r="Q278" s="33"/>
      <c r="R278" s="33"/>
    </row>
    <row r="279" spans="1:18" s="34" customFormat="1" ht="16.5" customHeight="1">
      <c r="A279" s="31" t="s">
        <v>825</v>
      </c>
      <c r="B279" s="32" t="s">
        <v>826</v>
      </c>
      <c r="C279" s="33">
        <v>107431</v>
      </c>
      <c r="D279" s="33">
        <v>92161</v>
      </c>
      <c r="E279" s="33">
        <v>199592</v>
      </c>
      <c r="F279" s="33">
        <v>198878</v>
      </c>
      <c r="G279" s="33">
        <v>1817</v>
      </c>
      <c r="H279" s="33">
        <v>200695</v>
      </c>
      <c r="I279" s="33">
        <v>-1103</v>
      </c>
      <c r="J279" s="33">
        <v>1103</v>
      </c>
      <c r="K279" s="33"/>
      <c r="L279" s="33">
        <v>1103</v>
      </c>
      <c r="M279" s="33">
        <v>3270</v>
      </c>
      <c r="N279" s="33">
        <v>2167</v>
      </c>
      <c r="O279" s="33"/>
      <c r="P279" s="33"/>
      <c r="Q279" s="33"/>
      <c r="R279" s="33"/>
    </row>
    <row r="280" spans="1:18" s="34" customFormat="1" ht="16.5" customHeight="1">
      <c r="A280" s="31" t="s">
        <v>827</v>
      </c>
      <c r="B280" s="32" t="s">
        <v>828</v>
      </c>
      <c r="C280" s="33">
        <v>17867</v>
      </c>
      <c r="D280" s="33">
        <v>60330</v>
      </c>
      <c r="E280" s="33">
        <v>78197</v>
      </c>
      <c r="F280" s="33">
        <v>72492</v>
      </c>
      <c r="G280" s="33">
        <v>3376</v>
      </c>
      <c r="H280" s="33">
        <v>75868</v>
      </c>
      <c r="I280" s="33">
        <v>2329</v>
      </c>
      <c r="J280" s="33">
        <v>-2329</v>
      </c>
      <c r="K280" s="33"/>
      <c r="L280" s="33">
        <v>-2329</v>
      </c>
      <c r="M280" s="33">
        <v>2519</v>
      </c>
      <c r="N280" s="33">
        <v>4848</v>
      </c>
      <c r="O280" s="33"/>
      <c r="P280" s="33"/>
      <c r="Q280" s="33"/>
      <c r="R280" s="33"/>
    </row>
    <row r="281" spans="1:18" s="34" customFormat="1" ht="16.5" customHeight="1">
      <c r="A281" s="31" t="s">
        <v>829</v>
      </c>
      <c r="B281" s="32" t="s">
        <v>830</v>
      </c>
      <c r="C281" s="33">
        <v>33930</v>
      </c>
      <c r="D281" s="33">
        <v>75224</v>
      </c>
      <c r="E281" s="33">
        <v>109154</v>
      </c>
      <c r="F281" s="33">
        <v>105374</v>
      </c>
      <c r="G281" s="33">
        <v>3001</v>
      </c>
      <c r="H281" s="33">
        <v>108375</v>
      </c>
      <c r="I281" s="33">
        <v>779</v>
      </c>
      <c r="J281" s="33">
        <v>-779</v>
      </c>
      <c r="K281" s="33"/>
      <c r="L281" s="33">
        <v>-779</v>
      </c>
      <c r="M281" s="33">
        <v>3855</v>
      </c>
      <c r="N281" s="33">
        <v>4634</v>
      </c>
      <c r="O281" s="33"/>
      <c r="P281" s="33"/>
      <c r="Q281" s="33"/>
      <c r="R281" s="33"/>
    </row>
    <row r="282" spans="1:18" s="34" customFormat="1" ht="16.5" customHeight="1">
      <c r="A282" s="31" t="s">
        <v>831</v>
      </c>
      <c r="B282" s="32" t="s">
        <v>832</v>
      </c>
      <c r="C282" s="33">
        <v>21430</v>
      </c>
      <c r="D282" s="33">
        <v>76740</v>
      </c>
      <c r="E282" s="33">
        <v>98170</v>
      </c>
      <c r="F282" s="33">
        <v>97103</v>
      </c>
      <c r="G282" s="33">
        <v>2408</v>
      </c>
      <c r="H282" s="33">
        <v>99511</v>
      </c>
      <c r="I282" s="33">
        <v>-1341</v>
      </c>
      <c r="J282" s="33">
        <v>1341</v>
      </c>
      <c r="K282" s="33"/>
      <c r="L282" s="33">
        <v>1341</v>
      </c>
      <c r="M282" s="33">
        <v>1683</v>
      </c>
      <c r="N282" s="33">
        <v>342</v>
      </c>
      <c r="O282" s="33"/>
      <c r="P282" s="33"/>
      <c r="Q282" s="33"/>
      <c r="R282" s="33"/>
    </row>
    <row r="283" spans="1:18" s="34" customFormat="1" ht="16.5" customHeight="1">
      <c r="A283" s="31" t="s">
        <v>833</v>
      </c>
      <c r="B283" s="32" t="s">
        <v>834</v>
      </c>
      <c r="C283" s="33">
        <v>34689</v>
      </c>
      <c r="D283" s="33">
        <v>51953</v>
      </c>
      <c r="E283" s="33">
        <v>86642</v>
      </c>
      <c r="F283" s="33">
        <v>85010</v>
      </c>
      <c r="G283" s="33">
        <v>7654</v>
      </c>
      <c r="H283" s="33">
        <v>92664</v>
      </c>
      <c r="I283" s="33">
        <v>-6022</v>
      </c>
      <c r="J283" s="33">
        <v>6022</v>
      </c>
      <c r="K283" s="33"/>
      <c r="L283" s="33">
        <v>3122</v>
      </c>
      <c r="M283" s="33">
        <v>3524</v>
      </c>
      <c r="N283" s="33">
        <v>402</v>
      </c>
      <c r="O283" s="33"/>
      <c r="P283" s="33">
        <v>2900</v>
      </c>
      <c r="Q283" s="33"/>
      <c r="R283" s="33"/>
    </row>
    <row r="284" spans="1:18" s="34" customFormat="1" ht="16.5" customHeight="1">
      <c r="A284" s="31" t="s">
        <v>835</v>
      </c>
      <c r="B284" s="32" t="s">
        <v>836</v>
      </c>
      <c r="C284" s="33">
        <v>34736</v>
      </c>
      <c r="D284" s="33">
        <v>89552</v>
      </c>
      <c r="E284" s="33">
        <v>124288</v>
      </c>
      <c r="F284" s="33">
        <v>120747</v>
      </c>
      <c r="G284" s="33">
        <v>494</v>
      </c>
      <c r="H284" s="33">
        <v>121241</v>
      </c>
      <c r="I284" s="33">
        <v>3047</v>
      </c>
      <c r="J284" s="33">
        <v>-3047</v>
      </c>
      <c r="K284" s="33"/>
      <c r="L284" s="33">
        <v>-3047</v>
      </c>
      <c r="M284" s="33">
        <v>5125</v>
      </c>
      <c r="N284" s="33">
        <v>8172</v>
      </c>
      <c r="O284" s="33"/>
      <c r="P284" s="33"/>
      <c r="Q284" s="33"/>
      <c r="R284" s="33"/>
    </row>
    <row r="285" spans="1:18" s="34" customFormat="1" ht="16.5" customHeight="1">
      <c r="A285" s="31" t="s">
        <v>837</v>
      </c>
      <c r="B285" s="32" t="s">
        <v>838</v>
      </c>
      <c r="C285" s="33">
        <v>34402</v>
      </c>
      <c r="D285" s="33">
        <v>56318</v>
      </c>
      <c r="E285" s="33">
        <v>90720</v>
      </c>
      <c r="F285" s="33">
        <v>101861</v>
      </c>
      <c r="G285" s="33">
        <v>3327</v>
      </c>
      <c r="H285" s="33">
        <v>105188</v>
      </c>
      <c r="I285" s="33">
        <v>-14468</v>
      </c>
      <c r="J285" s="33">
        <v>14468</v>
      </c>
      <c r="K285" s="33">
        <v>16070</v>
      </c>
      <c r="L285" s="33">
        <v>-1602</v>
      </c>
      <c r="M285" s="33">
        <v>416</v>
      </c>
      <c r="N285" s="33">
        <v>2018</v>
      </c>
      <c r="O285" s="33"/>
      <c r="P285" s="33"/>
      <c r="Q285" s="33"/>
      <c r="R285" s="33"/>
    </row>
    <row r="286" spans="1:18" s="34" customFormat="1" ht="16.5" customHeight="1">
      <c r="A286" s="31" t="s">
        <v>839</v>
      </c>
      <c r="B286" s="32" t="s">
        <v>840</v>
      </c>
      <c r="C286" s="33">
        <v>24576</v>
      </c>
      <c r="D286" s="33">
        <v>42109</v>
      </c>
      <c r="E286" s="33">
        <v>66685</v>
      </c>
      <c r="F286" s="33">
        <v>62803</v>
      </c>
      <c r="G286" s="33">
        <v>8559</v>
      </c>
      <c r="H286" s="33">
        <v>71362</v>
      </c>
      <c r="I286" s="33">
        <v>-4677</v>
      </c>
      <c r="J286" s="33">
        <v>4677</v>
      </c>
      <c r="K286" s="33"/>
      <c r="L286" s="33">
        <v>4677</v>
      </c>
      <c r="M286" s="33">
        <v>6314</v>
      </c>
      <c r="N286" s="33">
        <v>1637</v>
      </c>
      <c r="O286" s="33"/>
      <c r="P286" s="33"/>
      <c r="Q286" s="33"/>
      <c r="R286" s="33"/>
    </row>
    <row r="287" spans="1:18" s="34" customFormat="1" ht="16.5" customHeight="1">
      <c r="A287" s="31" t="s">
        <v>841</v>
      </c>
      <c r="B287" s="32" t="s">
        <v>842</v>
      </c>
      <c r="C287" s="33">
        <v>26075</v>
      </c>
      <c r="D287" s="33">
        <v>22169</v>
      </c>
      <c r="E287" s="33">
        <v>48244</v>
      </c>
      <c r="F287" s="33">
        <v>38195</v>
      </c>
      <c r="G287" s="33">
        <v>8446</v>
      </c>
      <c r="H287" s="33">
        <v>46641</v>
      </c>
      <c r="I287" s="33">
        <v>1603</v>
      </c>
      <c r="J287" s="33">
        <v>-1603</v>
      </c>
      <c r="K287" s="33"/>
      <c r="L287" s="33">
        <v>-1603</v>
      </c>
      <c r="M287" s="33">
        <v>410</v>
      </c>
      <c r="N287" s="33">
        <v>2013</v>
      </c>
      <c r="O287" s="33"/>
      <c r="P287" s="33"/>
      <c r="Q287" s="33"/>
      <c r="R287" s="33"/>
    </row>
    <row r="288" spans="1:18" s="34" customFormat="1" ht="16.5" customHeight="1">
      <c r="A288" s="31" t="s">
        <v>843</v>
      </c>
      <c r="B288" s="32" t="s">
        <v>844</v>
      </c>
      <c r="C288" s="33">
        <v>12879</v>
      </c>
      <c r="D288" s="33">
        <v>29323</v>
      </c>
      <c r="E288" s="33">
        <v>42202</v>
      </c>
      <c r="F288" s="33">
        <v>39487</v>
      </c>
      <c r="G288" s="33">
        <v>4560</v>
      </c>
      <c r="H288" s="33">
        <v>44047</v>
      </c>
      <c r="I288" s="33">
        <v>-1845</v>
      </c>
      <c r="J288" s="33">
        <v>1845</v>
      </c>
      <c r="K288" s="33"/>
      <c r="L288" s="33">
        <v>1845</v>
      </c>
      <c r="M288" s="33">
        <v>4756</v>
      </c>
      <c r="N288" s="33">
        <v>2911</v>
      </c>
      <c r="O288" s="33"/>
      <c r="P288" s="33"/>
      <c r="Q288" s="33"/>
      <c r="R288" s="33"/>
    </row>
    <row r="289" spans="1:18" s="34" customFormat="1" ht="16.5" customHeight="1">
      <c r="A289" s="31" t="s">
        <v>845</v>
      </c>
      <c r="B289" s="32" t="s">
        <v>846</v>
      </c>
      <c r="C289" s="33">
        <v>21535</v>
      </c>
      <c r="D289" s="33">
        <v>61477</v>
      </c>
      <c r="E289" s="33">
        <v>83012</v>
      </c>
      <c r="F289" s="33">
        <v>80913</v>
      </c>
      <c r="G289" s="33">
        <v>1734</v>
      </c>
      <c r="H289" s="33">
        <v>82647</v>
      </c>
      <c r="I289" s="33">
        <v>365</v>
      </c>
      <c r="J289" s="33">
        <v>-365</v>
      </c>
      <c r="K289" s="33"/>
      <c r="L289" s="33">
        <v>-365</v>
      </c>
      <c r="M289" s="33">
        <v>2174</v>
      </c>
      <c r="N289" s="33">
        <v>2539</v>
      </c>
      <c r="O289" s="33"/>
      <c r="P289" s="33"/>
      <c r="Q289" s="33"/>
      <c r="R289" s="33"/>
    </row>
    <row r="290" spans="1:18" s="34" customFormat="1" ht="16.5" customHeight="1">
      <c r="A290" s="31" t="s">
        <v>847</v>
      </c>
      <c r="B290" s="32" t="s">
        <v>848</v>
      </c>
      <c r="C290" s="33">
        <v>34704</v>
      </c>
      <c r="D290" s="33">
        <v>104830</v>
      </c>
      <c r="E290" s="33">
        <v>139534</v>
      </c>
      <c r="F290" s="33">
        <v>152186</v>
      </c>
      <c r="G290" s="33">
        <v>3001</v>
      </c>
      <c r="H290" s="33">
        <v>155187</v>
      </c>
      <c r="I290" s="33">
        <v>-15653</v>
      </c>
      <c r="J290" s="33">
        <v>15653</v>
      </c>
      <c r="K290" s="33">
        <v>14868</v>
      </c>
      <c r="L290" s="33">
        <v>785</v>
      </c>
      <c r="M290" s="33">
        <v>5927</v>
      </c>
      <c r="N290" s="33">
        <v>5142</v>
      </c>
      <c r="O290" s="33"/>
      <c r="P290" s="33"/>
      <c r="Q290" s="33"/>
      <c r="R290" s="33"/>
    </row>
    <row r="291" spans="1:18" s="34" customFormat="1" ht="16.5" customHeight="1">
      <c r="A291" s="31" t="s">
        <v>849</v>
      </c>
      <c r="B291" s="32" t="s">
        <v>850</v>
      </c>
      <c r="C291" s="33">
        <v>26413</v>
      </c>
      <c r="D291" s="33">
        <v>77279</v>
      </c>
      <c r="E291" s="33">
        <v>103692</v>
      </c>
      <c r="F291" s="33">
        <v>127220</v>
      </c>
      <c r="G291" s="33">
        <v>5455</v>
      </c>
      <c r="H291" s="33">
        <v>132675</v>
      </c>
      <c r="I291" s="33">
        <v>-28983</v>
      </c>
      <c r="J291" s="33">
        <v>28983</v>
      </c>
      <c r="K291" s="33">
        <v>30576</v>
      </c>
      <c r="L291" s="33">
        <v>-1593</v>
      </c>
      <c r="M291" s="33">
        <v>2092</v>
      </c>
      <c r="N291" s="33">
        <v>3685</v>
      </c>
      <c r="O291" s="33"/>
      <c r="P291" s="33"/>
      <c r="Q291" s="33"/>
      <c r="R291" s="33"/>
    </row>
    <row r="292" spans="1:18" s="34" customFormat="1" ht="16.5" customHeight="1">
      <c r="A292" s="31" t="s">
        <v>851</v>
      </c>
      <c r="B292" s="32" t="s">
        <v>852</v>
      </c>
      <c r="C292" s="33">
        <v>23411</v>
      </c>
      <c r="D292" s="33">
        <v>33061</v>
      </c>
      <c r="E292" s="33">
        <v>56472</v>
      </c>
      <c r="F292" s="33">
        <v>50392</v>
      </c>
      <c r="G292" s="33">
        <v>4880</v>
      </c>
      <c r="H292" s="33">
        <v>55272</v>
      </c>
      <c r="I292" s="33">
        <v>1200</v>
      </c>
      <c r="J292" s="33">
        <v>-1200</v>
      </c>
      <c r="K292" s="33"/>
      <c r="L292" s="33">
        <v>-1200</v>
      </c>
      <c r="M292" s="33">
        <v>1187</v>
      </c>
      <c r="N292" s="33">
        <v>2387</v>
      </c>
      <c r="O292" s="33"/>
      <c r="P292" s="33"/>
      <c r="Q292" s="33"/>
      <c r="R292" s="33"/>
    </row>
    <row r="293" spans="1:18" s="34" customFormat="1" ht="16.5" customHeight="1">
      <c r="A293" s="31" t="s">
        <v>853</v>
      </c>
      <c r="B293" s="32" t="s">
        <v>854</v>
      </c>
      <c r="C293" s="33">
        <v>49601</v>
      </c>
      <c r="D293" s="33">
        <v>57238</v>
      </c>
      <c r="E293" s="33">
        <v>106839</v>
      </c>
      <c r="F293" s="33">
        <v>118543</v>
      </c>
      <c r="G293" s="33">
        <v>1687</v>
      </c>
      <c r="H293" s="33">
        <v>120230</v>
      </c>
      <c r="I293" s="33">
        <v>-13391</v>
      </c>
      <c r="J293" s="33">
        <v>13391</v>
      </c>
      <c r="K293" s="33">
        <v>15140</v>
      </c>
      <c r="L293" s="33">
        <v>-1749</v>
      </c>
      <c r="M293" s="33">
        <v>848</v>
      </c>
      <c r="N293" s="33">
        <v>2597</v>
      </c>
      <c r="O293" s="33"/>
      <c r="P293" s="33"/>
      <c r="Q293" s="33"/>
      <c r="R293" s="33"/>
    </row>
    <row r="294" spans="1:18" s="34" customFormat="1" ht="16.5" customHeight="1">
      <c r="A294" s="31" t="s">
        <v>855</v>
      </c>
      <c r="B294" s="32" t="s">
        <v>856</v>
      </c>
      <c r="C294" s="33">
        <v>24530</v>
      </c>
      <c r="D294" s="33">
        <v>71370</v>
      </c>
      <c r="E294" s="33">
        <v>95900</v>
      </c>
      <c r="F294" s="33">
        <v>96646</v>
      </c>
      <c r="G294" s="33">
        <v>7053</v>
      </c>
      <c r="H294" s="33">
        <v>103699</v>
      </c>
      <c r="I294" s="33">
        <v>-7799</v>
      </c>
      <c r="J294" s="33">
        <v>7799</v>
      </c>
      <c r="K294" s="33">
        <v>9400</v>
      </c>
      <c r="L294" s="33">
        <v>-1601</v>
      </c>
      <c r="M294" s="33">
        <v>7692</v>
      </c>
      <c r="N294" s="33">
        <v>9293</v>
      </c>
      <c r="O294" s="33"/>
      <c r="P294" s="33"/>
      <c r="Q294" s="33"/>
      <c r="R294" s="33"/>
    </row>
    <row r="295" spans="1:18" s="34" customFormat="1" ht="16.5" customHeight="1">
      <c r="A295" s="31" t="s">
        <v>857</v>
      </c>
      <c r="B295" s="32" t="s">
        <v>858</v>
      </c>
      <c r="C295" s="33">
        <v>138141</v>
      </c>
      <c r="D295" s="33">
        <v>42418</v>
      </c>
      <c r="E295" s="33">
        <v>180559</v>
      </c>
      <c r="F295" s="33">
        <v>150642</v>
      </c>
      <c r="G295" s="33">
        <v>22965</v>
      </c>
      <c r="H295" s="33">
        <v>173607</v>
      </c>
      <c r="I295" s="33">
        <v>6952</v>
      </c>
      <c r="J295" s="33">
        <v>-6952</v>
      </c>
      <c r="K295" s="33"/>
      <c r="L295" s="33">
        <v>-6952</v>
      </c>
      <c r="M295" s="33">
        <v>21</v>
      </c>
      <c r="N295" s="33">
        <v>6973</v>
      </c>
      <c r="O295" s="33"/>
      <c r="P295" s="33"/>
      <c r="Q295" s="33"/>
      <c r="R295" s="33"/>
    </row>
    <row r="296" spans="1:18" s="34" customFormat="1" ht="16.5" customHeight="1">
      <c r="A296" s="31"/>
      <c r="B296" s="32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</row>
    <row r="297" spans="1:18" s="34" customFormat="1" ht="16.5" customHeight="1">
      <c r="A297" s="31"/>
      <c r="B297" s="35" t="s">
        <v>419</v>
      </c>
      <c r="C297" s="33">
        <v>1775156</v>
      </c>
      <c r="D297" s="33">
        <v>3224827</v>
      </c>
      <c r="E297" s="33">
        <v>4999983</v>
      </c>
      <c r="F297" s="33">
        <v>4908426</v>
      </c>
      <c r="G297" s="33">
        <v>155889</v>
      </c>
      <c r="H297" s="33">
        <v>5064315</v>
      </c>
      <c r="I297" s="33">
        <v>-64332</v>
      </c>
      <c r="J297" s="33">
        <v>64332</v>
      </c>
      <c r="K297" s="33">
        <v>174794</v>
      </c>
      <c r="L297" s="33">
        <v>22638</v>
      </c>
      <c r="M297" s="33">
        <v>157538</v>
      </c>
      <c r="N297" s="33">
        <v>134900</v>
      </c>
      <c r="O297" s="33">
        <v>-136000</v>
      </c>
      <c r="P297" s="33">
        <v>2900</v>
      </c>
      <c r="Q297" s="33"/>
      <c r="R297" s="33"/>
    </row>
    <row r="298" spans="1:18" s="34" customFormat="1" ht="16.5" customHeight="1">
      <c r="A298" s="31"/>
      <c r="B298" s="32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</row>
    <row r="299" spans="1:18" s="34" customFormat="1" ht="16.5" customHeight="1">
      <c r="A299" s="31" t="s">
        <v>859</v>
      </c>
      <c r="B299" s="32" t="s">
        <v>860</v>
      </c>
      <c r="C299" s="33">
        <v>112858</v>
      </c>
      <c r="D299" s="33">
        <v>1096492</v>
      </c>
      <c r="E299" s="33">
        <v>1209350</v>
      </c>
      <c r="F299" s="33">
        <v>1213356</v>
      </c>
      <c r="G299" s="33"/>
      <c r="H299" s="33">
        <v>1213356</v>
      </c>
      <c r="I299" s="33">
        <v>-4006</v>
      </c>
      <c r="J299" s="33">
        <v>4006</v>
      </c>
      <c r="K299" s="33"/>
      <c r="L299" s="33">
        <v>4006</v>
      </c>
      <c r="M299" s="33">
        <v>12282</v>
      </c>
      <c r="N299" s="33">
        <v>8276</v>
      </c>
      <c r="O299" s="33"/>
      <c r="P299" s="33"/>
      <c r="Q299" s="33"/>
      <c r="R299" s="33"/>
    </row>
    <row r="300" spans="1:18" s="34" customFormat="1" ht="16.5" customHeight="1">
      <c r="A300" s="31" t="s">
        <v>861</v>
      </c>
      <c r="B300" s="32" t="s">
        <v>862</v>
      </c>
      <c r="C300" s="33">
        <v>1574349</v>
      </c>
      <c r="D300" s="33">
        <v>711957</v>
      </c>
      <c r="E300" s="33">
        <v>2286306</v>
      </c>
      <c r="F300" s="33">
        <v>2275636</v>
      </c>
      <c r="G300" s="33">
        <v>2687</v>
      </c>
      <c r="H300" s="33">
        <v>2278323</v>
      </c>
      <c r="I300" s="33">
        <v>7983</v>
      </c>
      <c r="J300" s="33">
        <v>-7983</v>
      </c>
      <c r="K300" s="33">
        <v>8000</v>
      </c>
      <c r="L300" s="33">
        <v>8009</v>
      </c>
      <c r="M300" s="33">
        <v>30862</v>
      </c>
      <c r="N300" s="33">
        <v>22853</v>
      </c>
      <c r="O300" s="33">
        <v>0</v>
      </c>
      <c r="P300" s="33"/>
      <c r="Q300" s="33">
        <v>-23992</v>
      </c>
      <c r="R300" s="33"/>
    </row>
    <row r="301" spans="1:18" s="34" customFormat="1" ht="16.5" customHeight="1">
      <c r="A301" s="31" t="s">
        <v>863</v>
      </c>
      <c r="B301" s="32" t="s">
        <v>864</v>
      </c>
      <c r="C301" s="33">
        <v>129706</v>
      </c>
      <c r="D301" s="33">
        <v>137637</v>
      </c>
      <c r="E301" s="33">
        <v>267343</v>
      </c>
      <c r="F301" s="33">
        <v>263574</v>
      </c>
      <c r="G301" s="33">
        <v>2561</v>
      </c>
      <c r="H301" s="33">
        <v>266135</v>
      </c>
      <c r="I301" s="33">
        <v>1208</v>
      </c>
      <c r="J301" s="33">
        <v>-1208</v>
      </c>
      <c r="K301" s="33"/>
      <c r="L301" s="33">
        <v>-1208</v>
      </c>
      <c r="M301" s="33">
        <v>213</v>
      </c>
      <c r="N301" s="33">
        <v>1421</v>
      </c>
      <c r="O301" s="33"/>
      <c r="P301" s="33"/>
      <c r="Q301" s="33"/>
      <c r="R301" s="33"/>
    </row>
    <row r="302" spans="1:18" s="34" customFormat="1" ht="16.5" customHeight="1">
      <c r="A302" s="31" t="s">
        <v>865</v>
      </c>
      <c r="B302" s="32" t="s">
        <v>866</v>
      </c>
      <c r="C302" s="33">
        <v>67189</v>
      </c>
      <c r="D302" s="33">
        <v>56925</v>
      </c>
      <c r="E302" s="33">
        <v>124114</v>
      </c>
      <c r="F302" s="33">
        <v>121126</v>
      </c>
      <c r="G302" s="33">
        <v>3725</v>
      </c>
      <c r="H302" s="33">
        <v>124851</v>
      </c>
      <c r="I302" s="33">
        <v>-737</v>
      </c>
      <c r="J302" s="33">
        <v>737</v>
      </c>
      <c r="K302" s="33"/>
      <c r="L302" s="33">
        <v>737</v>
      </c>
      <c r="M302" s="33">
        <v>1584</v>
      </c>
      <c r="N302" s="33">
        <v>847</v>
      </c>
      <c r="O302" s="33"/>
      <c r="P302" s="33"/>
      <c r="Q302" s="33"/>
      <c r="R302" s="33"/>
    </row>
    <row r="303" spans="1:18" s="34" customFormat="1" ht="16.5" customHeight="1">
      <c r="A303" s="31" t="s">
        <v>867</v>
      </c>
      <c r="B303" s="32" t="s">
        <v>868</v>
      </c>
      <c r="C303" s="33">
        <v>35632</v>
      </c>
      <c r="D303" s="33">
        <v>76150</v>
      </c>
      <c r="E303" s="33">
        <v>111782</v>
      </c>
      <c r="F303" s="33">
        <v>97338</v>
      </c>
      <c r="G303" s="33">
        <v>13919</v>
      </c>
      <c r="H303" s="33">
        <v>111257</v>
      </c>
      <c r="I303" s="33">
        <v>525</v>
      </c>
      <c r="J303" s="33">
        <v>-525</v>
      </c>
      <c r="K303" s="33"/>
      <c r="L303" s="33">
        <v>-525</v>
      </c>
      <c r="M303" s="33">
        <v>4109</v>
      </c>
      <c r="N303" s="33">
        <v>4634</v>
      </c>
      <c r="O303" s="33"/>
      <c r="P303" s="33"/>
      <c r="Q303" s="33"/>
      <c r="R303" s="33"/>
    </row>
    <row r="304" spans="1:18" s="34" customFormat="1" ht="16.5" customHeight="1">
      <c r="A304" s="31" t="s">
        <v>869</v>
      </c>
      <c r="B304" s="32" t="s">
        <v>870</v>
      </c>
      <c r="C304" s="33">
        <v>27862</v>
      </c>
      <c r="D304" s="33">
        <v>16024</v>
      </c>
      <c r="E304" s="33">
        <v>43886</v>
      </c>
      <c r="F304" s="33">
        <v>36841</v>
      </c>
      <c r="G304" s="33">
        <v>6507</v>
      </c>
      <c r="H304" s="33">
        <v>43348</v>
      </c>
      <c r="I304" s="33">
        <v>538</v>
      </c>
      <c r="J304" s="33">
        <v>-538</v>
      </c>
      <c r="K304" s="33"/>
      <c r="L304" s="33">
        <v>-538</v>
      </c>
      <c r="M304" s="33">
        <v>3218</v>
      </c>
      <c r="N304" s="33">
        <v>3756</v>
      </c>
      <c r="O304" s="33"/>
      <c r="P304" s="33"/>
      <c r="Q304" s="33"/>
      <c r="R304" s="33"/>
    </row>
    <row r="305" spans="1:18" s="34" customFormat="1" ht="16.5" customHeight="1">
      <c r="A305" s="31" t="s">
        <v>871</v>
      </c>
      <c r="B305" s="32" t="s">
        <v>872</v>
      </c>
      <c r="C305" s="33">
        <v>54078</v>
      </c>
      <c r="D305" s="33">
        <v>67556</v>
      </c>
      <c r="E305" s="33">
        <v>121634</v>
      </c>
      <c r="F305" s="33">
        <v>115563</v>
      </c>
      <c r="G305" s="33">
        <v>1034</v>
      </c>
      <c r="H305" s="33">
        <v>116597</v>
      </c>
      <c r="I305" s="33">
        <v>5037</v>
      </c>
      <c r="J305" s="33">
        <v>-5037</v>
      </c>
      <c r="K305" s="33"/>
      <c r="L305" s="33">
        <v>-5037</v>
      </c>
      <c r="M305" s="33">
        <v>4709</v>
      </c>
      <c r="N305" s="33">
        <v>9746</v>
      </c>
      <c r="O305" s="33"/>
      <c r="P305" s="33"/>
      <c r="Q305" s="33"/>
      <c r="R305" s="33"/>
    </row>
    <row r="306" spans="1:18" s="34" customFormat="1" ht="16.5" customHeight="1">
      <c r="A306" s="31" t="s">
        <v>873</v>
      </c>
      <c r="B306" s="32" t="s">
        <v>874</v>
      </c>
      <c r="C306" s="33">
        <v>155609</v>
      </c>
      <c r="D306" s="33">
        <v>71414</v>
      </c>
      <c r="E306" s="33">
        <v>227023</v>
      </c>
      <c r="F306" s="33">
        <v>179597</v>
      </c>
      <c r="G306" s="33">
        <v>45607</v>
      </c>
      <c r="H306" s="33">
        <v>225204</v>
      </c>
      <c r="I306" s="33">
        <v>1819</v>
      </c>
      <c r="J306" s="33">
        <v>-1819</v>
      </c>
      <c r="K306" s="33"/>
      <c r="L306" s="33">
        <v>-1819</v>
      </c>
      <c r="M306" s="33">
        <v>4059</v>
      </c>
      <c r="N306" s="33">
        <v>5878</v>
      </c>
      <c r="O306" s="33"/>
      <c r="P306" s="33"/>
      <c r="Q306" s="33"/>
      <c r="R306" s="33"/>
    </row>
    <row r="307" spans="1:18" s="34" customFormat="1" ht="16.5" customHeight="1">
      <c r="A307" s="31" t="s">
        <v>875</v>
      </c>
      <c r="B307" s="32" t="s">
        <v>876</v>
      </c>
      <c r="C307" s="33">
        <v>59470</v>
      </c>
      <c r="D307" s="33">
        <v>108568</v>
      </c>
      <c r="E307" s="33">
        <v>168038</v>
      </c>
      <c r="F307" s="33">
        <v>154078</v>
      </c>
      <c r="G307" s="33">
        <v>8366</v>
      </c>
      <c r="H307" s="33">
        <v>162444</v>
      </c>
      <c r="I307" s="33">
        <v>5594</v>
      </c>
      <c r="J307" s="33">
        <v>-5594</v>
      </c>
      <c r="K307" s="33"/>
      <c r="L307" s="33">
        <v>-5594</v>
      </c>
      <c r="M307" s="33">
        <v>3120</v>
      </c>
      <c r="N307" s="33">
        <v>8714</v>
      </c>
      <c r="O307" s="33"/>
      <c r="P307" s="33"/>
      <c r="Q307" s="33"/>
      <c r="R307" s="33"/>
    </row>
    <row r="308" spans="1:18" s="34" customFormat="1" ht="16.5" customHeight="1">
      <c r="A308" s="31" t="s">
        <v>877</v>
      </c>
      <c r="B308" s="32" t="s">
        <v>878</v>
      </c>
      <c r="C308" s="33">
        <v>40742</v>
      </c>
      <c r="D308" s="33">
        <v>55060</v>
      </c>
      <c r="E308" s="33">
        <v>95802</v>
      </c>
      <c r="F308" s="33">
        <v>90388</v>
      </c>
      <c r="G308" s="33">
        <v>2755</v>
      </c>
      <c r="H308" s="33">
        <v>93143</v>
      </c>
      <c r="I308" s="33">
        <v>2659</v>
      </c>
      <c r="J308" s="33">
        <v>-2659</v>
      </c>
      <c r="K308" s="33"/>
      <c r="L308" s="33">
        <v>-2659</v>
      </c>
      <c r="M308" s="33">
        <v>5431</v>
      </c>
      <c r="N308" s="33">
        <v>8090</v>
      </c>
      <c r="O308" s="33"/>
      <c r="P308" s="33"/>
      <c r="Q308" s="33"/>
      <c r="R308" s="33"/>
    </row>
    <row r="309" spans="1:18" s="34" customFormat="1" ht="16.5" customHeight="1">
      <c r="A309" s="31" t="s">
        <v>879</v>
      </c>
      <c r="B309" s="32" t="s">
        <v>880</v>
      </c>
      <c r="C309" s="33">
        <v>72791</v>
      </c>
      <c r="D309" s="33">
        <v>54182</v>
      </c>
      <c r="E309" s="33">
        <v>126973</v>
      </c>
      <c r="F309" s="33">
        <v>114119</v>
      </c>
      <c r="G309" s="33">
        <v>12264</v>
      </c>
      <c r="H309" s="33">
        <v>126383</v>
      </c>
      <c r="I309" s="33">
        <v>590</v>
      </c>
      <c r="J309" s="33">
        <v>-590</v>
      </c>
      <c r="K309" s="33"/>
      <c r="L309" s="33">
        <v>-590</v>
      </c>
      <c r="M309" s="33">
        <v>6433</v>
      </c>
      <c r="N309" s="33">
        <v>7023</v>
      </c>
      <c r="O309" s="33"/>
      <c r="P309" s="33"/>
      <c r="Q309" s="33"/>
      <c r="R309" s="33"/>
    </row>
    <row r="310" spans="1:18" s="34" customFormat="1" ht="16.5" customHeight="1">
      <c r="A310" s="31" t="s">
        <v>881</v>
      </c>
      <c r="B310" s="32" t="s">
        <v>882</v>
      </c>
      <c r="C310" s="33">
        <v>492398</v>
      </c>
      <c r="D310" s="33">
        <v>233319</v>
      </c>
      <c r="E310" s="33">
        <v>725717</v>
      </c>
      <c r="F310" s="33">
        <v>719169</v>
      </c>
      <c r="G310" s="33">
        <v>2664</v>
      </c>
      <c r="H310" s="33">
        <v>721833</v>
      </c>
      <c r="I310" s="33">
        <v>3884</v>
      </c>
      <c r="J310" s="33">
        <v>-3884</v>
      </c>
      <c r="K310" s="33"/>
      <c r="L310" s="33">
        <v>-3884</v>
      </c>
      <c r="M310" s="33">
        <v>5839</v>
      </c>
      <c r="N310" s="33">
        <v>9723</v>
      </c>
      <c r="O310" s="33"/>
      <c r="P310" s="33"/>
      <c r="Q310" s="33"/>
      <c r="R310" s="33"/>
    </row>
    <row r="311" spans="1:18" s="34" customFormat="1" ht="16.5" customHeight="1">
      <c r="A311" s="31" t="s">
        <v>883</v>
      </c>
      <c r="B311" s="32" t="s">
        <v>884</v>
      </c>
      <c r="C311" s="33">
        <v>57088</v>
      </c>
      <c r="D311" s="33">
        <v>38892</v>
      </c>
      <c r="E311" s="33">
        <v>95980</v>
      </c>
      <c r="F311" s="33">
        <v>82118</v>
      </c>
      <c r="G311" s="33">
        <v>12985</v>
      </c>
      <c r="H311" s="33">
        <v>95103</v>
      </c>
      <c r="I311" s="33">
        <v>877</v>
      </c>
      <c r="J311" s="33">
        <v>-877</v>
      </c>
      <c r="K311" s="33"/>
      <c r="L311" s="33">
        <v>-877</v>
      </c>
      <c r="M311" s="33">
        <v>3400</v>
      </c>
      <c r="N311" s="33">
        <v>4277</v>
      </c>
      <c r="O311" s="33"/>
      <c r="P311" s="33"/>
      <c r="Q311" s="33"/>
      <c r="R311" s="33"/>
    </row>
    <row r="312" spans="1:18" s="34" customFormat="1" ht="16.5" customHeight="1">
      <c r="A312" s="31" t="s">
        <v>885</v>
      </c>
      <c r="B312" s="32" t="s">
        <v>886</v>
      </c>
      <c r="C312" s="33">
        <v>50713</v>
      </c>
      <c r="D312" s="33">
        <v>14107</v>
      </c>
      <c r="E312" s="33">
        <v>64820</v>
      </c>
      <c r="F312" s="33">
        <v>60765</v>
      </c>
      <c r="G312" s="33">
        <v>9239</v>
      </c>
      <c r="H312" s="33">
        <v>70004</v>
      </c>
      <c r="I312" s="33">
        <v>-5184</v>
      </c>
      <c r="J312" s="33">
        <v>5184</v>
      </c>
      <c r="K312" s="33"/>
      <c r="L312" s="33">
        <v>5184</v>
      </c>
      <c r="M312" s="33">
        <v>15049</v>
      </c>
      <c r="N312" s="33">
        <v>9865</v>
      </c>
      <c r="O312" s="33"/>
      <c r="P312" s="33"/>
      <c r="Q312" s="33"/>
      <c r="R312" s="33"/>
    </row>
    <row r="313" spans="1:18" s="34" customFormat="1" ht="16.5" customHeight="1">
      <c r="A313" s="31" t="s">
        <v>887</v>
      </c>
      <c r="B313" s="32" t="s">
        <v>888</v>
      </c>
      <c r="C313" s="33">
        <v>116112</v>
      </c>
      <c r="D313" s="33">
        <v>41797</v>
      </c>
      <c r="E313" s="33">
        <v>157909</v>
      </c>
      <c r="F313" s="33">
        <v>158750</v>
      </c>
      <c r="G313" s="33">
        <v>4137</v>
      </c>
      <c r="H313" s="33">
        <v>162887</v>
      </c>
      <c r="I313" s="33">
        <v>-4978</v>
      </c>
      <c r="J313" s="33">
        <v>4978</v>
      </c>
      <c r="K313" s="33"/>
      <c r="L313" s="33">
        <v>4978</v>
      </c>
      <c r="M313" s="33">
        <v>10557</v>
      </c>
      <c r="N313" s="33">
        <v>5579</v>
      </c>
      <c r="O313" s="33"/>
      <c r="P313" s="33"/>
      <c r="Q313" s="33"/>
      <c r="R313" s="33"/>
    </row>
    <row r="314" spans="1:18" s="34" customFormat="1" ht="16.5" customHeight="1">
      <c r="A314" s="31" t="s">
        <v>889</v>
      </c>
      <c r="B314" s="32" t="s">
        <v>890</v>
      </c>
      <c r="C314" s="33">
        <v>153141</v>
      </c>
      <c r="D314" s="33">
        <v>45429</v>
      </c>
      <c r="E314" s="33">
        <v>198570</v>
      </c>
      <c r="F314" s="33">
        <v>195341</v>
      </c>
      <c r="G314" s="33">
        <v>4825</v>
      </c>
      <c r="H314" s="33">
        <v>200166</v>
      </c>
      <c r="I314" s="33">
        <v>-1596</v>
      </c>
      <c r="J314" s="33">
        <v>1596</v>
      </c>
      <c r="K314" s="33"/>
      <c r="L314" s="33">
        <v>1596</v>
      </c>
      <c r="M314" s="33">
        <v>2220</v>
      </c>
      <c r="N314" s="33">
        <v>624</v>
      </c>
      <c r="O314" s="33"/>
      <c r="P314" s="33"/>
      <c r="Q314" s="33"/>
      <c r="R314" s="33"/>
    </row>
    <row r="315" spans="1:18" s="34" customFormat="1" ht="16.5" customHeight="1">
      <c r="A315" s="31" t="s">
        <v>891</v>
      </c>
      <c r="B315" s="32" t="s">
        <v>892</v>
      </c>
      <c r="C315" s="33">
        <v>134970</v>
      </c>
      <c r="D315" s="33">
        <v>17856</v>
      </c>
      <c r="E315" s="33">
        <v>152826</v>
      </c>
      <c r="F315" s="33">
        <v>110331</v>
      </c>
      <c r="G315" s="33">
        <v>30308</v>
      </c>
      <c r="H315" s="33">
        <v>140639</v>
      </c>
      <c r="I315" s="33">
        <v>12187</v>
      </c>
      <c r="J315" s="33">
        <v>-12187</v>
      </c>
      <c r="K315" s="33">
        <v>-10000</v>
      </c>
      <c r="L315" s="33">
        <v>-2187</v>
      </c>
      <c r="M315" s="33">
        <v>1404</v>
      </c>
      <c r="N315" s="33">
        <v>3591</v>
      </c>
      <c r="O315" s="33"/>
      <c r="P315" s="33"/>
      <c r="Q315" s="33"/>
      <c r="R315" s="33"/>
    </row>
    <row r="316" spans="1:18" s="34" customFormat="1" ht="16.5" customHeight="1">
      <c r="A316" s="31" t="s">
        <v>893</v>
      </c>
      <c r="B316" s="32" t="s">
        <v>894</v>
      </c>
      <c r="C316" s="33">
        <v>36658</v>
      </c>
      <c r="D316" s="33">
        <v>57888</v>
      </c>
      <c r="E316" s="33">
        <v>94546</v>
      </c>
      <c r="F316" s="33">
        <v>89425</v>
      </c>
      <c r="G316" s="33">
        <v>4698</v>
      </c>
      <c r="H316" s="33">
        <v>94123</v>
      </c>
      <c r="I316" s="33">
        <v>423</v>
      </c>
      <c r="J316" s="33">
        <v>-423</v>
      </c>
      <c r="K316" s="33"/>
      <c r="L316" s="33">
        <v>-423</v>
      </c>
      <c r="M316" s="33">
        <v>1227</v>
      </c>
      <c r="N316" s="33">
        <v>1650</v>
      </c>
      <c r="O316" s="33"/>
      <c r="P316" s="33"/>
      <c r="Q316" s="33"/>
      <c r="R316" s="33"/>
    </row>
    <row r="317" spans="1:18" s="34" customFormat="1" ht="16.5" customHeight="1">
      <c r="A317" s="31" t="s">
        <v>895</v>
      </c>
      <c r="B317" s="32" t="s">
        <v>896</v>
      </c>
      <c r="C317" s="33">
        <v>48123</v>
      </c>
      <c r="D317" s="33">
        <v>84029</v>
      </c>
      <c r="E317" s="33">
        <v>132152</v>
      </c>
      <c r="F317" s="33">
        <v>125066</v>
      </c>
      <c r="G317" s="33">
        <v>3190</v>
      </c>
      <c r="H317" s="33">
        <v>128256</v>
      </c>
      <c r="I317" s="33">
        <v>3896</v>
      </c>
      <c r="J317" s="33">
        <v>-3896</v>
      </c>
      <c r="K317" s="33">
        <v>-3000</v>
      </c>
      <c r="L317" s="33">
        <v>-896</v>
      </c>
      <c r="M317" s="33">
        <v>1500</v>
      </c>
      <c r="N317" s="33">
        <v>2396</v>
      </c>
      <c r="O317" s="33"/>
      <c r="P317" s="33"/>
      <c r="Q317" s="33"/>
      <c r="R317" s="33"/>
    </row>
    <row r="318" spans="1:18" s="34" customFormat="1" ht="16.5" customHeight="1">
      <c r="A318" s="31" t="s">
        <v>897</v>
      </c>
      <c r="B318" s="32" t="s">
        <v>898</v>
      </c>
      <c r="C318" s="33">
        <v>85706</v>
      </c>
      <c r="D318" s="33">
        <v>71083</v>
      </c>
      <c r="E318" s="33">
        <v>156789</v>
      </c>
      <c r="F318" s="33">
        <v>159572</v>
      </c>
      <c r="G318" s="33">
        <v>1848</v>
      </c>
      <c r="H318" s="33">
        <v>161420</v>
      </c>
      <c r="I318" s="33">
        <v>-4631</v>
      </c>
      <c r="J318" s="33">
        <v>4631</v>
      </c>
      <c r="K318" s="33"/>
      <c r="L318" s="33">
        <v>4631</v>
      </c>
      <c r="M318" s="33">
        <v>11809</v>
      </c>
      <c r="N318" s="33">
        <v>7178</v>
      </c>
      <c r="O318" s="33"/>
      <c r="P318" s="33"/>
      <c r="Q318" s="33"/>
      <c r="R318" s="33"/>
    </row>
    <row r="319" spans="1:18" s="34" customFormat="1" ht="16.5" customHeight="1">
      <c r="A319" s="31"/>
      <c r="B319" s="32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</row>
    <row r="320" spans="1:18" s="34" customFormat="1" ht="16.5" customHeight="1">
      <c r="A320" s="31"/>
      <c r="B320" s="35" t="s">
        <v>419</v>
      </c>
      <c r="C320" s="33">
        <v>3505195</v>
      </c>
      <c r="D320" s="33">
        <v>3056365</v>
      </c>
      <c r="E320" s="33">
        <v>6561560</v>
      </c>
      <c r="F320" s="33">
        <v>6362153</v>
      </c>
      <c r="G320" s="33">
        <v>173319</v>
      </c>
      <c r="H320" s="33">
        <v>6535472</v>
      </c>
      <c r="I320" s="33">
        <v>26088</v>
      </c>
      <c r="J320" s="33">
        <v>-26088</v>
      </c>
      <c r="K320" s="33">
        <v>-5000</v>
      </c>
      <c r="L320" s="33">
        <v>2904</v>
      </c>
      <c r="M320" s="33">
        <v>129025</v>
      </c>
      <c r="N320" s="33">
        <v>126121</v>
      </c>
      <c r="O320" s="33">
        <v>0</v>
      </c>
      <c r="P320" s="33"/>
      <c r="Q320" s="33">
        <v>-23992</v>
      </c>
      <c r="R320" s="33"/>
    </row>
    <row r="321" spans="1:18" s="34" customFormat="1" ht="16.5" customHeight="1">
      <c r="A321" s="31"/>
      <c r="B321" s="32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</row>
    <row r="322" spans="1:18" s="34" customFormat="1" ht="16.5" customHeight="1">
      <c r="A322" s="31" t="s">
        <v>899</v>
      </c>
      <c r="B322" s="32" t="s">
        <v>900</v>
      </c>
      <c r="C322" s="33">
        <v>75448</v>
      </c>
      <c r="D322" s="33">
        <v>2488541</v>
      </c>
      <c r="E322" s="33">
        <v>2563989</v>
      </c>
      <c r="F322" s="33">
        <v>2662505</v>
      </c>
      <c r="G322" s="33">
        <v>28140</v>
      </c>
      <c r="H322" s="33">
        <v>2690645</v>
      </c>
      <c r="I322" s="33">
        <v>-126656</v>
      </c>
      <c r="J322" s="33">
        <v>126656</v>
      </c>
      <c r="K322" s="33">
        <v>100000</v>
      </c>
      <c r="L322" s="33">
        <v>26656</v>
      </c>
      <c r="M322" s="33">
        <v>26704</v>
      </c>
      <c r="N322" s="33">
        <v>48</v>
      </c>
      <c r="O322" s="33"/>
      <c r="P322" s="33"/>
      <c r="Q322" s="33"/>
      <c r="R322" s="33"/>
    </row>
    <row r="323" spans="1:18" s="34" customFormat="1" ht="16.5" customHeight="1">
      <c r="A323" s="31" t="s">
        <v>901</v>
      </c>
      <c r="B323" s="32" t="s">
        <v>902</v>
      </c>
      <c r="C323" s="33">
        <v>356248</v>
      </c>
      <c r="D323" s="33">
        <v>100984</v>
      </c>
      <c r="E323" s="33">
        <v>457232</v>
      </c>
      <c r="F323" s="33">
        <v>464518</v>
      </c>
      <c r="G323" s="33">
        <v>3077</v>
      </c>
      <c r="H323" s="33">
        <v>467595</v>
      </c>
      <c r="I323" s="33">
        <v>-10363</v>
      </c>
      <c r="J323" s="33">
        <v>10363</v>
      </c>
      <c r="K323" s="33"/>
      <c r="L323" s="33">
        <v>10363</v>
      </c>
      <c r="M323" s="33">
        <v>21861</v>
      </c>
      <c r="N323" s="33">
        <v>11498</v>
      </c>
      <c r="O323" s="33"/>
      <c r="P323" s="33"/>
      <c r="Q323" s="33"/>
      <c r="R323" s="33"/>
    </row>
    <row r="324" spans="1:18" s="34" customFormat="1" ht="16.5" customHeight="1">
      <c r="A324" s="31" t="s">
        <v>903</v>
      </c>
      <c r="B324" s="32" t="s">
        <v>904</v>
      </c>
      <c r="C324" s="33">
        <v>78576</v>
      </c>
      <c r="D324" s="33">
        <v>30705</v>
      </c>
      <c r="E324" s="33">
        <v>109281</v>
      </c>
      <c r="F324" s="33">
        <v>120503</v>
      </c>
      <c r="G324" s="33">
        <v>1345</v>
      </c>
      <c r="H324" s="33">
        <v>121848</v>
      </c>
      <c r="I324" s="33">
        <v>-12567</v>
      </c>
      <c r="J324" s="33">
        <v>12567</v>
      </c>
      <c r="K324" s="33"/>
      <c r="L324" s="33">
        <v>1252</v>
      </c>
      <c r="M324" s="33">
        <v>2669</v>
      </c>
      <c r="N324" s="33">
        <v>1417</v>
      </c>
      <c r="O324" s="33"/>
      <c r="P324" s="33"/>
      <c r="Q324" s="33">
        <v>11315</v>
      </c>
      <c r="R324" s="33"/>
    </row>
    <row r="325" spans="1:18" s="34" customFormat="1" ht="16.5" customHeight="1">
      <c r="A325" s="31" t="s">
        <v>905</v>
      </c>
      <c r="B325" s="32" t="s">
        <v>906</v>
      </c>
      <c r="C325" s="33">
        <v>325508</v>
      </c>
      <c r="D325" s="33">
        <v>20516</v>
      </c>
      <c r="E325" s="33">
        <v>346024</v>
      </c>
      <c r="F325" s="33">
        <v>343895</v>
      </c>
      <c r="G325" s="33">
        <v>7467</v>
      </c>
      <c r="H325" s="33">
        <v>351362</v>
      </c>
      <c r="I325" s="33">
        <v>-5338</v>
      </c>
      <c r="J325" s="33">
        <v>5338</v>
      </c>
      <c r="K325" s="33"/>
      <c r="L325" s="33">
        <v>5338</v>
      </c>
      <c r="M325" s="33">
        <v>7945</v>
      </c>
      <c r="N325" s="33">
        <v>2607</v>
      </c>
      <c r="O325" s="33"/>
      <c r="P325" s="33"/>
      <c r="Q325" s="33"/>
      <c r="R325" s="33"/>
    </row>
    <row r="326" spans="1:18" s="34" customFormat="1" ht="16.5" customHeight="1">
      <c r="A326" s="31" t="s">
        <v>907</v>
      </c>
      <c r="B326" s="32" t="s">
        <v>908</v>
      </c>
      <c r="C326" s="33">
        <v>142475</v>
      </c>
      <c r="D326" s="33">
        <v>48460</v>
      </c>
      <c r="E326" s="33">
        <v>190935</v>
      </c>
      <c r="F326" s="33">
        <v>190058</v>
      </c>
      <c r="G326" s="33">
        <v>1122</v>
      </c>
      <c r="H326" s="33">
        <v>191180</v>
      </c>
      <c r="I326" s="33">
        <v>-245</v>
      </c>
      <c r="J326" s="33">
        <v>245</v>
      </c>
      <c r="K326" s="33"/>
      <c r="L326" s="33">
        <v>245</v>
      </c>
      <c r="M326" s="33">
        <v>1412</v>
      </c>
      <c r="N326" s="33">
        <v>1167</v>
      </c>
      <c r="O326" s="33"/>
      <c r="P326" s="33"/>
      <c r="Q326" s="33"/>
      <c r="R326" s="33"/>
    </row>
    <row r="327" spans="1:18" s="34" customFormat="1" ht="16.5" customHeight="1">
      <c r="A327" s="31" t="s">
        <v>909</v>
      </c>
      <c r="B327" s="32" t="s">
        <v>910</v>
      </c>
      <c r="C327" s="33">
        <v>176139</v>
      </c>
      <c r="D327" s="33">
        <v>62243</v>
      </c>
      <c r="E327" s="33">
        <v>238382</v>
      </c>
      <c r="F327" s="33">
        <v>232896</v>
      </c>
      <c r="G327" s="33">
        <v>1171</v>
      </c>
      <c r="H327" s="33">
        <v>234067</v>
      </c>
      <c r="I327" s="33">
        <v>4315</v>
      </c>
      <c r="J327" s="33">
        <v>-4315</v>
      </c>
      <c r="K327" s="33"/>
      <c r="L327" s="33">
        <v>-4315</v>
      </c>
      <c r="M327" s="33">
        <v>1693</v>
      </c>
      <c r="N327" s="33">
        <v>6008</v>
      </c>
      <c r="O327" s="33"/>
      <c r="P327" s="33"/>
      <c r="Q327" s="33"/>
      <c r="R327" s="33"/>
    </row>
    <row r="328" spans="1:18" s="34" customFormat="1" ht="16.5" customHeight="1">
      <c r="A328" s="31" t="s">
        <v>911</v>
      </c>
      <c r="B328" s="32" t="s">
        <v>912</v>
      </c>
      <c r="C328" s="33">
        <v>61581</v>
      </c>
      <c r="D328" s="33">
        <v>30553</v>
      </c>
      <c r="E328" s="33">
        <v>92134</v>
      </c>
      <c r="F328" s="33">
        <v>93465</v>
      </c>
      <c r="G328" s="33">
        <v>6790</v>
      </c>
      <c r="H328" s="33">
        <v>100255</v>
      </c>
      <c r="I328" s="33">
        <v>-8121</v>
      </c>
      <c r="J328" s="33">
        <v>8121</v>
      </c>
      <c r="K328" s="33">
        <v>8000</v>
      </c>
      <c r="L328" s="33">
        <v>121</v>
      </c>
      <c r="M328" s="33">
        <v>1533</v>
      </c>
      <c r="N328" s="33">
        <v>1412</v>
      </c>
      <c r="O328" s="33"/>
      <c r="P328" s="33"/>
      <c r="Q328" s="33"/>
      <c r="R328" s="33"/>
    </row>
    <row r="329" spans="1:18" s="34" customFormat="1" ht="16.5" customHeight="1">
      <c r="A329" s="31" t="s">
        <v>913</v>
      </c>
      <c r="B329" s="32" t="s">
        <v>914</v>
      </c>
      <c r="C329" s="33">
        <v>58879</v>
      </c>
      <c r="D329" s="33">
        <v>19981</v>
      </c>
      <c r="E329" s="33">
        <v>78860</v>
      </c>
      <c r="F329" s="33">
        <v>83775</v>
      </c>
      <c r="G329" s="33">
        <v>1725</v>
      </c>
      <c r="H329" s="33">
        <v>85500</v>
      </c>
      <c r="I329" s="33">
        <v>-6640</v>
      </c>
      <c r="J329" s="33">
        <v>6640</v>
      </c>
      <c r="K329" s="33"/>
      <c r="L329" s="33">
        <v>6640</v>
      </c>
      <c r="M329" s="33">
        <v>7768</v>
      </c>
      <c r="N329" s="33">
        <v>1128</v>
      </c>
      <c r="O329" s="33"/>
      <c r="P329" s="33"/>
      <c r="Q329" s="33"/>
      <c r="R329" s="33"/>
    </row>
    <row r="330" spans="1:18" s="34" customFormat="1" ht="16.5" customHeight="1">
      <c r="A330" s="31" t="s">
        <v>915</v>
      </c>
      <c r="B330" s="32" t="s">
        <v>916</v>
      </c>
      <c r="C330" s="33">
        <v>48628</v>
      </c>
      <c r="D330" s="33">
        <v>31031</v>
      </c>
      <c r="E330" s="33">
        <v>79659</v>
      </c>
      <c r="F330" s="33">
        <v>86097</v>
      </c>
      <c r="G330" s="33">
        <v>3180</v>
      </c>
      <c r="H330" s="33">
        <v>89277</v>
      </c>
      <c r="I330" s="33">
        <v>-9618</v>
      </c>
      <c r="J330" s="33">
        <v>9618</v>
      </c>
      <c r="K330" s="33">
        <v>9000</v>
      </c>
      <c r="L330" s="33">
        <v>618</v>
      </c>
      <c r="M330" s="33">
        <v>800</v>
      </c>
      <c r="N330" s="33">
        <v>182</v>
      </c>
      <c r="O330" s="33"/>
      <c r="P330" s="33"/>
      <c r="Q330" s="33"/>
      <c r="R330" s="33"/>
    </row>
    <row r="331" spans="1:18" s="34" customFormat="1" ht="16.5" customHeight="1">
      <c r="A331" s="31" t="s">
        <v>917</v>
      </c>
      <c r="B331" s="32" t="s">
        <v>918</v>
      </c>
      <c r="C331" s="33">
        <v>88754</v>
      </c>
      <c r="D331" s="33">
        <v>51642</v>
      </c>
      <c r="E331" s="33">
        <v>140396</v>
      </c>
      <c r="F331" s="33">
        <v>145845</v>
      </c>
      <c r="G331" s="33">
        <v>4058</v>
      </c>
      <c r="H331" s="33">
        <v>149903</v>
      </c>
      <c r="I331" s="33">
        <v>-9507</v>
      </c>
      <c r="J331" s="33">
        <v>9507</v>
      </c>
      <c r="K331" s="33">
        <v>9000</v>
      </c>
      <c r="L331" s="33">
        <v>507</v>
      </c>
      <c r="M331" s="33">
        <v>2708</v>
      </c>
      <c r="N331" s="33">
        <v>2201</v>
      </c>
      <c r="O331" s="33"/>
      <c r="P331" s="33"/>
      <c r="Q331" s="33"/>
      <c r="R331" s="33"/>
    </row>
    <row r="332" spans="1:18" s="34" customFormat="1" ht="16.5" customHeight="1">
      <c r="A332" s="31" t="s">
        <v>919</v>
      </c>
      <c r="B332" s="32" t="s">
        <v>920</v>
      </c>
      <c r="C332" s="33">
        <v>53526</v>
      </c>
      <c r="D332" s="33">
        <v>34362</v>
      </c>
      <c r="E332" s="33">
        <v>87888</v>
      </c>
      <c r="F332" s="33">
        <v>131258</v>
      </c>
      <c r="G332" s="33">
        <v>2790</v>
      </c>
      <c r="H332" s="33">
        <v>134048</v>
      </c>
      <c r="I332" s="33">
        <v>-46160</v>
      </c>
      <c r="J332" s="33">
        <v>46160</v>
      </c>
      <c r="K332" s="33">
        <v>50000</v>
      </c>
      <c r="L332" s="33">
        <v>-3840</v>
      </c>
      <c r="M332" s="33">
        <v>743</v>
      </c>
      <c r="N332" s="33">
        <v>4583</v>
      </c>
      <c r="O332" s="33"/>
      <c r="P332" s="33"/>
      <c r="Q332" s="33"/>
      <c r="R332" s="33"/>
    </row>
    <row r="333" spans="1:18" s="34" customFormat="1" ht="16.5" customHeight="1">
      <c r="A333" s="31" t="s">
        <v>921</v>
      </c>
      <c r="B333" s="32" t="s">
        <v>922</v>
      </c>
      <c r="C333" s="33">
        <v>60360</v>
      </c>
      <c r="D333" s="33">
        <v>15594</v>
      </c>
      <c r="E333" s="33">
        <v>75954</v>
      </c>
      <c r="F333" s="33">
        <v>81586</v>
      </c>
      <c r="G333" s="33">
        <v>1594</v>
      </c>
      <c r="H333" s="33">
        <v>83180</v>
      </c>
      <c r="I333" s="33">
        <v>-7226</v>
      </c>
      <c r="J333" s="33">
        <v>7226</v>
      </c>
      <c r="K333" s="33">
        <v>10000</v>
      </c>
      <c r="L333" s="33">
        <v>-1438</v>
      </c>
      <c r="M333" s="33">
        <v>608</v>
      </c>
      <c r="N333" s="33">
        <v>2046</v>
      </c>
      <c r="O333" s="33"/>
      <c r="P333" s="33"/>
      <c r="Q333" s="33">
        <v>-1336</v>
      </c>
      <c r="R333" s="33"/>
    </row>
    <row r="334" spans="1:18" s="34" customFormat="1" ht="16.5" customHeight="1">
      <c r="A334" s="31" t="s">
        <v>923</v>
      </c>
      <c r="B334" s="32" t="s">
        <v>924</v>
      </c>
      <c r="C334" s="33">
        <v>29779</v>
      </c>
      <c r="D334" s="33">
        <v>17781</v>
      </c>
      <c r="E334" s="33">
        <v>47560</v>
      </c>
      <c r="F334" s="33">
        <v>46343</v>
      </c>
      <c r="G334" s="33">
        <v>1743</v>
      </c>
      <c r="H334" s="33">
        <v>48086</v>
      </c>
      <c r="I334" s="33">
        <v>-526</v>
      </c>
      <c r="J334" s="33">
        <v>526</v>
      </c>
      <c r="K334" s="33"/>
      <c r="L334" s="33">
        <v>526</v>
      </c>
      <c r="M334" s="33">
        <v>996</v>
      </c>
      <c r="N334" s="33">
        <v>470</v>
      </c>
      <c r="O334" s="33"/>
      <c r="P334" s="33"/>
      <c r="Q334" s="33"/>
      <c r="R334" s="33"/>
    </row>
    <row r="335" spans="1:18" s="34" customFormat="1" ht="16.5" customHeight="1">
      <c r="A335" s="31" t="s">
        <v>925</v>
      </c>
      <c r="B335" s="32" t="s">
        <v>926</v>
      </c>
      <c r="C335" s="33">
        <v>58214</v>
      </c>
      <c r="D335" s="33">
        <v>11264</v>
      </c>
      <c r="E335" s="33">
        <v>69478</v>
      </c>
      <c r="F335" s="33">
        <v>63335</v>
      </c>
      <c r="G335" s="33">
        <v>2615</v>
      </c>
      <c r="H335" s="33">
        <v>65950</v>
      </c>
      <c r="I335" s="33">
        <v>3528</v>
      </c>
      <c r="J335" s="33">
        <v>-3528</v>
      </c>
      <c r="K335" s="33"/>
      <c r="L335" s="33">
        <v>-3528</v>
      </c>
      <c r="M335" s="33">
        <v>860</v>
      </c>
      <c r="N335" s="33">
        <v>4388</v>
      </c>
      <c r="O335" s="33"/>
      <c r="P335" s="33"/>
      <c r="Q335" s="33"/>
      <c r="R335" s="33"/>
    </row>
    <row r="336" spans="1:18" s="34" customFormat="1" ht="16.5" customHeight="1">
      <c r="A336" s="31" t="s">
        <v>927</v>
      </c>
      <c r="B336" s="32" t="s">
        <v>928</v>
      </c>
      <c r="C336" s="33">
        <v>41538</v>
      </c>
      <c r="D336" s="33">
        <v>32530</v>
      </c>
      <c r="E336" s="33">
        <v>74068</v>
      </c>
      <c r="F336" s="33">
        <v>72172</v>
      </c>
      <c r="G336" s="33">
        <v>2228</v>
      </c>
      <c r="H336" s="33">
        <v>74400</v>
      </c>
      <c r="I336" s="33">
        <v>-332</v>
      </c>
      <c r="J336" s="33">
        <v>332</v>
      </c>
      <c r="K336" s="33"/>
      <c r="L336" s="33">
        <v>332</v>
      </c>
      <c r="M336" s="33">
        <v>598</v>
      </c>
      <c r="N336" s="33">
        <v>266</v>
      </c>
      <c r="O336" s="33"/>
      <c r="P336" s="33"/>
      <c r="Q336" s="33"/>
      <c r="R336" s="33"/>
    </row>
    <row r="337" spans="1:18" s="34" customFormat="1" ht="16.5" customHeight="1">
      <c r="A337" s="31" t="s">
        <v>929</v>
      </c>
      <c r="B337" s="32" t="s">
        <v>930</v>
      </c>
      <c r="C337" s="33">
        <v>193949</v>
      </c>
      <c r="D337" s="33">
        <v>25422</v>
      </c>
      <c r="E337" s="33">
        <v>219371</v>
      </c>
      <c r="F337" s="33">
        <v>271159</v>
      </c>
      <c r="G337" s="33">
        <v>19853</v>
      </c>
      <c r="H337" s="33">
        <v>291012</v>
      </c>
      <c r="I337" s="33">
        <v>-71641</v>
      </c>
      <c r="J337" s="33">
        <v>71641</v>
      </c>
      <c r="K337" s="33">
        <v>30000</v>
      </c>
      <c r="L337" s="33">
        <v>-2599</v>
      </c>
      <c r="M337" s="33">
        <v>3429</v>
      </c>
      <c r="N337" s="33">
        <v>6028</v>
      </c>
      <c r="O337" s="33"/>
      <c r="P337" s="33"/>
      <c r="Q337" s="33">
        <v>44240</v>
      </c>
      <c r="R337" s="33"/>
    </row>
    <row r="338" spans="1:18" s="34" customFormat="1" ht="16.5" customHeight="1">
      <c r="A338" s="31" t="s">
        <v>931</v>
      </c>
      <c r="B338" s="32" t="s">
        <v>932</v>
      </c>
      <c r="C338" s="33">
        <v>36032</v>
      </c>
      <c r="D338" s="33">
        <v>58176</v>
      </c>
      <c r="E338" s="33">
        <v>94208</v>
      </c>
      <c r="F338" s="33">
        <v>89202</v>
      </c>
      <c r="G338" s="33">
        <v>2588</v>
      </c>
      <c r="H338" s="33">
        <v>91790</v>
      </c>
      <c r="I338" s="33">
        <v>2418</v>
      </c>
      <c r="J338" s="33">
        <v>-2418</v>
      </c>
      <c r="K338" s="33"/>
      <c r="L338" s="33">
        <v>-2418</v>
      </c>
      <c r="M338" s="33">
        <v>431</v>
      </c>
      <c r="N338" s="33">
        <v>2849</v>
      </c>
      <c r="O338" s="33"/>
      <c r="P338" s="33"/>
      <c r="Q338" s="33"/>
      <c r="R338" s="33"/>
    </row>
    <row r="339" spans="1:18" s="34" customFormat="1" ht="16.5" customHeight="1">
      <c r="A339" s="31" t="s">
        <v>933</v>
      </c>
      <c r="B339" s="32" t="s">
        <v>934</v>
      </c>
      <c r="C339" s="33">
        <v>56928</v>
      </c>
      <c r="D339" s="33">
        <v>9712</v>
      </c>
      <c r="E339" s="33">
        <v>66640</v>
      </c>
      <c r="F339" s="33">
        <v>102984</v>
      </c>
      <c r="G339" s="33">
        <v>461</v>
      </c>
      <c r="H339" s="33">
        <v>103445</v>
      </c>
      <c r="I339" s="33">
        <v>-36805</v>
      </c>
      <c r="J339" s="33">
        <v>36805</v>
      </c>
      <c r="K339" s="33">
        <v>35650</v>
      </c>
      <c r="L339" s="33">
        <v>1155</v>
      </c>
      <c r="M339" s="33">
        <v>1791</v>
      </c>
      <c r="N339" s="33">
        <v>636</v>
      </c>
      <c r="O339" s="33"/>
      <c r="P339" s="33"/>
      <c r="Q339" s="33"/>
      <c r="R339" s="33"/>
    </row>
    <row r="340" spans="1:18" s="34" customFormat="1" ht="16.5" customHeight="1">
      <c r="A340" s="31" t="s">
        <v>935</v>
      </c>
      <c r="B340" s="32" t="s">
        <v>936</v>
      </c>
      <c r="C340" s="33">
        <v>94160</v>
      </c>
      <c r="D340" s="33">
        <v>58418</v>
      </c>
      <c r="E340" s="33">
        <v>152578</v>
      </c>
      <c r="F340" s="33">
        <v>145883</v>
      </c>
      <c r="G340" s="33">
        <v>5546</v>
      </c>
      <c r="H340" s="33">
        <v>151429</v>
      </c>
      <c r="I340" s="33">
        <v>1149</v>
      </c>
      <c r="J340" s="33">
        <v>-1149</v>
      </c>
      <c r="K340" s="33"/>
      <c r="L340" s="33">
        <v>-1149</v>
      </c>
      <c r="M340" s="33">
        <v>7719</v>
      </c>
      <c r="N340" s="33">
        <v>8868</v>
      </c>
      <c r="O340" s="33"/>
      <c r="P340" s="33"/>
      <c r="Q340" s="33"/>
      <c r="R340" s="33"/>
    </row>
    <row r="341" spans="1:18" s="34" customFormat="1" ht="16.5" customHeight="1">
      <c r="A341" s="31" t="s">
        <v>937</v>
      </c>
      <c r="B341" s="32" t="s">
        <v>938</v>
      </c>
      <c r="C341" s="33">
        <v>59777</v>
      </c>
      <c r="D341" s="33">
        <v>8753</v>
      </c>
      <c r="E341" s="33">
        <v>68530</v>
      </c>
      <c r="F341" s="33">
        <v>61359</v>
      </c>
      <c r="G341" s="33">
        <v>4166</v>
      </c>
      <c r="H341" s="33">
        <v>65525</v>
      </c>
      <c r="I341" s="33">
        <v>3005</v>
      </c>
      <c r="J341" s="33">
        <v>-3005</v>
      </c>
      <c r="K341" s="33"/>
      <c r="L341" s="33">
        <v>-3005</v>
      </c>
      <c r="M341" s="33">
        <v>330</v>
      </c>
      <c r="N341" s="33">
        <v>3335</v>
      </c>
      <c r="O341" s="33"/>
      <c r="P341" s="33"/>
      <c r="Q341" s="33"/>
      <c r="R341" s="33"/>
    </row>
    <row r="342" spans="1:18" s="34" customFormat="1" ht="16.5" customHeight="1">
      <c r="A342" s="31" t="s">
        <v>939</v>
      </c>
      <c r="B342" s="32" t="s">
        <v>940</v>
      </c>
      <c r="C342" s="33">
        <v>89529</v>
      </c>
      <c r="D342" s="33">
        <v>34558</v>
      </c>
      <c r="E342" s="33">
        <v>124087</v>
      </c>
      <c r="F342" s="33">
        <v>114350</v>
      </c>
      <c r="G342" s="33">
        <v>3605</v>
      </c>
      <c r="H342" s="33">
        <v>117955</v>
      </c>
      <c r="I342" s="33">
        <v>6132</v>
      </c>
      <c r="J342" s="33">
        <v>-6132</v>
      </c>
      <c r="K342" s="33">
        <v>-7000</v>
      </c>
      <c r="L342" s="33">
        <v>868</v>
      </c>
      <c r="M342" s="33">
        <v>1764</v>
      </c>
      <c r="N342" s="33">
        <v>896</v>
      </c>
      <c r="O342" s="33"/>
      <c r="P342" s="33"/>
      <c r="Q342" s="33"/>
      <c r="R342" s="33"/>
    </row>
    <row r="343" spans="1:18" s="34" customFormat="1" ht="16.5" customHeight="1">
      <c r="A343" s="31" t="s">
        <v>941</v>
      </c>
      <c r="B343" s="32" t="s">
        <v>942</v>
      </c>
      <c r="C343" s="33">
        <v>268355</v>
      </c>
      <c r="D343" s="33">
        <v>46420</v>
      </c>
      <c r="E343" s="33">
        <v>314775</v>
      </c>
      <c r="F343" s="33">
        <v>315785</v>
      </c>
      <c r="G343" s="33">
        <v>4304</v>
      </c>
      <c r="H343" s="33">
        <v>320089</v>
      </c>
      <c r="I343" s="33">
        <v>-5314</v>
      </c>
      <c r="J343" s="33">
        <v>5314</v>
      </c>
      <c r="K343" s="33"/>
      <c r="L343" s="33">
        <v>5314</v>
      </c>
      <c r="M343" s="33">
        <v>6239</v>
      </c>
      <c r="N343" s="33">
        <v>925</v>
      </c>
      <c r="O343" s="33"/>
      <c r="P343" s="33"/>
      <c r="Q343" s="33"/>
      <c r="R343" s="33"/>
    </row>
    <row r="344" spans="1:18" s="34" customFormat="1" ht="16.5" customHeight="1">
      <c r="A344" s="31" t="s">
        <v>943</v>
      </c>
      <c r="B344" s="32" t="s">
        <v>944</v>
      </c>
      <c r="C344" s="33">
        <v>51614</v>
      </c>
      <c r="D344" s="33">
        <v>23771</v>
      </c>
      <c r="E344" s="33">
        <v>75385</v>
      </c>
      <c r="F344" s="33">
        <v>74081</v>
      </c>
      <c r="G344" s="33">
        <v>3384</v>
      </c>
      <c r="H344" s="33">
        <v>77465</v>
      </c>
      <c r="I344" s="33">
        <v>-2080</v>
      </c>
      <c r="J344" s="33">
        <v>2080</v>
      </c>
      <c r="K344" s="33"/>
      <c r="L344" s="33">
        <v>2080</v>
      </c>
      <c r="M344" s="33">
        <v>6255</v>
      </c>
      <c r="N344" s="33">
        <v>4175</v>
      </c>
      <c r="O344" s="33"/>
      <c r="P344" s="33"/>
      <c r="Q344" s="33"/>
      <c r="R344" s="33"/>
    </row>
    <row r="345" spans="1:18" s="34" customFormat="1" ht="16.5" customHeight="1">
      <c r="A345" s="31" t="s">
        <v>945</v>
      </c>
      <c r="B345" s="32" t="s">
        <v>946</v>
      </c>
      <c r="C345" s="33">
        <v>44267</v>
      </c>
      <c r="D345" s="33">
        <v>4319</v>
      </c>
      <c r="E345" s="33">
        <v>48586</v>
      </c>
      <c r="F345" s="33">
        <v>37310</v>
      </c>
      <c r="G345" s="33">
        <v>11586</v>
      </c>
      <c r="H345" s="33">
        <v>48896</v>
      </c>
      <c r="I345" s="33">
        <v>-310</v>
      </c>
      <c r="J345" s="33">
        <v>310</v>
      </c>
      <c r="K345" s="33"/>
      <c r="L345" s="33">
        <v>310</v>
      </c>
      <c r="M345" s="33">
        <v>2421</v>
      </c>
      <c r="N345" s="33">
        <v>2111</v>
      </c>
      <c r="O345" s="33"/>
      <c r="P345" s="33"/>
      <c r="Q345" s="33"/>
      <c r="R345" s="33"/>
    </row>
    <row r="346" spans="1:18" s="34" customFormat="1" ht="16.5" customHeight="1">
      <c r="A346" s="31" t="s">
        <v>947</v>
      </c>
      <c r="B346" s="32" t="s">
        <v>948</v>
      </c>
      <c r="C346" s="33">
        <v>89338</v>
      </c>
      <c r="D346" s="33">
        <v>63585</v>
      </c>
      <c r="E346" s="33">
        <v>152923</v>
      </c>
      <c r="F346" s="33">
        <v>154120</v>
      </c>
      <c r="G346" s="33"/>
      <c r="H346" s="33">
        <v>154120</v>
      </c>
      <c r="I346" s="33">
        <v>-1197</v>
      </c>
      <c r="J346" s="33">
        <v>1197</v>
      </c>
      <c r="K346" s="33"/>
      <c r="L346" s="33">
        <v>1197</v>
      </c>
      <c r="M346" s="33">
        <v>1449</v>
      </c>
      <c r="N346" s="33">
        <v>252</v>
      </c>
      <c r="O346" s="33"/>
      <c r="P346" s="33"/>
      <c r="Q346" s="33"/>
      <c r="R346" s="33"/>
    </row>
    <row r="347" spans="1:18" s="34" customFormat="1" ht="16.5" customHeight="1">
      <c r="A347" s="31" t="s">
        <v>949</v>
      </c>
      <c r="B347" s="32" t="s">
        <v>950</v>
      </c>
      <c r="C347" s="33">
        <v>56312</v>
      </c>
      <c r="D347" s="33">
        <v>3128</v>
      </c>
      <c r="E347" s="33">
        <v>59440</v>
      </c>
      <c r="F347" s="33">
        <v>43503</v>
      </c>
      <c r="G347" s="33">
        <v>13384</v>
      </c>
      <c r="H347" s="33">
        <v>56887</v>
      </c>
      <c r="I347" s="33">
        <v>2553</v>
      </c>
      <c r="J347" s="33">
        <v>-2553</v>
      </c>
      <c r="K347" s="33"/>
      <c r="L347" s="33">
        <v>-2553</v>
      </c>
      <c r="M347" s="33">
        <v>3718</v>
      </c>
      <c r="N347" s="33">
        <v>6271</v>
      </c>
      <c r="O347" s="33"/>
      <c r="P347" s="33"/>
      <c r="Q347" s="33"/>
      <c r="R347" s="33"/>
    </row>
    <row r="348" spans="1:18" s="34" customFormat="1" ht="16.5" customHeight="1">
      <c r="A348" s="31" t="s">
        <v>951</v>
      </c>
      <c r="B348" s="32" t="s">
        <v>952</v>
      </c>
      <c r="C348" s="33">
        <v>72103</v>
      </c>
      <c r="D348" s="33">
        <v>21194</v>
      </c>
      <c r="E348" s="33">
        <v>93297</v>
      </c>
      <c r="F348" s="33">
        <v>72873</v>
      </c>
      <c r="G348" s="33">
        <v>20035</v>
      </c>
      <c r="H348" s="33">
        <v>92908</v>
      </c>
      <c r="I348" s="33">
        <v>389</v>
      </c>
      <c r="J348" s="33">
        <v>-389</v>
      </c>
      <c r="K348" s="33"/>
      <c r="L348" s="33">
        <v>-389</v>
      </c>
      <c r="M348" s="33">
        <v>387</v>
      </c>
      <c r="N348" s="33">
        <v>776</v>
      </c>
      <c r="O348" s="33"/>
      <c r="P348" s="33"/>
      <c r="Q348" s="33"/>
      <c r="R348" s="33"/>
    </row>
    <row r="349" spans="1:18" s="34" customFormat="1" ht="16.5" customHeight="1">
      <c r="A349" s="31" t="s">
        <v>953</v>
      </c>
      <c r="B349" s="32" t="s">
        <v>954</v>
      </c>
      <c r="C349" s="33">
        <v>230430</v>
      </c>
      <c r="D349" s="33">
        <v>48885</v>
      </c>
      <c r="E349" s="33">
        <v>279315</v>
      </c>
      <c r="F349" s="33">
        <v>277956</v>
      </c>
      <c r="G349" s="33">
        <v>1345</v>
      </c>
      <c r="H349" s="33">
        <v>279301</v>
      </c>
      <c r="I349" s="33">
        <v>14</v>
      </c>
      <c r="J349" s="33">
        <v>-14</v>
      </c>
      <c r="K349" s="33"/>
      <c r="L349" s="33">
        <v>-14</v>
      </c>
      <c r="M349" s="33">
        <v>3120</v>
      </c>
      <c r="N349" s="33">
        <v>3134</v>
      </c>
      <c r="O349" s="33"/>
      <c r="P349" s="33"/>
      <c r="Q349" s="33"/>
      <c r="R349" s="33"/>
    </row>
    <row r="350" spans="1:18" s="34" customFormat="1" ht="16.5" customHeight="1">
      <c r="A350" s="31" t="s">
        <v>955</v>
      </c>
      <c r="B350" s="32" t="s">
        <v>956</v>
      </c>
      <c r="C350" s="33">
        <v>31136</v>
      </c>
      <c r="D350" s="33">
        <v>15947</v>
      </c>
      <c r="E350" s="33">
        <v>47083</v>
      </c>
      <c r="F350" s="33">
        <v>43850</v>
      </c>
      <c r="G350" s="33">
        <v>3031</v>
      </c>
      <c r="H350" s="33">
        <v>46881</v>
      </c>
      <c r="I350" s="33">
        <v>202</v>
      </c>
      <c r="J350" s="33">
        <v>-202</v>
      </c>
      <c r="K350" s="33"/>
      <c r="L350" s="33">
        <v>-202</v>
      </c>
      <c r="M350" s="33">
        <v>4062</v>
      </c>
      <c r="N350" s="33">
        <v>4264</v>
      </c>
      <c r="O350" s="33"/>
      <c r="P350" s="33"/>
      <c r="Q350" s="33"/>
      <c r="R350" s="33"/>
    </row>
    <row r="351" spans="1:18" s="34" customFormat="1" ht="16.5" customHeight="1">
      <c r="A351" s="31" t="s">
        <v>957</v>
      </c>
      <c r="B351" s="32" t="s">
        <v>958</v>
      </c>
      <c r="C351" s="33">
        <v>99441</v>
      </c>
      <c r="D351" s="33">
        <v>39417</v>
      </c>
      <c r="E351" s="33">
        <v>138858</v>
      </c>
      <c r="F351" s="33">
        <v>139164</v>
      </c>
      <c r="G351" s="33"/>
      <c r="H351" s="33">
        <v>139164</v>
      </c>
      <c r="I351" s="33">
        <v>-306</v>
      </c>
      <c r="J351" s="33">
        <v>306</v>
      </c>
      <c r="K351" s="33"/>
      <c r="L351" s="33">
        <v>306</v>
      </c>
      <c r="M351" s="33">
        <v>2129</v>
      </c>
      <c r="N351" s="33">
        <v>1823</v>
      </c>
      <c r="O351" s="33"/>
      <c r="P351" s="33"/>
      <c r="Q351" s="33"/>
      <c r="R351" s="33"/>
    </row>
    <row r="352" spans="1:18" s="34" customFormat="1" ht="16.5" customHeight="1">
      <c r="A352" s="31" t="s">
        <v>959</v>
      </c>
      <c r="B352" s="32" t="s">
        <v>960</v>
      </c>
      <c r="C352" s="33">
        <v>46139</v>
      </c>
      <c r="D352" s="33">
        <v>43374</v>
      </c>
      <c r="E352" s="33">
        <v>89513</v>
      </c>
      <c r="F352" s="33">
        <v>98957</v>
      </c>
      <c r="G352" s="33">
        <v>3193</v>
      </c>
      <c r="H352" s="33">
        <v>102150</v>
      </c>
      <c r="I352" s="33">
        <v>-12637</v>
      </c>
      <c r="J352" s="33">
        <v>12637</v>
      </c>
      <c r="K352" s="33"/>
      <c r="L352" s="33">
        <v>-471</v>
      </c>
      <c r="M352" s="33">
        <v>27</v>
      </c>
      <c r="N352" s="33">
        <v>498</v>
      </c>
      <c r="O352" s="33"/>
      <c r="P352" s="33"/>
      <c r="Q352" s="33">
        <v>13108</v>
      </c>
      <c r="R352" s="33"/>
    </row>
    <row r="353" spans="1:18" s="34" customFormat="1" ht="16.5" customHeight="1">
      <c r="A353" s="31"/>
      <c r="B353" s="32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</row>
    <row r="354" spans="1:18" s="34" customFormat="1" ht="16.5" customHeight="1">
      <c r="A354" s="31"/>
      <c r="B354" s="35" t="s">
        <v>419</v>
      </c>
      <c r="C354" s="33">
        <v>3175163</v>
      </c>
      <c r="D354" s="33">
        <v>3501266</v>
      </c>
      <c r="E354" s="33">
        <v>6676429</v>
      </c>
      <c r="F354" s="33">
        <v>6860787</v>
      </c>
      <c r="G354" s="33">
        <v>165526</v>
      </c>
      <c r="H354" s="33">
        <v>7026313</v>
      </c>
      <c r="I354" s="33">
        <v>-349884</v>
      </c>
      <c r="J354" s="33">
        <v>349884</v>
      </c>
      <c r="K354" s="33">
        <v>244650</v>
      </c>
      <c r="L354" s="33">
        <v>37907</v>
      </c>
      <c r="M354" s="33">
        <v>124169</v>
      </c>
      <c r="N354" s="33">
        <v>86262</v>
      </c>
      <c r="O354" s="33"/>
      <c r="P354" s="33"/>
      <c r="Q354" s="33">
        <v>67327</v>
      </c>
      <c r="R354" s="33"/>
    </row>
    <row r="355" spans="1:18" s="34" customFormat="1" ht="16.5" customHeight="1">
      <c r="A355" s="31"/>
      <c r="B355" s="32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</row>
    <row r="356" spans="1:18" s="34" customFormat="1" ht="16.5" customHeight="1">
      <c r="A356" s="31" t="s">
        <v>961</v>
      </c>
      <c r="B356" s="32" t="s">
        <v>962</v>
      </c>
      <c r="C356" s="33">
        <v>93392</v>
      </c>
      <c r="D356" s="33">
        <v>606488</v>
      </c>
      <c r="E356" s="33">
        <v>699880</v>
      </c>
      <c r="F356" s="33">
        <v>574463</v>
      </c>
      <c r="G356" s="33">
        <v>128843</v>
      </c>
      <c r="H356" s="33">
        <v>703306</v>
      </c>
      <c r="I356" s="33">
        <v>-3426</v>
      </c>
      <c r="J356" s="33">
        <v>3426</v>
      </c>
      <c r="K356" s="33"/>
      <c r="L356" s="33">
        <v>3426</v>
      </c>
      <c r="M356" s="33">
        <v>48556</v>
      </c>
      <c r="N356" s="33">
        <v>45130</v>
      </c>
      <c r="O356" s="33"/>
      <c r="P356" s="33"/>
      <c r="Q356" s="33"/>
      <c r="R356" s="33"/>
    </row>
    <row r="357" spans="1:18" s="34" customFormat="1" ht="16.5" customHeight="1">
      <c r="A357" s="31" t="s">
        <v>963</v>
      </c>
      <c r="B357" s="32" t="s">
        <v>964</v>
      </c>
      <c r="C357" s="33">
        <v>824276</v>
      </c>
      <c r="D357" s="33">
        <v>661901</v>
      </c>
      <c r="E357" s="33">
        <v>1486177</v>
      </c>
      <c r="F357" s="33">
        <v>1639568</v>
      </c>
      <c r="G357" s="33">
        <v>9766</v>
      </c>
      <c r="H357" s="33">
        <v>1649334</v>
      </c>
      <c r="I357" s="33">
        <v>-163157</v>
      </c>
      <c r="J357" s="33">
        <v>163157</v>
      </c>
      <c r="K357" s="33">
        <v>163001</v>
      </c>
      <c r="L357" s="33">
        <v>156</v>
      </c>
      <c r="M357" s="33">
        <v>2443</v>
      </c>
      <c r="N357" s="33">
        <v>2287</v>
      </c>
      <c r="O357" s="33"/>
      <c r="P357" s="33"/>
      <c r="Q357" s="33"/>
      <c r="R357" s="33"/>
    </row>
    <row r="358" spans="1:18" s="34" customFormat="1" ht="16.5" customHeight="1">
      <c r="A358" s="31" t="s">
        <v>965</v>
      </c>
      <c r="B358" s="32" t="s">
        <v>966</v>
      </c>
      <c r="C358" s="33">
        <v>151306</v>
      </c>
      <c r="D358" s="33">
        <v>97381</v>
      </c>
      <c r="E358" s="33">
        <v>248687</v>
      </c>
      <c r="F358" s="33">
        <v>214677</v>
      </c>
      <c r="G358" s="33">
        <v>6792</v>
      </c>
      <c r="H358" s="33">
        <v>221469</v>
      </c>
      <c r="I358" s="33">
        <v>27218</v>
      </c>
      <c r="J358" s="33">
        <v>-27218</v>
      </c>
      <c r="K358" s="33"/>
      <c r="L358" s="33">
        <v>-27218</v>
      </c>
      <c r="M358" s="33">
        <v>5441</v>
      </c>
      <c r="N358" s="33">
        <v>32659</v>
      </c>
      <c r="O358" s="33"/>
      <c r="P358" s="33"/>
      <c r="Q358" s="33"/>
      <c r="R358" s="33"/>
    </row>
    <row r="359" spans="1:18" s="34" customFormat="1" ht="16.5" customHeight="1">
      <c r="A359" s="31" t="s">
        <v>967</v>
      </c>
      <c r="B359" s="32" t="s">
        <v>968</v>
      </c>
      <c r="C359" s="33">
        <v>152459</v>
      </c>
      <c r="D359" s="33">
        <v>156179</v>
      </c>
      <c r="E359" s="33">
        <v>308638</v>
      </c>
      <c r="F359" s="33">
        <v>304316</v>
      </c>
      <c r="G359" s="33">
        <v>5364</v>
      </c>
      <c r="H359" s="33">
        <v>309680</v>
      </c>
      <c r="I359" s="33">
        <v>-1042</v>
      </c>
      <c r="J359" s="33">
        <v>1042</v>
      </c>
      <c r="K359" s="33">
        <v>28000</v>
      </c>
      <c r="L359" s="33">
        <v>-26958</v>
      </c>
      <c r="M359" s="33">
        <v>16484</v>
      </c>
      <c r="N359" s="33">
        <v>43442</v>
      </c>
      <c r="O359" s="33"/>
      <c r="P359" s="33"/>
      <c r="Q359" s="33"/>
      <c r="R359" s="33"/>
    </row>
    <row r="360" spans="1:18" s="34" customFormat="1" ht="16.5" customHeight="1">
      <c r="A360" s="31" t="s">
        <v>969</v>
      </c>
      <c r="B360" s="32" t="s">
        <v>970</v>
      </c>
      <c r="C360" s="33">
        <v>628413</v>
      </c>
      <c r="D360" s="33">
        <v>257641</v>
      </c>
      <c r="E360" s="33">
        <v>886054</v>
      </c>
      <c r="F360" s="33">
        <v>828888</v>
      </c>
      <c r="G360" s="33">
        <v>105474</v>
      </c>
      <c r="H360" s="33">
        <v>934362</v>
      </c>
      <c r="I360" s="33">
        <v>-48308</v>
      </c>
      <c r="J360" s="33">
        <v>48308</v>
      </c>
      <c r="K360" s="33">
        <v>51061</v>
      </c>
      <c r="L360" s="33">
        <v>-1913</v>
      </c>
      <c r="M360" s="33">
        <v>16409</v>
      </c>
      <c r="N360" s="33">
        <v>18322</v>
      </c>
      <c r="O360" s="33">
        <v>0</v>
      </c>
      <c r="P360" s="33">
        <v>0</v>
      </c>
      <c r="Q360" s="33">
        <v>-840</v>
      </c>
      <c r="R360" s="33"/>
    </row>
    <row r="361" spans="1:18" s="34" customFormat="1" ht="16.5" customHeight="1">
      <c r="A361" s="31" t="s">
        <v>971</v>
      </c>
      <c r="B361" s="32" t="s">
        <v>972</v>
      </c>
      <c r="C361" s="33">
        <v>75037</v>
      </c>
      <c r="D361" s="33">
        <v>131143</v>
      </c>
      <c r="E361" s="33">
        <v>206180</v>
      </c>
      <c r="F361" s="33">
        <v>354799</v>
      </c>
      <c r="G361" s="33">
        <v>7185</v>
      </c>
      <c r="H361" s="33">
        <v>361984</v>
      </c>
      <c r="I361" s="33">
        <v>-155804</v>
      </c>
      <c r="J361" s="33">
        <v>155804</v>
      </c>
      <c r="K361" s="33">
        <v>200000</v>
      </c>
      <c r="L361" s="33">
        <v>-44196</v>
      </c>
      <c r="M361" s="33">
        <v>33428</v>
      </c>
      <c r="N361" s="33">
        <v>77624</v>
      </c>
      <c r="O361" s="33"/>
      <c r="P361" s="33"/>
      <c r="Q361" s="33"/>
      <c r="R361" s="33"/>
    </row>
    <row r="362" spans="1:18" s="34" customFormat="1" ht="16.5" customHeight="1">
      <c r="A362" s="31" t="s">
        <v>973</v>
      </c>
      <c r="B362" s="32" t="s">
        <v>974</v>
      </c>
      <c r="C362" s="33">
        <v>26308</v>
      </c>
      <c r="D362" s="33">
        <v>57379</v>
      </c>
      <c r="E362" s="33">
        <v>83687</v>
      </c>
      <c r="F362" s="33">
        <v>79266</v>
      </c>
      <c r="G362" s="33">
        <v>7249</v>
      </c>
      <c r="H362" s="33">
        <v>86515</v>
      </c>
      <c r="I362" s="33">
        <v>-2828</v>
      </c>
      <c r="J362" s="33">
        <v>2828</v>
      </c>
      <c r="K362" s="33"/>
      <c r="L362" s="33">
        <v>2828</v>
      </c>
      <c r="M362" s="33">
        <v>3850</v>
      </c>
      <c r="N362" s="33">
        <v>1022</v>
      </c>
      <c r="O362" s="33"/>
      <c r="P362" s="33"/>
      <c r="Q362" s="33"/>
      <c r="R362" s="33"/>
    </row>
    <row r="363" spans="1:18" s="34" customFormat="1" ht="16.5" customHeight="1">
      <c r="A363" s="31" t="s">
        <v>975</v>
      </c>
      <c r="B363" s="32" t="s">
        <v>976</v>
      </c>
      <c r="C363" s="33">
        <v>66040</v>
      </c>
      <c r="D363" s="33">
        <v>104871</v>
      </c>
      <c r="E363" s="33">
        <v>170911</v>
      </c>
      <c r="F363" s="33">
        <v>165268</v>
      </c>
      <c r="G363" s="33">
        <v>5381</v>
      </c>
      <c r="H363" s="33">
        <v>170649</v>
      </c>
      <c r="I363" s="33">
        <v>262</v>
      </c>
      <c r="J363" s="33">
        <v>-262</v>
      </c>
      <c r="K363" s="33"/>
      <c r="L363" s="33">
        <v>-262</v>
      </c>
      <c r="M363" s="33">
        <v>2177</v>
      </c>
      <c r="N363" s="33">
        <v>2439</v>
      </c>
      <c r="O363" s="33"/>
      <c r="P363" s="33"/>
      <c r="Q363" s="33"/>
      <c r="R363" s="33"/>
    </row>
    <row r="364" spans="1:18" s="34" customFormat="1" ht="16.5" customHeight="1">
      <c r="A364" s="31" t="s">
        <v>977</v>
      </c>
      <c r="B364" s="32" t="s">
        <v>978</v>
      </c>
      <c r="C364" s="33">
        <v>62213</v>
      </c>
      <c r="D364" s="33">
        <v>234141</v>
      </c>
      <c r="E364" s="33">
        <v>296354</v>
      </c>
      <c r="F364" s="33">
        <v>278846</v>
      </c>
      <c r="G364" s="33">
        <v>14105</v>
      </c>
      <c r="H364" s="33">
        <v>292951</v>
      </c>
      <c r="I364" s="33">
        <v>3403</v>
      </c>
      <c r="J364" s="33">
        <v>-3403</v>
      </c>
      <c r="K364" s="33"/>
      <c r="L364" s="33">
        <v>-3403</v>
      </c>
      <c r="M364" s="33">
        <v>7136</v>
      </c>
      <c r="N364" s="33">
        <v>10539</v>
      </c>
      <c r="O364" s="33"/>
      <c r="P364" s="33"/>
      <c r="Q364" s="33"/>
      <c r="R364" s="33"/>
    </row>
    <row r="365" spans="1:18" s="34" customFormat="1" ht="16.5" customHeight="1">
      <c r="A365" s="31" t="s">
        <v>979</v>
      </c>
      <c r="B365" s="32" t="s">
        <v>980</v>
      </c>
      <c r="C365" s="33">
        <v>89140</v>
      </c>
      <c r="D365" s="33">
        <v>127279</v>
      </c>
      <c r="E365" s="33">
        <v>216419</v>
      </c>
      <c r="F365" s="33">
        <v>245151</v>
      </c>
      <c r="G365" s="33">
        <v>5251</v>
      </c>
      <c r="H365" s="33">
        <v>250402</v>
      </c>
      <c r="I365" s="33">
        <v>-33983</v>
      </c>
      <c r="J365" s="33">
        <v>33983</v>
      </c>
      <c r="K365" s="33">
        <v>30000</v>
      </c>
      <c r="L365" s="33">
        <v>3983</v>
      </c>
      <c r="M365" s="33">
        <v>7603</v>
      </c>
      <c r="N365" s="33">
        <v>3620</v>
      </c>
      <c r="O365" s="33"/>
      <c r="P365" s="33"/>
      <c r="Q365" s="33"/>
      <c r="R365" s="33"/>
    </row>
    <row r="366" spans="1:18" s="34" customFormat="1" ht="16.5" customHeight="1">
      <c r="A366" s="31" t="s">
        <v>981</v>
      </c>
      <c r="B366" s="32" t="s">
        <v>982</v>
      </c>
      <c r="C366" s="33">
        <v>91724</v>
      </c>
      <c r="D366" s="33">
        <v>150127</v>
      </c>
      <c r="E366" s="33">
        <v>241851</v>
      </c>
      <c r="F366" s="33">
        <v>237509</v>
      </c>
      <c r="G366" s="33">
        <v>9003</v>
      </c>
      <c r="H366" s="33">
        <v>246512</v>
      </c>
      <c r="I366" s="33">
        <v>-4661</v>
      </c>
      <c r="J366" s="33">
        <v>4661</v>
      </c>
      <c r="K366" s="33"/>
      <c r="L366" s="33">
        <v>4661</v>
      </c>
      <c r="M366" s="33">
        <v>9457</v>
      </c>
      <c r="N366" s="33">
        <v>4796</v>
      </c>
      <c r="O366" s="33"/>
      <c r="P366" s="33"/>
      <c r="Q366" s="33"/>
      <c r="R366" s="33"/>
    </row>
    <row r="367" spans="1:18" s="34" customFormat="1" ht="16.5" customHeight="1">
      <c r="A367" s="31" t="s">
        <v>983</v>
      </c>
      <c r="B367" s="32" t="s">
        <v>984</v>
      </c>
      <c r="C367" s="33">
        <v>112872</v>
      </c>
      <c r="D367" s="33">
        <v>108911</v>
      </c>
      <c r="E367" s="33">
        <v>221783</v>
      </c>
      <c r="F367" s="33">
        <v>194195</v>
      </c>
      <c r="G367" s="33">
        <v>21742</v>
      </c>
      <c r="H367" s="33">
        <v>215937</v>
      </c>
      <c r="I367" s="33">
        <v>5846</v>
      </c>
      <c r="J367" s="33">
        <v>-5846</v>
      </c>
      <c r="K367" s="33"/>
      <c r="L367" s="33">
        <v>-5846</v>
      </c>
      <c r="M367" s="33">
        <v>2794</v>
      </c>
      <c r="N367" s="33">
        <v>8640</v>
      </c>
      <c r="O367" s="33"/>
      <c r="P367" s="33"/>
      <c r="Q367" s="33"/>
      <c r="R367" s="33"/>
    </row>
    <row r="368" spans="1:18" s="34" customFormat="1" ht="16.5" customHeight="1">
      <c r="A368" s="31" t="s">
        <v>985</v>
      </c>
      <c r="B368" s="32" t="s">
        <v>986</v>
      </c>
      <c r="C368" s="33">
        <v>43272</v>
      </c>
      <c r="D368" s="33">
        <v>68608</v>
      </c>
      <c r="E368" s="33">
        <v>111880</v>
      </c>
      <c r="F368" s="33">
        <v>103551</v>
      </c>
      <c r="G368" s="33">
        <v>6311</v>
      </c>
      <c r="H368" s="33">
        <v>109862</v>
      </c>
      <c r="I368" s="33">
        <v>2018</v>
      </c>
      <c r="J368" s="33">
        <v>-2018</v>
      </c>
      <c r="K368" s="33">
        <v>-3225</v>
      </c>
      <c r="L368" s="33">
        <v>1207</v>
      </c>
      <c r="M368" s="33">
        <v>2003</v>
      </c>
      <c r="N368" s="33">
        <v>796</v>
      </c>
      <c r="O368" s="33"/>
      <c r="P368" s="33"/>
      <c r="Q368" s="33"/>
      <c r="R368" s="33"/>
    </row>
    <row r="369" spans="1:18" s="34" customFormat="1" ht="16.5" customHeight="1">
      <c r="A369" s="31" t="s">
        <v>987</v>
      </c>
      <c r="B369" s="32" t="s">
        <v>988</v>
      </c>
      <c r="C369" s="33">
        <v>111047</v>
      </c>
      <c r="D369" s="33">
        <v>38973</v>
      </c>
      <c r="E369" s="33">
        <v>150020</v>
      </c>
      <c r="F369" s="33">
        <v>118186</v>
      </c>
      <c r="G369" s="33">
        <v>29997</v>
      </c>
      <c r="H369" s="33">
        <v>148183</v>
      </c>
      <c r="I369" s="33">
        <v>1837</v>
      </c>
      <c r="J369" s="33">
        <v>-1837</v>
      </c>
      <c r="K369" s="33"/>
      <c r="L369" s="33">
        <v>-1837</v>
      </c>
      <c r="M369" s="33">
        <v>2134</v>
      </c>
      <c r="N369" s="33">
        <v>3971</v>
      </c>
      <c r="O369" s="33"/>
      <c r="P369" s="33"/>
      <c r="Q369" s="33"/>
      <c r="R369" s="33"/>
    </row>
    <row r="370" spans="1:18" s="34" customFormat="1" ht="16.5" customHeight="1">
      <c r="A370" s="31" t="s">
        <v>989</v>
      </c>
      <c r="B370" s="32" t="s">
        <v>990</v>
      </c>
      <c r="C370" s="33">
        <v>58857</v>
      </c>
      <c r="D370" s="33">
        <v>135795</v>
      </c>
      <c r="E370" s="33">
        <v>194652</v>
      </c>
      <c r="F370" s="33">
        <v>192889</v>
      </c>
      <c r="G370" s="33">
        <v>2005</v>
      </c>
      <c r="H370" s="33">
        <v>194894</v>
      </c>
      <c r="I370" s="33">
        <v>-242</v>
      </c>
      <c r="J370" s="33">
        <v>242</v>
      </c>
      <c r="K370" s="33"/>
      <c r="L370" s="33">
        <v>242</v>
      </c>
      <c r="M370" s="33">
        <v>1457</v>
      </c>
      <c r="N370" s="33">
        <v>1215</v>
      </c>
      <c r="O370" s="33"/>
      <c r="P370" s="33"/>
      <c r="Q370" s="33"/>
      <c r="R370" s="33"/>
    </row>
    <row r="371" spans="1:18" s="34" customFormat="1" ht="16.5" customHeight="1">
      <c r="A371" s="31" t="s">
        <v>991</v>
      </c>
      <c r="B371" s="32" t="s">
        <v>992</v>
      </c>
      <c r="C371" s="33">
        <v>60022</v>
      </c>
      <c r="D371" s="33">
        <v>119003</v>
      </c>
      <c r="E371" s="33">
        <v>179025</v>
      </c>
      <c r="F371" s="33">
        <v>171785</v>
      </c>
      <c r="G371" s="33">
        <v>5387</v>
      </c>
      <c r="H371" s="33">
        <v>177172</v>
      </c>
      <c r="I371" s="33">
        <v>1853</v>
      </c>
      <c r="J371" s="33">
        <v>-1853</v>
      </c>
      <c r="K371" s="33"/>
      <c r="L371" s="33">
        <v>-1853</v>
      </c>
      <c r="M371" s="33">
        <v>1367</v>
      </c>
      <c r="N371" s="33">
        <v>3220</v>
      </c>
      <c r="O371" s="33"/>
      <c r="P371" s="33"/>
      <c r="Q371" s="33"/>
      <c r="R371" s="33"/>
    </row>
    <row r="372" spans="1:18" s="34" customFormat="1" ht="16.5" customHeight="1">
      <c r="A372" s="31" t="s">
        <v>993</v>
      </c>
      <c r="B372" s="32" t="s">
        <v>994</v>
      </c>
      <c r="C372" s="33">
        <v>84884</v>
      </c>
      <c r="D372" s="33">
        <v>86826</v>
      </c>
      <c r="E372" s="33">
        <v>171710</v>
      </c>
      <c r="F372" s="33">
        <v>163069</v>
      </c>
      <c r="G372" s="33">
        <v>3156</v>
      </c>
      <c r="H372" s="33">
        <v>166225</v>
      </c>
      <c r="I372" s="33">
        <v>5485</v>
      </c>
      <c r="J372" s="33">
        <v>-5485</v>
      </c>
      <c r="K372" s="33"/>
      <c r="L372" s="33">
        <v>-5485</v>
      </c>
      <c r="M372" s="33">
        <v>822</v>
      </c>
      <c r="N372" s="33">
        <v>6307</v>
      </c>
      <c r="O372" s="33"/>
      <c r="P372" s="33"/>
      <c r="Q372" s="33"/>
      <c r="R372" s="33"/>
    </row>
    <row r="373" spans="1:18" s="34" customFormat="1" ht="16.5" customHeight="1">
      <c r="A373" s="31"/>
      <c r="B373" s="32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</row>
    <row r="374" spans="1:18" s="34" customFormat="1" ht="16.5" customHeight="1">
      <c r="A374" s="31"/>
      <c r="B374" s="35" t="s">
        <v>419</v>
      </c>
      <c r="C374" s="33">
        <v>2731262</v>
      </c>
      <c r="D374" s="33">
        <v>3142646</v>
      </c>
      <c r="E374" s="33">
        <v>5873908</v>
      </c>
      <c r="F374" s="33">
        <v>5866426</v>
      </c>
      <c r="G374" s="33">
        <v>373011</v>
      </c>
      <c r="H374" s="33">
        <v>6239437</v>
      </c>
      <c r="I374" s="33">
        <v>-365529</v>
      </c>
      <c r="J374" s="33">
        <v>365529</v>
      </c>
      <c r="K374" s="33">
        <v>468837</v>
      </c>
      <c r="L374" s="33">
        <v>-102468</v>
      </c>
      <c r="M374" s="33">
        <v>163561</v>
      </c>
      <c r="N374" s="33">
        <v>266029</v>
      </c>
      <c r="O374" s="33">
        <v>0</v>
      </c>
      <c r="P374" s="33">
        <v>0</v>
      </c>
      <c r="Q374" s="33">
        <v>-840</v>
      </c>
      <c r="R374" s="33"/>
    </row>
    <row r="375" spans="1:18" s="34" customFormat="1" ht="16.5" customHeight="1">
      <c r="A375" s="31"/>
      <c r="B375" s="32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</row>
    <row r="376" spans="1:18" s="34" customFormat="1" ht="16.5" customHeight="1">
      <c r="A376" s="31" t="s">
        <v>995</v>
      </c>
      <c r="B376" s="32" t="s">
        <v>996</v>
      </c>
      <c r="C376" s="33">
        <v>227284</v>
      </c>
      <c r="D376" s="33">
        <v>554225</v>
      </c>
      <c r="E376" s="33">
        <v>781509</v>
      </c>
      <c r="F376" s="33">
        <v>755852</v>
      </c>
      <c r="G376" s="33">
        <v>12785</v>
      </c>
      <c r="H376" s="33">
        <v>768637</v>
      </c>
      <c r="I376" s="33">
        <v>12872</v>
      </c>
      <c r="J376" s="33">
        <v>-12872</v>
      </c>
      <c r="K376" s="33"/>
      <c r="L376" s="33">
        <v>-12872</v>
      </c>
      <c r="M376" s="33">
        <v>30287</v>
      </c>
      <c r="N376" s="33">
        <v>43159</v>
      </c>
      <c r="O376" s="33"/>
      <c r="P376" s="33"/>
      <c r="Q376" s="33"/>
      <c r="R376" s="33"/>
    </row>
    <row r="377" spans="1:18" s="34" customFormat="1" ht="16.5" customHeight="1">
      <c r="A377" s="31" t="s">
        <v>997</v>
      </c>
      <c r="B377" s="32" t="s">
        <v>998</v>
      </c>
      <c r="C377" s="33">
        <v>686004</v>
      </c>
      <c r="D377" s="33">
        <v>503088</v>
      </c>
      <c r="E377" s="33">
        <v>1189092</v>
      </c>
      <c r="F377" s="33">
        <v>983464</v>
      </c>
      <c r="G377" s="33">
        <v>12898</v>
      </c>
      <c r="H377" s="33">
        <v>996362</v>
      </c>
      <c r="I377" s="33">
        <v>192730</v>
      </c>
      <c r="J377" s="33">
        <v>-192730</v>
      </c>
      <c r="K377" s="33">
        <v>-166700</v>
      </c>
      <c r="L377" s="33">
        <v>-26030</v>
      </c>
      <c r="M377" s="33">
        <v>53476</v>
      </c>
      <c r="N377" s="33">
        <v>79506</v>
      </c>
      <c r="O377" s="33"/>
      <c r="P377" s="33"/>
      <c r="Q377" s="33"/>
      <c r="R377" s="33"/>
    </row>
    <row r="378" spans="1:18" s="34" customFormat="1" ht="16.5" customHeight="1">
      <c r="A378" s="31" t="s">
        <v>999</v>
      </c>
      <c r="B378" s="32" t="s">
        <v>1000</v>
      </c>
      <c r="C378" s="33">
        <v>131437</v>
      </c>
      <c r="D378" s="33">
        <v>225460</v>
      </c>
      <c r="E378" s="33">
        <v>356897</v>
      </c>
      <c r="F378" s="33">
        <v>344184</v>
      </c>
      <c r="G378" s="33">
        <v>12494</v>
      </c>
      <c r="H378" s="33">
        <v>356678</v>
      </c>
      <c r="I378" s="33">
        <v>219</v>
      </c>
      <c r="J378" s="33">
        <v>-219</v>
      </c>
      <c r="K378" s="33"/>
      <c r="L378" s="33">
        <v>-219</v>
      </c>
      <c r="M378" s="33">
        <v>753</v>
      </c>
      <c r="N378" s="33">
        <v>972</v>
      </c>
      <c r="O378" s="33"/>
      <c r="P378" s="33"/>
      <c r="Q378" s="33"/>
      <c r="R378" s="33"/>
    </row>
    <row r="379" spans="1:18" s="34" customFormat="1" ht="16.5" customHeight="1">
      <c r="A379" s="31" t="s">
        <v>1001</v>
      </c>
      <c r="B379" s="32" t="s">
        <v>1002</v>
      </c>
      <c r="C379" s="33">
        <v>97603</v>
      </c>
      <c r="D379" s="33">
        <v>166894</v>
      </c>
      <c r="E379" s="33">
        <v>264497</v>
      </c>
      <c r="F379" s="33">
        <v>245805</v>
      </c>
      <c r="G379" s="33">
        <v>7353</v>
      </c>
      <c r="H379" s="33">
        <v>253158</v>
      </c>
      <c r="I379" s="33">
        <v>11339</v>
      </c>
      <c r="J379" s="33">
        <v>-11339</v>
      </c>
      <c r="K379" s="33">
        <v>-3272</v>
      </c>
      <c r="L379" s="33">
        <v>-8067</v>
      </c>
      <c r="M379" s="33">
        <v>3535</v>
      </c>
      <c r="N379" s="33">
        <v>11602</v>
      </c>
      <c r="O379" s="33"/>
      <c r="P379" s="33"/>
      <c r="Q379" s="33"/>
      <c r="R379" s="33"/>
    </row>
    <row r="380" spans="1:18" s="34" customFormat="1" ht="16.5" customHeight="1">
      <c r="A380" s="31" t="s">
        <v>1003</v>
      </c>
      <c r="B380" s="32" t="s">
        <v>1004</v>
      </c>
      <c r="C380" s="33">
        <v>27549</v>
      </c>
      <c r="D380" s="33">
        <v>23983</v>
      </c>
      <c r="E380" s="33">
        <v>51532</v>
      </c>
      <c r="F380" s="33">
        <v>76985</v>
      </c>
      <c r="G380" s="33">
        <v>4831</v>
      </c>
      <c r="H380" s="33">
        <v>81816</v>
      </c>
      <c r="I380" s="33">
        <v>-30284</v>
      </c>
      <c r="J380" s="33">
        <v>30284</v>
      </c>
      <c r="K380" s="33">
        <v>30207</v>
      </c>
      <c r="L380" s="33">
        <v>77</v>
      </c>
      <c r="M380" s="33">
        <v>199</v>
      </c>
      <c r="N380" s="33">
        <v>122</v>
      </c>
      <c r="O380" s="33"/>
      <c r="P380" s="33"/>
      <c r="Q380" s="33"/>
      <c r="R380" s="33"/>
    </row>
    <row r="381" spans="1:18" s="34" customFormat="1" ht="16.5" customHeight="1">
      <c r="A381" s="31" t="s">
        <v>1005</v>
      </c>
      <c r="B381" s="32" t="s">
        <v>1006</v>
      </c>
      <c r="C381" s="33">
        <v>32862</v>
      </c>
      <c r="D381" s="33">
        <v>52157</v>
      </c>
      <c r="E381" s="33">
        <v>85019</v>
      </c>
      <c r="F381" s="33">
        <v>72004</v>
      </c>
      <c r="G381" s="33">
        <v>7487</v>
      </c>
      <c r="H381" s="33">
        <v>79491</v>
      </c>
      <c r="I381" s="33">
        <v>5528</v>
      </c>
      <c r="J381" s="33">
        <v>-5528</v>
      </c>
      <c r="K381" s="33"/>
      <c r="L381" s="33">
        <v>-5528</v>
      </c>
      <c r="M381" s="33">
        <v>5574</v>
      </c>
      <c r="N381" s="33">
        <v>11102</v>
      </c>
      <c r="O381" s="33"/>
      <c r="P381" s="33"/>
      <c r="Q381" s="33"/>
      <c r="R381" s="33"/>
    </row>
    <row r="382" spans="1:18" s="34" customFormat="1" ht="16.5" customHeight="1">
      <c r="A382" s="31" t="s">
        <v>1007</v>
      </c>
      <c r="B382" s="32" t="s">
        <v>1008</v>
      </c>
      <c r="C382" s="33">
        <v>44982</v>
      </c>
      <c r="D382" s="33">
        <v>87341</v>
      </c>
      <c r="E382" s="33">
        <v>132323</v>
      </c>
      <c r="F382" s="33">
        <v>137480</v>
      </c>
      <c r="G382" s="33">
        <v>3512</v>
      </c>
      <c r="H382" s="33">
        <v>140992</v>
      </c>
      <c r="I382" s="33">
        <v>-8669</v>
      </c>
      <c r="J382" s="33">
        <v>8669</v>
      </c>
      <c r="K382" s="33">
        <v>9016</v>
      </c>
      <c r="L382" s="33">
        <v>-347</v>
      </c>
      <c r="M382" s="33">
        <v>307</v>
      </c>
      <c r="N382" s="33">
        <v>654</v>
      </c>
      <c r="O382" s="33"/>
      <c r="P382" s="33"/>
      <c r="Q382" s="33"/>
      <c r="R382" s="33"/>
    </row>
    <row r="383" spans="1:18" s="34" customFormat="1" ht="16.5" customHeight="1">
      <c r="A383" s="31" t="s">
        <v>1009</v>
      </c>
      <c r="B383" s="32" t="s">
        <v>1010</v>
      </c>
      <c r="C383" s="33">
        <v>34954</v>
      </c>
      <c r="D383" s="33">
        <v>47599</v>
      </c>
      <c r="E383" s="33">
        <v>82553</v>
      </c>
      <c r="F383" s="33">
        <v>74108</v>
      </c>
      <c r="G383" s="33">
        <v>8785</v>
      </c>
      <c r="H383" s="33">
        <v>82893</v>
      </c>
      <c r="I383" s="33">
        <v>-340</v>
      </c>
      <c r="J383" s="33">
        <v>340</v>
      </c>
      <c r="K383" s="33"/>
      <c r="L383" s="33">
        <v>340</v>
      </c>
      <c r="M383" s="33">
        <v>960</v>
      </c>
      <c r="N383" s="33">
        <v>620</v>
      </c>
      <c r="O383" s="33"/>
      <c r="P383" s="33"/>
      <c r="Q383" s="33"/>
      <c r="R383" s="33"/>
    </row>
    <row r="384" spans="1:18" s="34" customFormat="1" ht="16.5" customHeight="1">
      <c r="A384" s="31" t="s">
        <v>1011</v>
      </c>
      <c r="B384" s="32" t="s">
        <v>1012</v>
      </c>
      <c r="C384" s="33">
        <v>17648</v>
      </c>
      <c r="D384" s="33">
        <v>43085</v>
      </c>
      <c r="E384" s="33">
        <v>60733</v>
      </c>
      <c r="F384" s="33">
        <v>58888</v>
      </c>
      <c r="G384" s="33">
        <v>2682</v>
      </c>
      <c r="H384" s="33">
        <v>61570</v>
      </c>
      <c r="I384" s="33">
        <v>-837</v>
      </c>
      <c r="J384" s="33">
        <v>837</v>
      </c>
      <c r="K384" s="33"/>
      <c r="L384" s="33">
        <v>837</v>
      </c>
      <c r="M384" s="33">
        <v>5529</v>
      </c>
      <c r="N384" s="33">
        <v>4692</v>
      </c>
      <c r="O384" s="33"/>
      <c r="P384" s="33"/>
      <c r="Q384" s="33"/>
      <c r="R384" s="33"/>
    </row>
    <row r="385" spans="1:18" s="34" customFormat="1" ht="16.5" customHeight="1">
      <c r="A385" s="31" t="s">
        <v>1013</v>
      </c>
      <c r="B385" s="32" t="s">
        <v>1014</v>
      </c>
      <c r="C385" s="33">
        <v>41744</v>
      </c>
      <c r="D385" s="33">
        <v>46467</v>
      </c>
      <c r="E385" s="33">
        <v>88211</v>
      </c>
      <c r="F385" s="33">
        <v>57629</v>
      </c>
      <c r="G385" s="33">
        <v>29867</v>
      </c>
      <c r="H385" s="33">
        <v>87496</v>
      </c>
      <c r="I385" s="33">
        <v>715</v>
      </c>
      <c r="J385" s="33">
        <v>-715</v>
      </c>
      <c r="K385" s="33">
        <v>-199</v>
      </c>
      <c r="L385" s="33">
        <v>-516</v>
      </c>
      <c r="M385" s="33">
        <v>478</v>
      </c>
      <c r="N385" s="33">
        <v>994</v>
      </c>
      <c r="O385" s="33"/>
      <c r="P385" s="33"/>
      <c r="Q385" s="33"/>
      <c r="R385" s="33"/>
    </row>
    <row r="386" spans="1:18" s="34" customFormat="1" ht="16.5" customHeight="1">
      <c r="A386" s="31" t="s">
        <v>1015</v>
      </c>
      <c r="B386" s="32" t="s">
        <v>1016</v>
      </c>
      <c r="C386" s="33">
        <v>38338</v>
      </c>
      <c r="D386" s="33">
        <v>81844</v>
      </c>
      <c r="E386" s="33">
        <v>120182</v>
      </c>
      <c r="F386" s="33">
        <v>110492</v>
      </c>
      <c r="G386" s="33">
        <v>6701</v>
      </c>
      <c r="H386" s="33">
        <v>117193</v>
      </c>
      <c r="I386" s="33">
        <v>2989</v>
      </c>
      <c r="J386" s="33">
        <v>-2989</v>
      </c>
      <c r="K386" s="33"/>
      <c r="L386" s="33">
        <v>-2989</v>
      </c>
      <c r="M386" s="33">
        <v>9715</v>
      </c>
      <c r="N386" s="33">
        <v>12704</v>
      </c>
      <c r="O386" s="33"/>
      <c r="P386" s="33"/>
      <c r="Q386" s="33"/>
      <c r="R386" s="33"/>
    </row>
    <row r="387" spans="1:18" s="34" customFormat="1" ht="16.5" customHeight="1">
      <c r="A387" s="31" t="s">
        <v>1017</v>
      </c>
      <c r="B387" s="32" t="s">
        <v>1018</v>
      </c>
      <c r="C387" s="33">
        <v>22113</v>
      </c>
      <c r="D387" s="33">
        <v>42144</v>
      </c>
      <c r="E387" s="33">
        <v>64257</v>
      </c>
      <c r="F387" s="33">
        <v>57868</v>
      </c>
      <c r="G387" s="33">
        <v>4362</v>
      </c>
      <c r="H387" s="33">
        <v>62230</v>
      </c>
      <c r="I387" s="33">
        <v>2027</v>
      </c>
      <c r="J387" s="33">
        <v>-2027</v>
      </c>
      <c r="K387" s="33"/>
      <c r="L387" s="33">
        <v>-2027</v>
      </c>
      <c r="M387" s="33">
        <v>1916</v>
      </c>
      <c r="N387" s="33">
        <v>3943</v>
      </c>
      <c r="O387" s="33"/>
      <c r="P387" s="33"/>
      <c r="Q387" s="33"/>
      <c r="R387" s="33"/>
    </row>
    <row r="388" spans="1:18" s="34" customFormat="1" ht="16.5" customHeight="1">
      <c r="A388" s="31" t="s">
        <v>1019</v>
      </c>
      <c r="B388" s="32" t="s">
        <v>623</v>
      </c>
      <c r="C388" s="33">
        <v>19467</v>
      </c>
      <c r="D388" s="33">
        <v>28084</v>
      </c>
      <c r="E388" s="33">
        <v>47551</v>
      </c>
      <c r="F388" s="33">
        <v>41675</v>
      </c>
      <c r="G388" s="33">
        <v>5996</v>
      </c>
      <c r="H388" s="33">
        <v>47671</v>
      </c>
      <c r="I388" s="33">
        <v>-120</v>
      </c>
      <c r="J388" s="33">
        <v>120</v>
      </c>
      <c r="K388" s="33"/>
      <c r="L388" s="33">
        <v>120</v>
      </c>
      <c r="M388" s="33">
        <v>317</v>
      </c>
      <c r="N388" s="33">
        <v>197</v>
      </c>
      <c r="O388" s="33"/>
      <c r="P388" s="33"/>
      <c r="Q388" s="33"/>
      <c r="R388" s="33"/>
    </row>
    <row r="389" spans="1:18" s="34" customFormat="1" ht="16.5" customHeight="1">
      <c r="A389" s="31" t="s">
        <v>1020</v>
      </c>
      <c r="B389" s="32" t="s">
        <v>1021</v>
      </c>
      <c r="C389" s="33">
        <v>80796</v>
      </c>
      <c r="D389" s="33">
        <v>73243</v>
      </c>
      <c r="E389" s="33">
        <v>154039</v>
      </c>
      <c r="F389" s="33">
        <v>117905</v>
      </c>
      <c r="G389" s="33">
        <v>36517</v>
      </c>
      <c r="H389" s="33">
        <v>154422</v>
      </c>
      <c r="I389" s="33">
        <v>-383</v>
      </c>
      <c r="J389" s="33">
        <v>383</v>
      </c>
      <c r="K389" s="33"/>
      <c r="L389" s="33">
        <v>383</v>
      </c>
      <c r="M389" s="33">
        <v>9607</v>
      </c>
      <c r="N389" s="33">
        <v>9224</v>
      </c>
      <c r="O389" s="33"/>
      <c r="P389" s="33"/>
      <c r="Q389" s="33"/>
      <c r="R389" s="33"/>
    </row>
    <row r="390" spans="1:18" s="34" customFormat="1" ht="16.5" customHeight="1">
      <c r="A390" s="31" t="s">
        <v>1022</v>
      </c>
      <c r="B390" s="32" t="s">
        <v>1023</v>
      </c>
      <c r="C390" s="33">
        <v>37167</v>
      </c>
      <c r="D390" s="33">
        <v>91876</v>
      </c>
      <c r="E390" s="33">
        <v>129043</v>
      </c>
      <c r="F390" s="33">
        <v>120834</v>
      </c>
      <c r="G390" s="33">
        <v>5046</v>
      </c>
      <c r="H390" s="33">
        <v>125880</v>
      </c>
      <c r="I390" s="33">
        <v>3163</v>
      </c>
      <c r="J390" s="33">
        <v>-3163</v>
      </c>
      <c r="K390" s="33"/>
      <c r="L390" s="33">
        <v>-3163</v>
      </c>
      <c r="M390" s="33">
        <v>3018</v>
      </c>
      <c r="N390" s="33">
        <v>6181</v>
      </c>
      <c r="O390" s="33"/>
      <c r="P390" s="33"/>
      <c r="Q390" s="33"/>
      <c r="R390" s="33"/>
    </row>
    <row r="391" spans="1:18" s="34" customFormat="1" ht="16.5" customHeight="1">
      <c r="A391" s="31" t="s">
        <v>1024</v>
      </c>
      <c r="B391" s="32" t="s">
        <v>1025</v>
      </c>
      <c r="C391" s="33">
        <v>35560</v>
      </c>
      <c r="D391" s="33">
        <v>68635</v>
      </c>
      <c r="E391" s="33">
        <v>104195</v>
      </c>
      <c r="F391" s="33">
        <v>97198</v>
      </c>
      <c r="G391" s="33">
        <v>5678</v>
      </c>
      <c r="H391" s="33">
        <v>102876</v>
      </c>
      <c r="I391" s="33">
        <v>1319</v>
      </c>
      <c r="J391" s="33">
        <v>-1319</v>
      </c>
      <c r="K391" s="33"/>
      <c r="L391" s="33">
        <v>-1319</v>
      </c>
      <c r="M391" s="33">
        <v>3072</v>
      </c>
      <c r="N391" s="33">
        <v>4391</v>
      </c>
      <c r="O391" s="33"/>
      <c r="P391" s="33"/>
      <c r="Q391" s="33"/>
      <c r="R391" s="33"/>
    </row>
    <row r="392" spans="1:18" s="34" customFormat="1" ht="16.5" customHeight="1">
      <c r="A392" s="31" t="s">
        <v>1026</v>
      </c>
      <c r="B392" s="32" t="s">
        <v>1027</v>
      </c>
      <c r="C392" s="33">
        <v>51732</v>
      </c>
      <c r="D392" s="33">
        <v>131222</v>
      </c>
      <c r="E392" s="33">
        <v>182954</v>
      </c>
      <c r="F392" s="33">
        <v>163742</v>
      </c>
      <c r="G392" s="33">
        <v>13115</v>
      </c>
      <c r="H392" s="33">
        <v>176857</v>
      </c>
      <c r="I392" s="33">
        <v>6097</v>
      </c>
      <c r="J392" s="33">
        <v>-6097</v>
      </c>
      <c r="K392" s="33">
        <v>-3750</v>
      </c>
      <c r="L392" s="33">
        <v>-2347</v>
      </c>
      <c r="M392" s="33">
        <v>1902</v>
      </c>
      <c r="N392" s="33">
        <v>4249</v>
      </c>
      <c r="O392" s="33"/>
      <c r="P392" s="33"/>
      <c r="Q392" s="33"/>
      <c r="R392" s="33"/>
    </row>
    <row r="393" spans="1:18" s="34" customFormat="1" ht="16.5" customHeight="1">
      <c r="A393" s="31" t="s">
        <v>1028</v>
      </c>
      <c r="B393" s="32" t="s">
        <v>1029</v>
      </c>
      <c r="C393" s="33">
        <v>19894</v>
      </c>
      <c r="D393" s="33">
        <v>56909</v>
      </c>
      <c r="E393" s="33">
        <v>76803</v>
      </c>
      <c r="F393" s="33">
        <v>69371</v>
      </c>
      <c r="G393" s="33">
        <v>5297</v>
      </c>
      <c r="H393" s="33">
        <v>74668</v>
      </c>
      <c r="I393" s="33">
        <v>2135</v>
      </c>
      <c r="J393" s="33">
        <v>-2135</v>
      </c>
      <c r="K393" s="33"/>
      <c r="L393" s="33">
        <v>-2135</v>
      </c>
      <c r="M393" s="33">
        <v>549</v>
      </c>
      <c r="N393" s="33">
        <v>2684</v>
      </c>
      <c r="O393" s="33"/>
      <c r="P393" s="33"/>
      <c r="Q393" s="33"/>
      <c r="R393" s="33"/>
    </row>
    <row r="394" spans="1:18" s="34" customFormat="1" ht="16.5" customHeight="1">
      <c r="A394" s="31" t="s">
        <v>1030</v>
      </c>
      <c r="B394" s="32" t="s">
        <v>1031</v>
      </c>
      <c r="C394" s="33">
        <v>18204</v>
      </c>
      <c r="D394" s="33">
        <v>50252</v>
      </c>
      <c r="E394" s="33">
        <v>68456</v>
      </c>
      <c r="F394" s="33">
        <v>61784</v>
      </c>
      <c r="G394" s="33">
        <v>6699</v>
      </c>
      <c r="H394" s="33">
        <v>68483</v>
      </c>
      <c r="I394" s="33">
        <v>-27</v>
      </c>
      <c r="J394" s="33">
        <v>27</v>
      </c>
      <c r="K394" s="33"/>
      <c r="L394" s="33">
        <v>27</v>
      </c>
      <c r="M394" s="33">
        <v>310</v>
      </c>
      <c r="N394" s="33">
        <v>283</v>
      </c>
      <c r="O394" s="33"/>
      <c r="P394" s="33"/>
      <c r="Q394" s="33"/>
      <c r="R394" s="33"/>
    </row>
    <row r="395" spans="1:18" s="34" customFormat="1" ht="16.5" customHeight="1">
      <c r="A395" s="31" t="s">
        <v>1032</v>
      </c>
      <c r="B395" s="32" t="s">
        <v>1033</v>
      </c>
      <c r="C395" s="33">
        <v>27218</v>
      </c>
      <c r="D395" s="33">
        <v>68773</v>
      </c>
      <c r="E395" s="33">
        <v>95991</v>
      </c>
      <c r="F395" s="33">
        <v>85992</v>
      </c>
      <c r="G395" s="33">
        <v>6882</v>
      </c>
      <c r="H395" s="33">
        <v>92874</v>
      </c>
      <c r="I395" s="33">
        <v>3117</v>
      </c>
      <c r="J395" s="33">
        <v>-3117</v>
      </c>
      <c r="K395" s="33"/>
      <c r="L395" s="33">
        <v>-3117</v>
      </c>
      <c r="M395" s="33">
        <v>475</v>
      </c>
      <c r="N395" s="33">
        <v>3592</v>
      </c>
      <c r="O395" s="33"/>
      <c r="P395" s="33"/>
      <c r="Q395" s="33"/>
      <c r="R395" s="33"/>
    </row>
    <row r="396" spans="1:18" s="34" customFormat="1" ht="16.5" customHeight="1">
      <c r="A396" s="31" t="s">
        <v>1034</v>
      </c>
      <c r="B396" s="32" t="s">
        <v>1035</v>
      </c>
      <c r="C396" s="33">
        <v>32930</v>
      </c>
      <c r="D396" s="33">
        <v>75020</v>
      </c>
      <c r="E396" s="33">
        <v>107950</v>
      </c>
      <c r="F396" s="33">
        <v>126753</v>
      </c>
      <c r="G396" s="33">
        <v>2980</v>
      </c>
      <c r="H396" s="33">
        <v>129733</v>
      </c>
      <c r="I396" s="33">
        <v>-21783</v>
      </c>
      <c r="J396" s="33">
        <v>21783</v>
      </c>
      <c r="K396" s="33">
        <v>26033</v>
      </c>
      <c r="L396" s="33">
        <v>-4250</v>
      </c>
      <c r="M396" s="33">
        <v>500</v>
      </c>
      <c r="N396" s="33">
        <v>4750</v>
      </c>
      <c r="O396" s="33"/>
      <c r="P396" s="33"/>
      <c r="Q396" s="33"/>
      <c r="R396" s="33"/>
    </row>
    <row r="397" spans="1:18" s="34" customFormat="1" ht="16.5" customHeight="1">
      <c r="A397" s="31" t="s">
        <v>1036</v>
      </c>
      <c r="B397" s="32" t="s">
        <v>1037</v>
      </c>
      <c r="C397" s="33">
        <v>18318</v>
      </c>
      <c r="D397" s="33">
        <v>29563</v>
      </c>
      <c r="E397" s="33">
        <v>47881</v>
      </c>
      <c r="F397" s="33">
        <v>35230</v>
      </c>
      <c r="G397" s="33">
        <v>11131</v>
      </c>
      <c r="H397" s="33">
        <v>46361</v>
      </c>
      <c r="I397" s="33">
        <v>1520</v>
      </c>
      <c r="J397" s="33">
        <v>-1520</v>
      </c>
      <c r="K397" s="33"/>
      <c r="L397" s="33">
        <v>-1520</v>
      </c>
      <c r="M397" s="33">
        <v>446</v>
      </c>
      <c r="N397" s="33">
        <v>1966</v>
      </c>
      <c r="O397" s="33"/>
      <c r="P397" s="33"/>
      <c r="Q397" s="33"/>
      <c r="R397" s="33"/>
    </row>
    <row r="398" spans="1:18" s="34" customFormat="1" ht="16.5" customHeight="1">
      <c r="A398" s="31" t="s">
        <v>1038</v>
      </c>
      <c r="B398" s="32" t="s">
        <v>1039</v>
      </c>
      <c r="C398" s="33">
        <v>30131</v>
      </c>
      <c r="D398" s="33">
        <v>57700</v>
      </c>
      <c r="E398" s="33">
        <v>87831</v>
      </c>
      <c r="F398" s="33">
        <v>79598</v>
      </c>
      <c r="G398" s="33">
        <v>4526</v>
      </c>
      <c r="H398" s="33">
        <v>84124</v>
      </c>
      <c r="I398" s="33">
        <v>3707</v>
      </c>
      <c r="J398" s="33">
        <v>-3707</v>
      </c>
      <c r="K398" s="33"/>
      <c r="L398" s="33">
        <v>-3707</v>
      </c>
      <c r="M398" s="33">
        <v>6804</v>
      </c>
      <c r="N398" s="33">
        <v>10511</v>
      </c>
      <c r="O398" s="33"/>
      <c r="P398" s="33"/>
      <c r="Q398" s="33"/>
      <c r="R398" s="33"/>
    </row>
    <row r="399" spans="1:18" s="34" customFormat="1" ht="16.5" customHeight="1">
      <c r="A399" s="31" t="s">
        <v>1040</v>
      </c>
      <c r="B399" s="32" t="s">
        <v>1041</v>
      </c>
      <c r="C399" s="33">
        <v>18522</v>
      </c>
      <c r="D399" s="33">
        <v>76816</v>
      </c>
      <c r="E399" s="33">
        <v>95338</v>
      </c>
      <c r="F399" s="33">
        <v>86837</v>
      </c>
      <c r="G399" s="33">
        <v>3718</v>
      </c>
      <c r="H399" s="33">
        <v>90555</v>
      </c>
      <c r="I399" s="33">
        <v>4783</v>
      </c>
      <c r="J399" s="33">
        <v>-4783</v>
      </c>
      <c r="K399" s="33"/>
      <c r="L399" s="33">
        <v>-4783</v>
      </c>
      <c r="M399" s="33">
        <v>1182</v>
      </c>
      <c r="N399" s="33">
        <v>5965</v>
      </c>
      <c r="O399" s="33"/>
      <c r="P399" s="33"/>
      <c r="Q399" s="33"/>
      <c r="R399" s="33"/>
    </row>
    <row r="400" spans="1:18" s="34" customFormat="1" ht="16.5" customHeight="1">
      <c r="A400" s="31" t="s">
        <v>1042</v>
      </c>
      <c r="B400" s="32" t="s">
        <v>1043</v>
      </c>
      <c r="C400" s="33">
        <v>50950</v>
      </c>
      <c r="D400" s="33">
        <v>55090</v>
      </c>
      <c r="E400" s="33">
        <v>106040</v>
      </c>
      <c r="F400" s="33">
        <v>91046</v>
      </c>
      <c r="G400" s="33">
        <v>12073</v>
      </c>
      <c r="H400" s="33">
        <v>103119</v>
      </c>
      <c r="I400" s="33">
        <v>2921</v>
      </c>
      <c r="J400" s="33">
        <v>-2921</v>
      </c>
      <c r="K400" s="33"/>
      <c r="L400" s="33">
        <v>-2921</v>
      </c>
      <c r="M400" s="33">
        <v>2892</v>
      </c>
      <c r="N400" s="33">
        <v>5813</v>
      </c>
      <c r="O400" s="33"/>
      <c r="P400" s="33"/>
      <c r="Q400" s="33"/>
      <c r="R400" s="33"/>
    </row>
    <row r="401" spans="1:18" s="34" customFormat="1" ht="16.5" customHeight="1">
      <c r="A401" s="31" t="s">
        <v>1044</v>
      </c>
      <c r="B401" s="32" t="s">
        <v>1045</v>
      </c>
      <c r="C401" s="33">
        <v>29600</v>
      </c>
      <c r="D401" s="33">
        <v>47614</v>
      </c>
      <c r="E401" s="33">
        <v>77214</v>
      </c>
      <c r="F401" s="33">
        <v>54808</v>
      </c>
      <c r="G401" s="33">
        <v>21069</v>
      </c>
      <c r="H401" s="33">
        <v>75877</v>
      </c>
      <c r="I401" s="33">
        <v>1337</v>
      </c>
      <c r="J401" s="33">
        <v>-1337</v>
      </c>
      <c r="K401" s="33"/>
      <c r="L401" s="33">
        <v>-1337</v>
      </c>
      <c r="M401" s="33">
        <v>577</v>
      </c>
      <c r="N401" s="33">
        <v>1914</v>
      </c>
      <c r="O401" s="33"/>
      <c r="P401" s="33"/>
      <c r="Q401" s="33"/>
      <c r="R401" s="33"/>
    </row>
    <row r="402" spans="1:18" s="34" customFormat="1" ht="16.5" customHeight="1">
      <c r="A402" s="31" t="s">
        <v>1046</v>
      </c>
      <c r="B402" s="32" t="s">
        <v>1047</v>
      </c>
      <c r="C402" s="33">
        <v>38168</v>
      </c>
      <c r="D402" s="33">
        <v>200217</v>
      </c>
      <c r="E402" s="33">
        <v>238385</v>
      </c>
      <c r="F402" s="33">
        <v>224956</v>
      </c>
      <c r="G402" s="33">
        <v>12853</v>
      </c>
      <c r="H402" s="33">
        <v>237809</v>
      </c>
      <c r="I402" s="33">
        <v>576</v>
      </c>
      <c r="J402" s="33">
        <v>-576</v>
      </c>
      <c r="K402" s="33"/>
      <c r="L402" s="33">
        <v>-576</v>
      </c>
      <c r="M402" s="33">
        <v>1067</v>
      </c>
      <c r="N402" s="33">
        <v>1643</v>
      </c>
      <c r="O402" s="33"/>
      <c r="P402" s="33"/>
      <c r="Q402" s="33"/>
      <c r="R402" s="33"/>
    </row>
    <row r="403" spans="1:18" s="34" customFormat="1" ht="16.5" customHeight="1">
      <c r="A403" s="31"/>
      <c r="B403" s="32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</row>
    <row r="404" spans="1:18" s="34" customFormat="1" ht="16.5" customHeight="1">
      <c r="A404" s="31"/>
      <c r="B404" s="35" t="s">
        <v>419</v>
      </c>
      <c r="C404" s="33">
        <v>1911175</v>
      </c>
      <c r="D404" s="33">
        <v>2985301</v>
      </c>
      <c r="E404" s="33">
        <v>4896476</v>
      </c>
      <c r="F404" s="33">
        <v>4432488</v>
      </c>
      <c r="G404" s="33">
        <v>267337</v>
      </c>
      <c r="H404" s="33">
        <v>4699825</v>
      </c>
      <c r="I404" s="33">
        <v>196651</v>
      </c>
      <c r="J404" s="33">
        <v>-196651</v>
      </c>
      <c r="K404" s="33">
        <v>-108665</v>
      </c>
      <c r="L404" s="33">
        <v>-87986</v>
      </c>
      <c r="M404" s="33">
        <v>145447</v>
      </c>
      <c r="N404" s="33">
        <v>233433</v>
      </c>
      <c r="O404" s="33"/>
      <c r="P404" s="33"/>
      <c r="Q404" s="33"/>
      <c r="R404" s="33"/>
    </row>
    <row r="405" spans="1:18" s="34" customFormat="1" ht="16.5" customHeight="1">
      <c r="A405" s="31"/>
      <c r="B405" s="35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</row>
    <row r="406" spans="1:18" s="34" customFormat="1" ht="16.5" customHeight="1">
      <c r="A406" s="31" t="s">
        <v>1048</v>
      </c>
      <c r="B406" s="32" t="s">
        <v>1049</v>
      </c>
      <c r="C406" s="33">
        <v>83342</v>
      </c>
      <c r="D406" s="33">
        <v>595696</v>
      </c>
      <c r="E406" s="33">
        <v>679038</v>
      </c>
      <c r="F406" s="33">
        <v>560246</v>
      </c>
      <c r="G406" s="33">
        <v>95859</v>
      </c>
      <c r="H406" s="33">
        <v>656105</v>
      </c>
      <c r="I406" s="33">
        <v>22933</v>
      </c>
      <c r="J406" s="33">
        <v>-22933</v>
      </c>
      <c r="K406" s="33"/>
      <c r="L406" s="33">
        <v>-1573</v>
      </c>
      <c r="M406" s="33">
        <v>21482</v>
      </c>
      <c r="N406" s="33">
        <v>23055</v>
      </c>
      <c r="O406" s="33">
        <v>-21360</v>
      </c>
      <c r="P406" s="33"/>
      <c r="Q406" s="33"/>
      <c r="R406" s="33"/>
    </row>
    <row r="407" spans="1:18" s="34" customFormat="1" ht="16.5" customHeight="1">
      <c r="A407" s="31" t="s">
        <v>1050</v>
      </c>
      <c r="B407" s="32" t="s">
        <v>1051</v>
      </c>
      <c r="C407" s="33">
        <v>826105</v>
      </c>
      <c r="D407" s="33">
        <v>729343</v>
      </c>
      <c r="E407" s="33">
        <v>1555448</v>
      </c>
      <c r="F407" s="33">
        <v>1533028</v>
      </c>
      <c r="G407" s="33">
        <v>33089</v>
      </c>
      <c r="H407" s="33">
        <v>1566117</v>
      </c>
      <c r="I407" s="33">
        <v>-10669</v>
      </c>
      <c r="J407" s="33">
        <v>10669</v>
      </c>
      <c r="K407" s="33"/>
      <c r="L407" s="33">
        <v>10669</v>
      </c>
      <c r="M407" s="33">
        <v>41587</v>
      </c>
      <c r="N407" s="33">
        <v>30918</v>
      </c>
      <c r="O407" s="33"/>
      <c r="P407" s="33"/>
      <c r="Q407" s="33"/>
      <c r="R407" s="33"/>
    </row>
    <row r="408" spans="1:18" s="34" customFormat="1" ht="16.5" customHeight="1">
      <c r="A408" s="31" t="s">
        <v>1052</v>
      </c>
      <c r="B408" s="32" t="s">
        <v>1053</v>
      </c>
      <c r="C408" s="33">
        <v>294850</v>
      </c>
      <c r="D408" s="33">
        <v>356288</v>
      </c>
      <c r="E408" s="33">
        <v>651138</v>
      </c>
      <c r="F408" s="33">
        <v>651026</v>
      </c>
      <c r="G408" s="33">
        <v>2612</v>
      </c>
      <c r="H408" s="33">
        <v>653638</v>
      </c>
      <c r="I408" s="33">
        <v>-2500</v>
      </c>
      <c r="J408" s="33">
        <v>2500</v>
      </c>
      <c r="K408" s="33">
        <v>-10720</v>
      </c>
      <c r="L408" s="33">
        <v>13220</v>
      </c>
      <c r="M408" s="33">
        <v>19721</v>
      </c>
      <c r="N408" s="33">
        <v>6501</v>
      </c>
      <c r="O408" s="33"/>
      <c r="P408" s="33"/>
      <c r="Q408" s="33"/>
      <c r="R408" s="33"/>
    </row>
    <row r="409" spans="1:18" s="34" customFormat="1" ht="16.5" customHeight="1">
      <c r="A409" s="31" t="s">
        <v>1054</v>
      </c>
      <c r="B409" s="32" t="s">
        <v>1055</v>
      </c>
      <c r="C409" s="33">
        <v>265835</v>
      </c>
      <c r="D409" s="33">
        <v>90760</v>
      </c>
      <c r="E409" s="33">
        <v>356595</v>
      </c>
      <c r="F409" s="33">
        <v>376228</v>
      </c>
      <c r="G409" s="33">
        <v>1813</v>
      </c>
      <c r="H409" s="33">
        <v>378041</v>
      </c>
      <c r="I409" s="33">
        <v>-21446</v>
      </c>
      <c r="J409" s="33">
        <v>21446</v>
      </c>
      <c r="K409" s="33">
        <v>9000</v>
      </c>
      <c r="L409" s="33">
        <v>12446</v>
      </c>
      <c r="M409" s="33">
        <v>16898</v>
      </c>
      <c r="N409" s="33">
        <v>4452</v>
      </c>
      <c r="O409" s="33"/>
      <c r="P409" s="33"/>
      <c r="Q409" s="33"/>
      <c r="R409" s="33"/>
    </row>
    <row r="410" spans="1:18" s="34" customFormat="1" ht="16.5" customHeight="1">
      <c r="A410" s="31" t="s">
        <v>1056</v>
      </c>
      <c r="B410" s="32" t="s">
        <v>1057</v>
      </c>
      <c r="C410" s="33">
        <v>114495</v>
      </c>
      <c r="D410" s="33">
        <v>248173</v>
      </c>
      <c r="E410" s="33">
        <v>362668</v>
      </c>
      <c r="F410" s="33">
        <v>362931</v>
      </c>
      <c r="G410" s="33">
        <v>3081</v>
      </c>
      <c r="H410" s="33">
        <v>366012</v>
      </c>
      <c r="I410" s="33">
        <v>-3344</v>
      </c>
      <c r="J410" s="33">
        <v>3344</v>
      </c>
      <c r="K410" s="33">
        <v>1210</v>
      </c>
      <c r="L410" s="33">
        <v>2134</v>
      </c>
      <c r="M410" s="33">
        <v>3274</v>
      </c>
      <c r="N410" s="33">
        <v>1140</v>
      </c>
      <c r="O410" s="33"/>
      <c r="P410" s="33"/>
      <c r="Q410" s="33"/>
      <c r="R410" s="33"/>
    </row>
    <row r="411" spans="1:18" s="34" customFormat="1" ht="16.5" customHeight="1">
      <c r="A411" s="31" t="s">
        <v>1058</v>
      </c>
      <c r="B411" s="32" t="s">
        <v>1059</v>
      </c>
      <c r="C411" s="33">
        <v>68858</v>
      </c>
      <c r="D411" s="33">
        <v>86477</v>
      </c>
      <c r="E411" s="33">
        <v>155335</v>
      </c>
      <c r="F411" s="33">
        <v>150586</v>
      </c>
      <c r="G411" s="33">
        <v>5598</v>
      </c>
      <c r="H411" s="33">
        <v>156184</v>
      </c>
      <c r="I411" s="33">
        <v>-849</v>
      </c>
      <c r="J411" s="33">
        <v>849</v>
      </c>
      <c r="K411" s="33"/>
      <c r="L411" s="33">
        <v>849</v>
      </c>
      <c r="M411" s="33">
        <v>1070</v>
      </c>
      <c r="N411" s="33">
        <v>221</v>
      </c>
      <c r="O411" s="33"/>
      <c r="P411" s="33"/>
      <c r="Q411" s="33"/>
      <c r="R411" s="33"/>
    </row>
    <row r="412" spans="1:18" s="34" customFormat="1" ht="16.5" customHeight="1">
      <c r="A412" s="31" t="s">
        <v>1060</v>
      </c>
      <c r="B412" s="32" t="s">
        <v>1061</v>
      </c>
      <c r="C412" s="33">
        <v>82016</v>
      </c>
      <c r="D412" s="33">
        <v>109442</v>
      </c>
      <c r="E412" s="33">
        <v>191458</v>
      </c>
      <c r="F412" s="33">
        <v>191773</v>
      </c>
      <c r="G412" s="33">
        <v>4526</v>
      </c>
      <c r="H412" s="33">
        <v>196299</v>
      </c>
      <c r="I412" s="33">
        <v>-4841</v>
      </c>
      <c r="J412" s="33">
        <v>4841</v>
      </c>
      <c r="K412" s="33"/>
      <c r="L412" s="33">
        <v>4841</v>
      </c>
      <c r="M412" s="33">
        <v>18138</v>
      </c>
      <c r="N412" s="33">
        <v>13297</v>
      </c>
      <c r="O412" s="33"/>
      <c r="P412" s="33"/>
      <c r="Q412" s="33"/>
      <c r="R412" s="33"/>
    </row>
    <row r="413" spans="1:18" s="34" customFormat="1" ht="16.5" customHeight="1">
      <c r="A413" s="31" t="s">
        <v>1062</v>
      </c>
      <c r="B413" s="32" t="s">
        <v>1063</v>
      </c>
      <c r="C413" s="33">
        <v>94591</v>
      </c>
      <c r="D413" s="33">
        <v>89985</v>
      </c>
      <c r="E413" s="33">
        <v>184576</v>
      </c>
      <c r="F413" s="33">
        <v>211708</v>
      </c>
      <c r="G413" s="33">
        <v>13537</v>
      </c>
      <c r="H413" s="33">
        <v>225245</v>
      </c>
      <c r="I413" s="33">
        <v>-40669</v>
      </c>
      <c r="J413" s="33">
        <v>40669</v>
      </c>
      <c r="K413" s="33"/>
      <c r="L413" s="33">
        <v>-4163</v>
      </c>
      <c r="M413" s="33">
        <v>2490</v>
      </c>
      <c r="N413" s="33">
        <v>6653</v>
      </c>
      <c r="O413" s="33">
        <v>-4645</v>
      </c>
      <c r="P413" s="33">
        <v>49477</v>
      </c>
      <c r="Q413" s="33"/>
      <c r="R413" s="33"/>
    </row>
    <row r="414" spans="1:18" s="34" customFormat="1" ht="16.5" customHeight="1">
      <c r="A414" s="31" t="s">
        <v>1064</v>
      </c>
      <c r="B414" s="32" t="s">
        <v>1065</v>
      </c>
      <c r="C414" s="33">
        <v>78808</v>
      </c>
      <c r="D414" s="33">
        <v>222572</v>
      </c>
      <c r="E414" s="33">
        <v>301380</v>
      </c>
      <c r="F414" s="33">
        <v>285972</v>
      </c>
      <c r="G414" s="33">
        <v>3137</v>
      </c>
      <c r="H414" s="33">
        <v>289109</v>
      </c>
      <c r="I414" s="33">
        <v>12271</v>
      </c>
      <c r="J414" s="33">
        <v>-12271</v>
      </c>
      <c r="K414" s="33"/>
      <c r="L414" s="33">
        <v>-4936</v>
      </c>
      <c r="M414" s="33">
        <v>4919</v>
      </c>
      <c r="N414" s="33">
        <v>9855</v>
      </c>
      <c r="O414" s="33">
        <v>-7335</v>
      </c>
      <c r="P414" s="33"/>
      <c r="Q414" s="33"/>
      <c r="R414" s="33"/>
    </row>
    <row r="415" spans="1:18" s="34" customFormat="1" ht="16.5" customHeight="1">
      <c r="A415" s="31" t="s">
        <v>1066</v>
      </c>
      <c r="B415" s="32" t="s">
        <v>1067</v>
      </c>
      <c r="C415" s="33">
        <v>174471</v>
      </c>
      <c r="D415" s="33">
        <v>143705</v>
      </c>
      <c r="E415" s="33">
        <v>318176</v>
      </c>
      <c r="F415" s="33">
        <v>304013</v>
      </c>
      <c r="G415" s="33">
        <v>3694</v>
      </c>
      <c r="H415" s="33">
        <v>307707</v>
      </c>
      <c r="I415" s="33">
        <v>10469</v>
      </c>
      <c r="J415" s="33">
        <v>-10469</v>
      </c>
      <c r="K415" s="33">
        <v>-9365</v>
      </c>
      <c r="L415" s="33">
        <v>1564</v>
      </c>
      <c r="M415" s="33">
        <v>2829</v>
      </c>
      <c r="N415" s="33">
        <v>1265</v>
      </c>
      <c r="O415" s="33">
        <v>-2668</v>
      </c>
      <c r="P415" s="33"/>
      <c r="Q415" s="33"/>
      <c r="R415" s="33"/>
    </row>
    <row r="416" spans="1:18" s="34" customFormat="1" ht="16.5" customHeight="1">
      <c r="A416" s="31" t="s">
        <v>1068</v>
      </c>
      <c r="B416" s="32" t="s">
        <v>1069</v>
      </c>
      <c r="C416" s="33">
        <v>74102</v>
      </c>
      <c r="D416" s="33">
        <v>46655</v>
      </c>
      <c r="E416" s="33">
        <v>120757</v>
      </c>
      <c r="F416" s="33">
        <v>104803</v>
      </c>
      <c r="G416" s="33">
        <v>16119</v>
      </c>
      <c r="H416" s="33">
        <v>120922</v>
      </c>
      <c r="I416" s="33">
        <v>-165</v>
      </c>
      <c r="J416" s="33">
        <v>165</v>
      </c>
      <c r="K416" s="33"/>
      <c r="L416" s="33">
        <v>165</v>
      </c>
      <c r="M416" s="33">
        <v>5354</v>
      </c>
      <c r="N416" s="33">
        <v>5189</v>
      </c>
      <c r="O416" s="33"/>
      <c r="P416" s="33"/>
      <c r="Q416" s="33"/>
      <c r="R416" s="33"/>
    </row>
    <row r="417" spans="1:18" s="34" customFormat="1" ht="16.5" customHeight="1">
      <c r="A417" s="31" t="s">
        <v>1070</v>
      </c>
      <c r="B417" s="32" t="s">
        <v>1071</v>
      </c>
      <c r="C417" s="33">
        <v>44216</v>
      </c>
      <c r="D417" s="33">
        <v>12336</v>
      </c>
      <c r="E417" s="33">
        <v>56552</v>
      </c>
      <c r="F417" s="33">
        <v>46024</v>
      </c>
      <c r="G417" s="33">
        <v>12734</v>
      </c>
      <c r="H417" s="33">
        <v>58758</v>
      </c>
      <c r="I417" s="33">
        <v>-2206</v>
      </c>
      <c r="J417" s="33">
        <v>2206</v>
      </c>
      <c r="K417" s="33"/>
      <c r="L417" s="33">
        <v>2206</v>
      </c>
      <c r="M417" s="33">
        <v>2650</v>
      </c>
      <c r="N417" s="33">
        <v>444</v>
      </c>
      <c r="O417" s="33"/>
      <c r="P417" s="33"/>
      <c r="Q417" s="33"/>
      <c r="R417" s="33"/>
    </row>
    <row r="418" spans="1:18" s="34" customFormat="1" ht="16.5" customHeight="1">
      <c r="A418" s="31" t="s">
        <v>1072</v>
      </c>
      <c r="B418" s="32" t="s">
        <v>1073</v>
      </c>
      <c r="C418" s="33">
        <v>242477</v>
      </c>
      <c r="D418" s="33">
        <v>48447</v>
      </c>
      <c r="E418" s="33">
        <v>290924</v>
      </c>
      <c r="F418" s="33">
        <v>232285</v>
      </c>
      <c r="G418" s="33">
        <v>39935</v>
      </c>
      <c r="H418" s="33">
        <v>272220</v>
      </c>
      <c r="I418" s="33">
        <v>18704</v>
      </c>
      <c r="J418" s="33">
        <v>-18704</v>
      </c>
      <c r="K418" s="33"/>
      <c r="L418" s="33">
        <v>-18704</v>
      </c>
      <c r="M418" s="33">
        <v>5883</v>
      </c>
      <c r="N418" s="33">
        <v>24587</v>
      </c>
      <c r="O418" s="33"/>
      <c r="P418" s="33"/>
      <c r="Q418" s="33"/>
      <c r="R418" s="33"/>
    </row>
    <row r="419" spans="1:18" s="34" customFormat="1" ht="16.5" customHeight="1">
      <c r="A419" s="31" t="s">
        <v>1074</v>
      </c>
      <c r="B419" s="32" t="s">
        <v>1075</v>
      </c>
      <c r="C419" s="33">
        <v>51719</v>
      </c>
      <c r="D419" s="33">
        <v>38666</v>
      </c>
      <c r="E419" s="33">
        <v>90385</v>
      </c>
      <c r="F419" s="33">
        <v>90625</v>
      </c>
      <c r="G419" s="33">
        <v>304</v>
      </c>
      <c r="H419" s="33">
        <v>90929</v>
      </c>
      <c r="I419" s="33">
        <v>-544</v>
      </c>
      <c r="J419" s="33">
        <v>544</v>
      </c>
      <c r="K419" s="33"/>
      <c r="L419" s="33">
        <v>544</v>
      </c>
      <c r="M419" s="33">
        <v>5210</v>
      </c>
      <c r="N419" s="33">
        <v>4666</v>
      </c>
      <c r="O419" s="33"/>
      <c r="P419" s="33"/>
      <c r="Q419" s="33"/>
      <c r="R419" s="33"/>
    </row>
    <row r="420" spans="1:18" s="34" customFormat="1" ht="16.5" customHeight="1">
      <c r="A420" s="31" t="s">
        <v>1076</v>
      </c>
      <c r="B420" s="32" t="s">
        <v>1077</v>
      </c>
      <c r="C420" s="33">
        <v>70268</v>
      </c>
      <c r="D420" s="33">
        <v>116781</v>
      </c>
      <c r="E420" s="33">
        <v>187049</v>
      </c>
      <c r="F420" s="33">
        <v>187435</v>
      </c>
      <c r="G420" s="33">
        <v>4247</v>
      </c>
      <c r="H420" s="33">
        <v>191682</v>
      </c>
      <c r="I420" s="33">
        <v>-4633</v>
      </c>
      <c r="J420" s="33">
        <v>4633</v>
      </c>
      <c r="K420" s="33"/>
      <c r="L420" s="33">
        <v>4633</v>
      </c>
      <c r="M420" s="33">
        <v>5542</v>
      </c>
      <c r="N420" s="33">
        <v>909</v>
      </c>
      <c r="O420" s="33"/>
      <c r="P420" s="33"/>
      <c r="Q420" s="33"/>
      <c r="R420" s="33"/>
    </row>
    <row r="421" spans="1:18" s="34" customFormat="1" ht="16.5" customHeight="1">
      <c r="A421" s="31" t="s">
        <v>1078</v>
      </c>
      <c r="B421" s="32" t="s">
        <v>1079</v>
      </c>
      <c r="C421" s="33">
        <v>89827</v>
      </c>
      <c r="D421" s="33">
        <v>123978</v>
      </c>
      <c r="E421" s="33">
        <v>213805</v>
      </c>
      <c r="F421" s="33">
        <v>201143</v>
      </c>
      <c r="G421" s="33">
        <v>3329</v>
      </c>
      <c r="H421" s="33">
        <v>204472</v>
      </c>
      <c r="I421" s="33">
        <v>9333</v>
      </c>
      <c r="J421" s="33">
        <v>-9333</v>
      </c>
      <c r="K421" s="33">
        <v>-4250</v>
      </c>
      <c r="L421" s="33">
        <v>-5083</v>
      </c>
      <c r="M421" s="33">
        <v>554</v>
      </c>
      <c r="N421" s="33">
        <v>5637</v>
      </c>
      <c r="O421" s="33"/>
      <c r="P421" s="33"/>
      <c r="Q421" s="33"/>
      <c r="R421" s="33"/>
    </row>
    <row r="422" spans="1:18" s="34" customFormat="1" ht="16.5" customHeight="1">
      <c r="A422" s="31" t="s">
        <v>1080</v>
      </c>
      <c r="B422" s="32" t="s">
        <v>1081</v>
      </c>
      <c r="C422" s="33">
        <v>46707</v>
      </c>
      <c r="D422" s="33">
        <v>87178</v>
      </c>
      <c r="E422" s="33">
        <v>133885</v>
      </c>
      <c r="F422" s="33">
        <v>125501</v>
      </c>
      <c r="G422" s="33">
        <v>11595</v>
      </c>
      <c r="H422" s="33">
        <v>137096</v>
      </c>
      <c r="I422" s="33">
        <v>-3211</v>
      </c>
      <c r="J422" s="33">
        <v>3211</v>
      </c>
      <c r="K422" s="33"/>
      <c r="L422" s="33">
        <v>3211</v>
      </c>
      <c r="M422" s="33">
        <v>13952</v>
      </c>
      <c r="N422" s="33">
        <v>10741</v>
      </c>
      <c r="O422" s="33"/>
      <c r="P422" s="33"/>
      <c r="Q422" s="33"/>
      <c r="R422" s="33"/>
    </row>
    <row r="423" spans="1:18" s="34" customFormat="1" ht="16.5" customHeight="1">
      <c r="A423" s="31" t="s">
        <v>1082</v>
      </c>
      <c r="B423" s="32" t="s">
        <v>1083</v>
      </c>
      <c r="C423" s="33">
        <v>38500</v>
      </c>
      <c r="D423" s="33">
        <v>64710</v>
      </c>
      <c r="E423" s="33">
        <v>103210</v>
      </c>
      <c r="F423" s="33">
        <v>93347</v>
      </c>
      <c r="G423" s="33">
        <v>5178</v>
      </c>
      <c r="H423" s="33">
        <v>98525</v>
      </c>
      <c r="I423" s="33">
        <v>4685</v>
      </c>
      <c r="J423" s="33">
        <v>-4685</v>
      </c>
      <c r="K423" s="33"/>
      <c r="L423" s="33">
        <v>-4685</v>
      </c>
      <c r="M423" s="33">
        <v>5311</v>
      </c>
      <c r="N423" s="33">
        <v>9996</v>
      </c>
      <c r="O423" s="33"/>
      <c r="P423" s="33"/>
      <c r="Q423" s="33"/>
      <c r="R423" s="33"/>
    </row>
    <row r="424" spans="1:18" s="34" customFormat="1" ht="16.5" customHeight="1">
      <c r="A424" s="31" t="s">
        <v>1084</v>
      </c>
      <c r="B424" s="32" t="s">
        <v>1085</v>
      </c>
      <c r="C424" s="33">
        <v>38183</v>
      </c>
      <c r="D424" s="33">
        <v>71037</v>
      </c>
      <c r="E424" s="33">
        <v>109220</v>
      </c>
      <c r="F424" s="33">
        <v>99919</v>
      </c>
      <c r="G424" s="33">
        <v>3421</v>
      </c>
      <c r="H424" s="33">
        <v>103340</v>
      </c>
      <c r="I424" s="33">
        <v>5880</v>
      </c>
      <c r="J424" s="33">
        <v>-5880</v>
      </c>
      <c r="K424" s="33"/>
      <c r="L424" s="33">
        <v>-5880</v>
      </c>
      <c r="M424" s="33">
        <v>1098</v>
      </c>
      <c r="N424" s="33">
        <v>6978</v>
      </c>
      <c r="O424" s="33"/>
      <c r="P424" s="33"/>
      <c r="Q424" s="33"/>
      <c r="R424" s="33"/>
    </row>
    <row r="425" spans="1:18" s="34" customFormat="1" ht="16.5" customHeight="1">
      <c r="A425" s="31" t="s">
        <v>1086</v>
      </c>
      <c r="B425" s="32" t="s">
        <v>1087</v>
      </c>
      <c r="C425" s="33">
        <v>63513</v>
      </c>
      <c r="D425" s="33">
        <v>111605</v>
      </c>
      <c r="E425" s="33">
        <v>175118</v>
      </c>
      <c r="F425" s="33">
        <v>169857</v>
      </c>
      <c r="G425" s="33">
        <v>5137</v>
      </c>
      <c r="H425" s="33">
        <v>174994</v>
      </c>
      <c r="I425" s="33">
        <v>124</v>
      </c>
      <c r="J425" s="33">
        <v>-124</v>
      </c>
      <c r="K425" s="33"/>
      <c r="L425" s="33">
        <v>-124</v>
      </c>
      <c r="M425" s="33">
        <v>709</v>
      </c>
      <c r="N425" s="33">
        <v>833</v>
      </c>
      <c r="O425" s="33"/>
      <c r="P425" s="33"/>
      <c r="Q425" s="33"/>
      <c r="R425" s="33"/>
    </row>
    <row r="426" spans="1:18" s="34" customFormat="1" ht="16.5" customHeight="1">
      <c r="A426" s="31" t="s">
        <v>1088</v>
      </c>
      <c r="B426" s="32" t="s">
        <v>1089</v>
      </c>
      <c r="C426" s="33">
        <v>103002</v>
      </c>
      <c r="D426" s="33">
        <v>93327</v>
      </c>
      <c r="E426" s="33">
        <v>196329</v>
      </c>
      <c r="F426" s="33">
        <v>188810</v>
      </c>
      <c r="G426" s="33">
        <v>4201</v>
      </c>
      <c r="H426" s="33">
        <v>193011</v>
      </c>
      <c r="I426" s="33">
        <v>3318</v>
      </c>
      <c r="J426" s="33">
        <v>-3318</v>
      </c>
      <c r="K426" s="33">
        <v>-3000</v>
      </c>
      <c r="L426" s="33">
        <v>-318</v>
      </c>
      <c r="M426" s="33">
        <v>2818</v>
      </c>
      <c r="N426" s="33">
        <v>3136</v>
      </c>
      <c r="O426" s="33"/>
      <c r="P426" s="33"/>
      <c r="Q426" s="33"/>
      <c r="R426" s="33"/>
    </row>
    <row r="427" spans="1:18" s="34" customFormat="1" ht="16.5" customHeight="1">
      <c r="A427" s="31" t="s">
        <v>1090</v>
      </c>
      <c r="B427" s="32" t="s">
        <v>1091</v>
      </c>
      <c r="C427" s="33">
        <v>63176</v>
      </c>
      <c r="D427" s="33">
        <v>75711</v>
      </c>
      <c r="E427" s="33">
        <v>138887</v>
      </c>
      <c r="F427" s="33">
        <v>126252</v>
      </c>
      <c r="G427" s="33">
        <v>14901</v>
      </c>
      <c r="H427" s="33">
        <v>141153</v>
      </c>
      <c r="I427" s="33">
        <v>-2266</v>
      </c>
      <c r="J427" s="33">
        <v>2266</v>
      </c>
      <c r="K427" s="33">
        <v>13000</v>
      </c>
      <c r="L427" s="33">
        <v>-10734</v>
      </c>
      <c r="M427" s="33">
        <v>8968</v>
      </c>
      <c r="N427" s="33">
        <v>19702</v>
      </c>
      <c r="O427" s="33"/>
      <c r="P427" s="33"/>
      <c r="Q427" s="33"/>
      <c r="R427" s="33"/>
    </row>
    <row r="428" spans="1:18" s="34" customFormat="1" ht="16.5" customHeight="1">
      <c r="A428" s="31" t="s">
        <v>1092</v>
      </c>
      <c r="B428" s="32" t="s">
        <v>1093</v>
      </c>
      <c r="C428" s="33">
        <v>40422</v>
      </c>
      <c r="D428" s="33">
        <v>77584</v>
      </c>
      <c r="E428" s="33">
        <v>118006</v>
      </c>
      <c r="F428" s="33">
        <v>114733</v>
      </c>
      <c r="G428" s="33">
        <v>906</v>
      </c>
      <c r="H428" s="33">
        <v>115639</v>
      </c>
      <c r="I428" s="33">
        <v>2367</v>
      </c>
      <c r="J428" s="33">
        <v>-2367</v>
      </c>
      <c r="K428" s="33"/>
      <c r="L428" s="33">
        <v>-2367</v>
      </c>
      <c r="M428" s="33">
        <v>1980</v>
      </c>
      <c r="N428" s="33">
        <v>4347</v>
      </c>
      <c r="O428" s="33"/>
      <c r="P428" s="33"/>
      <c r="Q428" s="33"/>
      <c r="R428" s="33"/>
    </row>
    <row r="429" spans="1:18" s="34" customFormat="1" ht="16.5" customHeight="1">
      <c r="A429" s="31" t="s">
        <v>1094</v>
      </c>
      <c r="B429" s="32" t="s">
        <v>1095</v>
      </c>
      <c r="C429" s="33">
        <v>34893</v>
      </c>
      <c r="D429" s="33">
        <v>57794</v>
      </c>
      <c r="E429" s="33">
        <v>92687</v>
      </c>
      <c r="F429" s="33">
        <v>81511</v>
      </c>
      <c r="G429" s="33">
        <v>10703</v>
      </c>
      <c r="H429" s="33">
        <v>92214</v>
      </c>
      <c r="I429" s="33">
        <v>473</v>
      </c>
      <c r="J429" s="33">
        <v>-473</v>
      </c>
      <c r="K429" s="33"/>
      <c r="L429" s="33">
        <v>-473</v>
      </c>
      <c r="M429" s="33">
        <v>7222</v>
      </c>
      <c r="N429" s="33">
        <v>7695</v>
      </c>
      <c r="O429" s="33"/>
      <c r="P429" s="33"/>
      <c r="Q429" s="33"/>
      <c r="R429" s="33"/>
    </row>
    <row r="430" spans="1:18" s="34" customFormat="1" ht="16.5" customHeight="1">
      <c r="A430" s="31" t="s">
        <v>1096</v>
      </c>
      <c r="B430" s="32" t="s">
        <v>1097</v>
      </c>
      <c r="C430" s="33">
        <v>43362</v>
      </c>
      <c r="D430" s="33">
        <v>61476</v>
      </c>
      <c r="E430" s="33">
        <v>104838</v>
      </c>
      <c r="F430" s="33">
        <v>122380</v>
      </c>
      <c r="G430" s="33">
        <v>2854</v>
      </c>
      <c r="H430" s="33">
        <v>125234</v>
      </c>
      <c r="I430" s="33">
        <v>-20396</v>
      </c>
      <c r="J430" s="33">
        <v>20396</v>
      </c>
      <c r="K430" s="33">
        <v>30000</v>
      </c>
      <c r="L430" s="33">
        <v>-9604</v>
      </c>
      <c r="M430" s="33">
        <v>1822</v>
      </c>
      <c r="N430" s="33">
        <v>11426</v>
      </c>
      <c r="O430" s="33"/>
      <c r="P430" s="33"/>
      <c r="Q430" s="33"/>
      <c r="R430" s="33"/>
    </row>
    <row r="431" spans="1:18" s="34" customFormat="1" ht="16.5" customHeight="1">
      <c r="A431" s="31"/>
      <c r="B431" s="32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</row>
    <row r="432" spans="1:18" s="34" customFormat="1" ht="16.5" customHeight="1">
      <c r="A432" s="31"/>
      <c r="B432" s="35" t="s">
        <v>419</v>
      </c>
      <c r="C432" s="33">
        <v>3127738</v>
      </c>
      <c r="D432" s="33">
        <v>3759726</v>
      </c>
      <c r="E432" s="33">
        <v>6887464</v>
      </c>
      <c r="F432" s="33">
        <v>6612136</v>
      </c>
      <c r="G432" s="33">
        <v>302510</v>
      </c>
      <c r="H432" s="33">
        <v>6914646</v>
      </c>
      <c r="I432" s="33">
        <v>-27182</v>
      </c>
      <c r="J432" s="33">
        <v>27182</v>
      </c>
      <c r="K432" s="33">
        <v>25875</v>
      </c>
      <c r="L432" s="33">
        <v>-12162</v>
      </c>
      <c r="M432" s="33">
        <v>201481</v>
      </c>
      <c r="N432" s="33">
        <v>213643</v>
      </c>
      <c r="O432" s="33">
        <v>-36008</v>
      </c>
      <c r="P432" s="33">
        <v>49477</v>
      </c>
      <c r="Q432" s="33"/>
      <c r="R432" s="33"/>
    </row>
    <row r="433" spans="1:18" s="34" customFormat="1" ht="16.5" customHeight="1">
      <c r="A433" s="31"/>
      <c r="B433" s="35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</row>
    <row r="434" spans="1:18" s="34" customFormat="1" ht="16.5" customHeight="1">
      <c r="A434" s="31" t="s">
        <v>1098</v>
      </c>
      <c r="B434" s="32" t="s">
        <v>1099</v>
      </c>
      <c r="C434" s="33">
        <v>45979</v>
      </c>
      <c r="D434" s="33">
        <v>927502</v>
      </c>
      <c r="E434" s="33">
        <v>973481</v>
      </c>
      <c r="F434" s="33">
        <v>951180</v>
      </c>
      <c r="G434" s="33">
        <v>19020</v>
      </c>
      <c r="H434" s="33">
        <v>970200</v>
      </c>
      <c r="I434" s="33">
        <v>3281</v>
      </c>
      <c r="J434" s="33">
        <v>-3281</v>
      </c>
      <c r="K434" s="33"/>
      <c r="L434" s="33">
        <v>-3281</v>
      </c>
      <c r="M434" s="33">
        <v>42070</v>
      </c>
      <c r="N434" s="33">
        <v>45351</v>
      </c>
      <c r="O434" s="33"/>
      <c r="P434" s="33"/>
      <c r="Q434" s="33"/>
      <c r="R434" s="33"/>
    </row>
    <row r="435" spans="1:18" s="34" customFormat="1" ht="16.5" customHeight="1">
      <c r="A435" s="31" t="s">
        <v>1100</v>
      </c>
      <c r="B435" s="32" t="s">
        <v>1101</v>
      </c>
      <c r="C435" s="33">
        <v>2268057</v>
      </c>
      <c r="D435" s="33">
        <v>785062</v>
      </c>
      <c r="E435" s="33">
        <v>3053119</v>
      </c>
      <c r="F435" s="33">
        <v>4441681</v>
      </c>
      <c r="G435" s="33">
        <v>21080</v>
      </c>
      <c r="H435" s="33">
        <v>4462761</v>
      </c>
      <c r="I435" s="33">
        <v>-1409642</v>
      </c>
      <c r="J435" s="33">
        <v>1409642</v>
      </c>
      <c r="K435" s="33">
        <v>1450000</v>
      </c>
      <c r="L435" s="33">
        <v>-21966</v>
      </c>
      <c r="M435" s="33">
        <v>45454</v>
      </c>
      <c r="N435" s="33">
        <v>67420</v>
      </c>
      <c r="O435" s="33">
        <v>-7297</v>
      </c>
      <c r="P435" s="33"/>
      <c r="Q435" s="33">
        <v>-11095</v>
      </c>
      <c r="R435" s="33"/>
    </row>
    <row r="436" spans="1:18" s="34" customFormat="1" ht="16.5" customHeight="1">
      <c r="A436" s="31" t="s">
        <v>1102</v>
      </c>
      <c r="B436" s="32" t="s">
        <v>1103</v>
      </c>
      <c r="C436" s="33">
        <v>441595</v>
      </c>
      <c r="D436" s="33">
        <v>181019</v>
      </c>
      <c r="E436" s="33">
        <v>622614</v>
      </c>
      <c r="F436" s="33">
        <v>825747</v>
      </c>
      <c r="G436" s="33">
        <v>24466</v>
      </c>
      <c r="H436" s="33">
        <v>850213</v>
      </c>
      <c r="I436" s="33">
        <v>-227599</v>
      </c>
      <c r="J436" s="33">
        <v>227599</v>
      </c>
      <c r="K436" s="33">
        <v>252000</v>
      </c>
      <c r="L436" s="33">
        <v>-24401</v>
      </c>
      <c r="M436" s="33">
        <v>75259</v>
      </c>
      <c r="N436" s="33">
        <v>99660</v>
      </c>
      <c r="O436" s="33"/>
      <c r="P436" s="33"/>
      <c r="Q436" s="33"/>
      <c r="R436" s="33"/>
    </row>
    <row r="437" spans="1:18" s="34" customFormat="1" ht="16.5" customHeight="1">
      <c r="A437" s="31" t="s">
        <v>1104</v>
      </c>
      <c r="B437" s="32" t="s">
        <v>1105</v>
      </c>
      <c r="C437" s="33">
        <v>510869</v>
      </c>
      <c r="D437" s="33">
        <v>143775</v>
      </c>
      <c r="E437" s="33">
        <v>654644</v>
      </c>
      <c r="F437" s="33">
        <v>456315</v>
      </c>
      <c r="G437" s="33">
        <v>169209</v>
      </c>
      <c r="H437" s="33">
        <v>625524</v>
      </c>
      <c r="I437" s="33">
        <v>29120</v>
      </c>
      <c r="J437" s="33">
        <v>-29120</v>
      </c>
      <c r="K437" s="33">
        <v>20000</v>
      </c>
      <c r="L437" s="33">
        <v>-49120</v>
      </c>
      <c r="M437" s="33">
        <v>11186</v>
      </c>
      <c r="N437" s="33">
        <v>60306</v>
      </c>
      <c r="O437" s="33"/>
      <c r="P437" s="33"/>
      <c r="Q437" s="33"/>
      <c r="R437" s="33"/>
    </row>
    <row r="438" spans="1:18" s="34" customFormat="1" ht="16.5" customHeight="1">
      <c r="A438" s="31" t="s">
        <v>1106</v>
      </c>
      <c r="B438" s="32" t="s">
        <v>1107</v>
      </c>
      <c r="C438" s="33">
        <v>533485</v>
      </c>
      <c r="D438" s="33">
        <v>414216</v>
      </c>
      <c r="E438" s="33">
        <v>947701</v>
      </c>
      <c r="F438" s="33">
        <v>1171659</v>
      </c>
      <c r="G438" s="33">
        <v>10278</v>
      </c>
      <c r="H438" s="33">
        <v>1181937</v>
      </c>
      <c r="I438" s="33">
        <v>-234236</v>
      </c>
      <c r="J438" s="33">
        <v>234236</v>
      </c>
      <c r="K438" s="33">
        <v>220000</v>
      </c>
      <c r="L438" s="33">
        <v>14236</v>
      </c>
      <c r="M438" s="33">
        <v>41050</v>
      </c>
      <c r="N438" s="33">
        <v>26814</v>
      </c>
      <c r="O438" s="33"/>
      <c r="P438" s="33"/>
      <c r="Q438" s="33"/>
      <c r="R438" s="33"/>
    </row>
    <row r="439" spans="1:18" s="34" customFormat="1" ht="16.5" customHeight="1">
      <c r="A439" s="31" t="s">
        <v>1108</v>
      </c>
      <c r="B439" s="32" t="s">
        <v>1109</v>
      </c>
      <c r="C439" s="33">
        <v>152379</v>
      </c>
      <c r="D439" s="33">
        <v>69858</v>
      </c>
      <c r="E439" s="33">
        <v>222237</v>
      </c>
      <c r="F439" s="33">
        <v>213673</v>
      </c>
      <c r="G439" s="33">
        <v>6815</v>
      </c>
      <c r="H439" s="33">
        <v>220488</v>
      </c>
      <c r="I439" s="33">
        <v>1749</v>
      </c>
      <c r="J439" s="33">
        <v>-1749</v>
      </c>
      <c r="K439" s="33"/>
      <c r="L439" s="33">
        <v>-1749</v>
      </c>
      <c r="M439" s="33">
        <v>1739</v>
      </c>
      <c r="N439" s="33">
        <v>3488</v>
      </c>
      <c r="O439" s="33"/>
      <c r="P439" s="33"/>
      <c r="Q439" s="33"/>
      <c r="R439" s="33"/>
    </row>
    <row r="440" spans="1:18" s="34" customFormat="1" ht="16.5" customHeight="1">
      <c r="A440" s="31" t="s">
        <v>1110</v>
      </c>
      <c r="B440" s="32" t="s">
        <v>1111</v>
      </c>
      <c r="C440" s="33">
        <v>114792</v>
      </c>
      <c r="D440" s="33">
        <v>127542</v>
      </c>
      <c r="E440" s="33">
        <v>242334</v>
      </c>
      <c r="F440" s="33">
        <v>237665</v>
      </c>
      <c r="G440" s="33">
        <v>4691</v>
      </c>
      <c r="H440" s="33">
        <v>242356</v>
      </c>
      <c r="I440" s="33">
        <v>-22</v>
      </c>
      <c r="J440" s="33">
        <v>22</v>
      </c>
      <c r="K440" s="33"/>
      <c r="L440" s="33">
        <v>22</v>
      </c>
      <c r="M440" s="33">
        <v>12760</v>
      </c>
      <c r="N440" s="33">
        <v>12738</v>
      </c>
      <c r="O440" s="33"/>
      <c r="P440" s="33"/>
      <c r="Q440" s="33"/>
      <c r="R440" s="33"/>
    </row>
    <row r="441" spans="1:18" s="34" customFormat="1" ht="16.5" customHeight="1">
      <c r="A441" s="31" t="s">
        <v>1112</v>
      </c>
      <c r="B441" s="32" t="s">
        <v>1113</v>
      </c>
      <c r="C441" s="33">
        <v>34607</v>
      </c>
      <c r="D441" s="33">
        <v>58544</v>
      </c>
      <c r="E441" s="33">
        <v>93151</v>
      </c>
      <c r="F441" s="33">
        <v>80077</v>
      </c>
      <c r="G441" s="33">
        <v>10296</v>
      </c>
      <c r="H441" s="33">
        <v>90373</v>
      </c>
      <c r="I441" s="33">
        <v>2778</v>
      </c>
      <c r="J441" s="33">
        <v>-2778</v>
      </c>
      <c r="K441" s="33"/>
      <c r="L441" s="33">
        <v>-2778</v>
      </c>
      <c r="M441" s="33">
        <v>4278</v>
      </c>
      <c r="N441" s="33">
        <v>7056</v>
      </c>
      <c r="O441" s="33"/>
      <c r="P441" s="33"/>
      <c r="Q441" s="33"/>
      <c r="R441" s="33"/>
    </row>
    <row r="442" spans="1:18" s="34" customFormat="1" ht="16.5" customHeight="1">
      <c r="A442" s="31" t="s">
        <v>1114</v>
      </c>
      <c r="B442" s="32" t="s">
        <v>1115</v>
      </c>
      <c r="C442" s="33">
        <v>53265</v>
      </c>
      <c r="D442" s="33">
        <v>79229</v>
      </c>
      <c r="E442" s="33">
        <v>132494</v>
      </c>
      <c r="F442" s="33">
        <v>123681</v>
      </c>
      <c r="G442" s="33">
        <v>7932</v>
      </c>
      <c r="H442" s="33">
        <v>131613</v>
      </c>
      <c r="I442" s="33">
        <v>881</v>
      </c>
      <c r="J442" s="33">
        <v>-881</v>
      </c>
      <c r="K442" s="33"/>
      <c r="L442" s="33">
        <v>-881</v>
      </c>
      <c r="M442" s="33">
        <v>956</v>
      </c>
      <c r="N442" s="33">
        <v>1837</v>
      </c>
      <c r="O442" s="33"/>
      <c r="P442" s="33"/>
      <c r="Q442" s="33"/>
      <c r="R442" s="33"/>
    </row>
    <row r="443" spans="1:18" s="34" customFormat="1" ht="16.5" customHeight="1">
      <c r="A443" s="31" t="s">
        <v>1116</v>
      </c>
      <c r="B443" s="32" t="s">
        <v>1117</v>
      </c>
      <c r="C443" s="33">
        <v>38092</v>
      </c>
      <c r="D443" s="33">
        <v>56086</v>
      </c>
      <c r="E443" s="33">
        <v>94178</v>
      </c>
      <c r="F443" s="33">
        <v>84636</v>
      </c>
      <c r="G443" s="33">
        <v>1922</v>
      </c>
      <c r="H443" s="33">
        <v>86558</v>
      </c>
      <c r="I443" s="33">
        <v>7620</v>
      </c>
      <c r="J443" s="33">
        <v>-7620</v>
      </c>
      <c r="K443" s="33"/>
      <c r="L443" s="33">
        <v>880</v>
      </c>
      <c r="M443" s="33">
        <v>2765</v>
      </c>
      <c r="N443" s="33">
        <v>1885</v>
      </c>
      <c r="O443" s="33">
        <v>-6000</v>
      </c>
      <c r="P443" s="33">
        <v>-2500</v>
      </c>
      <c r="Q443" s="33"/>
      <c r="R443" s="33"/>
    </row>
    <row r="444" spans="1:18" s="34" customFormat="1" ht="16.5" customHeight="1">
      <c r="A444" s="31" t="s">
        <v>1118</v>
      </c>
      <c r="B444" s="32" t="s">
        <v>1119</v>
      </c>
      <c r="C444" s="33">
        <v>56493</v>
      </c>
      <c r="D444" s="33">
        <v>87774</v>
      </c>
      <c r="E444" s="33">
        <v>144267</v>
      </c>
      <c r="F444" s="33">
        <v>286860</v>
      </c>
      <c r="G444" s="33">
        <v>3863</v>
      </c>
      <c r="H444" s="33">
        <v>290723</v>
      </c>
      <c r="I444" s="33">
        <v>-146456</v>
      </c>
      <c r="J444" s="33">
        <v>146456</v>
      </c>
      <c r="K444" s="33">
        <v>147410</v>
      </c>
      <c r="L444" s="33">
        <v>-954</v>
      </c>
      <c r="M444" s="33">
        <v>3091</v>
      </c>
      <c r="N444" s="33">
        <v>4045</v>
      </c>
      <c r="O444" s="33"/>
      <c r="P444" s="33"/>
      <c r="Q444" s="33"/>
      <c r="R444" s="33"/>
    </row>
    <row r="445" spans="1:18" s="34" customFormat="1" ht="16.5" customHeight="1">
      <c r="A445" s="31" t="s">
        <v>1120</v>
      </c>
      <c r="B445" s="32" t="s">
        <v>1121</v>
      </c>
      <c r="C445" s="33">
        <v>134903</v>
      </c>
      <c r="D445" s="33">
        <v>149724</v>
      </c>
      <c r="E445" s="33">
        <v>284627</v>
      </c>
      <c r="F445" s="33">
        <v>277644</v>
      </c>
      <c r="G445" s="33">
        <v>2289</v>
      </c>
      <c r="H445" s="33">
        <v>279933</v>
      </c>
      <c r="I445" s="33">
        <v>4694</v>
      </c>
      <c r="J445" s="33">
        <v>-4694</v>
      </c>
      <c r="K445" s="33"/>
      <c r="L445" s="33">
        <v>-2381</v>
      </c>
      <c r="M445" s="33">
        <v>2807</v>
      </c>
      <c r="N445" s="33">
        <v>5188</v>
      </c>
      <c r="O445" s="33"/>
      <c r="P445" s="33">
        <v>-2313</v>
      </c>
      <c r="Q445" s="33"/>
      <c r="R445" s="33"/>
    </row>
    <row r="446" spans="1:18" s="34" customFormat="1" ht="16.5" customHeight="1">
      <c r="A446" s="31" t="s">
        <v>1122</v>
      </c>
      <c r="B446" s="32" t="s">
        <v>1123</v>
      </c>
      <c r="C446" s="33">
        <v>47892</v>
      </c>
      <c r="D446" s="33">
        <v>54720</v>
      </c>
      <c r="E446" s="33">
        <v>102612</v>
      </c>
      <c r="F446" s="33">
        <v>90340</v>
      </c>
      <c r="G446" s="33">
        <v>6521</v>
      </c>
      <c r="H446" s="33">
        <v>96861</v>
      </c>
      <c r="I446" s="33">
        <v>5751</v>
      </c>
      <c r="J446" s="33">
        <v>-5751</v>
      </c>
      <c r="K446" s="33"/>
      <c r="L446" s="33">
        <v>-5751</v>
      </c>
      <c r="M446" s="33">
        <v>1403</v>
      </c>
      <c r="N446" s="33">
        <v>7154</v>
      </c>
      <c r="O446" s="33"/>
      <c r="P446" s="33"/>
      <c r="Q446" s="33"/>
      <c r="R446" s="33"/>
    </row>
    <row r="447" spans="1:18" s="34" customFormat="1" ht="16.5" customHeight="1">
      <c r="A447" s="31" t="s">
        <v>1124</v>
      </c>
      <c r="B447" s="32" t="s">
        <v>1125</v>
      </c>
      <c r="C447" s="33">
        <v>26275</v>
      </c>
      <c r="D447" s="33">
        <v>67604</v>
      </c>
      <c r="E447" s="33">
        <v>93879</v>
      </c>
      <c r="F447" s="33">
        <v>88815</v>
      </c>
      <c r="G447" s="33">
        <v>4198</v>
      </c>
      <c r="H447" s="33">
        <v>93013</v>
      </c>
      <c r="I447" s="33">
        <v>866</v>
      </c>
      <c r="J447" s="33">
        <v>-866</v>
      </c>
      <c r="K447" s="33"/>
      <c r="L447" s="33">
        <v>-866</v>
      </c>
      <c r="M447" s="33">
        <v>2703</v>
      </c>
      <c r="N447" s="33">
        <v>3569</v>
      </c>
      <c r="O447" s="33"/>
      <c r="P447" s="33"/>
      <c r="Q447" s="33"/>
      <c r="R447" s="33"/>
    </row>
    <row r="448" spans="1:18" s="34" customFormat="1" ht="16.5" customHeight="1">
      <c r="A448" s="31" t="s">
        <v>1126</v>
      </c>
      <c r="B448" s="32" t="s">
        <v>1127</v>
      </c>
      <c r="C448" s="33">
        <v>173180</v>
      </c>
      <c r="D448" s="33">
        <v>145804</v>
      </c>
      <c r="E448" s="33">
        <v>318984</v>
      </c>
      <c r="F448" s="33">
        <v>277752</v>
      </c>
      <c r="G448" s="33">
        <v>31117</v>
      </c>
      <c r="H448" s="33">
        <v>308869</v>
      </c>
      <c r="I448" s="33">
        <v>10115</v>
      </c>
      <c r="J448" s="33">
        <v>-10115</v>
      </c>
      <c r="K448" s="33">
        <v>-9300</v>
      </c>
      <c r="L448" s="33">
        <v>-815</v>
      </c>
      <c r="M448" s="33">
        <v>16368</v>
      </c>
      <c r="N448" s="33">
        <v>17183</v>
      </c>
      <c r="O448" s="33"/>
      <c r="P448" s="33"/>
      <c r="Q448" s="33"/>
      <c r="R448" s="33"/>
    </row>
    <row r="449" spans="1:18" s="34" customFormat="1" ht="16.5" customHeight="1">
      <c r="A449" s="31" t="s">
        <v>1128</v>
      </c>
      <c r="B449" s="32" t="s">
        <v>1129</v>
      </c>
      <c r="C449" s="33">
        <v>68456</v>
      </c>
      <c r="D449" s="33">
        <v>64248</v>
      </c>
      <c r="E449" s="33">
        <v>132704</v>
      </c>
      <c r="F449" s="33">
        <v>115126</v>
      </c>
      <c r="G449" s="33">
        <v>16481</v>
      </c>
      <c r="H449" s="33">
        <v>131607</v>
      </c>
      <c r="I449" s="33">
        <v>1097</v>
      </c>
      <c r="J449" s="33">
        <v>-1097</v>
      </c>
      <c r="K449" s="33"/>
      <c r="L449" s="33">
        <v>-1097</v>
      </c>
      <c r="M449" s="33">
        <v>5377</v>
      </c>
      <c r="N449" s="33">
        <v>6474</v>
      </c>
      <c r="O449" s="33"/>
      <c r="P449" s="33"/>
      <c r="Q449" s="33"/>
      <c r="R449" s="33"/>
    </row>
    <row r="450" spans="1:18" s="34" customFormat="1" ht="16.5" customHeight="1">
      <c r="A450" s="31" t="s">
        <v>1130</v>
      </c>
      <c r="B450" s="32" t="s">
        <v>1131</v>
      </c>
      <c r="C450" s="33">
        <v>111883</v>
      </c>
      <c r="D450" s="33">
        <v>119407</v>
      </c>
      <c r="E450" s="33">
        <v>231290</v>
      </c>
      <c r="F450" s="33">
        <v>232612</v>
      </c>
      <c r="G450" s="33">
        <v>2958</v>
      </c>
      <c r="H450" s="33">
        <v>235570</v>
      </c>
      <c r="I450" s="33">
        <v>-4280</v>
      </c>
      <c r="J450" s="33">
        <v>4280</v>
      </c>
      <c r="K450" s="33"/>
      <c r="L450" s="33">
        <v>4280</v>
      </c>
      <c r="M450" s="33">
        <v>7115</v>
      </c>
      <c r="N450" s="33">
        <v>2835</v>
      </c>
      <c r="O450" s="33"/>
      <c r="P450" s="33"/>
      <c r="Q450" s="33"/>
      <c r="R450" s="33"/>
    </row>
    <row r="451" spans="1:18" s="34" customFormat="1" ht="16.5" customHeight="1">
      <c r="A451" s="31" t="s">
        <v>1132</v>
      </c>
      <c r="B451" s="32" t="s">
        <v>1133</v>
      </c>
      <c r="C451" s="33">
        <v>52151</v>
      </c>
      <c r="D451" s="33">
        <v>85487</v>
      </c>
      <c r="E451" s="33">
        <v>137638</v>
      </c>
      <c r="F451" s="33">
        <v>136214</v>
      </c>
      <c r="G451" s="33">
        <v>1937</v>
      </c>
      <c r="H451" s="33">
        <v>138151</v>
      </c>
      <c r="I451" s="33">
        <v>-513</v>
      </c>
      <c r="J451" s="33">
        <v>513</v>
      </c>
      <c r="K451" s="33"/>
      <c r="L451" s="33">
        <v>513</v>
      </c>
      <c r="M451" s="33">
        <v>802</v>
      </c>
      <c r="N451" s="33">
        <v>289</v>
      </c>
      <c r="O451" s="33"/>
      <c r="P451" s="33"/>
      <c r="Q451" s="33"/>
      <c r="R451" s="33"/>
    </row>
    <row r="452" spans="1:18" s="34" customFormat="1" ht="16.5" customHeight="1">
      <c r="A452" s="31"/>
      <c r="B452" s="32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</row>
    <row r="453" spans="1:18" s="34" customFormat="1" ht="16.5" customHeight="1">
      <c r="A453" s="31"/>
      <c r="B453" s="35" t="s">
        <v>419</v>
      </c>
      <c r="C453" s="33">
        <v>4864353</v>
      </c>
      <c r="D453" s="33">
        <v>3617601</v>
      </c>
      <c r="E453" s="33">
        <v>8481954</v>
      </c>
      <c r="F453" s="33">
        <v>10091677</v>
      </c>
      <c r="G453" s="33">
        <v>345073</v>
      </c>
      <c r="H453" s="33">
        <v>10436750</v>
      </c>
      <c r="I453" s="33">
        <v>-1954796</v>
      </c>
      <c r="J453" s="33">
        <v>1954796</v>
      </c>
      <c r="K453" s="33">
        <v>2080110</v>
      </c>
      <c r="L453" s="33">
        <v>-96109</v>
      </c>
      <c r="M453" s="33">
        <v>277183</v>
      </c>
      <c r="N453" s="33">
        <v>373292</v>
      </c>
      <c r="O453" s="33">
        <v>-13297</v>
      </c>
      <c r="P453" s="33">
        <v>-4813</v>
      </c>
      <c r="Q453" s="33">
        <v>-11095</v>
      </c>
      <c r="R453" s="33"/>
    </row>
    <row r="454" spans="1:18" s="34" customFormat="1" ht="16.5" customHeight="1">
      <c r="A454" s="31"/>
      <c r="B454" s="35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</row>
    <row r="455" spans="1:18" s="34" customFormat="1" ht="16.5" customHeight="1">
      <c r="A455" s="31" t="s">
        <v>1134</v>
      </c>
      <c r="B455" s="32" t="s">
        <v>1135</v>
      </c>
      <c r="C455" s="33">
        <v>65630</v>
      </c>
      <c r="D455" s="33">
        <v>2066308</v>
      </c>
      <c r="E455" s="33">
        <v>2131938</v>
      </c>
      <c r="F455" s="33">
        <v>2172089</v>
      </c>
      <c r="G455" s="33">
        <v>5541</v>
      </c>
      <c r="H455" s="33">
        <v>2177630</v>
      </c>
      <c r="I455" s="33">
        <v>-45692</v>
      </c>
      <c r="J455" s="33">
        <v>45692</v>
      </c>
      <c r="K455" s="33"/>
      <c r="L455" s="33">
        <v>43904</v>
      </c>
      <c r="M455" s="33">
        <v>46585</v>
      </c>
      <c r="N455" s="33">
        <v>2681</v>
      </c>
      <c r="O455" s="33"/>
      <c r="P455" s="33"/>
      <c r="Q455" s="33">
        <v>1788</v>
      </c>
      <c r="R455" s="33"/>
    </row>
    <row r="456" spans="1:18" s="34" customFormat="1" ht="16.5" customHeight="1">
      <c r="A456" s="31" t="s">
        <v>1136</v>
      </c>
      <c r="B456" s="32" t="s">
        <v>1137</v>
      </c>
      <c r="C456" s="33">
        <v>617358</v>
      </c>
      <c r="D456" s="33">
        <v>311121</v>
      </c>
      <c r="E456" s="33">
        <v>928479</v>
      </c>
      <c r="F456" s="33">
        <v>1339314</v>
      </c>
      <c r="G456" s="33">
        <v>10262</v>
      </c>
      <c r="H456" s="33">
        <v>1349576</v>
      </c>
      <c r="I456" s="33">
        <v>-421097</v>
      </c>
      <c r="J456" s="33">
        <v>421097</v>
      </c>
      <c r="K456" s="33">
        <v>418000</v>
      </c>
      <c r="L456" s="33">
        <v>-15398</v>
      </c>
      <c r="M456" s="33">
        <v>24631</v>
      </c>
      <c r="N456" s="33">
        <v>40029</v>
      </c>
      <c r="O456" s="33">
        <v>-3983</v>
      </c>
      <c r="P456" s="33">
        <v>22478</v>
      </c>
      <c r="Q456" s="33"/>
      <c r="R456" s="33"/>
    </row>
    <row r="457" spans="1:18" s="34" customFormat="1" ht="16.5" customHeight="1">
      <c r="A457" s="31" t="s">
        <v>1138</v>
      </c>
      <c r="B457" s="32" t="s">
        <v>1139</v>
      </c>
      <c r="C457" s="33">
        <v>473729</v>
      </c>
      <c r="D457" s="33">
        <v>329660</v>
      </c>
      <c r="E457" s="33">
        <v>803389</v>
      </c>
      <c r="F457" s="33">
        <v>640398</v>
      </c>
      <c r="G457" s="33">
        <v>6823</v>
      </c>
      <c r="H457" s="33">
        <v>647221</v>
      </c>
      <c r="I457" s="33">
        <v>156168</v>
      </c>
      <c r="J457" s="33">
        <v>-156168</v>
      </c>
      <c r="K457" s="33">
        <v>-25500</v>
      </c>
      <c r="L457" s="33">
        <v>-6302</v>
      </c>
      <c r="M457" s="33">
        <v>375</v>
      </c>
      <c r="N457" s="33">
        <v>6677</v>
      </c>
      <c r="O457" s="33">
        <v>-124366</v>
      </c>
      <c r="P457" s="33"/>
      <c r="Q457" s="33"/>
      <c r="R457" s="33"/>
    </row>
    <row r="458" spans="1:18" s="34" customFormat="1" ht="16.5" customHeight="1">
      <c r="A458" s="31" t="s">
        <v>1140</v>
      </c>
      <c r="B458" s="32" t="s">
        <v>1141</v>
      </c>
      <c r="C458" s="33">
        <v>115278</v>
      </c>
      <c r="D458" s="33">
        <v>85553</v>
      </c>
      <c r="E458" s="33">
        <v>200831</v>
      </c>
      <c r="F458" s="33">
        <v>183577</v>
      </c>
      <c r="G458" s="33">
        <v>1068</v>
      </c>
      <c r="H458" s="33">
        <v>184645</v>
      </c>
      <c r="I458" s="33">
        <v>16186</v>
      </c>
      <c r="J458" s="33">
        <v>-16186</v>
      </c>
      <c r="K458" s="33">
        <v>-2760</v>
      </c>
      <c r="L458" s="33">
        <v>-13426</v>
      </c>
      <c r="M458" s="33">
        <v>560</v>
      </c>
      <c r="N458" s="33">
        <v>13986</v>
      </c>
      <c r="O458" s="33"/>
      <c r="P458" s="33"/>
      <c r="Q458" s="33"/>
      <c r="R458" s="33"/>
    </row>
    <row r="459" spans="1:18" s="34" customFormat="1" ht="16.5" customHeight="1">
      <c r="A459" s="31" t="s">
        <v>1142</v>
      </c>
      <c r="B459" s="32" t="s">
        <v>1143</v>
      </c>
      <c r="C459" s="33">
        <v>30488</v>
      </c>
      <c r="D459" s="33">
        <v>32714</v>
      </c>
      <c r="E459" s="33">
        <v>63202</v>
      </c>
      <c r="F459" s="33">
        <v>58125</v>
      </c>
      <c r="G459" s="33">
        <v>4824</v>
      </c>
      <c r="H459" s="33">
        <v>62949</v>
      </c>
      <c r="I459" s="33">
        <v>253</v>
      </c>
      <c r="J459" s="33">
        <v>-253</v>
      </c>
      <c r="K459" s="33"/>
      <c r="L459" s="33">
        <v>-253</v>
      </c>
      <c r="M459" s="33">
        <v>1546</v>
      </c>
      <c r="N459" s="33">
        <v>1799</v>
      </c>
      <c r="O459" s="33"/>
      <c r="P459" s="33"/>
      <c r="Q459" s="33"/>
      <c r="R459" s="33"/>
    </row>
    <row r="460" spans="1:18" s="34" customFormat="1" ht="16.5" customHeight="1">
      <c r="A460" s="31" t="s">
        <v>1144</v>
      </c>
      <c r="B460" s="32" t="s">
        <v>1145</v>
      </c>
      <c r="C460" s="33">
        <v>28080</v>
      </c>
      <c r="D460" s="33">
        <v>61582</v>
      </c>
      <c r="E460" s="33">
        <v>89662</v>
      </c>
      <c r="F460" s="33">
        <v>75270</v>
      </c>
      <c r="G460" s="33">
        <v>8507</v>
      </c>
      <c r="H460" s="33">
        <v>83777</v>
      </c>
      <c r="I460" s="33">
        <v>5885</v>
      </c>
      <c r="J460" s="33">
        <v>-5885</v>
      </c>
      <c r="K460" s="33">
        <v>-4000</v>
      </c>
      <c r="L460" s="33">
        <v>-1885</v>
      </c>
      <c r="M460" s="33">
        <v>3193</v>
      </c>
      <c r="N460" s="33">
        <v>5078</v>
      </c>
      <c r="O460" s="33"/>
      <c r="P460" s="33"/>
      <c r="Q460" s="33"/>
      <c r="R460" s="33"/>
    </row>
    <row r="461" spans="1:18" s="34" customFormat="1" ht="16.5" customHeight="1">
      <c r="A461" s="31" t="s">
        <v>1146</v>
      </c>
      <c r="B461" s="32" t="s">
        <v>1147</v>
      </c>
      <c r="C461" s="33">
        <v>57968</v>
      </c>
      <c r="D461" s="33">
        <v>26899</v>
      </c>
      <c r="E461" s="33">
        <v>84867</v>
      </c>
      <c r="F461" s="33">
        <v>71307</v>
      </c>
      <c r="G461" s="33">
        <v>13246</v>
      </c>
      <c r="H461" s="33">
        <v>84553</v>
      </c>
      <c r="I461" s="33">
        <v>314</v>
      </c>
      <c r="J461" s="33">
        <v>-314</v>
      </c>
      <c r="K461" s="33"/>
      <c r="L461" s="33">
        <v>-314</v>
      </c>
      <c r="M461" s="33">
        <v>1015</v>
      </c>
      <c r="N461" s="33">
        <v>1329</v>
      </c>
      <c r="O461" s="33"/>
      <c r="P461" s="33"/>
      <c r="Q461" s="33"/>
      <c r="R461" s="33"/>
    </row>
    <row r="462" spans="1:18" s="34" customFormat="1" ht="16.5" customHeight="1">
      <c r="A462" s="31" t="s">
        <v>1148</v>
      </c>
      <c r="B462" s="32" t="s">
        <v>1149</v>
      </c>
      <c r="C462" s="33">
        <v>28526</v>
      </c>
      <c r="D462" s="33">
        <v>44119</v>
      </c>
      <c r="E462" s="33">
        <v>72645</v>
      </c>
      <c r="F462" s="33">
        <v>71160</v>
      </c>
      <c r="G462" s="33">
        <v>3424</v>
      </c>
      <c r="H462" s="33">
        <v>74584</v>
      </c>
      <c r="I462" s="33">
        <v>-1939</v>
      </c>
      <c r="J462" s="33">
        <v>1939</v>
      </c>
      <c r="K462" s="33">
        <v>9000</v>
      </c>
      <c r="L462" s="33">
        <v>-7061</v>
      </c>
      <c r="M462" s="33">
        <v>9790</v>
      </c>
      <c r="N462" s="33">
        <v>16851</v>
      </c>
      <c r="O462" s="33"/>
      <c r="P462" s="33"/>
      <c r="Q462" s="33"/>
      <c r="R462" s="33"/>
    </row>
    <row r="463" spans="1:18" s="34" customFormat="1" ht="16.5" customHeight="1">
      <c r="A463" s="31" t="s">
        <v>1150</v>
      </c>
      <c r="B463" s="32" t="s">
        <v>1151</v>
      </c>
      <c r="C463" s="33">
        <v>35126</v>
      </c>
      <c r="D463" s="33">
        <v>39652</v>
      </c>
      <c r="E463" s="33">
        <v>74778</v>
      </c>
      <c r="F463" s="33">
        <v>60589</v>
      </c>
      <c r="G463" s="33">
        <v>16307</v>
      </c>
      <c r="H463" s="33">
        <v>76896</v>
      </c>
      <c r="I463" s="33">
        <v>-2118</v>
      </c>
      <c r="J463" s="33">
        <v>2118</v>
      </c>
      <c r="K463" s="33"/>
      <c r="L463" s="33">
        <v>2118</v>
      </c>
      <c r="M463" s="33">
        <v>5887</v>
      </c>
      <c r="N463" s="33">
        <v>3769</v>
      </c>
      <c r="O463" s="33"/>
      <c r="P463" s="33"/>
      <c r="Q463" s="33"/>
      <c r="R463" s="33"/>
    </row>
    <row r="464" spans="1:18" s="34" customFormat="1" ht="16.5" customHeight="1">
      <c r="A464" s="31" t="s">
        <v>1152</v>
      </c>
      <c r="B464" s="32" t="s">
        <v>1153</v>
      </c>
      <c r="C464" s="33">
        <v>59093</v>
      </c>
      <c r="D464" s="33">
        <v>69603</v>
      </c>
      <c r="E464" s="33">
        <v>128696</v>
      </c>
      <c r="F464" s="33">
        <v>123179</v>
      </c>
      <c r="G464" s="33">
        <v>5247</v>
      </c>
      <c r="H464" s="33">
        <v>128426</v>
      </c>
      <c r="I464" s="33">
        <v>270</v>
      </c>
      <c r="J464" s="33">
        <v>-270</v>
      </c>
      <c r="K464" s="33"/>
      <c r="L464" s="33">
        <v>-270</v>
      </c>
      <c r="M464" s="33">
        <v>143</v>
      </c>
      <c r="N464" s="33">
        <v>413</v>
      </c>
      <c r="O464" s="33"/>
      <c r="P464" s="33"/>
      <c r="Q464" s="33"/>
      <c r="R464" s="33"/>
    </row>
    <row r="465" spans="1:18" s="34" customFormat="1" ht="16.5" customHeight="1">
      <c r="A465" s="31" t="s">
        <v>1154</v>
      </c>
      <c r="B465" s="32" t="s">
        <v>1155</v>
      </c>
      <c r="C465" s="33">
        <v>25841</v>
      </c>
      <c r="D465" s="33">
        <v>50099</v>
      </c>
      <c r="E465" s="33">
        <v>75940</v>
      </c>
      <c r="F465" s="33">
        <v>63604</v>
      </c>
      <c r="G465" s="33">
        <v>9152</v>
      </c>
      <c r="H465" s="33">
        <v>72756</v>
      </c>
      <c r="I465" s="33">
        <v>3184</v>
      </c>
      <c r="J465" s="33">
        <v>-3184</v>
      </c>
      <c r="K465" s="33"/>
      <c r="L465" s="33">
        <v>-3184</v>
      </c>
      <c r="M465" s="33">
        <v>2392</v>
      </c>
      <c r="N465" s="33">
        <v>5576</v>
      </c>
      <c r="O465" s="33"/>
      <c r="P465" s="33"/>
      <c r="Q465" s="33"/>
      <c r="R465" s="33"/>
    </row>
    <row r="466" spans="1:18" s="34" customFormat="1" ht="16.5" customHeight="1">
      <c r="A466" s="31" t="s">
        <v>1156</v>
      </c>
      <c r="B466" s="32" t="s">
        <v>1157</v>
      </c>
      <c r="C466" s="33">
        <v>50252</v>
      </c>
      <c r="D466" s="33">
        <v>64037</v>
      </c>
      <c r="E466" s="33">
        <v>114289</v>
      </c>
      <c r="F466" s="33">
        <v>106472</v>
      </c>
      <c r="G466" s="33">
        <v>10969</v>
      </c>
      <c r="H466" s="33">
        <v>117441</v>
      </c>
      <c r="I466" s="33">
        <v>-3152</v>
      </c>
      <c r="J466" s="33">
        <v>3152</v>
      </c>
      <c r="K466" s="33"/>
      <c r="L466" s="33">
        <v>3152</v>
      </c>
      <c r="M466" s="33">
        <v>10175</v>
      </c>
      <c r="N466" s="33">
        <v>7023</v>
      </c>
      <c r="O466" s="33"/>
      <c r="P466" s="33"/>
      <c r="Q466" s="33"/>
      <c r="R466" s="33"/>
    </row>
    <row r="467" spans="1:18" s="34" customFormat="1" ht="16.5" customHeight="1">
      <c r="A467" s="31" t="s">
        <v>1158</v>
      </c>
      <c r="B467" s="32" t="s">
        <v>1159</v>
      </c>
      <c r="C467" s="33">
        <v>40581</v>
      </c>
      <c r="D467" s="33">
        <v>49084</v>
      </c>
      <c r="E467" s="33">
        <v>89665</v>
      </c>
      <c r="F467" s="33">
        <v>81505</v>
      </c>
      <c r="G467" s="33">
        <v>811</v>
      </c>
      <c r="H467" s="33">
        <v>82316</v>
      </c>
      <c r="I467" s="33">
        <v>7349</v>
      </c>
      <c r="J467" s="33">
        <v>-7349</v>
      </c>
      <c r="K467" s="33"/>
      <c r="L467" s="33">
        <v>-7349</v>
      </c>
      <c r="M467" s="33">
        <v>6362</v>
      </c>
      <c r="N467" s="33">
        <v>13711</v>
      </c>
      <c r="O467" s="33"/>
      <c r="P467" s="33"/>
      <c r="Q467" s="33"/>
      <c r="R467" s="33"/>
    </row>
    <row r="468" spans="1:18" s="34" customFormat="1" ht="16.5" customHeight="1">
      <c r="A468" s="31" t="s">
        <v>1160</v>
      </c>
      <c r="B468" s="32" t="s">
        <v>1161</v>
      </c>
      <c r="C468" s="33">
        <v>68317</v>
      </c>
      <c r="D468" s="33">
        <v>63901</v>
      </c>
      <c r="E468" s="33">
        <v>132218</v>
      </c>
      <c r="F468" s="33">
        <v>114987</v>
      </c>
      <c r="G468" s="33">
        <v>13451</v>
      </c>
      <c r="H468" s="33">
        <v>128438</v>
      </c>
      <c r="I468" s="33">
        <v>3780</v>
      </c>
      <c r="J468" s="33">
        <v>-3780</v>
      </c>
      <c r="K468" s="33"/>
      <c r="L468" s="33">
        <v>-3780</v>
      </c>
      <c r="M468" s="33">
        <v>752</v>
      </c>
      <c r="N468" s="33">
        <v>4532</v>
      </c>
      <c r="O468" s="33"/>
      <c r="P468" s="33"/>
      <c r="Q468" s="33"/>
      <c r="R468" s="33"/>
    </row>
    <row r="469" spans="1:18" s="34" customFormat="1" ht="16.5" customHeight="1">
      <c r="A469" s="31" t="s">
        <v>1162</v>
      </c>
      <c r="B469" s="32" t="s">
        <v>1163</v>
      </c>
      <c r="C469" s="33">
        <v>39871</v>
      </c>
      <c r="D469" s="33">
        <v>56895</v>
      </c>
      <c r="E469" s="33">
        <v>96766</v>
      </c>
      <c r="F469" s="33">
        <v>80787</v>
      </c>
      <c r="G469" s="33">
        <v>2846</v>
      </c>
      <c r="H469" s="33">
        <v>83633</v>
      </c>
      <c r="I469" s="33">
        <v>13133</v>
      </c>
      <c r="J469" s="33">
        <v>-13133</v>
      </c>
      <c r="K469" s="33"/>
      <c r="L469" s="33">
        <v>-13133</v>
      </c>
      <c r="M469" s="33">
        <v>5569</v>
      </c>
      <c r="N469" s="33">
        <v>18702</v>
      </c>
      <c r="O469" s="33"/>
      <c r="P469" s="33"/>
      <c r="Q469" s="33"/>
      <c r="R469" s="33"/>
    </row>
    <row r="470" spans="1:18" s="34" customFormat="1" ht="16.5" customHeight="1">
      <c r="A470" s="31" t="s">
        <v>1164</v>
      </c>
      <c r="B470" s="32" t="s">
        <v>1165</v>
      </c>
      <c r="C470" s="33">
        <v>16861</v>
      </c>
      <c r="D470" s="33">
        <v>30051</v>
      </c>
      <c r="E470" s="33">
        <v>46912</v>
      </c>
      <c r="F470" s="33">
        <v>44249</v>
      </c>
      <c r="G470" s="33">
        <v>3014</v>
      </c>
      <c r="H470" s="33">
        <v>47263</v>
      </c>
      <c r="I470" s="33">
        <v>-351</v>
      </c>
      <c r="J470" s="33">
        <v>351</v>
      </c>
      <c r="K470" s="33"/>
      <c r="L470" s="33">
        <v>351</v>
      </c>
      <c r="M470" s="33">
        <v>2523</v>
      </c>
      <c r="N470" s="33">
        <v>2172</v>
      </c>
      <c r="O470" s="33"/>
      <c r="P470" s="33"/>
      <c r="Q470" s="33"/>
      <c r="R470" s="33"/>
    </row>
    <row r="471" spans="1:18" s="34" customFormat="1" ht="16.5" customHeight="1">
      <c r="A471" s="31" t="s">
        <v>1166</v>
      </c>
      <c r="B471" s="32" t="s">
        <v>1167</v>
      </c>
      <c r="C471" s="33">
        <v>22444</v>
      </c>
      <c r="D471" s="33">
        <v>37269</v>
      </c>
      <c r="E471" s="33">
        <v>59713</v>
      </c>
      <c r="F471" s="33">
        <v>54957</v>
      </c>
      <c r="G471" s="33">
        <v>3813</v>
      </c>
      <c r="H471" s="33">
        <v>58770</v>
      </c>
      <c r="I471" s="33">
        <v>943</v>
      </c>
      <c r="J471" s="33">
        <v>-943</v>
      </c>
      <c r="K471" s="33"/>
      <c r="L471" s="33">
        <v>-943</v>
      </c>
      <c r="M471" s="33">
        <v>5853</v>
      </c>
      <c r="N471" s="33">
        <v>6796</v>
      </c>
      <c r="O471" s="33"/>
      <c r="P471" s="33"/>
      <c r="Q471" s="33"/>
      <c r="R471" s="33"/>
    </row>
    <row r="472" spans="1:18" s="34" customFormat="1" ht="16.5" customHeight="1">
      <c r="A472" s="31" t="s">
        <v>1168</v>
      </c>
      <c r="B472" s="32" t="s">
        <v>1169</v>
      </c>
      <c r="C472" s="33">
        <v>25107</v>
      </c>
      <c r="D472" s="33">
        <v>55018</v>
      </c>
      <c r="E472" s="33">
        <v>80125</v>
      </c>
      <c r="F472" s="33">
        <v>71889</v>
      </c>
      <c r="G472" s="33">
        <v>3498</v>
      </c>
      <c r="H472" s="33">
        <v>75387</v>
      </c>
      <c r="I472" s="33">
        <v>4738</v>
      </c>
      <c r="J472" s="33">
        <v>-4738</v>
      </c>
      <c r="K472" s="33"/>
      <c r="L472" s="33">
        <v>-4738</v>
      </c>
      <c r="M472" s="33">
        <v>3716</v>
      </c>
      <c r="N472" s="33">
        <v>8454</v>
      </c>
      <c r="O472" s="33"/>
      <c r="P472" s="33"/>
      <c r="Q472" s="33"/>
      <c r="R472" s="33"/>
    </row>
    <row r="473" spans="1:18" s="34" customFormat="1" ht="16.5" customHeight="1">
      <c r="A473" s="31" t="s">
        <v>1170</v>
      </c>
      <c r="B473" s="32" t="s">
        <v>1171</v>
      </c>
      <c r="C473" s="33">
        <v>25812</v>
      </c>
      <c r="D473" s="33">
        <v>29106</v>
      </c>
      <c r="E473" s="33">
        <v>54918</v>
      </c>
      <c r="F473" s="33">
        <v>50047</v>
      </c>
      <c r="G473" s="33">
        <v>5058</v>
      </c>
      <c r="H473" s="33">
        <v>55105</v>
      </c>
      <c r="I473" s="33">
        <v>-187</v>
      </c>
      <c r="J473" s="33">
        <v>187</v>
      </c>
      <c r="K473" s="33"/>
      <c r="L473" s="33">
        <v>187</v>
      </c>
      <c r="M473" s="33">
        <v>376</v>
      </c>
      <c r="N473" s="33">
        <v>189</v>
      </c>
      <c r="O473" s="33"/>
      <c r="P473" s="33"/>
      <c r="Q473" s="33"/>
      <c r="R473" s="33"/>
    </row>
    <row r="474" spans="1:18" s="34" customFormat="1" ht="16.5" customHeight="1">
      <c r="A474" s="31" t="s">
        <v>1172</v>
      </c>
      <c r="B474" s="32" t="s">
        <v>1173</v>
      </c>
      <c r="C474" s="33">
        <v>39797</v>
      </c>
      <c r="D474" s="33">
        <v>43632</v>
      </c>
      <c r="E474" s="33">
        <v>83429</v>
      </c>
      <c r="F474" s="33">
        <v>75961</v>
      </c>
      <c r="G474" s="33">
        <v>6752</v>
      </c>
      <c r="H474" s="33">
        <v>82713</v>
      </c>
      <c r="I474" s="33">
        <v>716</v>
      </c>
      <c r="J474" s="33">
        <v>-716</v>
      </c>
      <c r="K474" s="33"/>
      <c r="L474" s="33">
        <v>-716</v>
      </c>
      <c r="M474" s="33">
        <v>4502</v>
      </c>
      <c r="N474" s="33">
        <v>5218</v>
      </c>
      <c r="O474" s="33"/>
      <c r="P474" s="33"/>
      <c r="Q474" s="33"/>
      <c r="R474" s="33"/>
    </row>
    <row r="475" spans="1:18" s="34" customFormat="1" ht="16.5" customHeight="1">
      <c r="A475" s="31" t="s">
        <v>1174</v>
      </c>
      <c r="B475" s="32" t="s">
        <v>1175</v>
      </c>
      <c r="C475" s="33">
        <v>32643</v>
      </c>
      <c r="D475" s="33">
        <v>58589</v>
      </c>
      <c r="E475" s="33">
        <v>91232</v>
      </c>
      <c r="F475" s="33">
        <v>87748</v>
      </c>
      <c r="G475" s="33">
        <v>1626</v>
      </c>
      <c r="H475" s="33">
        <v>89374</v>
      </c>
      <c r="I475" s="33">
        <v>1858</v>
      </c>
      <c r="J475" s="33">
        <v>-1858</v>
      </c>
      <c r="K475" s="33">
        <v>-2250</v>
      </c>
      <c r="L475" s="33">
        <v>392</v>
      </c>
      <c r="M475" s="33">
        <v>3945</v>
      </c>
      <c r="N475" s="33">
        <v>3553</v>
      </c>
      <c r="O475" s="33"/>
      <c r="P475" s="33"/>
      <c r="Q475" s="33"/>
      <c r="R475" s="33"/>
    </row>
    <row r="476" spans="1:18" s="34" customFormat="1" ht="16.5" customHeight="1">
      <c r="A476" s="31" t="s">
        <v>1176</v>
      </c>
      <c r="B476" s="32" t="s">
        <v>1177</v>
      </c>
      <c r="C476" s="33">
        <v>21265</v>
      </c>
      <c r="D476" s="33">
        <v>37240</v>
      </c>
      <c r="E476" s="33">
        <v>58505</v>
      </c>
      <c r="F476" s="33">
        <v>54806</v>
      </c>
      <c r="G476" s="33">
        <v>2648</v>
      </c>
      <c r="H476" s="33">
        <v>57454</v>
      </c>
      <c r="I476" s="33">
        <v>1051</v>
      </c>
      <c r="J476" s="33">
        <v>-1051</v>
      </c>
      <c r="K476" s="33">
        <v>-2000</v>
      </c>
      <c r="L476" s="33">
        <v>949</v>
      </c>
      <c r="M476" s="33">
        <v>2992</v>
      </c>
      <c r="N476" s="33">
        <v>2043</v>
      </c>
      <c r="O476" s="33"/>
      <c r="P476" s="33"/>
      <c r="Q476" s="33"/>
      <c r="R476" s="33"/>
    </row>
    <row r="477" spans="1:18" s="34" customFormat="1" ht="16.5" customHeight="1">
      <c r="A477" s="31"/>
      <c r="B477" s="32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</row>
    <row r="478" spans="1:18" s="34" customFormat="1" ht="16.5" customHeight="1">
      <c r="A478" s="31"/>
      <c r="B478" s="35" t="s">
        <v>419</v>
      </c>
      <c r="C478" s="33">
        <v>1920067</v>
      </c>
      <c r="D478" s="33">
        <v>3642132</v>
      </c>
      <c r="E478" s="33">
        <v>5562199</v>
      </c>
      <c r="F478" s="33">
        <v>5682020</v>
      </c>
      <c r="G478" s="33">
        <v>138887</v>
      </c>
      <c r="H478" s="33">
        <v>5820907</v>
      </c>
      <c r="I478" s="33">
        <v>-258708</v>
      </c>
      <c r="J478" s="33">
        <v>258708</v>
      </c>
      <c r="K478" s="33">
        <v>390490</v>
      </c>
      <c r="L478" s="33">
        <v>-27699</v>
      </c>
      <c r="M478" s="33">
        <v>142882</v>
      </c>
      <c r="N478" s="33">
        <v>170581</v>
      </c>
      <c r="O478" s="33">
        <v>-128349</v>
      </c>
      <c r="P478" s="33">
        <v>22478</v>
      </c>
      <c r="Q478" s="33">
        <v>1788</v>
      </c>
      <c r="R478" s="33"/>
    </row>
    <row r="479" spans="1:18" s="34" customFormat="1" ht="16.5" customHeight="1">
      <c r="A479" s="31"/>
      <c r="B479" s="35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</row>
    <row r="480" spans="1:18" s="34" customFormat="1" ht="16.5" customHeight="1">
      <c r="A480" s="31" t="s">
        <v>1178</v>
      </c>
      <c r="B480" s="32" t="s">
        <v>1179</v>
      </c>
      <c r="C480" s="33">
        <v>40754</v>
      </c>
      <c r="D480" s="33">
        <v>1055090</v>
      </c>
      <c r="E480" s="33">
        <v>1095844</v>
      </c>
      <c r="F480" s="33">
        <v>1121869</v>
      </c>
      <c r="G480" s="33"/>
      <c r="H480" s="33">
        <v>1121869</v>
      </c>
      <c r="I480" s="33">
        <v>-26025</v>
      </c>
      <c r="J480" s="33">
        <v>26025</v>
      </c>
      <c r="K480" s="33"/>
      <c r="L480" s="33">
        <v>26025</v>
      </c>
      <c r="M480" s="33">
        <v>42690</v>
      </c>
      <c r="N480" s="33">
        <v>16665</v>
      </c>
      <c r="O480" s="33"/>
      <c r="P480" s="33"/>
      <c r="Q480" s="33"/>
      <c r="R480" s="33"/>
    </row>
    <row r="481" spans="1:18" s="34" customFormat="1" ht="16.5" customHeight="1">
      <c r="A481" s="31" t="s">
        <v>1180</v>
      </c>
      <c r="B481" s="32" t="s">
        <v>1181</v>
      </c>
      <c r="C481" s="33">
        <v>215842</v>
      </c>
      <c r="D481" s="33">
        <v>328800</v>
      </c>
      <c r="E481" s="33">
        <v>544642</v>
      </c>
      <c r="F481" s="33">
        <v>518179</v>
      </c>
      <c r="G481" s="33">
        <v>11848</v>
      </c>
      <c r="H481" s="33">
        <v>530027</v>
      </c>
      <c r="I481" s="33">
        <v>14615</v>
      </c>
      <c r="J481" s="33">
        <v>-14615</v>
      </c>
      <c r="K481" s="33">
        <v>14000</v>
      </c>
      <c r="L481" s="33">
        <v>-3615</v>
      </c>
      <c r="M481" s="33">
        <v>3257</v>
      </c>
      <c r="N481" s="33">
        <v>6872</v>
      </c>
      <c r="O481" s="33">
        <v>-25000</v>
      </c>
      <c r="P481" s="33"/>
      <c r="Q481" s="33"/>
      <c r="R481" s="33"/>
    </row>
    <row r="482" spans="1:18" s="34" customFormat="1" ht="16.5" customHeight="1">
      <c r="A482" s="31" t="s">
        <v>1182</v>
      </c>
      <c r="B482" s="32" t="s">
        <v>1183</v>
      </c>
      <c r="C482" s="33">
        <v>42254</v>
      </c>
      <c r="D482" s="33">
        <v>84048</v>
      </c>
      <c r="E482" s="33">
        <v>126302</v>
      </c>
      <c r="F482" s="33">
        <v>124519</v>
      </c>
      <c r="G482" s="33">
        <v>2571</v>
      </c>
      <c r="H482" s="33">
        <v>127090</v>
      </c>
      <c r="I482" s="33">
        <v>-788</v>
      </c>
      <c r="J482" s="33">
        <v>788</v>
      </c>
      <c r="K482" s="33"/>
      <c r="L482" s="33">
        <v>788</v>
      </c>
      <c r="M482" s="33">
        <v>2813</v>
      </c>
      <c r="N482" s="33">
        <v>2025</v>
      </c>
      <c r="O482" s="33"/>
      <c r="P482" s="33"/>
      <c r="Q482" s="33"/>
      <c r="R482" s="33"/>
    </row>
    <row r="483" spans="1:18" s="34" customFormat="1" ht="16.5" customHeight="1">
      <c r="A483" s="31" t="s">
        <v>1184</v>
      </c>
      <c r="B483" s="32" t="s">
        <v>1185</v>
      </c>
      <c r="C483" s="33">
        <v>37699</v>
      </c>
      <c r="D483" s="33">
        <v>62637</v>
      </c>
      <c r="E483" s="33">
        <v>100336</v>
      </c>
      <c r="F483" s="33">
        <v>96979</v>
      </c>
      <c r="G483" s="33">
        <v>1818</v>
      </c>
      <c r="H483" s="33">
        <v>98797</v>
      </c>
      <c r="I483" s="33">
        <v>1539</v>
      </c>
      <c r="J483" s="33">
        <v>-1539</v>
      </c>
      <c r="K483" s="33">
        <v>-4000</v>
      </c>
      <c r="L483" s="33">
        <v>2461</v>
      </c>
      <c r="M483" s="33">
        <v>2963</v>
      </c>
      <c r="N483" s="33">
        <v>502</v>
      </c>
      <c r="O483" s="33"/>
      <c r="P483" s="33"/>
      <c r="Q483" s="33"/>
      <c r="R483" s="33"/>
    </row>
    <row r="484" spans="1:18" s="34" customFormat="1" ht="16.5" customHeight="1">
      <c r="A484" s="31" t="s">
        <v>1186</v>
      </c>
      <c r="B484" s="32" t="s">
        <v>1187</v>
      </c>
      <c r="C484" s="33">
        <v>51212</v>
      </c>
      <c r="D484" s="33">
        <v>95407</v>
      </c>
      <c r="E484" s="33">
        <v>146619</v>
      </c>
      <c r="F484" s="33">
        <v>130859</v>
      </c>
      <c r="G484" s="33">
        <v>18728</v>
      </c>
      <c r="H484" s="33">
        <v>149587</v>
      </c>
      <c r="I484" s="33">
        <v>-2968</v>
      </c>
      <c r="J484" s="33">
        <v>2968</v>
      </c>
      <c r="K484" s="33"/>
      <c r="L484" s="33">
        <v>2968</v>
      </c>
      <c r="M484" s="33">
        <v>4314</v>
      </c>
      <c r="N484" s="33">
        <v>1346</v>
      </c>
      <c r="O484" s="33"/>
      <c r="P484" s="33"/>
      <c r="Q484" s="33"/>
      <c r="R484" s="33"/>
    </row>
    <row r="485" spans="1:18" s="34" customFormat="1" ht="16.5" customHeight="1">
      <c r="A485" s="31" t="s">
        <v>1188</v>
      </c>
      <c r="B485" s="32" t="s">
        <v>1189</v>
      </c>
      <c r="C485" s="33">
        <v>25562</v>
      </c>
      <c r="D485" s="33">
        <v>52082</v>
      </c>
      <c r="E485" s="33">
        <v>77644</v>
      </c>
      <c r="F485" s="33">
        <v>71903</v>
      </c>
      <c r="G485" s="33">
        <v>11774</v>
      </c>
      <c r="H485" s="33">
        <v>83677</v>
      </c>
      <c r="I485" s="33">
        <v>-6033</v>
      </c>
      <c r="J485" s="33">
        <v>6033</v>
      </c>
      <c r="K485" s="33"/>
      <c r="L485" s="33">
        <v>6033</v>
      </c>
      <c r="M485" s="33">
        <v>11109</v>
      </c>
      <c r="N485" s="33">
        <v>5076</v>
      </c>
      <c r="O485" s="33"/>
      <c r="P485" s="33"/>
      <c r="Q485" s="33"/>
      <c r="R485" s="33"/>
    </row>
    <row r="486" spans="1:18" s="34" customFormat="1" ht="16.5" customHeight="1">
      <c r="A486" s="31" t="s">
        <v>1190</v>
      </c>
      <c r="B486" s="32" t="s">
        <v>1191</v>
      </c>
      <c r="C486" s="33">
        <v>46271</v>
      </c>
      <c r="D486" s="33">
        <v>85408</v>
      </c>
      <c r="E486" s="33">
        <v>131679</v>
      </c>
      <c r="F486" s="33">
        <v>135113</v>
      </c>
      <c r="G486" s="33">
        <v>1191</v>
      </c>
      <c r="H486" s="33">
        <v>136304</v>
      </c>
      <c r="I486" s="33">
        <v>-4625</v>
      </c>
      <c r="J486" s="33">
        <v>4625</v>
      </c>
      <c r="K486" s="33">
        <v>5000</v>
      </c>
      <c r="L486" s="33">
        <v>-375</v>
      </c>
      <c r="M486" s="33">
        <v>3636</v>
      </c>
      <c r="N486" s="33">
        <v>4011</v>
      </c>
      <c r="O486" s="33"/>
      <c r="P486" s="33"/>
      <c r="Q486" s="33"/>
      <c r="R486" s="33"/>
    </row>
    <row r="487" spans="1:18" s="34" customFormat="1" ht="16.5" customHeight="1">
      <c r="A487" s="31" t="s">
        <v>1192</v>
      </c>
      <c r="B487" s="32" t="s">
        <v>1193</v>
      </c>
      <c r="C487" s="33">
        <v>31136</v>
      </c>
      <c r="D487" s="33">
        <v>88307</v>
      </c>
      <c r="E487" s="33">
        <v>119443</v>
      </c>
      <c r="F487" s="33">
        <v>115324</v>
      </c>
      <c r="G487" s="33">
        <v>1105</v>
      </c>
      <c r="H487" s="33">
        <v>116429</v>
      </c>
      <c r="I487" s="33">
        <v>3014</v>
      </c>
      <c r="J487" s="33">
        <v>-3014</v>
      </c>
      <c r="K487" s="33"/>
      <c r="L487" s="33">
        <v>-3014</v>
      </c>
      <c r="M487" s="33">
        <v>3888</v>
      </c>
      <c r="N487" s="33">
        <v>6902</v>
      </c>
      <c r="O487" s="33"/>
      <c r="P487" s="33"/>
      <c r="Q487" s="33"/>
      <c r="R487" s="33"/>
    </row>
    <row r="488" spans="1:18" s="34" customFormat="1" ht="16.5" customHeight="1">
      <c r="A488" s="31" t="s">
        <v>1194</v>
      </c>
      <c r="B488" s="32" t="s">
        <v>1195</v>
      </c>
      <c r="C488" s="33">
        <v>50617</v>
      </c>
      <c r="D488" s="33">
        <v>93422</v>
      </c>
      <c r="E488" s="33">
        <v>144039</v>
      </c>
      <c r="F488" s="33">
        <v>149817</v>
      </c>
      <c r="G488" s="33">
        <v>1122</v>
      </c>
      <c r="H488" s="33">
        <v>150939</v>
      </c>
      <c r="I488" s="33">
        <v>-6900</v>
      </c>
      <c r="J488" s="33">
        <v>6900</v>
      </c>
      <c r="K488" s="33"/>
      <c r="L488" s="33">
        <v>6900</v>
      </c>
      <c r="M488" s="33">
        <v>10845</v>
      </c>
      <c r="N488" s="33">
        <v>3945</v>
      </c>
      <c r="O488" s="33"/>
      <c r="P488" s="33"/>
      <c r="Q488" s="33"/>
      <c r="R488" s="33"/>
    </row>
    <row r="489" spans="1:18" s="34" customFormat="1" ht="16.5" customHeight="1">
      <c r="A489" s="31" t="s">
        <v>1196</v>
      </c>
      <c r="B489" s="32" t="s">
        <v>1197</v>
      </c>
      <c r="C489" s="33">
        <v>82306</v>
      </c>
      <c r="D489" s="33">
        <v>59095</v>
      </c>
      <c r="E489" s="33">
        <v>141401</v>
      </c>
      <c r="F489" s="33">
        <v>122067</v>
      </c>
      <c r="G489" s="33">
        <v>23976</v>
      </c>
      <c r="H489" s="33">
        <v>146043</v>
      </c>
      <c r="I489" s="33">
        <v>-4642</v>
      </c>
      <c r="J489" s="33">
        <v>4642</v>
      </c>
      <c r="K489" s="33"/>
      <c r="L489" s="33">
        <v>4642</v>
      </c>
      <c r="M489" s="33">
        <v>7107</v>
      </c>
      <c r="N489" s="33">
        <v>2465</v>
      </c>
      <c r="O489" s="33"/>
      <c r="P489" s="33"/>
      <c r="Q489" s="33"/>
      <c r="R489" s="33"/>
    </row>
    <row r="490" spans="1:18" s="34" customFormat="1" ht="16.5" customHeight="1">
      <c r="A490" s="31" t="s">
        <v>1198</v>
      </c>
      <c r="B490" s="32" t="s">
        <v>1199</v>
      </c>
      <c r="C490" s="33">
        <v>36289</v>
      </c>
      <c r="D490" s="33">
        <v>63735</v>
      </c>
      <c r="E490" s="33">
        <v>100024</v>
      </c>
      <c r="F490" s="33">
        <v>93119</v>
      </c>
      <c r="G490" s="33">
        <v>6869</v>
      </c>
      <c r="H490" s="33">
        <v>99988</v>
      </c>
      <c r="I490" s="33">
        <v>36</v>
      </c>
      <c r="J490" s="33">
        <v>-36</v>
      </c>
      <c r="K490" s="33"/>
      <c r="L490" s="33">
        <v>-36</v>
      </c>
      <c r="M490" s="33">
        <v>3990</v>
      </c>
      <c r="N490" s="33">
        <v>4026</v>
      </c>
      <c r="O490" s="33"/>
      <c r="P490" s="33"/>
      <c r="Q490" s="33"/>
      <c r="R490" s="33"/>
    </row>
    <row r="491" spans="1:18" s="34" customFormat="1" ht="16.5" customHeight="1">
      <c r="A491" s="31" t="s">
        <v>1200</v>
      </c>
      <c r="B491" s="32" t="s">
        <v>1201</v>
      </c>
      <c r="C491" s="33">
        <v>13852</v>
      </c>
      <c r="D491" s="33">
        <v>31025</v>
      </c>
      <c r="E491" s="33">
        <v>44877</v>
      </c>
      <c r="F491" s="33">
        <v>33004</v>
      </c>
      <c r="G491" s="33">
        <v>10484</v>
      </c>
      <c r="H491" s="33">
        <v>43488</v>
      </c>
      <c r="I491" s="33">
        <v>1389</v>
      </c>
      <c r="J491" s="33">
        <v>-1389</v>
      </c>
      <c r="K491" s="33"/>
      <c r="L491" s="33">
        <v>-1389</v>
      </c>
      <c r="M491" s="33">
        <v>1410</v>
      </c>
      <c r="N491" s="33">
        <v>2799</v>
      </c>
      <c r="O491" s="33"/>
      <c r="P491" s="33"/>
      <c r="Q491" s="33"/>
      <c r="R491" s="33"/>
    </row>
    <row r="492" spans="1:18" s="34" customFormat="1" ht="16.5" customHeight="1">
      <c r="A492" s="31" t="s">
        <v>1202</v>
      </c>
      <c r="B492" s="32" t="s">
        <v>1203</v>
      </c>
      <c r="C492" s="33">
        <v>80440</v>
      </c>
      <c r="D492" s="33">
        <v>151684</v>
      </c>
      <c r="E492" s="33">
        <v>232124</v>
      </c>
      <c r="F492" s="33">
        <v>230902</v>
      </c>
      <c r="G492" s="33">
        <v>1921</v>
      </c>
      <c r="H492" s="33">
        <v>232823</v>
      </c>
      <c r="I492" s="33">
        <v>-699</v>
      </c>
      <c r="J492" s="33">
        <v>699</v>
      </c>
      <c r="K492" s="33"/>
      <c r="L492" s="33">
        <v>699</v>
      </c>
      <c r="M492" s="33">
        <v>2962</v>
      </c>
      <c r="N492" s="33">
        <v>2263</v>
      </c>
      <c r="O492" s="33"/>
      <c r="P492" s="33"/>
      <c r="Q492" s="33"/>
      <c r="R492" s="33"/>
    </row>
    <row r="493" spans="1:18" s="34" customFormat="1" ht="16.5" customHeight="1">
      <c r="A493" s="31" t="s">
        <v>1204</v>
      </c>
      <c r="B493" s="32" t="s">
        <v>1205</v>
      </c>
      <c r="C493" s="33">
        <v>34732</v>
      </c>
      <c r="D493" s="33">
        <v>56532</v>
      </c>
      <c r="E493" s="33">
        <v>91264</v>
      </c>
      <c r="F493" s="33">
        <v>88632</v>
      </c>
      <c r="G493" s="33">
        <v>3164</v>
      </c>
      <c r="H493" s="33">
        <v>91796</v>
      </c>
      <c r="I493" s="33">
        <v>-532</v>
      </c>
      <c r="J493" s="33">
        <v>532</v>
      </c>
      <c r="K493" s="33"/>
      <c r="L493" s="33">
        <v>532</v>
      </c>
      <c r="M493" s="33">
        <v>1666</v>
      </c>
      <c r="N493" s="33">
        <v>1134</v>
      </c>
      <c r="O493" s="33"/>
      <c r="P493" s="33"/>
      <c r="Q493" s="33"/>
      <c r="R493" s="33"/>
    </row>
    <row r="494" spans="1:18" s="34" customFormat="1" ht="16.5" customHeight="1">
      <c r="A494" s="31" t="s">
        <v>1206</v>
      </c>
      <c r="B494" s="32" t="s">
        <v>1207</v>
      </c>
      <c r="C494" s="33">
        <v>58497</v>
      </c>
      <c r="D494" s="33">
        <v>93725</v>
      </c>
      <c r="E494" s="33">
        <v>152222</v>
      </c>
      <c r="F494" s="33">
        <v>144464</v>
      </c>
      <c r="G494" s="33">
        <v>7739</v>
      </c>
      <c r="H494" s="33">
        <v>152203</v>
      </c>
      <c r="I494" s="33">
        <v>19</v>
      </c>
      <c r="J494" s="33">
        <v>-19</v>
      </c>
      <c r="K494" s="33"/>
      <c r="L494" s="33">
        <v>-19</v>
      </c>
      <c r="M494" s="33">
        <v>5571</v>
      </c>
      <c r="N494" s="33">
        <v>5590</v>
      </c>
      <c r="O494" s="33"/>
      <c r="P494" s="33"/>
      <c r="Q494" s="33"/>
      <c r="R494" s="33"/>
    </row>
    <row r="495" spans="1:18" s="34" customFormat="1" ht="16.5" customHeight="1">
      <c r="A495" s="31" t="s">
        <v>1208</v>
      </c>
      <c r="B495" s="32" t="s">
        <v>1209</v>
      </c>
      <c r="C495" s="33">
        <v>148673</v>
      </c>
      <c r="D495" s="33">
        <v>267449</v>
      </c>
      <c r="E495" s="33">
        <v>416122</v>
      </c>
      <c r="F495" s="33">
        <v>406181</v>
      </c>
      <c r="G495" s="33">
        <v>4635</v>
      </c>
      <c r="H495" s="33">
        <v>410816</v>
      </c>
      <c r="I495" s="33">
        <v>5306</v>
      </c>
      <c r="J495" s="33">
        <v>-5306</v>
      </c>
      <c r="K495" s="33"/>
      <c r="L495" s="33">
        <v>-5306</v>
      </c>
      <c r="M495" s="33">
        <v>8135</v>
      </c>
      <c r="N495" s="33">
        <v>13441</v>
      </c>
      <c r="O495" s="33"/>
      <c r="P495" s="33"/>
      <c r="Q495" s="33"/>
      <c r="R495" s="33"/>
    </row>
    <row r="496" spans="1:18" s="34" customFormat="1" ht="16.5" customHeight="1">
      <c r="A496" s="31" t="s">
        <v>1210</v>
      </c>
      <c r="B496" s="32" t="s">
        <v>1211</v>
      </c>
      <c r="C496" s="33">
        <v>34750</v>
      </c>
      <c r="D496" s="33">
        <v>54200</v>
      </c>
      <c r="E496" s="33">
        <v>88950</v>
      </c>
      <c r="F496" s="33">
        <v>100108</v>
      </c>
      <c r="G496" s="33">
        <v>792</v>
      </c>
      <c r="H496" s="33">
        <v>100900</v>
      </c>
      <c r="I496" s="33">
        <v>-11950</v>
      </c>
      <c r="J496" s="33">
        <v>11950</v>
      </c>
      <c r="K496" s="33">
        <v>12000</v>
      </c>
      <c r="L496" s="33">
        <v>-50</v>
      </c>
      <c r="M496" s="33">
        <v>494</v>
      </c>
      <c r="N496" s="33">
        <v>544</v>
      </c>
      <c r="O496" s="33"/>
      <c r="P496" s="33"/>
      <c r="Q496" s="33"/>
      <c r="R496" s="33"/>
    </row>
    <row r="497" spans="1:18" s="34" customFormat="1" ht="16.5" customHeight="1">
      <c r="A497" s="31" t="s">
        <v>1212</v>
      </c>
      <c r="B497" s="32" t="s">
        <v>1213</v>
      </c>
      <c r="C497" s="33">
        <v>23332</v>
      </c>
      <c r="D497" s="33">
        <v>40832</v>
      </c>
      <c r="E497" s="33">
        <v>64164</v>
      </c>
      <c r="F497" s="33">
        <v>65797</v>
      </c>
      <c r="G497" s="33">
        <v>1910</v>
      </c>
      <c r="H497" s="33">
        <v>67707</v>
      </c>
      <c r="I497" s="33">
        <v>-3543</v>
      </c>
      <c r="J497" s="33">
        <v>3543</v>
      </c>
      <c r="K497" s="33"/>
      <c r="L497" s="33">
        <v>3543</v>
      </c>
      <c r="M497" s="33">
        <v>4300</v>
      </c>
      <c r="N497" s="33">
        <v>757</v>
      </c>
      <c r="O497" s="33"/>
      <c r="P497" s="33"/>
      <c r="Q497" s="33"/>
      <c r="R497" s="33"/>
    </row>
    <row r="498" spans="1:18" s="34" customFormat="1" ht="16.5" customHeight="1">
      <c r="A498" s="31" t="s">
        <v>1214</v>
      </c>
      <c r="B498" s="32" t="s">
        <v>1215</v>
      </c>
      <c r="C498" s="33">
        <v>85246</v>
      </c>
      <c r="D498" s="33">
        <v>79619</v>
      </c>
      <c r="E498" s="33">
        <v>164865</v>
      </c>
      <c r="F498" s="33">
        <v>165999</v>
      </c>
      <c r="G498" s="33">
        <v>3380</v>
      </c>
      <c r="H498" s="33">
        <v>169379</v>
      </c>
      <c r="I498" s="33">
        <v>-4514</v>
      </c>
      <c r="J498" s="33">
        <v>4514</v>
      </c>
      <c r="K498" s="33"/>
      <c r="L498" s="33">
        <v>4514</v>
      </c>
      <c r="M498" s="33">
        <v>7180</v>
      </c>
      <c r="N498" s="33">
        <v>2666</v>
      </c>
      <c r="O498" s="33"/>
      <c r="P498" s="33"/>
      <c r="Q498" s="33"/>
      <c r="R498" s="33"/>
    </row>
    <row r="499" spans="1:18" s="34" customFormat="1" ht="16.5" customHeight="1">
      <c r="A499" s="31" t="s">
        <v>1216</v>
      </c>
      <c r="B499" s="32" t="s">
        <v>1217</v>
      </c>
      <c r="C499" s="33">
        <v>32457</v>
      </c>
      <c r="D499" s="33">
        <v>30777</v>
      </c>
      <c r="E499" s="33">
        <v>63234</v>
      </c>
      <c r="F499" s="33">
        <v>56770</v>
      </c>
      <c r="G499" s="33">
        <v>14830</v>
      </c>
      <c r="H499" s="33">
        <v>71600</v>
      </c>
      <c r="I499" s="33">
        <v>-8366</v>
      </c>
      <c r="J499" s="33">
        <v>8366</v>
      </c>
      <c r="K499" s="33">
        <v>6870</v>
      </c>
      <c r="L499" s="33">
        <v>1496</v>
      </c>
      <c r="M499" s="33">
        <v>4093</v>
      </c>
      <c r="N499" s="33">
        <v>2597</v>
      </c>
      <c r="O499" s="33"/>
      <c r="P499" s="33"/>
      <c r="Q499" s="33"/>
      <c r="R499" s="33"/>
    </row>
    <row r="500" spans="1:18" s="34" customFormat="1" ht="16.5" customHeight="1">
      <c r="A500" s="31" t="s">
        <v>1218</v>
      </c>
      <c r="B500" s="32" t="s">
        <v>1219</v>
      </c>
      <c r="C500" s="33">
        <v>21066</v>
      </c>
      <c r="D500" s="33">
        <v>49886</v>
      </c>
      <c r="E500" s="33">
        <v>70952</v>
      </c>
      <c r="F500" s="33">
        <v>71473</v>
      </c>
      <c r="G500" s="33">
        <v>1580</v>
      </c>
      <c r="H500" s="33">
        <v>73053</v>
      </c>
      <c r="I500" s="33">
        <v>-2101</v>
      </c>
      <c r="J500" s="33">
        <v>2101</v>
      </c>
      <c r="K500" s="33"/>
      <c r="L500" s="33">
        <v>2101</v>
      </c>
      <c r="M500" s="33">
        <v>3711</v>
      </c>
      <c r="N500" s="33">
        <v>1610</v>
      </c>
      <c r="O500" s="33"/>
      <c r="P500" s="33"/>
      <c r="Q500" s="33"/>
      <c r="R500" s="33"/>
    </row>
    <row r="501" spans="1:18" s="34" customFormat="1" ht="16.5" customHeight="1">
      <c r="A501" s="31" t="s">
        <v>1220</v>
      </c>
      <c r="B501" s="32" t="s">
        <v>1221</v>
      </c>
      <c r="C501" s="33">
        <v>24000</v>
      </c>
      <c r="D501" s="33">
        <v>73804</v>
      </c>
      <c r="E501" s="33">
        <v>97804</v>
      </c>
      <c r="F501" s="33">
        <v>93697</v>
      </c>
      <c r="G501" s="33">
        <v>3561</v>
      </c>
      <c r="H501" s="33">
        <v>97258</v>
      </c>
      <c r="I501" s="33">
        <v>546</v>
      </c>
      <c r="J501" s="33">
        <v>-546</v>
      </c>
      <c r="K501" s="33"/>
      <c r="L501" s="33">
        <v>-546</v>
      </c>
      <c r="M501" s="33">
        <v>620</v>
      </c>
      <c r="N501" s="33">
        <v>1166</v>
      </c>
      <c r="O501" s="33"/>
      <c r="P501" s="33"/>
      <c r="Q501" s="33"/>
      <c r="R501" s="33"/>
    </row>
    <row r="502" spans="1:18" s="34" customFormat="1" ht="16.5" customHeight="1">
      <c r="A502" s="31" t="s">
        <v>1222</v>
      </c>
      <c r="B502" s="32" t="s">
        <v>1223</v>
      </c>
      <c r="C502" s="33">
        <v>38309</v>
      </c>
      <c r="D502" s="33">
        <v>166345</v>
      </c>
      <c r="E502" s="33">
        <v>204654</v>
      </c>
      <c r="F502" s="33">
        <v>195522</v>
      </c>
      <c r="G502" s="33">
        <v>6931</v>
      </c>
      <c r="H502" s="33">
        <v>202453</v>
      </c>
      <c r="I502" s="33">
        <v>2201</v>
      </c>
      <c r="J502" s="33">
        <v>-2201</v>
      </c>
      <c r="K502" s="33"/>
      <c r="L502" s="33">
        <v>-2201</v>
      </c>
      <c r="M502" s="33">
        <v>2868</v>
      </c>
      <c r="N502" s="33">
        <v>5069</v>
      </c>
      <c r="O502" s="33"/>
      <c r="P502" s="33"/>
      <c r="Q502" s="33"/>
      <c r="R502" s="33"/>
    </row>
    <row r="503" spans="1:18" s="34" customFormat="1" ht="16.5" customHeight="1">
      <c r="A503" s="31" t="s">
        <v>1224</v>
      </c>
      <c r="B503" s="32" t="s">
        <v>1225</v>
      </c>
      <c r="C503" s="33">
        <v>78471</v>
      </c>
      <c r="D503" s="33">
        <v>287790</v>
      </c>
      <c r="E503" s="33">
        <v>366261</v>
      </c>
      <c r="F503" s="33">
        <v>347856</v>
      </c>
      <c r="G503" s="33">
        <v>11894</v>
      </c>
      <c r="H503" s="33">
        <v>359750</v>
      </c>
      <c r="I503" s="33">
        <v>6511</v>
      </c>
      <c r="J503" s="33">
        <v>-6511</v>
      </c>
      <c r="K503" s="33"/>
      <c r="L503" s="33">
        <v>-6511</v>
      </c>
      <c r="M503" s="33">
        <v>9187</v>
      </c>
      <c r="N503" s="33">
        <v>15698</v>
      </c>
      <c r="O503" s="33"/>
      <c r="P503" s="33"/>
      <c r="Q503" s="33"/>
      <c r="R503" s="33"/>
    </row>
    <row r="504" spans="1:18" s="34" customFormat="1" ht="16.5" customHeight="1">
      <c r="A504" s="31" t="s">
        <v>1226</v>
      </c>
      <c r="B504" s="32" t="s">
        <v>1227</v>
      </c>
      <c r="C504" s="33">
        <v>21616</v>
      </c>
      <c r="D504" s="33">
        <v>63641</v>
      </c>
      <c r="E504" s="33">
        <v>85257</v>
      </c>
      <c r="F504" s="33">
        <v>80272</v>
      </c>
      <c r="G504" s="33">
        <v>5393</v>
      </c>
      <c r="H504" s="33">
        <v>85665</v>
      </c>
      <c r="I504" s="33">
        <v>-408</v>
      </c>
      <c r="J504" s="33">
        <v>408</v>
      </c>
      <c r="K504" s="33"/>
      <c r="L504" s="33">
        <v>408</v>
      </c>
      <c r="M504" s="33">
        <v>1736</v>
      </c>
      <c r="N504" s="33">
        <v>1328</v>
      </c>
      <c r="O504" s="33"/>
      <c r="P504" s="33"/>
      <c r="Q504" s="33"/>
      <c r="R504" s="33"/>
    </row>
    <row r="505" spans="1:18" s="34" customFormat="1" ht="16.5" customHeight="1">
      <c r="A505" s="31" t="s">
        <v>1228</v>
      </c>
      <c r="B505" s="32" t="s">
        <v>1229</v>
      </c>
      <c r="C505" s="33">
        <v>31016</v>
      </c>
      <c r="D505" s="33">
        <v>65109</v>
      </c>
      <c r="E505" s="33">
        <v>96125</v>
      </c>
      <c r="F505" s="33">
        <v>98847</v>
      </c>
      <c r="G505" s="33">
        <v>3056</v>
      </c>
      <c r="H505" s="33">
        <v>101903</v>
      </c>
      <c r="I505" s="33">
        <v>-5778</v>
      </c>
      <c r="J505" s="33">
        <v>5778</v>
      </c>
      <c r="K505" s="33"/>
      <c r="L505" s="33">
        <v>5778</v>
      </c>
      <c r="M505" s="33">
        <v>9004</v>
      </c>
      <c r="N505" s="33">
        <v>3226</v>
      </c>
      <c r="O505" s="33"/>
      <c r="P505" s="33"/>
      <c r="Q505" s="33"/>
      <c r="R505" s="33"/>
    </row>
    <row r="506" spans="1:18" s="34" customFormat="1" ht="16.5" customHeight="1">
      <c r="A506" s="31" t="s">
        <v>1230</v>
      </c>
      <c r="B506" s="32" t="s">
        <v>1231</v>
      </c>
      <c r="C506" s="33">
        <v>56179</v>
      </c>
      <c r="D506" s="33">
        <v>56029</v>
      </c>
      <c r="E506" s="33">
        <v>112208</v>
      </c>
      <c r="F506" s="33">
        <v>113852</v>
      </c>
      <c r="G506" s="33">
        <v>3400</v>
      </c>
      <c r="H506" s="33">
        <v>117252</v>
      </c>
      <c r="I506" s="33">
        <v>-5044</v>
      </c>
      <c r="J506" s="33">
        <v>5044</v>
      </c>
      <c r="K506" s="33">
        <v>8000</v>
      </c>
      <c r="L506" s="33">
        <v>-2956</v>
      </c>
      <c r="M506" s="33">
        <v>3695</v>
      </c>
      <c r="N506" s="33">
        <v>6651</v>
      </c>
      <c r="O506" s="33"/>
      <c r="P506" s="33"/>
      <c r="Q506" s="33"/>
      <c r="R506" s="33"/>
    </row>
    <row r="507" spans="1:18" s="34" customFormat="1" ht="16.5" customHeight="1">
      <c r="A507" s="31" t="s">
        <v>1232</v>
      </c>
      <c r="B507" s="32" t="s">
        <v>1233</v>
      </c>
      <c r="C507" s="33">
        <v>128940</v>
      </c>
      <c r="D507" s="33">
        <v>94599</v>
      </c>
      <c r="E507" s="33">
        <v>223539</v>
      </c>
      <c r="F507" s="33">
        <v>213682</v>
      </c>
      <c r="G507" s="33">
        <v>8283</v>
      </c>
      <c r="H507" s="33">
        <v>221965</v>
      </c>
      <c r="I507" s="33">
        <v>1574</v>
      </c>
      <c r="J507" s="33">
        <v>-1574</v>
      </c>
      <c r="K507" s="33"/>
      <c r="L507" s="33">
        <v>1435</v>
      </c>
      <c r="M507" s="33">
        <v>6021</v>
      </c>
      <c r="N507" s="33">
        <v>4586</v>
      </c>
      <c r="O507" s="33">
        <v>-3009</v>
      </c>
      <c r="P507" s="33"/>
      <c r="Q507" s="33"/>
      <c r="R507" s="33"/>
    </row>
    <row r="508" spans="1:18" s="34" customFormat="1" ht="16.5" customHeight="1">
      <c r="A508" s="31" t="s">
        <v>1234</v>
      </c>
      <c r="B508" s="32" t="s">
        <v>1235</v>
      </c>
      <c r="C508" s="33">
        <v>71935</v>
      </c>
      <c r="D508" s="33">
        <v>61844</v>
      </c>
      <c r="E508" s="33">
        <v>133779</v>
      </c>
      <c r="F508" s="33">
        <v>95671</v>
      </c>
      <c r="G508" s="33">
        <v>36197</v>
      </c>
      <c r="H508" s="33">
        <v>131868</v>
      </c>
      <c r="I508" s="33">
        <v>1911</v>
      </c>
      <c r="J508" s="33">
        <v>-1911</v>
      </c>
      <c r="K508" s="33"/>
      <c r="L508" s="33">
        <v>-1911</v>
      </c>
      <c r="M508" s="33">
        <v>3864</v>
      </c>
      <c r="N508" s="33">
        <v>5775</v>
      </c>
      <c r="O508" s="33"/>
      <c r="P508" s="33"/>
      <c r="Q508" s="33"/>
      <c r="R508" s="33"/>
    </row>
    <row r="509" spans="1:18" s="34" customFormat="1" ht="16.5" customHeight="1">
      <c r="A509" s="31"/>
      <c r="B509" s="32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</row>
    <row r="510" spans="1:18" s="34" customFormat="1" ht="16.5" customHeight="1">
      <c r="A510" s="31"/>
      <c r="B510" s="35" t="s">
        <v>419</v>
      </c>
      <c r="C510" s="33">
        <v>1643453</v>
      </c>
      <c r="D510" s="33">
        <v>3792921</v>
      </c>
      <c r="E510" s="33">
        <v>5436374</v>
      </c>
      <c r="F510" s="33">
        <v>5282477</v>
      </c>
      <c r="G510" s="33">
        <v>210152</v>
      </c>
      <c r="H510" s="33">
        <v>5492629</v>
      </c>
      <c r="I510" s="33">
        <v>-56255</v>
      </c>
      <c r="J510" s="33">
        <v>56255</v>
      </c>
      <c r="K510" s="33">
        <v>41870</v>
      </c>
      <c r="L510" s="33">
        <v>42394</v>
      </c>
      <c r="M510" s="33">
        <v>173129</v>
      </c>
      <c r="N510" s="33">
        <v>130735</v>
      </c>
      <c r="O510" s="33">
        <v>-28009</v>
      </c>
      <c r="P510" s="33"/>
      <c r="Q510" s="33"/>
      <c r="R510" s="33"/>
    </row>
    <row r="511" spans="1:18" s="34" customFormat="1" ht="16.5" customHeight="1">
      <c r="A511" s="31"/>
      <c r="B511" s="35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</row>
    <row r="512" spans="1:18" s="34" customFormat="1" ht="16.5" customHeight="1">
      <c r="A512" s="31" t="s">
        <v>1236</v>
      </c>
      <c r="B512" s="32" t="s">
        <v>1237</v>
      </c>
      <c r="C512" s="33">
        <v>40913</v>
      </c>
      <c r="D512" s="33">
        <v>1825894</v>
      </c>
      <c r="E512" s="33">
        <v>1866807</v>
      </c>
      <c r="F512" s="33">
        <v>2028056</v>
      </c>
      <c r="G512" s="33"/>
      <c r="H512" s="33">
        <v>2028056</v>
      </c>
      <c r="I512" s="33">
        <v>-161249</v>
      </c>
      <c r="J512" s="33">
        <v>161249</v>
      </c>
      <c r="K512" s="33"/>
      <c r="L512" s="33">
        <v>161249</v>
      </c>
      <c r="M512" s="33">
        <v>286799</v>
      </c>
      <c r="N512" s="33">
        <v>125550</v>
      </c>
      <c r="O512" s="33"/>
      <c r="P512" s="33"/>
      <c r="Q512" s="33"/>
      <c r="R512" s="33"/>
    </row>
    <row r="513" spans="1:18" s="34" customFormat="1" ht="16.5" customHeight="1">
      <c r="A513" s="31" t="s">
        <v>1238</v>
      </c>
      <c r="B513" s="32" t="s">
        <v>1239</v>
      </c>
      <c r="C513" s="33">
        <v>339710</v>
      </c>
      <c r="D513" s="33">
        <v>335127</v>
      </c>
      <c r="E513" s="33">
        <v>674837</v>
      </c>
      <c r="F513" s="33">
        <v>663806</v>
      </c>
      <c r="G513" s="33">
        <v>6271</v>
      </c>
      <c r="H513" s="33">
        <v>670077</v>
      </c>
      <c r="I513" s="33">
        <v>4760</v>
      </c>
      <c r="J513" s="33">
        <v>-4760</v>
      </c>
      <c r="K513" s="33">
        <v>-12965</v>
      </c>
      <c r="L513" s="33">
        <v>8205</v>
      </c>
      <c r="M513" s="33">
        <v>32365</v>
      </c>
      <c r="N513" s="33">
        <v>24160</v>
      </c>
      <c r="O513" s="33"/>
      <c r="P513" s="33"/>
      <c r="Q513" s="33"/>
      <c r="R513" s="33"/>
    </row>
    <row r="514" spans="1:18" s="34" customFormat="1" ht="16.5" customHeight="1">
      <c r="A514" s="31" t="s">
        <v>1240</v>
      </c>
      <c r="B514" s="32" t="s">
        <v>1241</v>
      </c>
      <c r="C514" s="33">
        <v>332518</v>
      </c>
      <c r="D514" s="33">
        <v>89673</v>
      </c>
      <c r="E514" s="33">
        <v>422191</v>
      </c>
      <c r="F514" s="33">
        <v>379156</v>
      </c>
      <c r="G514" s="33">
        <v>39501</v>
      </c>
      <c r="H514" s="33">
        <v>418657</v>
      </c>
      <c r="I514" s="33">
        <v>3534</v>
      </c>
      <c r="J514" s="33">
        <v>-3534</v>
      </c>
      <c r="K514" s="33"/>
      <c r="L514" s="33">
        <v>-3534</v>
      </c>
      <c r="M514" s="33">
        <v>10816</v>
      </c>
      <c r="N514" s="33">
        <v>14350</v>
      </c>
      <c r="O514" s="33"/>
      <c r="P514" s="33"/>
      <c r="Q514" s="33"/>
      <c r="R514" s="33"/>
    </row>
    <row r="515" spans="1:18" s="34" customFormat="1" ht="16.5" customHeight="1">
      <c r="A515" s="31" t="s">
        <v>1242</v>
      </c>
      <c r="B515" s="32" t="s">
        <v>1243</v>
      </c>
      <c r="C515" s="33">
        <v>1411889</v>
      </c>
      <c r="D515" s="33">
        <v>525907</v>
      </c>
      <c r="E515" s="33">
        <v>1937796</v>
      </c>
      <c r="F515" s="33">
        <v>1545892</v>
      </c>
      <c r="G515" s="33">
        <v>234165</v>
      </c>
      <c r="H515" s="33">
        <v>1780057</v>
      </c>
      <c r="I515" s="33">
        <v>157739</v>
      </c>
      <c r="J515" s="33">
        <v>-157739</v>
      </c>
      <c r="K515" s="33">
        <v>-160000</v>
      </c>
      <c r="L515" s="33">
        <v>2261</v>
      </c>
      <c r="M515" s="33">
        <v>68574</v>
      </c>
      <c r="N515" s="33">
        <v>66313</v>
      </c>
      <c r="O515" s="33"/>
      <c r="P515" s="33"/>
      <c r="Q515" s="33"/>
      <c r="R515" s="33"/>
    </row>
    <row r="516" spans="1:18" s="34" customFormat="1" ht="16.5" customHeight="1">
      <c r="A516" s="31" t="s">
        <v>1244</v>
      </c>
      <c r="B516" s="32" t="s">
        <v>1245</v>
      </c>
      <c r="C516" s="33">
        <v>3163555</v>
      </c>
      <c r="D516" s="33">
        <v>390296</v>
      </c>
      <c r="E516" s="33">
        <v>3553851</v>
      </c>
      <c r="F516" s="33">
        <v>2753692</v>
      </c>
      <c r="G516" s="33">
        <v>799834</v>
      </c>
      <c r="H516" s="33">
        <v>3553526</v>
      </c>
      <c r="I516" s="33">
        <v>325</v>
      </c>
      <c r="J516" s="33">
        <v>-325</v>
      </c>
      <c r="K516" s="33"/>
      <c r="L516" s="33">
        <v>-325</v>
      </c>
      <c r="M516" s="33">
        <v>10855</v>
      </c>
      <c r="N516" s="33">
        <v>11180</v>
      </c>
      <c r="O516" s="33"/>
      <c r="P516" s="33"/>
      <c r="Q516" s="33"/>
      <c r="R516" s="33"/>
    </row>
    <row r="517" spans="1:18" s="34" customFormat="1" ht="16.5" customHeight="1">
      <c r="A517" s="31" t="s">
        <v>1246</v>
      </c>
      <c r="B517" s="32" t="s">
        <v>1247</v>
      </c>
      <c r="C517" s="33">
        <v>584056</v>
      </c>
      <c r="D517" s="33">
        <v>340135</v>
      </c>
      <c r="E517" s="33">
        <v>924191</v>
      </c>
      <c r="F517" s="33">
        <v>862641</v>
      </c>
      <c r="G517" s="33">
        <v>71594</v>
      </c>
      <c r="H517" s="33">
        <v>934235</v>
      </c>
      <c r="I517" s="33">
        <v>-10044</v>
      </c>
      <c r="J517" s="33">
        <v>10044</v>
      </c>
      <c r="K517" s="33">
        <v>81564</v>
      </c>
      <c r="L517" s="33">
        <v>-71520</v>
      </c>
      <c r="M517" s="33">
        <v>2801</v>
      </c>
      <c r="N517" s="33">
        <v>74321</v>
      </c>
      <c r="O517" s="33"/>
      <c r="P517" s="33"/>
      <c r="Q517" s="33"/>
      <c r="R517" s="33"/>
    </row>
    <row r="518" spans="1:18" s="34" customFormat="1" ht="16.5" customHeight="1">
      <c r="A518" s="31" t="s">
        <v>1248</v>
      </c>
      <c r="B518" s="32" t="s">
        <v>1249</v>
      </c>
      <c r="C518" s="33">
        <v>1028597</v>
      </c>
      <c r="D518" s="33">
        <v>821832</v>
      </c>
      <c r="E518" s="33">
        <v>1850429</v>
      </c>
      <c r="F518" s="33">
        <v>1635708</v>
      </c>
      <c r="G518" s="33">
        <v>28947</v>
      </c>
      <c r="H518" s="33">
        <v>1664655</v>
      </c>
      <c r="I518" s="33">
        <v>185774</v>
      </c>
      <c r="J518" s="33">
        <v>-185774</v>
      </c>
      <c r="K518" s="33"/>
      <c r="L518" s="33">
        <v>-165774</v>
      </c>
      <c r="M518" s="33">
        <v>3525</v>
      </c>
      <c r="N518" s="33">
        <v>169299</v>
      </c>
      <c r="O518" s="33">
        <v>-20000</v>
      </c>
      <c r="P518" s="33"/>
      <c r="Q518" s="33"/>
      <c r="R518" s="33"/>
    </row>
    <row r="519" spans="1:18" s="34" customFormat="1" ht="16.5" customHeight="1">
      <c r="A519" s="31" t="s">
        <v>1250</v>
      </c>
      <c r="B519" s="32" t="s">
        <v>1251</v>
      </c>
      <c r="C519" s="33">
        <v>316719</v>
      </c>
      <c r="D519" s="33">
        <v>126525</v>
      </c>
      <c r="E519" s="33">
        <v>443244</v>
      </c>
      <c r="F519" s="33">
        <v>349905</v>
      </c>
      <c r="G519" s="33">
        <v>8558</v>
      </c>
      <c r="H519" s="33">
        <v>358463</v>
      </c>
      <c r="I519" s="33">
        <v>84781</v>
      </c>
      <c r="J519" s="33">
        <v>-84781</v>
      </c>
      <c r="K519" s="33">
        <v>-95600</v>
      </c>
      <c r="L519" s="33">
        <v>10819</v>
      </c>
      <c r="M519" s="33">
        <v>19693</v>
      </c>
      <c r="N519" s="33">
        <v>8874</v>
      </c>
      <c r="O519" s="33"/>
      <c r="P519" s="33"/>
      <c r="Q519" s="33"/>
      <c r="R519" s="33"/>
    </row>
    <row r="520" spans="1:18" s="34" customFormat="1" ht="16.5" customHeight="1">
      <c r="A520" s="31" t="s">
        <v>1252</v>
      </c>
      <c r="B520" s="32" t="s">
        <v>1253</v>
      </c>
      <c r="C520" s="33">
        <v>98207</v>
      </c>
      <c r="D520" s="33">
        <v>71329</v>
      </c>
      <c r="E520" s="33">
        <v>169536</v>
      </c>
      <c r="F520" s="33">
        <v>187679</v>
      </c>
      <c r="G520" s="33">
        <v>10693</v>
      </c>
      <c r="H520" s="33">
        <v>198372</v>
      </c>
      <c r="I520" s="33">
        <v>-28836</v>
      </c>
      <c r="J520" s="33">
        <v>28836</v>
      </c>
      <c r="K520" s="33">
        <v>8000</v>
      </c>
      <c r="L520" s="33">
        <v>3845</v>
      </c>
      <c r="M520" s="33">
        <v>5133</v>
      </c>
      <c r="N520" s="33">
        <v>1288</v>
      </c>
      <c r="O520" s="33">
        <v>0</v>
      </c>
      <c r="P520" s="33"/>
      <c r="Q520" s="33">
        <v>16991</v>
      </c>
      <c r="R520" s="33"/>
    </row>
    <row r="521" spans="1:18" s="34" customFormat="1" ht="16.5" customHeight="1">
      <c r="A521" s="31" t="s">
        <v>1254</v>
      </c>
      <c r="B521" s="32" t="s">
        <v>1255</v>
      </c>
      <c r="C521" s="33">
        <v>1355237</v>
      </c>
      <c r="D521" s="33">
        <v>203390</v>
      </c>
      <c r="E521" s="33">
        <v>1558627</v>
      </c>
      <c r="F521" s="33">
        <v>1467625</v>
      </c>
      <c r="G521" s="33">
        <v>180301</v>
      </c>
      <c r="H521" s="33">
        <v>1647926</v>
      </c>
      <c r="I521" s="33">
        <v>-89299</v>
      </c>
      <c r="J521" s="33">
        <v>89299</v>
      </c>
      <c r="K521" s="33">
        <v>39760</v>
      </c>
      <c r="L521" s="33">
        <v>-2484</v>
      </c>
      <c r="M521" s="33">
        <v>2516</v>
      </c>
      <c r="N521" s="33">
        <v>5000</v>
      </c>
      <c r="O521" s="33">
        <v>40000</v>
      </c>
      <c r="P521" s="33"/>
      <c r="Q521" s="33">
        <v>12023</v>
      </c>
      <c r="R521" s="33"/>
    </row>
    <row r="522" spans="1:18" s="34" customFormat="1" ht="16.5" customHeight="1">
      <c r="A522" s="31" t="s">
        <v>1256</v>
      </c>
      <c r="B522" s="32" t="s">
        <v>1257</v>
      </c>
      <c r="C522" s="33">
        <v>539679</v>
      </c>
      <c r="D522" s="33">
        <v>150760</v>
      </c>
      <c r="E522" s="33">
        <v>690439</v>
      </c>
      <c r="F522" s="33">
        <v>620835</v>
      </c>
      <c r="G522" s="33">
        <v>71914</v>
      </c>
      <c r="H522" s="33">
        <v>692749</v>
      </c>
      <c r="I522" s="33">
        <v>-2310</v>
      </c>
      <c r="J522" s="33">
        <v>2310</v>
      </c>
      <c r="K522" s="33"/>
      <c r="L522" s="33">
        <v>2310</v>
      </c>
      <c r="M522" s="33">
        <v>19390</v>
      </c>
      <c r="N522" s="33">
        <v>17080</v>
      </c>
      <c r="O522" s="33"/>
      <c r="P522" s="33"/>
      <c r="Q522" s="33"/>
      <c r="R522" s="33"/>
    </row>
    <row r="523" spans="1:18" s="34" customFormat="1" ht="16.5" customHeight="1">
      <c r="A523" s="31" t="s">
        <v>1258</v>
      </c>
      <c r="B523" s="32" t="s">
        <v>1259</v>
      </c>
      <c r="C523" s="33">
        <v>850078</v>
      </c>
      <c r="D523" s="33">
        <v>87430</v>
      </c>
      <c r="E523" s="33">
        <v>937508</v>
      </c>
      <c r="F523" s="33">
        <v>840907</v>
      </c>
      <c r="G523" s="33">
        <v>87757</v>
      </c>
      <c r="H523" s="33">
        <v>928664</v>
      </c>
      <c r="I523" s="33">
        <v>8844</v>
      </c>
      <c r="J523" s="33">
        <v>-8844</v>
      </c>
      <c r="K523" s="33"/>
      <c r="L523" s="33">
        <v>1156</v>
      </c>
      <c r="M523" s="33">
        <v>3899</v>
      </c>
      <c r="N523" s="33">
        <v>2743</v>
      </c>
      <c r="O523" s="33">
        <v>-10000</v>
      </c>
      <c r="P523" s="33">
        <v>0</v>
      </c>
      <c r="Q523" s="33"/>
      <c r="R523" s="33"/>
    </row>
    <row r="524" spans="1:18" s="34" customFormat="1" ht="16.5" customHeight="1">
      <c r="A524" s="31" t="s">
        <v>1260</v>
      </c>
      <c r="B524" s="32" t="s">
        <v>1261</v>
      </c>
      <c r="C524" s="33">
        <v>61740</v>
      </c>
      <c r="D524" s="33">
        <v>34041</v>
      </c>
      <c r="E524" s="33">
        <v>95781</v>
      </c>
      <c r="F524" s="33">
        <v>87567</v>
      </c>
      <c r="G524" s="33">
        <v>2972</v>
      </c>
      <c r="H524" s="33">
        <v>90539</v>
      </c>
      <c r="I524" s="33">
        <v>5242</v>
      </c>
      <c r="J524" s="33">
        <v>-5242</v>
      </c>
      <c r="K524" s="33">
        <v>-5900</v>
      </c>
      <c r="L524" s="33">
        <v>658</v>
      </c>
      <c r="M524" s="33">
        <v>3058</v>
      </c>
      <c r="N524" s="33">
        <v>2400</v>
      </c>
      <c r="O524" s="33"/>
      <c r="P524" s="33"/>
      <c r="Q524" s="33"/>
      <c r="R524" s="33"/>
    </row>
    <row r="525" spans="1:18" s="34" customFormat="1" ht="16.5" customHeight="1">
      <c r="A525" s="31" t="s">
        <v>1262</v>
      </c>
      <c r="B525" s="32" t="s">
        <v>1263</v>
      </c>
      <c r="C525" s="33">
        <v>486952</v>
      </c>
      <c r="D525" s="33">
        <v>100733</v>
      </c>
      <c r="E525" s="33">
        <v>587685</v>
      </c>
      <c r="F525" s="33">
        <v>468589</v>
      </c>
      <c r="G525" s="33">
        <v>110689</v>
      </c>
      <c r="H525" s="33">
        <v>579278</v>
      </c>
      <c r="I525" s="33">
        <v>8407</v>
      </c>
      <c r="J525" s="33">
        <v>-8407</v>
      </c>
      <c r="K525" s="33"/>
      <c r="L525" s="33">
        <v>-8407</v>
      </c>
      <c r="M525" s="33">
        <v>15980</v>
      </c>
      <c r="N525" s="33">
        <v>24387</v>
      </c>
      <c r="O525" s="33"/>
      <c r="P525" s="33"/>
      <c r="Q525" s="33"/>
      <c r="R525" s="33"/>
    </row>
    <row r="526" spans="1:18" s="34" customFormat="1" ht="16.5" customHeight="1">
      <c r="A526" s="31" t="s">
        <v>1264</v>
      </c>
      <c r="B526" s="32" t="s">
        <v>1265</v>
      </c>
      <c r="C526" s="33">
        <v>415197</v>
      </c>
      <c r="D526" s="33">
        <v>92100</v>
      </c>
      <c r="E526" s="33">
        <v>507297</v>
      </c>
      <c r="F526" s="33">
        <v>454492</v>
      </c>
      <c r="G526" s="33">
        <v>25135</v>
      </c>
      <c r="H526" s="33">
        <v>479627</v>
      </c>
      <c r="I526" s="33">
        <v>27670</v>
      </c>
      <c r="J526" s="33">
        <v>-27670</v>
      </c>
      <c r="K526" s="33"/>
      <c r="L526" s="33">
        <v>-27670</v>
      </c>
      <c r="M526" s="33">
        <v>13916</v>
      </c>
      <c r="N526" s="33">
        <v>41586</v>
      </c>
      <c r="O526" s="33"/>
      <c r="P526" s="33"/>
      <c r="Q526" s="33"/>
      <c r="R526" s="33"/>
    </row>
    <row r="527" spans="1:18" s="34" customFormat="1" ht="16.5" customHeight="1">
      <c r="A527" s="31" t="s">
        <v>1266</v>
      </c>
      <c r="B527" s="32" t="s">
        <v>1267</v>
      </c>
      <c r="C527" s="33">
        <v>443922</v>
      </c>
      <c r="D527" s="33">
        <v>315147</v>
      </c>
      <c r="E527" s="33">
        <v>759069</v>
      </c>
      <c r="F527" s="33">
        <v>676668</v>
      </c>
      <c r="G527" s="33">
        <v>18803</v>
      </c>
      <c r="H527" s="33">
        <v>695471</v>
      </c>
      <c r="I527" s="33">
        <v>63598</v>
      </c>
      <c r="J527" s="33">
        <v>-63598</v>
      </c>
      <c r="K527" s="33">
        <v>-16000</v>
      </c>
      <c r="L527" s="33">
        <v>-47598</v>
      </c>
      <c r="M527" s="33">
        <v>22186</v>
      </c>
      <c r="N527" s="33">
        <v>69784</v>
      </c>
      <c r="O527" s="33"/>
      <c r="P527" s="33"/>
      <c r="Q527" s="33"/>
      <c r="R527" s="33"/>
    </row>
    <row r="528" spans="1:18" s="34" customFormat="1" ht="16.5" customHeight="1">
      <c r="A528" s="31" t="s">
        <v>1268</v>
      </c>
      <c r="B528" s="32" t="s">
        <v>1269</v>
      </c>
      <c r="C528" s="33">
        <v>1578114</v>
      </c>
      <c r="D528" s="33">
        <v>236275</v>
      </c>
      <c r="E528" s="33">
        <v>1814389</v>
      </c>
      <c r="F528" s="33">
        <v>1543295</v>
      </c>
      <c r="G528" s="33">
        <v>298597</v>
      </c>
      <c r="H528" s="33">
        <v>1841892</v>
      </c>
      <c r="I528" s="33">
        <v>-27503</v>
      </c>
      <c r="J528" s="33">
        <v>27503</v>
      </c>
      <c r="K528" s="33">
        <v>80333</v>
      </c>
      <c r="L528" s="33">
        <v>-44072</v>
      </c>
      <c r="M528" s="33">
        <v>37929</v>
      </c>
      <c r="N528" s="33">
        <v>82001</v>
      </c>
      <c r="O528" s="33"/>
      <c r="P528" s="33"/>
      <c r="Q528" s="33">
        <v>-8758</v>
      </c>
      <c r="R528" s="33"/>
    </row>
    <row r="529" spans="1:18" s="34" customFormat="1" ht="16.5" customHeight="1">
      <c r="A529" s="31" t="s">
        <v>1270</v>
      </c>
      <c r="B529" s="32" t="s">
        <v>1271</v>
      </c>
      <c r="C529" s="33">
        <v>339813</v>
      </c>
      <c r="D529" s="33">
        <v>154807</v>
      </c>
      <c r="E529" s="33">
        <v>494620</v>
      </c>
      <c r="F529" s="33">
        <v>493604</v>
      </c>
      <c r="G529" s="33">
        <v>2378</v>
      </c>
      <c r="H529" s="33">
        <v>495982</v>
      </c>
      <c r="I529" s="33">
        <v>-1362</v>
      </c>
      <c r="J529" s="33">
        <v>1362</v>
      </c>
      <c r="K529" s="33"/>
      <c r="L529" s="33">
        <v>1362</v>
      </c>
      <c r="M529" s="33">
        <v>3922</v>
      </c>
      <c r="N529" s="33">
        <v>2560</v>
      </c>
      <c r="O529" s="33"/>
      <c r="P529" s="33"/>
      <c r="Q529" s="33"/>
      <c r="R529" s="33"/>
    </row>
    <row r="530" spans="1:18" s="34" customFormat="1" ht="16.5" customHeight="1">
      <c r="A530" s="31" t="s">
        <v>1272</v>
      </c>
      <c r="B530" s="32" t="s">
        <v>1273</v>
      </c>
      <c r="C530" s="33">
        <v>1231187</v>
      </c>
      <c r="D530" s="33">
        <v>210234</v>
      </c>
      <c r="E530" s="33">
        <v>1441421</v>
      </c>
      <c r="F530" s="33">
        <v>1155692</v>
      </c>
      <c r="G530" s="33">
        <v>81686</v>
      </c>
      <c r="H530" s="33">
        <v>1237378</v>
      </c>
      <c r="I530" s="33">
        <v>204043</v>
      </c>
      <c r="J530" s="33">
        <v>-204043</v>
      </c>
      <c r="K530" s="33"/>
      <c r="L530" s="33">
        <v>-194818</v>
      </c>
      <c r="M530" s="33">
        <v>104550</v>
      </c>
      <c r="N530" s="33">
        <v>299368</v>
      </c>
      <c r="O530" s="33"/>
      <c r="P530" s="33"/>
      <c r="Q530" s="33">
        <v>-9225</v>
      </c>
      <c r="R530" s="33"/>
    </row>
    <row r="531" spans="1:18" s="34" customFormat="1" ht="16.5" customHeight="1">
      <c r="A531" s="31" t="s">
        <v>1274</v>
      </c>
      <c r="B531" s="32" t="s">
        <v>1275</v>
      </c>
      <c r="C531" s="33">
        <v>749152</v>
      </c>
      <c r="D531" s="33">
        <v>39125</v>
      </c>
      <c r="E531" s="33">
        <v>788277</v>
      </c>
      <c r="F531" s="33">
        <v>1027383</v>
      </c>
      <c r="G531" s="33">
        <v>134089</v>
      </c>
      <c r="H531" s="33">
        <v>1161472</v>
      </c>
      <c r="I531" s="33">
        <v>-373195</v>
      </c>
      <c r="J531" s="33">
        <v>373195</v>
      </c>
      <c r="K531" s="33">
        <v>445000</v>
      </c>
      <c r="L531" s="33">
        <v>-71805</v>
      </c>
      <c r="M531" s="33">
        <v>36318</v>
      </c>
      <c r="N531" s="33">
        <v>108123</v>
      </c>
      <c r="O531" s="33"/>
      <c r="P531" s="33"/>
      <c r="Q531" s="33"/>
      <c r="R531" s="33"/>
    </row>
    <row r="532" spans="1:18" s="34" customFormat="1" ht="16.5" customHeight="1">
      <c r="A532" s="31" t="s">
        <v>1276</v>
      </c>
      <c r="B532" s="32" t="s">
        <v>1277</v>
      </c>
      <c r="C532" s="33">
        <v>345328</v>
      </c>
      <c r="D532" s="33">
        <v>179574</v>
      </c>
      <c r="E532" s="33">
        <v>524902</v>
      </c>
      <c r="F532" s="33">
        <v>491476</v>
      </c>
      <c r="G532" s="33">
        <v>31653</v>
      </c>
      <c r="H532" s="33">
        <v>523129</v>
      </c>
      <c r="I532" s="33">
        <v>1773</v>
      </c>
      <c r="J532" s="33">
        <v>-1773</v>
      </c>
      <c r="K532" s="33"/>
      <c r="L532" s="33">
        <v>-1773</v>
      </c>
      <c r="M532" s="33">
        <v>2245</v>
      </c>
      <c r="N532" s="33">
        <v>4018</v>
      </c>
      <c r="O532" s="33"/>
      <c r="P532" s="33"/>
      <c r="Q532" s="33"/>
      <c r="R532" s="33"/>
    </row>
    <row r="533" spans="1:18" s="34" customFormat="1" ht="16.5" customHeight="1">
      <c r="A533" s="31" t="s">
        <v>1278</v>
      </c>
      <c r="B533" s="32" t="s">
        <v>792</v>
      </c>
      <c r="C533" s="33">
        <v>68612</v>
      </c>
      <c r="D533" s="33">
        <v>33005</v>
      </c>
      <c r="E533" s="33">
        <v>101617</v>
      </c>
      <c r="F533" s="33">
        <v>95935</v>
      </c>
      <c r="G533" s="33">
        <v>9277</v>
      </c>
      <c r="H533" s="33">
        <v>105212</v>
      </c>
      <c r="I533" s="33">
        <v>-3595</v>
      </c>
      <c r="J533" s="33">
        <v>3595</v>
      </c>
      <c r="K533" s="33"/>
      <c r="L533" s="33">
        <v>3595</v>
      </c>
      <c r="M533" s="33">
        <v>4106</v>
      </c>
      <c r="N533" s="33">
        <v>511</v>
      </c>
      <c r="O533" s="33"/>
      <c r="P533" s="33"/>
      <c r="Q533" s="33"/>
      <c r="R533" s="33"/>
    </row>
    <row r="534" spans="1:18" s="34" customFormat="1" ht="16.5" customHeight="1">
      <c r="A534" s="31" t="s">
        <v>1279</v>
      </c>
      <c r="B534" s="32" t="s">
        <v>1280</v>
      </c>
      <c r="C534" s="33">
        <v>152321</v>
      </c>
      <c r="D534" s="33">
        <v>61728</v>
      </c>
      <c r="E534" s="33">
        <v>214049</v>
      </c>
      <c r="F534" s="33">
        <v>189784</v>
      </c>
      <c r="G534" s="33">
        <v>12399</v>
      </c>
      <c r="H534" s="33">
        <v>202183</v>
      </c>
      <c r="I534" s="33">
        <v>11866</v>
      </c>
      <c r="J534" s="33">
        <v>-11866</v>
      </c>
      <c r="K534" s="33">
        <v>-10200</v>
      </c>
      <c r="L534" s="33">
        <v>-1666</v>
      </c>
      <c r="M534" s="33">
        <v>1548</v>
      </c>
      <c r="N534" s="33">
        <v>3214</v>
      </c>
      <c r="O534" s="33"/>
      <c r="P534" s="33"/>
      <c r="Q534" s="33"/>
      <c r="R534" s="33"/>
    </row>
    <row r="535" spans="1:18" s="34" customFormat="1" ht="16.5" customHeight="1">
      <c r="A535" s="31" t="s">
        <v>1281</v>
      </c>
      <c r="B535" s="32" t="s">
        <v>1282</v>
      </c>
      <c r="C535" s="33">
        <v>255630</v>
      </c>
      <c r="D535" s="33">
        <v>7045</v>
      </c>
      <c r="E535" s="33">
        <v>262675</v>
      </c>
      <c r="F535" s="33">
        <v>211101</v>
      </c>
      <c r="G535" s="33">
        <v>52546</v>
      </c>
      <c r="H535" s="33">
        <v>263647</v>
      </c>
      <c r="I535" s="33">
        <v>-972</v>
      </c>
      <c r="J535" s="33">
        <v>972</v>
      </c>
      <c r="K535" s="33"/>
      <c r="L535" s="33">
        <v>972</v>
      </c>
      <c r="M535" s="33">
        <v>3389</v>
      </c>
      <c r="N535" s="33">
        <v>2417</v>
      </c>
      <c r="O535" s="33"/>
      <c r="P535" s="33"/>
      <c r="Q535" s="33"/>
      <c r="R535" s="33"/>
    </row>
    <row r="536" spans="1:18" s="34" customFormat="1" ht="16.5" customHeight="1">
      <c r="A536" s="31" t="s">
        <v>1283</v>
      </c>
      <c r="B536" s="32" t="s">
        <v>1284</v>
      </c>
      <c r="C536" s="33">
        <v>918342</v>
      </c>
      <c r="D536" s="33">
        <v>129387</v>
      </c>
      <c r="E536" s="33">
        <v>1047729</v>
      </c>
      <c r="F536" s="33">
        <v>863432</v>
      </c>
      <c r="G536" s="33">
        <v>188178</v>
      </c>
      <c r="H536" s="33">
        <v>1051610</v>
      </c>
      <c r="I536" s="33">
        <v>-3881</v>
      </c>
      <c r="J536" s="33">
        <v>3881</v>
      </c>
      <c r="K536" s="33">
        <v>-50000</v>
      </c>
      <c r="L536" s="33">
        <v>53881</v>
      </c>
      <c r="M536" s="33">
        <v>71832</v>
      </c>
      <c r="N536" s="33">
        <v>17951</v>
      </c>
      <c r="O536" s="33"/>
      <c r="P536" s="33"/>
      <c r="Q536" s="33"/>
      <c r="R536" s="33"/>
    </row>
    <row r="537" spans="1:18" s="34" customFormat="1" ht="16.5" customHeight="1">
      <c r="A537" s="31"/>
      <c r="B537" s="32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</row>
    <row r="538" spans="1:18" s="34" customFormat="1" ht="16.5" customHeight="1">
      <c r="A538" s="31"/>
      <c r="B538" s="35" t="s">
        <v>419</v>
      </c>
      <c r="C538" s="33">
        <v>17107468</v>
      </c>
      <c r="D538" s="33">
        <v>6561499</v>
      </c>
      <c r="E538" s="33">
        <v>23668967</v>
      </c>
      <c r="F538" s="33">
        <v>21094920</v>
      </c>
      <c r="G538" s="33">
        <v>2507937</v>
      </c>
      <c r="H538" s="33">
        <v>23602857</v>
      </c>
      <c r="I538" s="33">
        <v>66110</v>
      </c>
      <c r="J538" s="33">
        <v>-66110</v>
      </c>
      <c r="K538" s="33">
        <v>303992</v>
      </c>
      <c r="L538" s="33">
        <v>-391133</v>
      </c>
      <c r="M538" s="33">
        <v>787345</v>
      </c>
      <c r="N538" s="33">
        <v>1178478</v>
      </c>
      <c r="O538" s="33">
        <v>10000</v>
      </c>
      <c r="P538" s="33">
        <v>0</v>
      </c>
      <c r="Q538" s="33">
        <v>11031</v>
      </c>
      <c r="R538" s="33"/>
    </row>
    <row r="539" spans="1:18" s="34" customFormat="1" ht="16.5" customHeight="1">
      <c r="A539" s="31"/>
      <c r="B539" s="35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</row>
    <row r="540" spans="1:18" s="34" customFormat="1" ht="16.5" customHeight="1">
      <c r="A540" s="31" t="s">
        <v>1285</v>
      </c>
      <c r="B540" s="32" t="s">
        <v>1286</v>
      </c>
      <c r="C540" s="33">
        <v>67500</v>
      </c>
      <c r="D540" s="33">
        <v>523790</v>
      </c>
      <c r="E540" s="33">
        <v>591290</v>
      </c>
      <c r="F540" s="33">
        <v>573634</v>
      </c>
      <c r="G540" s="33">
        <v>26991</v>
      </c>
      <c r="H540" s="33">
        <v>600625</v>
      </c>
      <c r="I540" s="33">
        <v>-9335</v>
      </c>
      <c r="J540" s="33">
        <v>9335</v>
      </c>
      <c r="K540" s="33"/>
      <c r="L540" s="33">
        <v>9335</v>
      </c>
      <c r="M540" s="33">
        <v>30551</v>
      </c>
      <c r="N540" s="33">
        <v>21216</v>
      </c>
      <c r="O540" s="33"/>
      <c r="P540" s="33"/>
      <c r="Q540" s="33"/>
      <c r="R540" s="33"/>
    </row>
    <row r="541" spans="1:18" s="34" customFormat="1" ht="16.5" customHeight="1">
      <c r="A541" s="31" t="s">
        <v>1287</v>
      </c>
      <c r="B541" s="32" t="s">
        <v>1288</v>
      </c>
      <c r="C541" s="33">
        <v>1108443</v>
      </c>
      <c r="D541" s="33">
        <v>968024</v>
      </c>
      <c r="E541" s="33">
        <v>2076467</v>
      </c>
      <c r="F541" s="33">
        <v>2055273</v>
      </c>
      <c r="G541" s="33">
        <v>11432</v>
      </c>
      <c r="H541" s="33">
        <v>2066705</v>
      </c>
      <c r="I541" s="33">
        <v>9762</v>
      </c>
      <c r="J541" s="33">
        <v>-9762</v>
      </c>
      <c r="K541" s="33"/>
      <c r="L541" s="33">
        <v>6744</v>
      </c>
      <c r="M541" s="33">
        <v>20881</v>
      </c>
      <c r="N541" s="33">
        <v>14137</v>
      </c>
      <c r="O541" s="33"/>
      <c r="P541" s="33"/>
      <c r="Q541" s="33">
        <v>-16506</v>
      </c>
      <c r="R541" s="33"/>
    </row>
    <row r="542" spans="1:18" s="34" customFormat="1" ht="16.5" customHeight="1">
      <c r="A542" s="31" t="s">
        <v>1289</v>
      </c>
      <c r="B542" s="32" t="s">
        <v>1290</v>
      </c>
      <c r="C542" s="33">
        <v>662672</v>
      </c>
      <c r="D542" s="33">
        <v>246181</v>
      </c>
      <c r="E542" s="33">
        <v>908853</v>
      </c>
      <c r="F542" s="33">
        <v>866294</v>
      </c>
      <c r="G542" s="33">
        <v>12799</v>
      </c>
      <c r="H542" s="33">
        <v>879093</v>
      </c>
      <c r="I542" s="33">
        <v>29760</v>
      </c>
      <c r="J542" s="33">
        <v>-29760</v>
      </c>
      <c r="K542" s="33"/>
      <c r="L542" s="33">
        <v>1395</v>
      </c>
      <c r="M542" s="33">
        <v>14299</v>
      </c>
      <c r="N542" s="33">
        <v>12904</v>
      </c>
      <c r="O542" s="33"/>
      <c r="P542" s="33"/>
      <c r="Q542" s="33">
        <v>-31155</v>
      </c>
      <c r="R542" s="33"/>
    </row>
    <row r="543" spans="1:18" s="34" customFormat="1" ht="16.5" customHeight="1">
      <c r="A543" s="31" t="s">
        <v>1291</v>
      </c>
      <c r="B543" s="32" t="s">
        <v>1292</v>
      </c>
      <c r="C543" s="33">
        <v>66970</v>
      </c>
      <c r="D543" s="33">
        <v>52410</v>
      </c>
      <c r="E543" s="33">
        <v>119380</v>
      </c>
      <c r="F543" s="33">
        <v>111197</v>
      </c>
      <c r="G543" s="33">
        <v>3343</v>
      </c>
      <c r="H543" s="33">
        <v>114540</v>
      </c>
      <c r="I543" s="33">
        <v>4840</v>
      </c>
      <c r="J543" s="33">
        <v>-4840</v>
      </c>
      <c r="K543" s="33">
        <v>-3785</v>
      </c>
      <c r="L543" s="33">
        <v>-1055</v>
      </c>
      <c r="M543" s="33">
        <v>2177</v>
      </c>
      <c r="N543" s="33">
        <v>3232</v>
      </c>
      <c r="O543" s="33"/>
      <c r="P543" s="33"/>
      <c r="Q543" s="33"/>
      <c r="R543" s="33"/>
    </row>
    <row r="544" spans="1:18" s="34" customFormat="1" ht="16.5" customHeight="1">
      <c r="A544" s="31" t="s">
        <v>1293</v>
      </c>
      <c r="B544" s="32" t="s">
        <v>1294</v>
      </c>
      <c r="C544" s="33">
        <v>87295</v>
      </c>
      <c r="D544" s="33">
        <v>114375</v>
      </c>
      <c r="E544" s="33">
        <v>201670</v>
      </c>
      <c r="F544" s="33">
        <v>195336</v>
      </c>
      <c r="G544" s="33">
        <v>4098</v>
      </c>
      <c r="H544" s="33">
        <v>199434</v>
      </c>
      <c r="I544" s="33">
        <v>2236</v>
      </c>
      <c r="J544" s="33">
        <v>-2236</v>
      </c>
      <c r="K544" s="33">
        <v>1000</v>
      </c>
      <c r="L544" s="33">
        <v>-3236</v>
      </c>
      <c r="M544" s="33">
        <v>5451</v>
      </c>
      <c r="N544" s="33">
        <v>8687</v>
      </c>
      <c r="O544" s="33"/>
      <c r="P544" s="33"/>
      <c r="Q544" s="33"/>
      <c r="R544" s="33"/>
    </row>
    <row r="545" spans="1:18" s="34" customFormat="1" ht="16.5" customHeight="1">
      <c r="A545" s="31" t="s">
        <v>1295</v>
      </c>
      <c r="B545" s="32" t="s">
        <v>1296</v>
      </c>
      <c r="C545" s="33">
        <v>41566</v>
      </c>
      <c r="D545" s="33">
        <v>56617</v>
      </c>
      <c r="E545" s="33">
        <v>98183</v>
      </c>
      <c r="F545" s="33">
        <v>103997</v>
      </c>
      <c r="G545" s="33">
        <v>5327</v>
      </c>
      <c r="H545" s="33">
        <v>109324</v>
      </c>
      <c r="I545" s="33">
        <v>-11141</v>
      </c>
      <c r="J545" s="33">
        <v>11141</v>
      </c>
      <c r="K545" s="33">
        <v>-3500</v>
      </c>
      <c r="L545" s="33">
        <v>14641</v>
      </c>
      <c r="M545" s="33">
        <v>17143</v>
      </c>
      <c r="N545" s="33">
        <v>2502</v>
      </c>
      <c r="O545" s="33"/>
      <c r="P545" s="33"/>
      <c r="Q545" s="33"/>
      <c r="R545" s="33"/>
    </row>
    <row r="546" spans="1:18" s="34" customFormat="1" ht="16.5" customHeight="1">
      <c r="A546" s="31" t="s">
        <v>1297</v>
      </c>
      <c r="B546" s="32" t="s">
        <v>1298</v>
      </c>
      <c r="C546" s="33">
        <v>24706</v>
      </c>
      <c r="D546" s="33">
        <v>31683</v>
      </c>
      <c r="E546" s="33">
        <v>56389</v>
      </c>
      <c r="F546" s="33">
        <v>52945</v>
      </c>
      <c r="G546" s="33">
        <v>2767</v>
      </c>
      <c r="H546" s="33">
        <v>55712</v>
      </c>
      <c r="I546" s="33">
        <v>677</v>
      </c>
      <c r="J546" s="33">
        <v>-677</v>
      </c>
      <c r="K546" s="33">
        <v>-520</v>
      </c>
      <c r="L546" s="33">
        <v>-157</v>
      </c>
      <c r="M546" s="33">
        <v>2</v>
      </c>
      <c r="N546" s="33">
        <v>159</v>
      </c>
      <c r="O546" s="33"/>
      <c r="P546" s="33"/>
      <c r="Q546" s="33"/>
      <c r="R546" s="33"/>
    </row>
    <row r="547" spans="1:18" s="34" customFormat="1" ht="16.5" customHeight="1">
      <c r="A547" s="31" t="s">
        <v>1299</v>
      </c>
      <c r="B547" s="32" t="s">
        <v>1300</v>
      </c>
      <c r="C547" s="33">
        <v>42168</v>
      </c>
      <c r="D547" s="33">
        <v>74421</v>
      </c>
      <c r="E547" s="33">
        <v>116589</v>
      </c>
      <c r="F547" s="33">
        <v>115461</v>
      </c>
      <c r="G547" s="33">
        <v>2628</v>
      </c>
      <c r="H547" s="33">
        <v>118089</v>
      </c>
      <c r="I547" s="33">
        <v>-1500</v>
      </c>
      <c r="J547" s="33">
        <v>1500</v>
      </c>
      <c r="K547" s="33"/>
      <c r="L547" s="33">
        <v>1500</v>
      </c>
      <c r="M547" s="33">
        <v>2301</v>
      </c>
      <c r="N547" s="33">
        <v>801</v>
      </c>
      <c r="O547" s="33"/>
      <c r="P547" s="33"/>
      <c r="Q547" s="33"/>
      <c r="R547" s="33"/>
    </row>
    <row r="548" spans="1:18" s="34" customFormat="1" ht="16.5" customHeight="1">
      <c r="A548" s="31" t="s">
        <v>1301</v>
      </c>
      <c r="B548" s="32" t="s">
        <v>1302</v>
      </c>
      <c r="C548" s="33">
        <v>46150</v>
      </c>
      <c r="D548" s="33">
        <v>65017</v>
      </c>
      <c r="E548" s="33">
        <v>111167</v>
      </c>
      <c r="F548" s="33">
        <v>106060</v>
      </c>
      <c r="G548" s="33">
        <v>3345</v>
      </c>
      <c r="H548" s="33">
        <v>109405</v>
      </c>
      <c r="I548" s="33">
        <v>1762</v>
      </c>
      <c r="J548" s="33">
        <v>-1762</v>
      </c>
      <c r="K548" s="33">
        <v>4000</v>
      </c>
      <c r="L548" s="33">
        <v>-5762</v>
      </c>
      <c r="M548" s="33">
        <v>4749</v>
      </c>
      <c r="N548" s="33">
        <v>10511</v>
      </c>
      <c r="O548" s="33"/>
      <c r="P548" s="33"/>
      <c r="Q548" s="33"/>
      <c r="R548" s="33"/>
    </row>
    <row r="549" spans="1:18" s="34" customFormat="1" ht="16.5" customHeight="1">
      <c r="A549" s="31" t="s">
        <v>1303</v>
      </c>
      <c r="B549" s="32" t="s">
        <v>1304</v>
      </c>
      <c r="C549" s="33">
        <v>83704</v>
      </c>
      <c r="D549" s="33">
        <v>57101</v>
      </c>
      <c r="E549" s="33">
        <v>140805</v>
      </c>
      <c r="F549" s="33">
        <v>140500</v>
      </c>
      <c r="G549" s="33">
        <v>8848</v>
      </c>
      <c r="H549" s="33">
        <v>149348</v>
      </c>
      <c r="I549" s="33">
        <v>-8543</v>
      </c>
      <c r="J549" s="33">
        <v>8543</v>
      </c>
      <c r="K549" s="33">
        <v>20000</v>
      </c>
      <c r="L549" s="33">
        <v>-11457</v>
      </c>
      <c r="M549" s="33">
        <v>9140</v>
      </c>
      <c r="N549" s="33">
        <v>20597</v>
      </c>
      <c r="O549" s="33"/>
      <c r="P549" s="33"/>
      <c r="Q549" s="33"/>
      <c r="R549" s="33"/>
    </row>
    <row r="550" spans="1:18" s="34" customFormat="1" ht="16.5" customHeight="1">
      <c r="A550" s="31" t="s">
        <v>1305</v>
      </c>
      <c r="B550" s="32" t="s">
        <v>1306</v>
      </c>
      <c r="C550" s="33">
        <v>111040</v>
      </c>
      <c r="D550" s="33">
        <v>179745</v>
      </c>
      <c r="E550" s="33">
        <v>290785</v>
      </c>
      <c r="F550" s="33">
        <v>292272</v>
      </c>
      <c r="G550" s="33">
        <v>3774</v>
      </c>
      <c r="H550" s="33">
        <v>296046</v>
      </c>
      <c r="I550" s="33">
        <v>-5261</v>
      </c>
      <c r="J550" s="33">
        <v>5261</v>
      </c>
      <c r="K550" s="33">
        <v>11900</v>
      </c>
      <c r="L550" s="33">
        <v>-6639</v>
      </c>
      <c r="M550" s="33">
        <v>3839</v>
      </c>
      <c r="N550" s="33">
        <v>10478</v>
      </c>
      <c r="O550" s="33"/>
      <c r="P550" s="33"/>
      <c r="Q550" s="33"/>
      <c r="R550" s="33"/>
    </row>
    <row r="551" spans="1:18" s="34" customFormat="1" ht="16.5" customHeight="1">
      <c r="A551" s="31" t="s">
        <v>1307</v>
      </c>
      <c r="B551" s="32" t="s">
        <v>1308</v>
      </c>
      <c r="C551" s="33">
        <v>185659</v>
      </c>
      <c r="D551" s="33">
        <v>45338</v>
      </c>
      <c r="E551" s="33">
        <v>230997</v>
      </c>
      <c r="F551" s="33">
        <v>201232</v>
      </c>
      <c r="G551" s="33">
        <v>24277</v>
      </c>
      <c r="H551" s="33">
        <v>225509</v>
      </c>
      <c r="I551" s="33">
        <v>5488</v>
      </c>
      <c r="J551" s="33">
        <v>-5488</v>
      </c>
      <c r="K551" s="33"/>
      <c r="L551" s="33">
        <v>-5488</v>
      </c>
      <c r="M551" s="33">
        <v>3343</v>
      </c>
      <c r="N551" s="33">
        <v>8831</v>
      </c>
      <c r="O551" s="33"/>
      <c r="P551" s="33"/>
      <c r="Q551" s="33"/>
      <c r="R551" s="33"/>
    </row>
    <row r="552" spans="1:18" s="34" customFormat="1" ht="16.5" customHeight="1">
      <c r="A552" s="31" t="s">
        <v>1309</v>
      </c>
      <c r="B552" s="32" t="s">
        <v>1310</v>
      </c>
      <c r="C552" s="33">
        <v>84320</v>
      </c>
      <c r="D552" s="33">
        <v>34796</v>
      </c>
      <c r="E552" s="33">
        <v>119116</v>
      </c>
      <c r="F552" s="33">
        <v>117810</v>
      </c>
      <c r="G552" s="33">
        <v>3362</v>
      </c>
      <c r="H552" s="33">
        <v>121172</v>
      </c>
      <c r="I552" s="33">
        <v>-2056</v>
      </c>
      <c r="J552" s="33">
        <v>2056</v>
      </c>
      <c r="K552" s="33">
        <v>0</v>
      </c>
      <c r="L552" s="33">
        <v>2056</v>
      </c>
      <c r="M552" s="33">
        <v>15275</v>
      </c>
      <c r="N552" s="33">
        <v>13219</v>
      </c>
      <c r="O552" s="33"/>
      <c r="P552" s="33"/>
      <c r="Q552" s="33"/>
      <c r="R552" s="33"/>
    </row>
    <row r="553" spans="1:18" s="34" customFormat="1" ht="16.5" customHeight="1">
      <c r="A553" s="31" t="s">
        <v>1311</v>
      </c>
      <c r="B553" s="32" t="s">
        <v>1312</v>
      </c>
      <c r="C553" s="33">
        <v>55407</v>
      </c>
      <c r="D553" s="33">
        <v>40662</v>
      </c>
      <c r="E553" s="33">
        <v>96069</v>
      </c>
      <c r="F553" s="33">
        <v>91638</v>
      </c>
      <c r="G553" s="33">
        <v>1318</v>
      </c>
      <c r="H553" s="33">
        <v>92956</v>
      </c>
      <c r="I553" s="33">
        <v>3113</v>
      </c>
      <c r="J553" s="33">
        <v>-3113</v>
      </c>
      <c r="K553" s="33"/>
      <c r="L553" s="33">
        <v>-3113</v>
      </c>
      <c r="M553" s="33">
        <v>11861</v>
      </c>
      <c r="N553" s="33">
        <v>14974</v>
      </c>
      <c r="O553" s="33"/>
      <c r="P553" s="33"/>
      <c r="Q553" s="33"/>
      <c r="R553" s="33"/>
    </row>
    <row r="554" spans="1:18" s="34" customFormat="1" ht="16.5" customHeight="1">
      <c r="A554" s="31" t="s">
        <v>1313</v>
      </c>
      <c r="B554" s="32" t="s">
        <v>1314</v>
      </c>
      <c r="C554" s="33">
        <v>51712</v>
      </c>
      <c r="D554" s="33">
        <v>210704</v>
      </c>
      <c r="E554" s="33">
        <v>262416</v>
      </c>
      <c r="F554" s="33">
        <v>250908</v>
      </c>
      <c r="G554" s="33">
        <v>8921</v>
      </c>
      <c r="H554" s="33">
        <v>259829</v>
      </c>
      <c r="I554" s="33">
        <v>2587</v>
      </c>
      <c r="J554" s="33">
        <v>-2587</v>
      </c>
      <c r="K554" s="33">
        <v>-1625</v>
      </c>
      <c r="L554" s="33">
        <v>-962</v>
      </c>
      <c r="M554" s="33">
        <v>4820</v>
      </c>
      <c r="N554" s="33">
        <v>5782</v>
      </c>
      <c r="O554" s="33"/>
      <c r="P554" s="33"/>
      <c r="Q554" s="33"/>
      <c r="R554" s="33"/>
    </row>
    <row r="555" spans="1:18" s="34" customFormat="1" ht="16.5" customHeight="1">
      <c r="A555" s="31" t="s">
        <v>1315</v>
      </c>
      <c r="B555" s="32" t="s">
        <v>1316</v>
      </c>
      <c r="C555" s="33">
        <v>169397</v>
      </c>
      <c r="D555" s="33">
        <v>145268</v>
      </c>
      <c r="E555" s="33">
        <v>314665</v>
      </c>
      <c r="F555" s="33">
        <v>310805</v>
      </c>
      <c r="G555" s="33">
        <v>5445</v>
      </c>
      <c r="H555" s="33">
        <v>316250</v>
      </c>
      <c r="I555" s="33">
        <v>-1585</v>
      </c>
      <c r="J555" s="33">
        <v>1585</v>
      </c>
      <c r="K555" s="33">
        <v>3663</v>
      </c>
      <c r="L555" s="33">
        <v>-2078</v>
      </c>
      <c r="M555" s="33">
        <v>1019</v>
      </c>
      <c r="N555" s="33">
        <v>3097</v>
      </c>
      <c r="O555" s="33"/>
      <c r="P555" s="33"/>
      <c r="Q555" s="33"/>
      <c r="R555" s="33"/>
    </row>
    <row r="556" spans="1:18" s="34" customFormat="1" ht="16.5" customHeight="1">
      <c r="A556" s="31" t="s">
        <v>1317</v>
      </c>
      <c r="B556" s="32" t="s">
        <v>1318</v>
      </c>
      <c r="C556" s="33">
        <v>38574</v>
      </c>
      <c r="D556" s="33">
        <v>38379</v>
      </c>
      <c r="E556" s="33">
        <v>76953</v>
      </c>
      <c r="F556" s="33">
        <v>68686</v>
      </c>
      <c r="G556" s="33">
        <v>6513</v>
      </c>
      <c r="H556" s="33">
        <v>75199</v>
      </c>
      <c r="I556" s="33">
        <v>1754</v>
      </c>
      <c r="J556" s="33">
        <v>-1754</v>
      </c>
      <c r="K556" s="33"/>
      <c r="L556" s="33">
        <v>-1754</v>
      </c>
      <c r="M556" s="33">
        <v>2151</v>
      </c>
      <c r="N556" s="33">
        <v>3905</v>
      </c>
      <c r="O556" s="33"/>
      <c r="P556" s="33"/>
      <c r="Q556" s="33"/>
      <c r="R556" s="33"/>
    </row>
    <row r="557" spans="1:18" s="34" customFormat="1" ht="16.5" customHeight="1">
      <c r="A557" s="31" t="s">
        <v>1319</v>
      </c>
      <c r="B557" s="32" t="s">
        <v>1320</v>
      </c>
      <c r="C557" s="33">
        <v>29654</v>
      </c>
      <c r="D557" s="33">
        <v>45332</v>
      </c>
      <c r="E557" s="33">
        <v>74986</v>
      </c>
      <c r="F557" s="33">
        <v>71867</v>
      </c>
      <c r="G557" s="33">
        <v>2594</v>
      </c>
      <c r="H557" s="33">
        <v>74461</v>
      </c>
      <c r="I557" s="33">
        <v>525</v>
      </c>
      <c r="J557" s="33">
        <v>-525</v>
      </c>
      <c r="K557" s="33"/>
      <c r="L557" s="33">
        <v>-525</v>
      </c>
      <c r="M557" s="33">
        <v>1203</v>
      </c>
      <c r="N557" s="33">
        <v>1728</v>
      </c>
      <c r="O557" s="33"/>
      <c r="P557" s="33"/>
      <c r="Q557" s="33"/>
      <c r="R557" s="33"/>
    </row>
    <row r="558" spans="1:18" s="34" customFormat="1" ht="16.5" customHeight="1">
      <c r="A558" s="31" t="s">
        <v>1321</v>
      </c>
      <c r="B558" s="32" t="s">
        <v>1322</v>
      </c>
      <c r="C558" s="33">
        <v>44083</v>
      </c>
      <c r="D558" s="33">
        <v>53965</v>
      </c>
      <c r="E558" s="33">
        <v>98048</v>
      </c>
      <c r="F558" s="33">
        <v>93792</v>
      </c>
      <c r="G558" s="33">
        <v>6363</v>
      </c>
      <c r="H558" s="33">
        <v>100155</v>
      </c>
      <c r="I558" s="33">
        <v>-2107</v>
      </c>
      <c r="J558" s="33">
        <v>2107</v>
      </c>
      <c r="K558" s="33">
        <v>1453</v>
      </c>
      <c r="L558" s="33">
        <v>654</v>
      </c>
      <c r="M558" s="33">
        <v>3671</v>
      </c>
      <c r="N558" s="33">
        <v>3017</v>
      </c>
      <c r="O558" s="33"/>
      <c r="P558" s="33"/>
      <c r="Q558" s="33"/>
      <c r="R558" s="33"/>
    </row>
    <row r="559" spans="1:18" s="34" customFormat="1" ht="16.5" customHeight="1">
      <c r="A559" s="31" t="s">
        <v>1323</v>
      </c>
      <c r="B559" s="32" t="s">
        <v>1324</v>
      </c>
      <c r="C559" s="33">
        <v>115455</v>
      </c>
      <c r="D559" s="33">
        <v>86667</v>
      </c>
      <c r="E559" s="33">
        <v>202122</v>
      </c>
      <c r="F559" s="33">
        <v>205254</v>
      </c>
      <c r="G559" s="33">
        <v>7682</v>
      </c>
      <c r="H559" s="33">
        <v>212936</v>
      </c>
      <c r="I559" s="33">
        <v>-10814</v>
      </c>
      <c r="J559" s="33">
        <v>10814</v>
      </c>
      <c r="K559" s="33">
        <v>31000</v>
      </c>
      <c r="L559" s="33">
        <v>-20186</v>
      </c>
      <c r="M559" s="33">
        <v>636</v>
      </c>
      <c r="N559" s="33">
        <v>20822</v>
      </c>
      <c r="O559" s="33"/>
      <c r="P559" s="33"/>
      <c r="Q559" s="33"/>
      <c r="R559" s="33"/>
    </row>
    <row r="560" spans="1:18" s="34" customFormat="1" ht="16.5" customHeight="1">
      <c r="A560" s="31" t="s">
        <v>1325</v>
      </c>
      <c r="B560" s="32" t="s">
        <v>1326</v>
      </c>
      <c r="C560" s="33">
        <v>33486</v>
      </c>
      <c r="D560" s="33">
        <v>24929</v>
      </c>
      <c r="E560" s="33">
        <v>58415</v>
      </c>
      <c r="F560" s="33">
        <v>53107</v>
      </c>
      <c r="G560" s="33">
        <v>5989</v>
      </c>
      <c r="H560" s="33">
        <v>59096</v>
      </c>
      <c r="I560" s="33">
        <v>-681</v>
      </c>
      <c r="J560" s="33">
        <v>681</v>
      </c>
      <c r="K560" s="33"/>
      <c r="L560" s="33">
        <v>681</v>
      </c>
      <c r="M560" s="33">
        <v>4673</v>
      </c>
      <c r="N560" s="33">
        <v>3992</v>
      </c>
      <c r="O560" s="33"/>
      <c r="P560" s="33"/>
      <c r="Q560" s="33"/>
      <c r="R560" s="33"/>
    </row>
    <row r="561" spans="1:18" s="34" customFormat="1" ht="16.5" customHeight="1">
      <c r="A561" s="31"/>
      <c r="B561" s="32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</row>
    <row r="562" spans="1:18" s="34" customFormat="1" ht="16.5" customHeight="1">
      <c r="A562" s="31"/>
      <c r="B562" s="35" t="s">
        <v>419</v>
      </c>
      <c r="C562" s="33">
        <v>3149961</v>
      </c>
      <c r="D562" s="33">
        <v>3095404</v>
      </c>
      <c r="E562" s="33">
        <v>6245365</v>
      </c>
      <c r="F562" s="33">
        <v>6078068</v>
      </c>
      <c r="G562" s="33">
        <v>157816</v>
      </c>
      <c r="H562" s="33">
        <v>6235884</v>
      </c>
      <c r="I562" s="33">
        <v>9481</v>
      </c>
      <c r="J562" s="33">
        <v>-9481</v>
      </c>
      <c r="K562" s="33">
        <v>63586</v>
      </c>
      <c r="L562" s="33">
        <v>-25406</v>
      </c>
      <c r="M562" s="33">
        <v>159185</v>
      </c>
      <c r="N562" s="33">
        <v>184591</v>
      </c>
      <c r="O562" s="33"/>
      <c r="P562" s="33"/>
      <c r="Q562" s="33">
        <v>-47661</v>
      </c>
      <c r="R562" s="33"/>
    </row>
    <row r="563" spans="1:18" s="34" customFormat="1" ht="16.5" customHeight="1">
      <c r="A563" s="31"/>
      <c r="B563" s="35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</row>
    <row r="564" spans="1:18" s="34" customFormat="1" ht="16.5" customHeight="1">
      <c r="A564" s="31" t="s">
        <v>1327</v>
      </c>
      <c r="B564" s="32" t="s">
        <v>1328</v>
      </c>
      <c r="C564" s="33">
        <v>177733</v>
      </c>
      <c r="D564" s="33">
        <v>2493518</v>
      </c>
      <c r="E564" s="33">
        <v>2671251</v>
      </c>
      <c r="F564" s="33">
        <v>2680136</v>
      </c>
      <c r="G564" s="33">
        <v>12397</v>
      </c>
      <c r="H564" s="33">
        <v>2692533</v>
      </c>
      <c r="I564" s="33">
        <v>-21282</v>
      </c>
      <c r="J564" s="33">
        <v>21282</v>
      </c>
      <c r="K564" s="33">
        <v>20000</v>
      </c>
      <c r="L564" s="33">
        <v>1282</v>
      </c>
      <c r="M564" s="33">
        <v>23898</v>
      </c>
      <c r="N564" s="33">
        <v>22616</v>
      </c>
      <c r="O564" s="33"/>
      <c r="P564" s="33"/>
      <c r="Q564" s="33"/>
      <c r="R564" s="33"/>
    </row>
    <row r="565" spans="1:18" s="34" customFormat="1" ht="16.5" customHeight="1">
      <c r="A565" s="31" t="s">
        <v>1329</v>
      </c>
      <c r="B565" s="32" t="s">
        <v>1330</v>
      </c>
      <c r="C565" s="33">
        <v>1180777</v>
      </c>
      <c r="D565" s="33">
        <v>307807</v>
      </c>
      <c r="E565" s="33">
        <v>1488584</v>
      </c>
      <c r="F565" s="33">
        <v>1534126</v>
      </c>
      <c r="G565" s="33">
        <v>7683</v>
      </c>
      <c r="H565" s="33">
        <v>1541809</v>
      </c>
      <c r="I565" s="33">
        <v>-53225</v>
      </c>
      <c r="J565" s="33">
        <v>53225</v>
      </c>
      <c r="K565" s="33">
        <v>50000</v>
      </c>
      <c r="L565" s="33">
        <v>-154693</v>
      </c>
      <c r="M565" s="33">
        <v>10401</v>
      </c>
      <c r="N565" s="33">
        <v>165094</v>
      </c>
      <c r="O565" s="33">
        <v>-17775</v>
      </c>
      <c r="P565" s="33"/>
      <c r="Q565" s="33">
        <v>175693</v>
      </c>
      <c r="R565" s="33"/>
    </row>
    <row r="566" spans="1:18" s="34" customFormat="1" ht="16.5" customHeight="1">
      <c r="A566" s="31" t="s">
        <v>1331</v>
      </c>
      <c r="B566" s="32" t="s">
        <v>1332</v>
      </c>
      <c r="C566" s="33">
        <v>109461</v>
      </c>
      <c r="D566" s="33">
        <v>85128</v>
      </c>
      <c r="E566" s="33">
        <v>194589</v>
      </c>
      <c r="F566" s="33">
        <v>197564</v>
      </c>
      <c r="G566" s="33">
        <v>1195</v>
      </c>
      <c r="H566" s="33">
        <v>198759</v>
      </c>
      <c r="I566" s="33">
        <v>-4170</v>
      </c>
      <c r="J566" s="33">
        <v>4170</v>
      </c>
      <c r="K566" s="33"/>
      <c r="L566" s="33">
        <v>4170</v>
      </c>
      <c r="M566" s="33">
        <v>11893</v>
      </c>
      <c r="N566" s="33">
        <v>7723</v>
      </c>
      <c r="O566" s="33"/>
      <c r="P566" s="33"/>
      <c r="Q566" s="33"/>
      <c r="R566" s="33"/>
    </row>
    <row r="567" spans="1:18" s="34" customFormat="1" ht="16.5" customHeight="1">
      <c r="A567" s="31" t="s">
        <v>1333</v>
      </c>
      <c r="B567" s="32" t="s">
        <v>1334</v>
      </c>
      <c r="C567" s="33">
        <v>146176</v>
      </c>
      <c r="D567" s="33">
        <v>21708</v>
      </c>
      <c r="E567" s="33">
        <v>167884</v>
      </c>
      <c r="F567" s="33">
        <v>150078</v>
      </c>
      <c r="G567" s="33">
        <v>8006</v>
      </c>
      <c r="H567" s="33">
        <v>158084</v>
      </c>
      <c r="I567" s="33">
        <v>9800</v>
      </c>
      <c r="J567" s="33">
        <v>-9800</v>
      </c>
      <c r="K567" s="33"/>
      <c r="L567" s="33">
        <v>-9800</v>
      </c>
      <c r="M567" s="33">
        <v>4819</v>
      </c>
      <c r="N567" s="33">
        <v>14619</v>
      </c>
      <c r="O567" s="33"/>
      <c r="P567" s="33"/>
      <c r="Q567" s="33"/>
      <c r="R567" s="33"/>
    </row>
    <row r="568" spans="1:18" s="34" customFormat="1" ht="16.5" customHeight="1">
      <c r="A568" s="31" t="s">
        <v>1335</v>
      </c>
      <c r="B568" s="32" t="s">
        <v>1336</v>
      </c>
      <c r="C568" s="33">
        <v>163862</v>
      </c>
      <c r="D568" s="33">
        <v>61785</v>
      </c>
      <c r="E568" s="33">
        <v>225647</v>
      </c>
      <c r="F568" s="33">
        <v>221514</v>
      </c>
      <c r="G568" s="33">
        <v>3625</v>
      </c>
      <c r="H568" s="33">
        <v>225139</v>
      </c>
      <c r="I568" s="33">
        <v>508</v>
      </c>
      <c r="J568" s="33">
        <v>-508</v>
      </c>
      <c r="K568" s="33"/>
      <c r="L568" s="33">
        <v>-508</v>
      </c>
      <c r="M568" s="33">
        <v>1113</v>
      </c>
      <c r="N568" s="33">
        <v>1621</v>
      </c>
      <c r="O568" s="33"/>
      <c r="P568" s="33"/>
      <c r="Q568" s="33"/>
      <c r="R568" s="33"/>
    </row>
    <row r="569" spans="1:18" s="34" customFormat="1" ht="16.5" customHeight="1">
      <c r="A569" s="31" t="s">
        <v>1337</v>
      </c>
      <c r="B569" s="32" t="s">
        <v>1338</v>
      </c>
      <c r="C569" s="33">
        <v>73067</v>
      </c>
      <c r="D569" s="33">
        <v>80228</v>
      </c>
      <c r="E569" s="33">
        <v>153295</v>
      </c>
      <c r="F569" s="33">
        <v>119754</v>
      </c>
      <c r="G569" s="33">
        <v>39993</v>
      </c>
      <c r="H569" s="33">
        <v>159747</v>
      </c>
      <c r="I569" s="33">
        <v>-6452</v>
      </c>
      <c r="J569" s="33">
        <v>6452</v>
      </c>
      <c r="K569" s="33"/>
      <c r="L569" s="33">
        <v>6452</v>
      </c>
      <c r="M569" s="33">
        <v>35344</v>
      </c>
      <c r="N569" s="33">
        <v>28892</v>
      </c>
      <c r="O569" s="33"/>
      <c r="P569" s="33"/>
      <c r="Q569" s="33"/>
      <c r="R569" s="33"/>
    </row>
    <row r="570" spans="1:18" s="34" customFormat="1" ht="16.5" customHeight="1">
      <c r="A570" s="31" t="s">
        <v>1339</v>
      </c>
      <c r="B570" s="32" t="s">
        <v>1340</v>
      </c>
      <c r="C570" s="33">
        <v>55017</v>
      </c>
      <c r="D570" s="33">
        <v>38423</v>
      </c>
      <c r="E570" s="33">
        <v>93440</v>
      </c>
      <c r="F570" s="33">
        <v>89861</v>
      </c>
      <c r="G570" s="33">
        <v>3141</v>
      </c>
      <c r="H570" s="33">
        <v>93002</v>
      </c>
      <c r="I570" s="33">
        <v>438</v>
      </c>
      <c r="J570" s="33">
        <v>-438</v>
      </c>
      <c r="K570" s="33"/>
      <c r="L570" s="33">
        <v>-438</v>
      </c>
      <c r="M570" s="33">
        <v>2125</v>
      </c>
      <c r="N570" s="33">
        <v>2563</v>
      </c>
      <c r="O570" s="33"/>
      <c r="P570" s="33"/>
      <c r="Q570" s="33"/>
      <c r="R570" s="33"/>
    </row>
    <row r="571" spans="1:18" s="34" customFormat="1" ht="16.5" customHeight="1">
      <c r="A571" s="31" t="s">
        <v>1341</v>
      </c>
      <c r="B571" s="32" t="s">
        <v>1342</v>
      </c>
      <c r="C571" s="33">
        <v>278055</v>
      </c>
      <c r="D571" s="33">
        <v>68695</v>
      </c>
      <c r="E571" s="33">
        <v>346750</v>
      </c>
      <c r="F571" s="33">
        <v>435150</v>
      </c>
      <c r="G571" s="33">
        <v>3995</v>
      </c>
      <c r="H571" s="33">
        <v>439145</v>
      </c>
      <c r="I571" s="33">
        <v>-92395</v>
      </c>
      <c r="J571" s="33">
        <v>92395</v>
      </c>
      <c r="K571" s="33">
        <v>90000</v>
      </c>
      <c r="L571" s="33">
        <v>2395</v>
      </c>
      <c r="M571" s="33">
        <v>8880</v>
      </c>
      <c r="N571" s="33">
        <v>6485</v>
      </c>
      <c r="O571" s="33"/>
      <c r="P571" s="33"/>
      <c r="Q571" s="33"/>
      <c r="R571" s="33"/>
    </row>
    <row r="572" spans="1:18" s="34" customFormat="1" ht="16.5" customHeight="1">
      <c r="A572" s="31" t="s">
        <v>1343</v>
      </c>
      <c r="B572" s="32" t="s">
        <v>1344</v>
      </c>
      <c r="C572" s="33">
        <v>191685</v>
      </c>
      <c r="D572" s="33">
        <v>42789</v>
      </c>
      <c r="E572" s="33">
        <v>234474</v>
      </c>
      <c r="F572" s="33">
        <v>215990</v>
      </c>
      <c r="G572" s="33">
        <v>6551</v>
      </c>
      <c r="H572" s="33">
        <v>222541</v>
      </c>
      <c r="I572" s="33">
        <v>11933</v>
      </c>
      <c r="J572" s="33">
        <v>-11933</v>
      </c>
      <c r="K572" s="33">
        <v>-13640</v>
      </c>
      <c r="L572" s="33">
        <v>1707</v>
      </c>
      <c r="M572" s="33">
        <v>7876</v>
      </c>
      <c r="N572" s="33">
        <v>6169</v>
      </c>
      <c r="O572" s="33"/>
      <c r="P572" s="33"/>
      <c r="Q572" s="33"/>
      <c r="R572" s="33"/>
    </row>
    <row r="573" spans="1:18" s="34" customFormat="1" ht="16.5" customHeight="1">
      <c r="A573" s="31" t="s">
        <v>1345</v>
      </c>
      <c r="B573" s="32" t="s">
        <v>1346</v>
      </c>
      <c r="C573" s="33">
        <v>73112</v>
      </c>
      <c r="D573" s="33">
        <v>6496</v>
      </c>
      <c r="E573" s="33">
        <v>79608</v>
      </c>
      <c r="F573" s="33">
        <v>69722</v>
      </c>
      <c r="G573" s="33">
        <v>6425</v>
      </c>
      <c r="H573" s="33">
        <v>76147</v>
      </c>
      <c r="I573" s="33">
        <v>3461</v>
      </c>
      <c r="J573" s="33">
        <v>-3461</v>
      </c>
      <c r="K573" s="33">
        <v>-1344</v>
      </c>
      <c r="L573" s="33">
        <v>-2117</v>
      </c>
      <c r="M573" s="33">
        <v>2572</v>
      </c>
      <c r="N573" s="33">
        <v>4689</v>
      </c>
      <c r="O573" s="33"/>
      <c r="P573" s="33"/>
      <c r="Q573" s="33"/>
      <c r="R573" s="33"/>
    </row>
    <row r="574" spans="1:18" s="34" customFormat="1" ht="16.5" customHeight="1">
      <c r="A574" s="31" t="s">
        <v>1347</v>
      </c>
      <c r="B574" s="32" t="s">
        <v>1348</v>
      </c>
      <c r="C574" s="33">
        <v>137060</v>
      </c>
      <c r="D574" s="33">
        <v>7552</v>
      </c>
      <c r="E574" s="33">
        <v>144612</v>
      </c>
      <c r="F574" s="33">
        <v>127139</v>
      </c>
      <c r="G574" s="33">
        <v>11581</v>
      </c>
      <c r="H574" s="33">
        <v>138720</v>
      </c>
      <c r="I574" s="33">
        <v>5892</v>
      </c>
      <c r="J574" s="33">
        <v>-5892</v>
      </c>
      <c r="K574" s="33"/>
      <c r="L574" s="33">
        <v>-5892</v>
      </c>
      <c r="M574" s="33">
        <v>960</v>
      </c>
      <c r="N574" s="33">
        <v>6852</v>
      </c>
      <c r="O574" s="33"/>
      <c r="P574" s="33"/>
      <c r="Q574" s="33"/>
      <c r="R574" s="33"/>
    </row>
    <row r="575" spans="1:18" s="34" customFormat="1" ht="16.5" customHeight="1">
      <c r="A575" s="31" t="s">
        <v>1349</v>
      </c>
      <c r="B575" s="32" t="s">
        <v>1350</v>
      </c>
      <c r="C575" s="33">
        <v>27848</v>
      </c>
      <c r="D575" s="33">
        <v>21703</v>
      </c>
      <c r="E575" s="33">
        <v>49551</v>
      </c>
      <c r="F575" s="33">
        <v>39955</v>
      </c>
      <c r="G575" s="33">
        <v>7491</v>
      </c>
      <c r="H575" s="33">
        <v>47446</v>
      </c>
      <c r="I575" s="33">
        <v>2105</v>
      </c>
      <c r="J575" s="33">
        <v>-2105</v>
      </c>
      <c r="K575" s="33"/>
      <c r="L575" s="33">
        <v>-2105</v>
      </c>
      <c r="M575" s="33">
        <v>3948</v>
      </c>
      <c r="N575" s="33">
        <v>6053</v>
      </c>
      <c r="O575" s="33"/>
      <c r="P575" s="33"/>
      <c r="Q575" s="33"/>
      <c r="R575" s="33"/>
    </row>
    <row r="576" spans="1:18" s="34" customFormat="1" ht="16.5" customHeight="1">
      <c r="A576" s="31" t="s">
        <v>1351</v>
      </c>
      <c r="B576" s="32" t="s">
        <v>1352</v>
      </c>
      <c r="C576" s="33">
        <v>94201</v>
      </c>
      <c r="D576" s="33">
        <v>41387</v>
      </c>
      <c r="E576" s="33">
        <v>135588</v>
      </c>
      <c r="F576" s="33">
        <v>112066</v>
      </c>
      <c r="G576" s="33">
        <v>22892</v>
      </c>
      <c r="H576" s="33">
        <v>134958</v>
      </c>
      <c r="I576" s="33">
        <v>630</v>
      </c>
      <c r="J576" s="33">
        <v>-630</v>
      </c>
      <c r="K576" s="33"/>
      <c r="L576" s="33">
        <v>-630</v>
      </c>
      <c r="M576" s="33">
        <v>2103</v>
      </c>
      <c r="N576" s="33">
        <v>2733</v>
      </c>
      <c r="O576" s="33"/>
      <c r="P576" s="33"/>
      <c r="Q576" s="33"/>
      <c r="R576" s="33"/>
    </row>
    <row r="577" spans="1:18" s="34" customFormat="1" ht="16.5" customHeight="1">
      <c r="A577" s="31" t="s">
        <v>1353</v>
      </c>
      <c r="B577" s="32" t="s">
        <v>1354</v>
      </c>
      <c r="C577" s="33">
        <v>216622</v>
      </c>
      <c r="D577" s="33">
        <v>11983</v>
      </c>
      <c r="E577" s="33">
        <v>228605</v>
      </c>
      <c r="F577" s="33">
        <v>217338</v>
      </c>
      <c r="G577" s="33">
        <v>8194</v>
      </c>
      <c r="H577" s="33">
        <v>225532</v>
      </c>
      <c r="I577" s="33">
        <v>3073</v>
      </c>
      <c r="J577" s="33">
        <v>-3073</v>
      </c>
      <c r="K577" s="33"/>
      <c r="L577" s="33">
        <v>-3073</v>
      </c>
      <c r="M577" s="33">
        <v>9055</v>
      </c>
      <c r="N577" s="33">
        <v>12128</v>
      </c>
      <c r="O577" s="33"/>
      <c r="P577" s="33"/>
      <c r="Q577" s="33"/>
      <c r="R577" s="33"/>
    </row>
    <row r="578" spans="1:18" s="34" customFormat="1" ht="16.5" customHeight="1">
      <c r="A578" s="31" t="s">
        <v>1355</v>
      </c>
      <c r="B578" s="32" t="s">
        <v>1356</v>
      </c>
      <c r="C578" s="33">
        <v>138622</v>
      </c>
      <c r="D578" s="33">
        <v>36387</v>
      </c>
      <c r="E578" s="33">
        <v>175009</v>
      </c>
      <c r="F578" s="33">
        <v>138031</v>
      </c>
      <c r="G578" s="33">
        <v>32046</v>
      </c>
      <c r="H578" s="33">
        <v>170077</v>
      </c>
      <c r="I578" s="33">
        <v>4932</v>
      </c>
      <c r="J578" s="33">
        <v>-4932</v>
      </c>
      <c r="K578" s="33">
        <v>-3000</v>
      </c>
      <c r="L578" s="33">
        <v>-1932</v>
      </c>
      <c r="M578" s="33">
        <v>6136</v>
      </c>
      <c r="N578" s="33">
        <v>8068</v>
      </c>
      <c r="O578" s="33"/>
      <c r="P578" s="33"/>
      <c r="Q578" s="33"/>
      <c r="R578" s="33"/>
    </row>
    <row r="579" spans="1:18" s="34" customFormat="1" ht="16.5" customHeight="1">
      <c r="A579" s="31" t="s">
        <v>1357</v>
      </c>
      <c r="B579" s="32" t="s">
        <v>1358</v>
      </c>
      <c r="C579" s="33">
        <v>27941</v>
      </c>
      <c r="D579" s="33">
        <v>22747</v>
      </c>
      <c r="E579" s="33">
        <v>50688</v>
      </c>
      <c r="F579" s="33">
        <v>27542</v>
      </c>
      <c r="G579" s="33">
        <v>21454</v>
      </c>
      <c r="H579" s="33">
        <v>48996</v>
      </c>
      <c r="I579" s="33">
        <v>1692</v>
      </c>
      <c r="J579" s="33">
        <v>-1692</v>
      </c>
      <c r="K579" s="33"/>
      <c r="L579" s="33">
        <v>-1692</v>
      </c>
      <c r="M579" s="33">
        <v>901</v>
      </c>
      <c r="N579" s="33">
        <v>2593</v>
      </c>
      <c r="O579" s="33"/>
      <c r="P579" s="33"/>
      <c r="Q579" s="33"/>
      <c r="R579" s="33"/>
    </row>
    <row r="580" spans="1:18" s="34" customFormat="1" ht="16.5" customHeight="1">
      <c r="A580" s="31" t="s">
        <v>1359</v>
      </c>
      <c r="B580" s="32" t="s">
        <v>1360</v>
      </c>
      <c r="C580" s="33">
        <v>169335</v>
      </c>
      <c r="D580" s="33">
        <v>10377</v>
      </c>
      <c r="E580" s="33">
        <v>179712</v>
      </c>
      <c r="F580" s="33">
        <v>178663</v>
      </c>
      <c r="G580" s="33">
        <v>3421</v>
      </c>
      <c r="H580" s="33">
        <v>182084</v>
      </c>
      <c r="I580" s="33">
        <v>-2372</v>
      </c>
      <c r="J580" s="33">
        <v>2372</v>
      </c>
      <c r="K580" s="33"/>
      <c r="L580" s="33">
        <v>872</v>
      </c>
      <c r="M580" s="33">
        <v>7008</v>
      </c>
      <c r="N580" s="33">
        <v>6136</v>
      </c>
      <c r="O580" s="33">
        <v>1500</v>
      </c>
      <c r="P580" s="33"/>
      <c r="Q580" s="33"/>
      <c r="R580" s="33"/>
    </row>
    <row r="581" spans="1:18" s="34" customFormat="1" ht="16.5" customHeight="1">
      <c r="A581" s="31" t="s">
        <v>1361</v>
      </c>
      <c r="B581" s="32" t="s">
        <v>1362</v>
      </c>
      <c r="C581" s="33">
        <v>395445</v>
      </c>
      <c r="D581" s="33">
        <v>372396</v>
      </c>
      <c r="E581" s="33">
        <v>767841</v>
      </c>
      <c r="F581" s="33">
        <v>929350</v>
      </c>
      <c r="G581" s="33">
        <v>4401</v>
      </c>
      <c r="H581" s="33">
        <v>933751</v>
      </c>
      <c r="I581" s="33">
        <v>-165910</v>
      </c>
      <c r="J581" s="33">
        <v>165910</v>
      </c>
      <c r="K581" s="33"/>
      <c r="L581" s="33">
        <v>-43002</v>
      </c>
      <c r="M581" s="33">
        <v>15274</v>
      </c>
      <c r="N581" s="33">
        <v>58276</v>
      </c>
      <c r="O581" s="33"/>
      <c r="P581" s="33">
        <v>168231</v>
      </c>
      <c r="Q581" s="33">
        <v>40681</v>
      </c>
      <c r="R581" s="33"/>
    </row>
    <row r="582" spans="1:18" s="34" customFormat="1" ht="16.5" customHeight="1">
      <c r="A582" s="31" t="s">
        <v>1363</v>
      </c>
      <c r="B582" s="32" t="s">
        <v>1364</v>
      </c>
      <c r="C582" s="33">
        <v>26003</v>
      </c>
      <c r="D582" s="33">
        <v>21718</v>
      </c>
      <c r="E582" s="33">
        <v>47721</v>
      </c>
      <c r="F582" s="33">
        <v>48240</v>
      </c>
      <c r="G582" s="33">
        <v>202</v>
      </c>
      <c r="H582" s="33">
        <v>48442</v>
      </c>
      <c r="I582" s="33">
        <v>-721</v>
      </c>
      <c r="J582" s="33">
        <v>721</v>
      </c>
      <c r="K582" s="33">
        <v>3691</v>
      </c>
      <c r="L582" s="33">
        <v>-2970</v>
      </c>
      <c r="M582" s="33">
        <v>475</v>
      </c>
      <c r="N582" s="33">
        <v>3445</v>
      </c>
      <c r="O582" s="33"/>
      <c r="P582" s="33"/>
      <c r="Q582" s="33"/>
      <c r="R582" s="33"/>
    </row>
    <row r="583" spans="1:18" s="34" customFormat="1" ht="16.5" customHeight="1">
      <c r="A583" s="31" t="s">
        <v>1365</v>
      </c>
      <c r="B583" s="32" t="s">
        <v>1366</v>
      </c>
      <c r="C583" s="33">
        <v>73729</v>
      </c>
      <c r="D583" s="33">
        <v>48182</v>
      </c>
      <c r="E583" s="33">
        <v>121911</v>
      </c>
      <c r="F583" s="33">
        <v>116814</v>
      </c>
      <c r="G583" s="33">
        <v>8867</v>
      </c>
      <c r="H583" s="33">
        <v>125681</v>
      </c>
      <c r="I583" s="33">
        <v>-3770</v>
      </c>
      <c r="J583" s="33">
        <v>3770</v>
      </c>
      <c r="K583" s="33">
        <v>2500</v>
      </c>
      <c r="L583" s="33">
        <v>1270</v>
      </c>
      <c r="M583" s="33">
        <v>2803</v>
      </c>
      <c r="N583" s="33">
        <v>1533</v>
      </c>
      <c r="O583" s="33"/>
      <c r="P583" s="33"/>
      <c r="Q583" s="33"/>
      <c r="R583" s="33"/>
    </row>
    <row r="584" spans="1:18" s="34" customFormat="1" ht="16.5" customHeight="1">
      <c r="A584" s="31" t="s">
        <v>1367</v>
      </c>
      <c r="B584" s="32" t="s">
        <v>1368</v>
      </c>
      <c r="C584" s="33">
        <v>99730</v>
      </c>
      <c r="D584" s="33">
        <v>64907</v>
      </c>
      <c r="E584" s="33">
        <v>164637</v>
      </c>
      <c r="F584" s="33">
        <v>160327</v>
      </c>
      <c r="G584" s="33">
        <v>2752</v>
      </c>
      <c r="H584" s="33">
        <v>163079</v>
      </c>
      <c r="I584" s="33">
        <v>1558</v>
      </c>
      <c r="J584" s="33">
        <v>-1558</v>
      </c>
      <c r="K584" s="33">
        <v>-1000</v>
      </c>
      <c r="L584" s="33">
        <v>-558</v>
      </c>
      <c r="M584" s="33">
        <v>406</v>
      </c>
      <c r="N584" s="33">
        <v>964</v>
      </c>
      <c r="O584" s="33"/>
      <c r="P584" s="33"/>
      <c r="Q584" s="33"/>
      <c r="R584" s="33"/>
    </row>
    <row r="585" spans="1:18" s="34" customFormat="1" ht="16.5" customHeight="1">
      <c r="A585" s="31" t="s">
        <v>1369</v>
      </c>
      <c r="B585" s="32" t="s">
        <v>1370</v>
      </c>
      <c r="C585" s="33">
        <v>154925</v>
      </c>
      <c r="D585" s="33">
        <v>5034</v>
      </c>
      <c r="E585" s="33">
        <v>159959</v>
      </c>
      <c r="F585" s="33">
        <v>157438</v>
      </c>
      <c r="G585" s="33">
        <v>3472</v>
      </c>
      <c r="H585" s="33">
        <v>160910</v>
      </c>
      <c r="I585" s="33">
        <v>-951</v>
      </c>
      <c r="J585" s="33">
        <v>951</v>
      </c>
      <c r="K585" s="33">
        <v>22500</v>
      </c>
      <c r="L585" s="33">
        <v>-3549</v>
      </c>
      <c r="M585" s="33">
        <v>340</v>
      </c>
      <c r="N585" s="33">
        <v>3889</v>
      </c>
      <c r="O585" s="33">
        <v>-18000</v>
      </c>
      <c r="P585" s="33"/>
      <c r="Q585" s="33"/>
      <c r="R585" s="33"/>
    </row>
    <row r="586" spans="1:18" s="34" customFormat="1" ht="16.5" customHeight="1">
      <c r="A586" s="31"/>
      <c r="B586" s="32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</row>
    <row r="587" spans="1:18" s="34" customFormat="1" ht="16.5" customHeight="1">
      <c r="A587" s="31"/>
      <c r="B587" s="35" t="s">
        <v>419</v>
      </c>
      <c r="C587" s="33">
        <v>4010406</v>
      </c>
      <c r="D587" s="33">
        <v>3870950</v>
      </c>
      <c r="E587" s="33">
        <v>7881356</v>
      </c>
      <c r="F587" s="33">
        <v>7966798</v>
      </c>
      <c r="G587" s="33">
        <v>219784</v>
      </c>
      <c r="H587" s="33">
        <v>8186582</v>
      </c>
      <c r="I587" s="33">
        <v>-305226</v>
      </c>
      <c r="J587" s="33">
        <v>305226</v>
      </c>
      <c r="K587" s="33">
        <v>169707</v>
      </c>
      <c r="L587" s="33">
        <v>-214811</v>
      </c>
      <c r="M587" s="33">
        <v>158330</v>
      </c>
      <c r="N587" s="33">
        <v>373141</v>
      </c>
      <c r="O587" s="33">
        <v>-34275</v>
      </c>
      <c r="P587" s="33">
        <v>168231</v>
      </c>
      <c r="Q587" s="33">
        <v>216374</v>
      </c>
      <c r="R587" s="33"/>
    </row>
    <row r="588" spans="1:18" s="34" customFormat="1" ht="16.5" customHeight="1">
      <c r="A588" s="31"/>
      <c r="B588" s="35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</row>
    <row r="589" spans="1:18" s="34" customFormat="1" ht="16.5" customHeight="1">
      <c r="A589" s="31" t="s">
        <v>1371</v>
      </c>
      <c r="B589" s="32" t="s">
        <v>1372</v>
      </c>
      <c r="C589" s="33">
        <v>156710</v>
      </c>
      <c r="D589" s="33">
        <v>1226152</v>
      </c>
      <c r="E589" s="33">
        <v>1382862</v>
      </c>
      <c r="F589" s="33">
        <v>1221942</v>
      </c>
      <c r="G589" s="33">
        <v>257370</v>
      </c>
      <c r="H589" s="33">
        <v>1479312</v>
      </c>
      <c r="I589" s="33">
        <v>-96450</v>
      </c>
      <c r="J589" s="33">
        <v>96450</v>
      </c>
      <c r="K589" s="33">
        <v>72000</v>
      </c>
      <c r="L589" s="33">
        <v>24450</v>
      </c>
      <c r="M589" s="33">
        <v>115673</v>
      </c>
      <c r="N589" s="33">
        <v>91223</v>
      </c>
      <c r="O589" s="33"/>
      <c r="P589" s="33"/>
      <c r="Q589" s="33"/>
      <c r="R589" s="33"/>
    </row>
    <row r="590" spans="1:18" s="34" customFormat="1" ht="16.5" customHeight="1">
      <c r="A590" s="31" t="s">
        <v>1373</v>
      </c>
      <c r="B590" s="32" t="s">
        <v>1374</v>
      </c>
      <c r="C590" s="33">
        <v>1597359</v>
      </c>
      <c r="D590" s="33">
        <v>2058570</v>
      </c>
      <c r="E590" s="33">
        <v>3655929</v>
      </c>
      <c r="F590" s="33">
        <v>3545960</v>
      </c>
      <c r="G590" s="33">
        <v>14943</v>
      </c>
      <c r="H590" s="33">
        <v>3560903</v>
      </c>
      <c r="I590" s="33">
        <v>95026</v>
      </c>
      <c r="J590" s="33">
        <v>-95026</v>
      </c>
      <c r="K590" s="33">
        <v>138000</v>
      </c>
      <c r="L590" s="33">
        <v>-216204</v>
      </c>
      <c r="M590" s="33">
        <v>8139</v>
      </c>
      <c r="N590" s="33">
        <v>224343</v>
      </c>
      <c r="O590" s="33">
        <v>-16822</v>
      </c>
      <c r="P590" s="33"/>
      <c r="Q590" s="33"/>
      <c r="R590" s="33"/>
    </row>
    <row r="591" spans="1:18" s="34" customFormat="1" ht="16.5" customHeight="1">
      <c r="A591" s="31" t="s">
        <v>1375</v>
      </c>
      <c r="B591" s="32" t="s">
        <v>1376</v>
      </c>
      <c r="C591" s="33">
        <v>512362</v>
      </c>
      <c r="D591" s="33">
        <v>1004151</v>
      </c>
      <c r="E591" s="33">
        <v>1516513</v>
      </c>
      <c r="F591" s="33">
        <v>1601591</v>
      </c>
      <c r="G591" s="33">
        <v>5231</v>
      </c>
      <c r="H591" s="33">
        <v>1606822</v>
      </c>
      <c r="I591" s="33">
        <v>-90309</v>
      </c>
      <c r="J591" s="33">
        <v>90309</v>
      </c>
      <c r="K591" s="33">
        <v>27400</v>
      </c>
      <c r="L591" s="33">
        <v>138</v>
      </c>
      <c r="M591" s="33">
        <v>19996</v>
      </c>
      <c r="N591" s="33">
        <v>19858</v>
      </c>
      <c r="O591" s="33"/>
      <c r="P591" s="33"/>
      <c r="Q591" s="33">
        <v>62771</v>
      </c>
      <c r="R591" s="33"/>
    </row>
    <row r="592" spans="1:18" s="34" customFormat="1" ht="16.5" customHeight="1">
      <c r="A592" s="31" t="s">
        <v>1377</v>
      </c>
      <c r="B592" s="32" t="s">
        <v>1378</v>
      </c>
      <c r="C592" s="33">
        <v>57545</v>
      </c>
      <c r="D592" s="33">
        <v>41001</v>
      </c>
      <c r="E592" s="33">
        <v>98546</v>
      </c>
      <c r="F592" s="33">
        <v>92766</v>
      </c>
      <c r="G592" s="33">
        <v>4202</v>
      </c>
      <c r="H592" s="33">
        <v>96968</v>
      </c>
      <c r="I592" s="33">
        <v>1578</v>
      </c>
      <c r="J592" s="33">
        <v>-1578</v>
      </c>
      <c r="K592" s="33"/>
      <c r="L592" s="33">
        <v>-1578</v>
      </c>
      <c r="M592" s="33">
        <v>95</v>
      </c>
      <c r="N592" s="33">
        <v>1673</v>
      </c>
      <c r="O592" s="33"/>
      <c r="P592" s="33"/>
      <c r="Q592" s="33"/>
      <c r="R592" s="33"/>
    </row>
    <row r="593" spans="1:18" s="34" customFormat="1" ht="16.5" customHeight="1">
      <c r="A593" s="31" t="s">
        <v>1379</v>
      </c>
      <c r="B593" s="32" t="s">
        <v>1380</v>
      </c>
      <c r="C593" s="33">
        <v>221500</v>
      </c>
      <c r="D593" s="33">
        <v>74573</v>
      </c>
      <c r="E593" s="33">
        <v>296073</v>
      </c>
      <c r="F593" s="33">
        <v>258572</v>
      </c>
      <c r="G593" s="33">
        <v>40510</v>
      </c>
      <c r="H593" s="33">
        <v>299082</v>
      </c>
      <c r="I593" s="33">
        <v>-3009</v>
      </c>
      <c r="J593" s="33">
        <v>3009</v>
      </c>
      <c r="K593" s="33"/>
      <c r="L593" s="33">
        <v>3009</v>
      </c>
      <c r="M593" s="33">
        <v>13785</v>
      </c>
      <c r="N593" s="33">
        <v>10776</v>
      </c>
      <c r="O593" s="33"/>
      <c r="P593" s="33"/>
      <c r="Q593" s="33"/>
      <c r="R593" s="33"/>
    </row>
    <row r="594" spans="1:18" s="34" customFormat="1" ht="16.5" customHeight="1">
      <c r="A594" s="31" t="s">
        <v>1381</v>
      </c>
      <c r="B594" s="32" t="s">
        <v>1382</v>
      </c>
      <c r="C594" s="33">
        <v>275141</v>
      </c>
      <c r="D594" s="33">
        <v>139345</v>
      </c>
      <c r="E594" s="33">
        <v>414486</v>
      </c>
      <c r="F594" s="33">
        <v>415010</v>
      </c>
      <c r="G594" s="33">
        <v>6794</v>
      </c>
      <c r="H594" s="33">
        <v>421804</v>
      </c>
      <c r="I594" s="33">
        <v>-7318</v>
      </c>
      <c r="J594" s="33">
        <v>7318</v>
      </c>
      <c r="K594" s="33">
        <v>4500</v>
      </c>
      <c r="L594" s="33">
        <v>2818</v>
      </c>
      <c r="M594" s="33">
        <v>16638</v>
      </c>
      <c r="N594" s="33">
        <v>13820</v>
      </c>
      <c r="O594" s="33"/>
      <c r="P594" s="33"/>
      <c r="Q594" s="33"/>
      <c r="R594" s="33"/>
    </row>
    <row r="595" spans="1:18" s="34" customFormat="1" ht="16.5" customHeight="1">
      <c r="A595" s="31" t="s">
        <v>1383</v>
      </c>
      <c r="B595" s="32" t="s">
        <v>1384</v>
      </c>
      <c r="C595" s="33">
        <v>96963</v>
      </c>
      <c r="D595" s="33">
        <v>94601</v>
      </c>
      <c r="E595" s="33">
        <v>191564</v>
      </c>
      <c r="F595" s="33">
        <v>215194</v>
      </c>
      <c r="G595" s="33">
        <v>2193</v>
      </c>
      <c r="H595" s="33">
        <v>217387</v>
      </c>
      <c r="I595" s="33">
        <v>-25823</v>
      </c>
      <c r="J595" s="33">
        <v>25823</v>
      </c>
      <c r="K595" s="33">
        <v>25000</v>
      </c>
      <c r="L595" s="33">
        <v>823</v>
      </c>
      <c r="M595" s="33">
        <v>3138</v>
      </c>
      <c r="N595" s="33">
        <v>2315</v>
      </c>
      <c r="O595" s="33"/>
      <c r="P595" s="33"/>
      <c r="Q595" s="33"/>
      <c r="R595" s="33"/>
    </row>
    <row r="596" spans="1:18" s="34" customFormat="1" ht="16.5" customHeight="1">
      <c r="A596" s="31" t="s">
        <v>1385</v>
      </c>
      <c r="B596" s="32" t="s">
        <v>1386</v>
      </c>
      <c r="C596" s="33">
        <v>216298</v>
      </c>
      <c r="D596" s="33">
        <v>180617</v>
      </c>
      <c r="E596" s="33">
        <v>396915</v>
      </c>
      <c r="F596" s="33">
        <v>425618</v>
      </c>
      <c r="G596" s="33">
        <v>3288</v>
      </c>
      <c r="H596" s="33">
        <v>428906</v>
      </c>
      <c r="I596" s="33">
        <v>-31991</v>
      </c>
      <c r="J596" s="33">
        <v>31991</v>
      </c>
      <c r="K596" s="33">
        <v>33660</v>
      </c>
      <c r="L596" s="33">
        <v>-1669</v>
      </c>
      <c r="M596" s="33">
        <v>23729</v>
      </c>
      <c r="N596" s="33">
        <v>25398</v>
      </c>
      <c r="O596" s="33"/>
      <c r="P596" s="33"/>
      <c r="Q596" s="33"/>
      <c r="R596" s="33"/>
    </row>
    <row r="597" spans="1:18" s="34" customFormat="1" ht="16.5" customHeight="1">
      <c r="A597" s="31" t="s">
        <v>1387</v>
      </c>
      <c r="B597" s="32" t="s">
        <v>1388</v>
      </c>
      <c r="C597" s="33">
        <v>71236</v>
      </c>
      <c r="D597" s="33">
        <v>71242</v>
      </c>
      <c r="E597" s="33">
        <v>142478</v>
      </c>
      <c r="F597" s="33">
        <v>128996</v>
      </c>
      <c r="G597" s="33">
        <v>8964</v>
      </c>
      <c r="H597" s="33">
        <v>137960</v>
      </c>
      <c r="I597" s="33">
        <v>4518</v>
      </c>
      <c r="J597" s="33">
        <v>-4518</v>
      </c>
      <c r="K597" s="33"/>
      <c r="L597" s="33">
        <v>-1890</v>
      </c>
      <c r="M597" s="33">
        <v>21</v>
      </c>
      <c r="N597" s="33">
        <v>1911</v>
      </c>
      <c r="O597" s="33"/>
      <c r="P597" s="33">
        <v>-2628</v>
      </c>
      <c r="Q597" s="33"/>
      <c r="R597" s="33"/>
    </row>
    <row r="598" spans="1:18" s="34" customFormat="1" ht="16.5" customHeight="1">
      <c r="A598" s="31" t="s">
        <v>1389</v>
      </c>
      <c r="B598" s="32" t="s">
        <v>1390</v>
      </c>
      <c r="C598" s="33">
        <v>182137</v>
      </c>
      <c r="D598" s="33">
        <v>71365</v>
      </c>
      <c r="E598" s="33">
        <v>253502</v>
      </c>
      <c r="F598" s="33">
        <v>303352</v>
      </c>
      <c r="G598" s="33">
        <v>13962</v>
      </c>
      <c r="H598" s="33">
        <v>317314</v>
      </c>
      <c r="I598" s="33">
        <v>-63812</v>
      </c>
      <c r="J598" s="33">
        <v>63812</v>
      </c>
      <c r="K598" s="33">
        <v>64750</v>
      </c>
      <c r="L598" s="33">
        <v>-938</v>
      </c>
      <c r="M598" s="33">
        <v>6982</v>
      </c>
      <c r="N598" s="33">
        <v>7920</v>
      </c>
      <c r="O598" s="33"/>
      <c r="P598" s="33"/>
      <c r="Q598" s="33"/>
      <c r="R598" s="33"/>
    </row>
    <row r="599" spans="1:18" s="34" customFormat="1" ht="16.5" customHeight="1">
      <c r="A599" s="31" t="s">
        <v>1391</v>
      </c>
      <c r="B599" s="32" t="s">
        <v>1392</v>
      </c>
      <c r="C599" s="33">
        <v>65786</v>
      </c>
      <c r="D599" s="33">
        <v>40604</v>
      </c>
      <c r="E599" s="33">
        <v>106390</v>
      </c>
      <c r="F599" s="33">
        <v>110541</v>
      </c>
      <c r="G599" s="33">
        <v>4770</v>
      </c>
      <c r="H599" s="33">
        <v>115311</v>
      </c>
      <c r="I599" s="33">
        <v>-8921</v>
      </c>
      <c r="J599" s="33">
        <v>8921</v>
      </c>
      <c r="K599" s="33">
        <v>10000</v>
      </c>
      <c r="L599" s="33">
        <v>-1079</v>
      </c>
      <c r="M599" s="33">
        <v>277</v>
      </c>
      <c r="N599" s="33">
        <v>1356</v>
      </c>
      <c r="O599" s="33"/>
      <c r="P599" s="33"/>
      <c r="Q599" s="33"/>
      <c r="R599" s="33"/>
    </row>
    <row r="600" spans="1:18" s="34" customFormat="1" ht="16.5" customHeight="1">
      <c r="A600" s="31" t="s">
        <v>1393</v>
      </c>
      <c r="B600" s="32" t="s">
        <v>1394</v>
      </c>
      <c r="C600" s="33">
        <v>166673</v>
      </c>
      <c r="D600" s="33">
        <v>126900</v>
      </c>
      <c r="E600" s="33">
        <v>293573</v>
      </c>
      <c r="F600" s="33">
        <v>281436</v>
      </c>
      <c r="G600" s="33">
        <v>8403</v>
      </c>
      <c r="H600" s="33">
        <v>289839</v>
      </c>
      <c r="I600" s="33">
        <v>3734</v>
      </c>
      <c r="J600" s="33">
        <v>-3734</v>
      </c>
      <c r="K600" s="33">
        <v>-7500</v>
      </c>
      <c r="L600" s="33">
        <v>3766</v>
      </c>
      <c r="M600" s="33">
        <v>17418</v>
      </c>
      <c r="N600" s="33">
        <v>13652</v>
      </c>
      <c r="O600" s="33"/>
      <c r="P600" s="33"/>
      <c r="Q600" s="33"/>
      <c r="R600" s="33"/>
    </row>
    <row r="601" spans="1:18" s="34" customFormat="1" ht="16.5" customHeight="1">
      <c r="A601" s="31" t="s">
        <v>1395</v>
      </c>
      <c r="B601" s="32" t="s">
        <v>1396</v>
      </c>
      <c r="C601" s="33">
        <v>89624</v>
      </c>
      <c r="D601" s="33">
        <v>42168</v>
      </c>
      <c r="E601" s="33">
        <v>131792</v>
      </c>
      <c r="F601" s="33">
        <v>131862</v>
      </c>
      <c r="G601" s="33">
        <v>15055</v>
      </c>
      <c r="H601" s="33">
        <v>146917</v>
      </c>
      <c r="I601" s="33">
        <v>-15125</v>
      </c>
      <c r="J601" s="33">
        <v>15125</v>
      </c>
      <c r="K601" s="33">
        <v>14800</v>
      </c>
      <c r="L601" s="33">
        <v>325</v>
      </c>
      <c r="M601" s="33">
        <v>6370</v>
      </c>
      <c r="N601" s="33">
        <v>6045</v>
      </c>
      <c r="O601" s="33"/>
      <c r="P601" s="33"/>
      <c r="Q601" s="33"/>
      <c r="R601" s="33"/>
    </row>
    <row r="602" spans="1:18" s="34" customFormat="1" ht="16.5" customHeight="1">
      <c r="A602" s="31" t="s">
        <v>1397</v>
      </c>
      <c r="B602" s="32" t="s">
        <v>1398</v>
      </c>
      <c r="C602" s="33">
        <v>233414</v>
      </c>
      <c r="D602" s="33">
        <v>144386</v>
      </c>
      <c r="E602" s="33">
        <v>377800</v>
      </c>
      <c r="F602" s="33">
        <v>368051</v>
      </c>
      <c r="G602" s="33">
        <v>5375</v>
      </c>
      <c r="H602" s="33">
        <v>373426</v>
      </c>
      <c r="I602" s="33">
        <v>4374</v>
      </c>
      <c r="J602" s="33">
        <v>-4374</v>
      </c>
      <c r="K602" s="33"/>
      <c r="L602" s="33">
        <v>-1338</v>
      </c>
      <c r="M602" s="33">
        <v>263</v>
      </c>
      <c r="N602" s="33">
        <v>1601</v>
      </c>
      <c r="O602" s="33"/>
      <c r="P602" s="33"/>
      <c r="Q602" s="33">
        <v>-3036</v>
      </c>
      <c r="R602" s="33"/>
    </row>
    <row r="603" spans="1:18" s="34" customFormat="1" ht="16.5" customHeight="1">
      <c r="A603" s="31" t="s">
        <v>1399</v>
      </c>
      <c r="B603" s="32" t="s">
        <v>1400</v>
      </c>
      <c r="C603" s="33">
        <v>165173</v>
      </c>
      <c r="D603" s="33">
        <v>86893</v>
      </c>
      <c r="E603" s="33">
        <v>252066</v>
      </c>
      <c r="F603" s="33">
        <v>294563</v>
      </c>
      <c r="G603" s="33">
        <v>21609</v>
      </c>
      <c r="H603" s="33">
        <v>316172</v>
      </c>
      <c r="I603" s="33">
        <v>-64106</v>
      </c>
      <c r="J603" s="33">
        <v>64106</v>
      </c>
      <c r="K603" s="33">
        <v>60000</v>
      </c>
      <c r="L603" s="33">
        <v>4106</v>
      </c>
      <c r="M603" s="33">
        <v>14349</v>
      </c>
      <c r="N603" s="33">
        <v>10243</v>
      </c>
      <c r="O603" s="33"/>
      <c r="P603" s="33"/>
      <c r="Q603" s="33"/>
      <c r="R603" s="33"/>
    </row>
    <row r="604" spans="1:18" s="34" customFormat="1" ht="16.5" customHeight="1">
      <c r="A604" s="31" t="s">
        <v>1401</v>
      </c>
      <c r="B604" s="32" t="s">
        <v>1402</v>
      </c>
      <c r="C604" s="33">
        <v>172299</v>
      </c>
      <c r="D604" s="33">
        <v>276585</v>
      </c>
      <c r="E604" s="33">
        <v>448884</v>
      </c>
      <c r="F604" s="33">
        <v>442480</v>
      </c>
      <c r="G604" s="33">
        <v>79</v>
      </c>
      <c r="H604" s="33">
        <v>442559</v>
      </c>
      <c r="I604" s="33">
        <v>6325</v>
      </c>
      <c r="J604" s="33">
        <v>-6325</v>
      </c>
      <c r="K604" s="33">
        <v>-6000</v>
      </c>
      <c r="L604" s="33">
        <v>-325</v>
      </c>
      <c r="M604" s="33">
        <v>388</v>
      </c>
      <c r="N604" s="33">
        <v>713</v>
      </c>
      <c r="O604" s="33"/>
      <c r="P604" s="33"/>
      <c r="Q604" s="33"/>
      <c r="R604" s="33"/>
    </row>
    <row r="605" spans="1:18" s="34" customFormat="1" ht="16.5" customHeight="1">
      <c r="A605" s="31" t="s">
        <v>1403</v>
      </c>
      <c r="B605" s="32" t="s">
        <v>1404</v>
      </c>
      <c r="C605" s="33">
        <v>59141</v>
      </c>
      <c r="D605" s="33">
        <v>75312</v>
      </c>
      <c r="E605" s="33">
        <v>134453</v>
      </c>
      <c r="F605" s="33">
        <v>130081</v>
      </c>
      <c r="G605" s="33">
        <v>3657</v>
      </c>
      <c r="H605" s="33">
        <v>133738</v>
      </c>
      <c r="I605" s="33">
        <v>715</v>
      </c>
      <c r="J605" s="33">
        <v>-715</v>
      </c>
      <c r="K605" s="33"/>
      <c r="L605" s="33">
        <v>-715</v>
      </c>
      <c r="M605" s="33">
        <v>3939</v>
      </c>
      <c r="N605" s="33">
        <v>4654</v>
      </c>
      <c r="O605" s="33"/>
      <c r="P605" s="33"/>
      <c r="Q605" s="33"/>
      <c r="R605" s="33"/>
    </row>
    <row r="606" spans="1:18" s="34" customFormat="1" ht="16.5" customHeight="1">
      <c r="A606" s="31" t="s">
        <v>1405</v>
      </c>
      <c r="B606" s="32" t="s">
        <v>1406</v>
      </c>
      <c r="C606" s="33">
        <v>45090</v>
      </c>
      <c r="D606" s="33">
        <v>52909</v>
      </c>
      <c r="E606" s="33">
        <v>97999</v>
      </c>
      <c r="F606" s="33">
        <v>125814</v>
      </c>
      <c r="G606" s="33">
        <v>56</v>
      </c>
      <c r="H606" s="33">
        <v>125870</v>
      </c>
      <c r="I606" s="33">
        <v>-27871</v>
      </c>
      <c r="J606" s="33">
        <v>27871</v>
      </c>
      <c r="K606" s="33">
        <v>30000</v>
      </c>
      <c r="L606" s="33">
        <v>-2129</v>
      </c>
      <c r="M606" s="33">
        <v>2741</v>
      </c>
      <c r="N606" s="33">
        <v>4870</v>
      </c>
      <c r="O606" s="33"/>
      <c r="P606" s="33"/>
      <c r="Q606" s="33"/>
      <c r="R606" s="33"/>
    </row>
    <row r="607" spans="1:18" s="34" customFormat="1" ht="16.5" customHeight="1">
      <c r="A607" s="31" t="s">
        <v>1407</v>
      </c>
      <c r="B607" s="32" t="s">
        <v>1408</v>
      </c>
      <c r="C607" s="33">
        <v>54723</v>
      </c>
      <c r="D607" s="33">
        <v>51365</v>
      </c>
      <c r="E607" s="33">
        <v>106088</v>
      </c>
      <c r="F607" s="33">
        <v>144217</v>
      </c>
      <c r="G607" s="33">
        <v>464</v>
      </c>
      <c r="H607" s="33">
        <v>144681</v>
      </c>
      <c r="I607" s="33">
        <v>-38593</v>
      </c>
      <c r="J607" s="33">
        <v>38593</v>
      </c>
      <c r="K607" s="33">
        <v>38000</v>
      </c>
      <c r="L607" s="33">
        <v>593</v>
      </c>
      <c r="M607" s="33">
        <v>1712</v>
      </c>
      <c r="N607" s="33">
        <v>1119</v>
      </c>
      <c r="O607" s="33"/>
      <c r="P607" s="33"/>
      <c r="Q607" s="33"/>
      <c r="R607" s="33"/>
    </row>
    <row r="608" spans="1:18" s="34" customFormat="1" ht="16.5" customHeight="1">
      <c r="A608" s="31" t="s">
        <v>1409</v>
      </c>
      <c r="B608" s="32" t="s">
        <v>1410</v>
      </c>
      <c r="C608" s="33">
        <v>56022</v>
      </c>
      <c r="D608" s="33">
        <v>50877</v>
      </c>
      <c r="E608" s="33">
        <v>106899</v>
      </c>
      <c r="F608" s="33">
        <v>117219</v>
      </c>
      <c r="G608" s="33">
        <v>1743</v>
      </c>
      <c r="H608" s="33">
        <v>118962</v>
      </c>
      <c r="I608" s="33">
        <v>-12063</v>
      </c>
      <c r="J608" s="33">
        <v>12063</v>
      </c>
      <c r="K608" s="33">
        <v>8000</v>
      </c>
      <c r="L608" s="33">
        <v>1563</v>
      </c>
      <c r="M608" s="33">
        <v>2457</v>
      </c>
      <c r="N608" s="33">
        <v>894</v>
      </c>
      <c r="O608" s="33"/>
      <c r="P608" s="33">
        <v>2500</v>
      </c>
      <c r="Q608" s="33"/>
      <c r="R608" s="33"/>
    </row>
    <row r="609" spans="1:18" s="34" customFormat="1" ht="16.5" customHeight="1">
      <c r="A609" s="31"/>
      <c r="B609" s="32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</row>
    <row r="610" spans="1:18" s="34" customFormat="1" ht="16.5" customHeight="1">
      <c r="A610" s="31"/>
      <c r="B610" s="35" t="s">
        <v>419</v>
      </c>
      <c r="C610" s="33">
        <v>4495196</v>
      </c>
      <c r="D610" s="33">
        <v>5909616</v>
      </c>
      <c r="E610" s="33">
        <v>10404812</v>
      </c>
      <c r="F610" s="33">
        <v>10355265</v>
      </c>
      <c r="G610" s="33">
        <v>418668</v>
      </c>
      <c r="H610" s="33">
        <v>10773933</v>
      </c>
      <c r="I610" s="33">
        <v>-369121</v>
      </c>
      <c r="J610" s="33">
        <v>369121</v>
      </c>
      <c r="K610" s="33">
        <v>512610</v>
      </c>
      <c r="L610" s="33">
        <v>-186274</v>
      </c>
      <c r="M610" s="33">
        <v>258110</v>
      </c>
      <c r="N610" s="33">
        <v>444384</v>
      </c>
      <c r="O610" s="33">
        <v>-16822</v>
      </c>
      <c r="P610" s="33">
        <v>-128</v>
      </c>
      <c r="Q610" s="33">
        <v>59735</v>
      </c>
      <c r="R610" s="33"/>
    </row>
    <row r="611" spans="1:18" s="34" customFormat="1" ht="16.5" customHeight="1">
      <c r="A611" s="31"/>
      <c r="B611" s="35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</row>
    <row r="612" spans="1:18" s="34" customFormat="1" ht="16.5" customHeight="1">
      <c r="A612" s="31" t="s">
        <v>1411</v>
      </c>
      <c r="B612" s="32" t="s">
        <v>1412</v>
      </c>
      <c r="C612" s="33">
        <v>78696</v>
      </c>
      <c r="D612" s="33">
        <v>1724194</v>
      </c>
      <c r="E612" s="33">
        <v>1802890</v>
      </c>
      <c r="F612" s="33">
        <v>1805208</v>
      </c>
      <c r="G612" s="33">
        <v>16752</v>
      </c>
      <c r="H612" s="33">
        <v>1821960</v>
      </c>
      <c r="I612" s="33">
        <v>-19070</v>
      </c>
      <c r="J612" s="33">
        <v>19070</v>
      </c>
      <c r="K612" s="33"/>
      <c r="L612" s="33">
        <v>19070</v>
      </c>
      <c r="M612" s="33">
        <v>29047</v>
      </c>
      <c r="N612" s="33">
        <v>9977</v>
      </c>
      <c r="O612" s="33"/>
      <c r="P612" s="33"/>
      <c r="Q612" s="33"/>
      <c r="R612" s="33"/>
    </row>
    <row r="613" spans="1:18" s="34" customFormat="1" ht="16.5" customHeight="1">
      <c r="A613" s="31" t="s">
        <v>1413</v>
      </c>
      <c r="B613" s="32" t="s">
        <v>1414</v>
      </c>
      <c r="C613" s="33">
        <v>562799</v>
      </c>
      <c r="D613" s="33">
        <v>65419</v>
      </c>
      <c r="E613" s="33">
        <v>628218</v>
      </c>
      <c r="F613" s="33">
        <v>540021</v>
      </c>
      <c r="G613" s="33">
        <v>5527</v>
      </c>
      <c r="H613" s="33">
        <v>545548</v>
      </c>
      <c r="I613" s="33">
        <v>82670</v>
      </c>
      <c r="J613" s="33">
        <v>-82670</v>
      </c>
      <c r="K613" s="33">
        <v>-35000</v>
      </c>
      <c r="L613" s="33">
        <v>13857</v>
      </c>
      <c r="M613" s="33">
        <v>25932</v>
      </c>
      <c r="N613" s="33">
        <v>12075</v>
      </c>
      <c r="O613" s="33">
        <v>-30500</v>
      </c>
      <c r="P613" s="33"/>
      <c r="Q613" s="33">
        <v>-31027</v>
      </c>
      <c r="R613" s="33"/>
    </row>
    <row r="614" spans="1:18" s="34" customFormat="1" ht="16.5" customHeight="1">
      <c r="A614" s="31" t="s">
        <v>1415</v>
      </c>
      <c r="B614" s="32" t="s">
        <v>1416</v>
      </c>
      <c r="C614" s="33">
        <v>117487</v>
      </c>
      <c r="D614" s="33">
        <v>24531</v>
      </c>
      <c r="E614" s="33">
        <v>142018</v>
      </c>
      <c r="F614" s="33">
        <v>181033</v>
      </c>
      <c r="G614" s="33">
        <v>2539</v>
      </c>
      <c r="H614" s="33">
        <v>183572</v>
      </c>
      <c r="I614" s="33">
        <v>-41554</v>
      </c>
      <c r="J614" s="33">
        <v>41554</v>
      </c>
      <c r="K614" s="33">
        <v>43000</v>
      </c>
      <c r="L614" s="33">
        <v>-1446</v>
      </c>
      <c r="M614" s="33">
        <v>294</v>
      </c>
      <c r="N614" s="33">
        <v>1740</v>
      </c>
      <c r="O614" s="33"/>
      <c r="P614" s="33"/>
      <c r="Q614" s="33"/>
      <c r="R614" s="33"/>
    </row>
    <row r="615" spans="1:18" s="34" customFormat="1" ht="16.5" customHeight="1">
      <c r="A615" s="31" t="s">
        <v>1417</v>
      </c>
      <c r="B615" s="32" t="s">
        <v>1418</v>
      </c>
      <c r="C615" s="33">
        <v>581643</v>
      </c>
      <c r="D615" s="33">
        <v>181776</v>
      </c>
      <c r="E615" s="33">
        <v>763419</v>
      </c>
      <c r="F615" s="33">
        <v>736116</v>
      </c>
      <c r="G615" s="33">
        <v>9621</v>
      </c>
      <c r="H615" s="33">
        <v>745737</v>
      </c>
      <c r="I615" s="33">
        <v>17682</v>
      </c>
      <c r="J615" s="33">
        <v>-17682</v>
      </c>
      <c r="K615" s="33">
        <v>-8000</v>
      </c>
      <c r="L615" s="33">
        <v>-9682</v>
      </c>
      <c r="M615" s="33">
        <v>471</v>
      </c>
      <c r="N615" s="33">
        <v>10153</v>
      </c>
      <c r="O615" s="33"/>
      <c r="P615" s="33"/>
      <c r="Q615" s="33"/>
      <c r="R615" s="33"/>
    </row>
    <row r="616" spans="1:18" s="34" customFormat="1" ht="16.5" customHeight="1">
      <c r="A616" s="31" t="s">
        <v>1419</v>
      </c>
      <c r="B616" s="32" t="s">
        <v>1420</v>
      </c>
      <c r="C616" s="33">
        <v>201930</v>
      </c>
      <c r="D616" s="33">
        <v>439265</v>
      </c>
      <c r="E616" s="33">
        <v>641195</v>
      </c>
      <c r="F616" s="33">
        <v>633086</v>
      </c>
      <c r="G616" s="33">
        <v>3219</v>
      </c>
      <c r="H616" s="33">
        <v>636305</v>
      </c>
      <c r="I616" s="33">
        <v>4890</v>
      </c>
      <c r="J616" s="33">
        <v>-4890</v>
      </c>
      <c r="K616" s="33"/>
      <c r="L616" s="33">
        <v>-4890</v>
      </c>
      <c r="M616" s="33">
        <v>2228</v>
      </c>
      <c r="N616" s="33">
        <v>7118</v>
      </c>
      <c r="O616" s="33"/>
      <c r="P616" s="33"/>
      <c r="Q616" s="33"/>
      <c r="R616" s="33"/>
    </row>
    <row r="617" spans="1:18" s="34" customFormat="1" ht="16.5" customHeight="1">
      <c r="A617" s="31" t="s">
        <v>1421</v>
      </c>
      <c r="B617" s="32" t="s">
        <v>1422</v>
      </c>
      <c r="C617" s="33">
        <v>70247</v>
      </c>
      <c r="D617" s="33">
        <v>57929</v>
      </c>
      <c r="E617" s="33">
        <v>128176</v>
      </c>
      <c r="F617" s="33">
        <v>123453</v>
      </c>
      <c r="G617" s="33">
        <v>7021</v>
      </c>
      <c r="H617" s="33">
        <v>130474</v>
      </c>
      <c r="I617" s="33">
        <v>-2298</v>
      </c>
      <c r="J617" s="33">
        <v>2298</v>
      </c>
      <c r="K617" s="33">
        <v>6600</v>
      </c>
      <c r="L617" s="33">
        <v>-4302</v>
      </c>
      <c r="M617" s="33">
        <v>2019</v>
      </c>
      <c r="N617" s="33">
        <v>6321</v>
      </c>
      <c r="O617" s="33"/>
      <c r="P617" s="33"/>
      <c r="Q617" s="33"/>
      <c r="R617" s="33"/>
    </row>
    <row r="618" spans="1:18" s="34" customFormat="1" ht="16.5" customHeight="1">
      <c r="A618" s="31" t="s">
        <v>1423</v>
      </c>
      <c r="B618" s="32" t="s">
        <v>1424</v>
      </c>
      <c r="C618" s="33">
        <v>46050</v>
      </c>
      <c r="D618" s="33">
        <v>43715</v>
      </c>
      <c r="E618" s="33">
        <v>89765</v>
      </c>
      <c r="F618" s="33">
        <v>85008</v>
      </c>
      <c r="G618" s="33">
        <v>3746</v>
      </c>
      <c r="H618" s="33">
        <v>88754</v>
      </c>
      <c r="I618" s="33">
        <v>1011</v>
      </c>
      <c r="J618" s="33">
        <v>-1011</v>
      </c>
      <c r="K618" s="33"/>
      <c r="L618" s="33">
        <v>-1011</v>
      </c>
      <c r="M618" s="33">
        <v>723</v>
      </c>
      <c r="N618" s="33">
        <v>1734</v>
      </c>
      <c r="O618" s="33"/>
      <c r="P618" s="33"/>
      <c r="Q618" s="33"/>
      <c r="R618" s="33"/>
    </row>
    <row r="619" spans="1:18" s="34" customFormat="1" ht="16.5" customHeight="1">
      <c r="A619" s="31" t="s">
        <v>1425</v>
      </c>
      <c r="B619" s="32" t="s">
        <v>1426</v>
      </c>
      <c r="C619" s="33">
        <v>37516</v>
      </c>
      <c r="D619" s="33">
        <v>14933</v>
      </c>
      <c r="E619" s="33">
        <v>52449</v>
      </c>
      <c r="F619" s="33">
        <v>42060</v>
      </c>
      <c r="G619" s="33">
        <v>7368</v>
      </c>
      <c r="H619" s="33">
        <v>49428</v>
      </c>
      <c r="I619" s="33">
        <v>3021</v>
      </c>
      <c r="J619" s="33">
        <v>-3021</v>
      </c>
      <c r="K619" s="33"/>
      <c r="L619" s="33">
        <v>-3021</v>
      </c>
      <c r="M619" s="33">
        <v>5048</v>
      </c>
      <c r="N619" s="33">
        <v>8069</v>
      </c>
      <c r="O619" s="33"/>
      <c r="P619" s="33"/>
      <c r="Q619" s="33"/>
      <c r="R619" s="33"/>
    </row>
    <row r="620" spans="1:18" s="34" customFormat="1" ht="16.5" customHeight="1">
      <c r="A620" s="31" t="s">
        <v>1427</v>
      </c>
      <c r="B620" s="32" t="s">
        <v>1428</v>
      </c>
      <c r="C620" s="33">
        <v>71099</v>
      </c>
      <c r="D620" s="33">
        <v>25789</v>
      </c>
      <c r="E620" s="33">
        <v>96888</v>
      </c>
      <c r="F620" s="33">
        <v>94543</v>
      </c>
      <c r="G620" s="33">
        <v>2438</v>
      </c>
      <c r="H620" s="33">
        <v>96981</v>
      </c>
      <c r="I620" s="33">
        <v>-93</v>
      </c>
      <c r="J620" s="33">
        <v>93</v>
      </c>
      <c r="K620" s="33"/>
      <c r="L620" s="33">
        <v>93</v>
      </c>
      <c r="M620" s="33">
        <v>9434</v>
      </c>
      <c r="N620" s="33">
        <v>9341</v>
      </c>
      <c r="O620" s="33"/>
      <c r="P620" s="33"/>
      <c r="Q620" s="33"/>
      <c r="R620" s="33"/>
    </row>
    <row r="621" spans="1:18" s="34" customFormat="1" ht="16.5" customHeight="1">
      <c r="A621" s="31" t="s">
        <v>1429</v>
      </c>
      <c r="B621" s="32" t="s">
        <v>1430</v>
      </c>
      <c r="C621" s="33">
        <v>54559</v>
      </c>
      <c r="D621" s="33">
        <v>20242</v>
      </c>
      <c r="E621" s="33">
        <v>74801</v>
      </c>
      <c r="F621" s="33">
        <v>72031</v>
      </c>
      <c r="G621" s="33">
        <v>1743</v>
      </c>
      <c r="H621" s="33">
        <v>73774</v>
      </c>
      <c r="I621" s="33">
        <v>1027</v>
      </c>
      <c r="J621" s="33">
        <v>-1027</v>
      </c>
      <c r="K621" s="33"/>
      <c r="L621" s="33">
        <v>-1027</v>
      </c>
      <c r="M621" s="33">
        <v>177</v>
      </c>
      <c r="N621" s="33">
        <v>1204</v>
      </c>
      <c r="O621" s="33"/>
      <c r="P621" s="33"/>
      <c r="Q621" s="33"/>
      <c r="R621" s="33"/>
    </row>
    <row r="622" spans="1:18" s="34" customFormat="1" ht="16.5" customHeight="1">
      <c r="A622" s="31" t="s">
        <v>1431</v>
      </c>
      <c r="B622" s="32" t="s">
        <v>1432</v>
      </c>
      <c r="C622" s="33">
        <v>56186</v>
      </c>
      <c r="D622" s="33">
        <v>37461</v>
      </c>
      <c r="E622" s="33">
        <v>93647</v>
      </c>
      <c r="F622" s="33">
        <v>87311</v>
      </c>
      <c r="G622" s="33">
        <v>2865</v>
      </c>
      <c r="H622" s="33">
        <v>90176</v>
      </c>
      <c r="I622" s="33">
        <v>3471</v>
      </c>
      <c r="J622" s="33">
        <v>-3471</v>
      </c>
      <c r="K622" s="33"/>
      <c r="L622" s="33">
        <v>-3471</v>
      </c>
      <c r="M622" s="33">
        <v>1316</v>
      </c>
      <c r="N622" s="33">
        <v>4787</v>
      </c>
      <c r="O622" s="33"/>
      <c r="P622" s="33"/>
      <c r="Q622" s="33"/>
      <c r="R622" s="33"/>
    </row>
    <row r="623" spans="1:18" s="34" customFormat="1" ht="16.5" customHeight="1">
      <c r="A623" s="31" t="s">
        <v>1433</v>
      </c>
      <c r="B623" s="32" t="s">
        <v>1434</v>
      </c>
      <c r="C623" s="33">
        <v>58759</v>
      </c>
      <c r="D623" s="33">
        <v>6282</v>
      </c>
      <c r="E623" s="33">
        <v>65041</v>
      </c>
      <c r="F623" s="33">
        <v>80469</v>
      </c>
      <c r="G623" s="33">
        <v>8410</v>
      </c>
      <c r="H623" s="33">
        <v>88879</v>
      </c>
      <c r="I623" s="33">
        <v>-23838</v>
      </c>
      <c r="J623" s="33">
        <v>23838</v>
      </c>
      <c r="K623" s="33">
        <v>25000</v>
      </c>
      <c r="L623" s="33">
        <v>-1162</v>
      </c>
      <c r="M623" s="33">
        <v>745</v>
      </c>
      <c r="N623" s="33">
        <v>1907</v>
      </c>
      <c r="O623" s="33"/>
      <c r="P623" s="33"/>
      <c r="Q623" s="33"/>
      <c r="R623" s="33"/>
    </row>
    <row r="624" spans="1:18" s="34" customFormat="1" ht="16.5" customHeight="1">
      <c r="A624" s="31" t="s">
        <v>1435</v>
      </c>
      <c r="B624" s="32" t="s">
        <v>1436</v>
      </c>
      <c r="C624" s="33">
        <v>48770</v>
      </c>
      <c r="D624" s="33">
        <v>24505</v>
      </c>
      <c r="E624" s="33">
        <v>73275</v>
      </c>
      <c r="F624" s="33">
        <v>126873</v>
      </c>
      <c r="G624" s="33">
        <v>1494</v>
      </c>
      <c r="H624" s="33">
        <v>128367</v>
      </c>
      <c r="I624" s="33">
        <v>-55092</v>
      </c>
      <c r="J624" s="33">
        <v>55092</v>
      </c>
      <c r="K624" s="33"/>
      <c r="L624" s="33">
        <v>55092</v>
      </c>
      <c r="M624" s="33">
        <v>58141</v>
      </c>
      <c r="N624" s="33">
        <v>3049</v>
      </c>
      <c r="O624" s="33"/>
      <c r="P624" s="33"/>
      <c r="Q624" s="33"/>
      <c r="R624" s="33"/>
    </row>
    <row r="625" spans="1:18" s="34" customFormat="1" ht="16.5" customHeight="1">
      <c r="A625" s="31" t="s">
        <v>1437</v>
      </c>
      <c r="B625" s="32" t="s">
        <v>1438</v>
      </c>
      <c r="C625" s="33">
        <v>169087</v>
      </c>
      <c r="D625" s="33">
        <v>10694</v>
      </c>
      <c r="E625" s="33">
        <v>179781</v>
      </c>
      <c r="F625" s="33">
        <v>102805</v>
      </c>
      <c r="G625" s="33">
        <v>76218</v>
      </c>
      <c r="H625" s="33">
        <v>179023</v>
      </c>
      <c r="I625" s="33">
        <v>758</v>
      </c>
      <c r="J625" s="33">
        <v>-758</v>
      </c>
      <c r="K625" s="33"/>
      <c r="L625" s="33">
        <v>-758</v>
      </c>
      <c r="M625" s="33">
        <v>4047</v>
      </c>
      <c r="N625" s="33">
        <v>4805</v>
      </c>
      <c r="O625" s="33"/>
      <c r="P625" s="33"/>
      <c r="Q625" s="33"/>
      <c r="R625" s="33"/>
    </row>
    <row r="626" spans="1:18" s="34" customFormat="1" ht="16.5" customHeight="1">
      <c r="A626" s="31" t="s">
        <v>1439</v>
      </c>
      <c r="B626" s="32" t="s">
        <v>1440</v>
      </c>
      <c r="C626" s="33">
        <v>91222</v>
      </c>
      <c r="D626" s="33">
        <v>44889</v>
      </c>
      <c r="E626" s="33">
        <v>136111</v>
      </c>
      <c r="F626" s="33">
        <v>131882</v>
      </c>
      <c r="G626" s="33">
        <v>3108</v>
      </c>
      <c r="H626" s="33">
        <v>134990</v>
      </c>
      <c r="I626" s="33">
        <v>1121</v>
      </c>
      <c r="J626" s="33">
        <v>-1121</v>
      </c>
      <c r="K626" s="33"/>
      <c r="L626" s="33">
        <v>-1121</v>
      </c>
      <c r="M626" s="33">
        <v>2045</v>
      </c>
      <c r="N626" s="33">
        <v>3166</v>
      </c>
      <c r="O626" s="33"/>
      <c r="P626" s="33"/>
      <c r="Q626" s="33"/>
      <c r="R626" s="33"/>
    </row>
    <row r="627" spans="1:18" s="34" customFormat="1" ht="16.5" customHeight="1">
      <c r="A627" s="31" t="s">
        <v>1441</v>
      </c>
      <c r="B627" s="32" t="s">
        <v>1442</v>
      </c>
      <c r="C627" s="33">
        <v>84704</v>
      </c>
      <c r="D627" s="33">
        <v>5667</v>
      </c>
      <c r="E627" s="33">
        <v>90371</v>
      </c>
      <c r="F627" s="33">
        <v>97298</v>
      </c>
      <c r="G627" s="33">
        <v>6756</v>
      </c>
      <c r="H627" s="33">
        <v>104054</v>
      </c>
      <c r="I627" s="33">
        <v>-13683</v>
      </c>
      <c r="J627" s="33">
        <v>13683</v>
      </c>
      <c r="K627" s="33">
        <v>36000</v>
      </c>
      <c r="L627" s="33">
        <v>-22317</v>
      </c>
      <c r="M627" s="33">
        <v>405</v>
      </c>
      <c r="N627" s="33">
        <v>22722</v>
      </c>
      <c r="O627" s="33"/>
      <c r="P627" s="33"/>
      <c r="Q627" s="33"/>
      <c r="R627" s="33"/>
    </row>
    <row r="628" spans="1:18" s="34" customFormat="1" ht="16.5" customHeight="1">
      <c r="A628" s="31" t="s">
        <v>1443</v>
      </c>
      <c r="B628" s="32" t="s">
        <v>1444</v>
      </c>
      <c r="C628" s="33">
        <v>57366</v>
      </c>
      <c r="D628" s="33">
        <v>47456</v>
      </c>
      <c r="E628" s="33">
        <v>104822</v>
      </c>
      <c r="F628" s="33">
        <v>74761</v>
      </c>
      <c r="G628" s="33">
        <v>25908</v>
      </c>
      <c r="H628" s="33">
        <v>100669</v>
      </c>
      <c r="I628" s="33">
        <v>4153</v>
      </c>
      <c r="J628" s="33">
        <v>-4153</v>
      </c>
      <c r="K628" s="33"/>
      <c r="L628" s="33">
        <v>-4153</v>
      </c>
      <c r="M628" s="33">
        <v>3499</v>
      </c>
      <c r="N628" s="33">
        <v>7652</v>
      </c>
      <c r="O628" s="33"/>
      <c r="P628" s="33"/>
      <c r="Q628" s="33"/>
      <c r="R628" s="33"/>
    </row>
    <row r="629" spans="1:18" s="34" customFormat="1" ht="16.5" customHeight="1">
      <c r="A629" s="31" t="s">
        <v>1445</v>
      </c>
      <c r="B629" s="32" t="s">
        <v>1446</v>
      </c>
      <c r="C629" s="33">
        <v>94536</v>
      </c>
      <c r="D629" s="33">
        <v>9888</v>
      </c>
      <c r="E629" s="33">
        <v>104424</v>
      </c>
      <c r="F629" s="33">
        <v>91849</v>
      </c>
      <c r="G629" s="33">
        <v>5498</v>
      </c>
      <c r="H629" s="33">
        <v>97347</v>
      </c>
      <c r="I629" s="33">
        <v>7077</v>
      </c>
      <c r="J629" s="33">
        <v>-7077</v>
      </c>
      <c r="K629" s="33"/>
      <c r="L629" s="33">
        <v>-7077</v>
      </c>
      <c r="M629" s="33">
        <v>6412</v>
      </c>
      <c r="N629" s="33">
        <v>13489</v>
      </c>
      <c r="O629" s="33"/>
      <c r="P629" s="33"/>
      <c r="Q629" s="33"/>
      <c r="R629" s="33"/>
    </row>
    <row r="630" spans="1:18" s="34" customFormat="1" ht="16.5" customHeight="1">
      <c r="A630" s="31" t="s">
        <v>1447</v>
      </c>
      <c r="B630" s="32" t="s">
        <v>1448</v>
      </c>
      <c r="C630" s="33">
        <v>96273</v>
      </c>
      <c r="D630" s="33">
        <v>8889</v>
      </c>
      <c r="E630" s="33">
        <v>105162</v>
      </c>
      <c r="F630" s="33">
        <v>80874</v>
      </c>
      <c r="G630" s="33">
        <v>30969</v>
      </c>
      <c r="H630" s="33">
        <v>111843</v>
      </c>
      <c r="I630" s="33">
        <v>-6681</v>
      </c>
      <c r="J630" s="33">
        <v>6681</v>
      </c>
      <c r="K630" s="33"/>
      <c r="L630" s="33">
        <v>6681</v>
      </c>
      <c r="M630" s="33">
        <v>8105</v>
      </c>
      <c r="N630" s="33">
        <v>1424</v>
      </c>
      <c r="O630" s="33"/>
      <c r="P630" s="33"/>
      <c r="Q630" s="33"/>
      <c r="R630" s="33"/>
    </row>
    <row r="631" spans="1:18" s="34" customFormat="1" ht="16.5" customHeight="1">
      <c r="A631" s="31" t="s">
        <v>1449</v>
      </c>
      <c r="B631" s="32" t="s">
        <v>1450</v>
      </c>
      <c r="C631" s="33">
        <v>61375</v>
      </c>
      <c r="D631" s="33">
        <v>26016</v>
      </c>
      <c r="E631" s="33">
        <v>87391</v>
      </c>
      <c r="F631" s="33">
        <v>83614</v>
      </c>
      <c r="G631" s="33">
        <v>3400</v>
      </c>
      <c r="H631" s="33">
        <v>87014</v>
      </c>
      <c r="I631" s="33">
        <v>377</v>
      </c>
      <c r="J631" s="33">
        <v>-377</v>
      </c>
      <c r="K631" s="33"/>
      <c r="L631" s="33">
        <v>-377</v>
      </c>
      <c r="M631" s="33">
        <v>345</v>
      </c>
      <c r="N631" s="33">
        <v>722</v>
      </c>
      <c r="O631" s="33"/>
      <c r="P631" s="33"/>
      <c r="Q631" s="33"/>
      <c r="R631" s="33"/>
    </row>
    <row r="632" spans="1:18" s="34" customFormat="1" ht="16.5" customHeight="1">
      <c r="A632" s="31" t="s">
        <v>1451</v>
      </c>
      <c r="B632" s="32" t="s">
        <v>1452</v>
      </c>
      <c r="C632" s="33">
        <v>49094</v>
      </c>
      <c r="D632" s="33">
        <v>18631</v>
      </c>
      <c r="E632" s="33">
        <v>67725</v>
      </c>
      <c r="F632" s="33">
        <v>64207</v>
      </c>
      <c r="G632" s="33">
        <v>1446</v>
      </c>
      <c r="H632" s="33">
        <v>65653</v>
      </c>
      <c r="I632" s="33">
        <v>2072</v>
      </c>
      <c r="J632" s="33">
        <v>-2072</v>
      </c>
      <c r="K632" s="33"/>
      <c r="L632" s="33">
        <v>-2072</v>
      </c>
      <c r="M632" s="33">
        <v>70</v>
      </c>
      <c r="N632" s="33">
        <v>2142</v>
      </c>
      <c r="O632" s="33"/>
      <c r="P632" s="33"/>
      <c r="Q632" s="33"/>
      <c r="R632" s="33"/>
    </row>
    <row r="633" spans="1:18" s="34" customFormat="1" ht="16.5" customHeight="1">
      <c r="A633" s="31" t="s">
        <v>1453</v>
      </c>
      <c r="B633" s="32" t="s">
        <v>1454</v>
      </c>
      <c r="C633" s="33">
        <v>34602</v>
      </c>
      <c r="D633" s="33">
        <v>17803</v>
      </c>
      <c r="E633" s="33">
        <v>52405</v>
      </c>
      <c r="F633" s="33">
        <v>45870</v>
      </c>
      <c r="G633" s="33">
        <v>5318</v>
      </c>
      <c r="H633" s="33">
        <v>51188</v>
      </c>
      <c r="I633" s="33">
        <v>1217</v>
      </c>
      <c r="J633" s="33">
        <v>-1217</v>
      </c>
      <c r="K633" s="33"/>
      <c r="L633" s="33">
        <v>-1217</v>
      </c>
      <c r="M633" s="33">
        <v>5025</v>
      </c>
      <c r="N633" s="33">
        <v>6242</v>
      </c>
      <c r="O633" s="33"/>
      <c r="P633" s="33"/>
      <c r="Q633" s="33"/>
      <c r="R633" s="33"/>
    </row>
    <row r="634" spans="1:18" s="34" customFormat="1" ht="16.5" customHeight="1">
      <c r="A634" s="31"/>
      <c r="B634" s="32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</row>
    <row r="635" spans="1:18" s="34" customFormat="1" ht="16.5" customHeight="1">
      <c r="A635" s="31"/>
      <c r="B635" s="35" t="s">
        <v>419</v>
      </c>
      <c r="C635" s="33">
        <v>2724000</v>
      </c>
      <c r="D635" s="33">
        <v>2855974</v>
      </c>
      <c r="E635" s="33">
        <v>5579974</v>
      </c>
      <c r="F635" s="33">
        <v>5380372</v>
      </c>
      <c r="G635" s="33">
        <v>231364</v>
      </c>
      <c r="H635" s="33">
        <v>5611736</v>
      </c>
      <c r="I635" s="33">
        <v>-31762</v>
      </c>
      <c r="J635" s="33">
        <v>31762</v>
      </c>
      <c r="K635" s="33">
        <v>67600</v>
      </c>
      <c r="L635" s="33">
        <v>25689</v>
      </c>
      <c r="M635" s="33">
        <v>165528</v>
      </c>
      <c r="N635" s="33">
        <v>139839</v>
      </c>
      <c r="O635" s="33">
        <v>-30500</v>
      </c>
      <c r="P635" s="33"/>
      <c r="Q635" s="33">
        <v>-31027</v>
      </c>
      <c r="R635" s="33"/>
    </row>
    <row r="636" spans="1:18" s="34" customFormat="1" ht="16.5" customHeight="1">
      <c r="A636" s="31"/>
      <c r="B636" s="35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</row>
    <row r="637" spans="1:18" s="34" customFormat="1" ht="16.5" customHeight="1">
      <c r="A637" s="31" t="s">
        <v>1455</v>
      </c>
      <c r="B637" s="32" t="s">
        <v>1456</v>
      </c>
      <c r="C637" s="33">
        <v>12211</v>
      </c>
      <c r="D637" s="33">
        <v>624230</v>
      </c>
      <c r="E637" s="33">
        <v>636441</v>
      </c>
      <c r="F637" s="33">
        <v>519027</v>
      </c>
      <c r="G637" s="33">
        <v>83000</v>
      </c>
      <c r="H637" s="33">
        <v>602027</v>
      </c>
      <c r="I637" s="33">
        <v>34414</v>
      </c>
      <c r="J637" s="33">
        <v>-34414</v>
      </c>
      <c r="K637" s="33"/>
      <c r="L637" s="33">
        <v>-29540</v>
      </c>
      <c r="M637" s="33">
        <v>36398</v>
      </c>
      <c r="N637" s="33">
        <v>65938</v>
      </c>
      <c r="O637" s="33"/>
      <c r="P637" s="33"/>
      <c r="Q637" s="33">
        <v>-4874</v>
      </c>
      <c r="R637" s="33"/>
    </row>
    <row r="638" spans="1:18" s="34" customFormat="1" ht="16.5" customHeight="1">
      <c r="A638" s="31" t="s">
        <v>1457</v>
      </c>
      <c r="B638" s="32" t="s">
        <v>1458</v>
      </c>
      <c r="C638" s="33">
        <v>6703337</v>
      </c>
      <c r="D638" s="33">
        <v>1772774</v>
      </c>
      <c r="E638" s="33">
        <v>8476111</v>
      </c>
      <c r="F638" s="33">
        <v>8411275</v>
      </c>
      <c r="G638" s="33">
        <v>20901</v>
      </c>
      <c r="H638" s="33">
        <v>8432176</v>
      </c>
      <c r="I638" s="33">
        <v>43935</v>
      </c>
      <c r="J638" s="33">
        <v>-43935</v>
      </c>
      <c r="K638" s="33"/>
      <c r="L638" s="33">
        <v>7517</v>
      </c>
      <c r="M638" s="33">
        <v>113196</v>
      </c>
      <c r="N638" s="33">
        <v>105679</v>
      </c>
      <c r="O638" s="33"/>
      <c r="P638" s="33"/>
      <c r="Q638" s="33">
        <v>-51452</v>
      </c>
      <c r="R638" s="33"/>
    </row>
    <row r="639" spans="1:18" s="34" customFormat="1" ht="16.5" customHeight="1">
      <c r="A639" s="31" t="s">
        <v>1459</v>
      </c>
      <c r="B639" s="32" t="s">
        <v>1460</v>
      </c>
      <c r="C639" s="33">
        <v>109093</v>
      </c>
      <c r="D639" s="33">
        <v>264289</v>
      </c>
      <c r="E639" s="33">
        <v>373382</v>
      </c>
      <c r="F639" s="33">
        <v>375528</v>
      </c>
      <c r="G639" s="33">
        <v>4041</v>
      </c>
      <c r="H639" s="33">
        <v>379569</v>
      </c>
      <c r="I639" s="33">
        <v>-6187</v>
      </c>
      <c r="J639" s="33">
        <v>6187</v>
      </c>
      <c r="K639" s="33">
        <v>7000</v>
      </c>
      <c r="L639" s="33">
        <v>-813</v>
      </c>
      <c r="M639" s="33">
        <v>117</v>
      </c>
      <c r="N639" s="33">
        <v>930</v>
      </c>
      <c r="O639" s="33"/>
      <c r="P639" s="33"/>
      <c r="Q639" s="33"/>
      <c r="R639" s="33"/>
    </row>
    <row r="640" spans="1:18" s="34" customFormat="1" ht="16.5" customHeight="1">
      <c r="A640" s="31" t="s">
        <v>1461</v>
      </c>
      <c r="B640" s="32" t="s">
        <v>1462</v>
      </c>
      <c r="C640" s="33">
        <v>224486</v>
      </c>
      <c r="D640" s="33">
        <v>355737</v>
      </c>
      <c r="E640" s="33">
        <v>580223</v>
      </c>
      <c r="F640" s="33">
        <v>553725</v>
      </c>
      <c r="G640" s="33">
        <v>7149</v>
      </c>
      <c r="H640" s="33">
        <v>560874</v>
      </c>
      <c r="I640" s="33">
        <v>19349</v>
      </c>
      <c r="J640" s="33">
        <v>-19349</v>
      </c>
      <c r="K640" s="33"/>
      <c r="L640" s="33">
        <v>-3068</v>
      </c>
      <c r="M640" s="33">
        <v>1321</v>
      </c>
      <c r="N640" s="33">
        <v>4389</v>
      </c>
      <c r="O640" s="33">
        <v>-7063</v>
      </c>
      <c r="P640" s="33"/>
      <c r="Q640" s="33">
        <v>-9218</v>
      </c>
      <c r="R640" s="33"/>
    </row>
    <row r="641" spans="1:18" s="34" customFormat="1" ht="16.5" customHeight="1">
      <c r="A641" s="31" t="s">
        <v>1463</v>
      </c>
      <c r="B641" s="32" t="s">
        <v>1464</v>
      </c>
      <c r="C641" s="33">
        <v>26007</v>
      </c>
      <c r="D641" s="33">
        <v>59285</v>
      </c>
      <c r="E641" s="33">
        <v>85292</v>
      </c>
      <c r="F641" s="33">
        <v>74364</v>
      </c>
      <c r="G641" s="33">
        <v>5521</v>
      </c>
      <c r="H641" s="33">
        <v>79885</v>
      </c>
      <c r="I641" s="33">
        <v>5407</v>
      </c>
      <c r="J641" s="33">
        <v>-5407</v>
      </c>
      <c r="K641" s="33">
        <v>-5500</v>
      </c>
      <c r="L641" s="33">
        <v>293</v>
      </c>
      <c r="M641" s="33">
        <v>1945</v>
      </c>
      <c r="N641" s="33">
        <v>1652</v>
      </c>
      <c r="O641" s="33"/>
      <c r="P641" s="33">
        <v>-200</v>
      </c>
      <c r="Q641" s="33"/>
      <c r="R641" s="33"/>
    </row>
    <row r="642" spans="1:18" s="34" customFormat="1" ht="16.5" customHeight="1">
      <c r="A642" s="31" t="s">
        <v>1465</v>
      </c>
      <c r="B642" s="32" t="s">
        <v>1466</v>
      </c>
      <c r="C642" s="33">
        <v>66753</v>
      </c>
      <c r="D642" s="33">
        <v>23401</v>
      </c>
      <c r="E642" s="33">
        <v>90154</v>
      </c>
      <c r="F642" s="33">
        <v>80019</v>
      </c>
      <c r="G642" s="33">
        <v>10879</v>
      </c>
      <c r="H642" s="33">
        <v>90898</v>
      </c>
      <c r="I642" s="33">
        <v>-744</v>
      </c>
      <c r="J642" s="33">
        <v>744</v>
      </c>
      <c r="K642" s="33"/>
      <c r="L642" s="33">
        <v>744</v>
      </c>
      <c r="M642" s="33">
        <v>1841</v>
      </c>
      <c r="N642" s="33">
        <v>1097</v>
      </c>
      <c r="O642" s="33"/>
      <c r="P642" s="33"/>
      <c r="Q642" s="33"/>
      <c r="R642" s="33"/>
    </row>
    <row r="643" spans="1:18" s="34" customFormat="1" ht="16.5" customHeight="1">
      <c r="A643" s="31" t="s">
        <v>1467</v>
      </c>
      <c r="B643" s="32" t="s">
        <v>1468</v>
      </c>
      <c r="C643" s="33">
        <v>101375</v>
      </c>
      <c r="D643" s="33">
        <v>93000</v>
      </c>
      <c r="E643" s="33">
        <v>194375</v>
      </c>
      <c r="F643" s="33">
        <v>187959</v>
      </c>
      <c r="G643" s="33">
        <v>5887</v>
      </c>
      <c r="H643" s="33">
        <v>193846</v>
      </c>
      <c r="I643" s="33">
        <v>529</v>
      </c>
      <c r="J643" s="33">
        <v>-529</v>
      </c>
      <c r="K643" s="33"/>
      <c r="L643" s="33">
        <v>-529</v>
      </c>
      <c r="M643" s="33">
        <v>1305</v>
      </c>
      <c r="N643" s="33">
        <v>1834</v>
      </c>
      <c r="O643" s="33"/>
      <c r="P643" s="33"/>
      <c r="Q643" s="33"/>
      <c r="R643" s="33"/>
    </row>
    <row r="644" spans="1:18" s="34" customFormat="1" ht="16.5" customHeight="1">
      <c r="A644" s="31" t="s">
        <v>1469</v>
      </c>
      <c r="B644" s="32" t="s">
        <v>1470</v>
      </c>
      <c r="C644" s="33">
        <v>87875</v>
      </c>
      <c r="D644" s="33">
        <v>212562</v>
      </c>
      <c r="E644" s="33">
        <v>300437</v>
      </c>
      <c r="F644" s="33">
        <v>292680</v>
      </c>
      <c r="G644" s="33">
        <v>6804</v>
      </c>
      <c r="H644" s="33">
        <v>299484</v>
      </c>
      <c r="I644" s="33">
        <v>953</v>
      </c>
      <c r="J644" s="33">
        <v>-953</v>
      </c>
      <c r="K644" s="33"/>
      <c r="L644" s="33">
        <v>-953</v>
      </c>
      <c r="M644" s="33">
        <v>612</v>
      </c>
      <c r="N644" s="33">
        <v>1565</v>
      </c>
      <c r="O644" s="33"/>
      <c r="P644" s="33"/>
      <c r="Q644" s="33"/>
      <c r="R644" s="33"/>
    </row>
    <row r="645" spans="1:18" s="34" customFormat="1" ht="16.5" customHeight="1">
      <c r="A645" s="31" t="s">
        <v>1471</v>
      </c>
      <c r="B645" s="32" t="s">
        <v>1472</v>
      </c>
      <c r="C645" s="33">
        <v>17618</v>
      </c>
      <c r="D645" s="33">
        <v>18178</v>
      </c>
      <c r="E645" s="33">
        <v>35796</v>
      </c>
      <c r="F645" s="33">
        <v>29233</v>
      </c>
      <c r="G645" s="33">
        <v>6045</v>
      </c>
      <c r="H645" s="33">
        <v>35278</v>
      </c>
      <c r="I645" s="33">
        <v>518</v>
      </c>
      <c r="J645" s="33">
        <v>-518</v>
      </c>
      <c r="K645" s="33"/>
      <c r="L645" s="33">
        <v>-518</v>
      </c>
      <c r="M645" s="33">
        <v>909</v>
      </c>
      <c r="N645" s="33">
        <v>1427</v>
      </c>
      <c r="O645" s="33"/>
      <c r="P645" s="33"/>
      <c r="Q645" s="33"/>
      <c r="R645" s="33"/>
    </row>
    <row r="646" spans="1:18" s="34" customFormat="1" ht="16.5" customHeight="1">
      <c r="A646" s="31" t="s">
        <v>1473</v>
      </c>
      <c r="B646" s="32" t="s">
        <v>1474</v>
      </c>
      <c r="C646" s="33">
        <v>47182</v>
      </c>
      <c r="D646" s="33">
        <v>86506</v>
      </c>
      <c r="E646" s="33">
        <v>133688</v>
      </c>
      <c r="F646" s="33">
        <v>127350</v>
      </c>
      <c r="G646" s="33">
        <v>7853</v>
      </c>
      <c r="H646" s="33">
        <v>135203</v>
      </c>
      <c r="I646" s="33">
        <v>-1515</v>
      </c>
      <c r="J646" s="33">
        <v>1515</v>
      </c>
      <c r="K646" s="33"/>
      <c r="L646" s="33">
        <v>1515</v>
      </c>
      <c r="M646" s="33">
        <v>9828</v>
      </c>
      <c r="N646" s="33">
        <v>8313</v>
      </c>
      <c r="O646" s="33"/>
      <c r="P646" s="33"/>
      <c r="Q646" s="33"/>
      <c r="R646" s="33"/>
    </row>
    <row r="647" spans="1:18" s="34" customFormat="1" ht="16.5" customHeight="1">
      <c r="A647" s="31" t="s">
        <v>1475</v>
      </c>
      <c r="B647" s="32" t="s">
        <v>1476</v>
      </c>
      <c r="C647" s="33">
        <v>80003</v>
      </c>
      <c r="D647" s="33">
        <v>87182</v>
      </c>
      <c r="E647" s="33">
        <v>167185</v>
      </c>
      <c r="F647" s="33">
        <v>165199</v>
      </c>
      <c r="G647" s="33">
        <v>2736</v>
      </c>
      <c r="H647" s="33">
        <v>167935</v>
      </c>
      <c r="I647" s="33">
        <v>-750</v>
      </c>
      <c r="J647" s="33">
        <v>750</v>
      </c>
      <c r="K647" s="33"/>
      <c r="L647" s="33">
        <v>750</v>
      </c>
      <c r="M647" s="33">
        <v>2926</v>
      </c>
      <c r="N647" s="33">
        <v>2176</v>
      </c>
      <c r="O647" s="33"/>
      <c r="P647" s="33"/>
      <c r="Q647" s="33"/>
      <c r="R647" s="33"/>
    </row>
    <row r="648" spans="1:18" s="34" customFormat="1" ht="16.5" customHeight="1">
      <c r="A648" s="31" t="s">
        <v>1477</v>
      </c>
      <c r="B648" s="32" t="s">
        <v>1478</v>
      </c>
      <c r="C648" s="33">
        <v>182080</v>
      </c>
      <c r="D648" s="33">
        <v>171785</v>
      </c>
      <c r="E648" s="33">
        <v>353865</v>
      </c>
      <c r="F648" s="33">
        <v>335528</v>
      </c>
      <c r="G648" s="33">
        <v>19166</v>
      </c>
      <c r="H648" s="33">
        <v>354694</v>
      </c>
      <c r="I648" s="33">
        <v>-829</v>
      </c>
      <c r="J648" s="33">
        <v>829</v>
      </c>
      <c r="K648" s="33"/>
      <c r="L648" s="33">
        <v>829</v>
      </c>
      <c r="M648" s="33">
        <v>6654</v>
      </c>
      <c r="N648" s="33">
        <v>5825</v>
      </c>
      <c r="O648" s="33"/>
      <c r="P648" s="33"/>
      <c r="Q648" s="33"/>
      <c r="R648" s="33"/>
    </row>
    <row r="649" spans="1:18" s="34" customFormat="1" ht="16.5" customHeight="1">
      <c r="A649" s="31" t="s">
        <v>1479</v>
      </c>
      <c r="B649" s="32" t="s">
        <v>1480</v>
      </c>
      <c r="C649" s="33">
        <v>35039</v>
      </c>
      <c r="D649" s="33">
        <v>55211</v>
      </c>
      <c r="E649" s="33">
        <v>90250</v>
      </c>
      <c r="F649" s="33">
        <v>82001</v>
      </c>
      <c r="G649" s="33">
        <v>7046</v>
      </c>
      <c r="H649" s="33">
        <v>89047</v>
      </c>
      <c r="I649" s="33">
        <v>1203</v>
      </c>
      <c r="J649" s="33">
        <v>-1203</v>
      </c>
      <c r="K649" s="33"/>
      <c r="L649" s="33">
        <v>-1203</v>
      </c>
      <c r="M649" s="33">
        <v>4929</v>
      </c>
      <c r="N649" s="33">
        <v>6132</v>
      </c>
      <c r="O649" s="33"/>
      <c r="P649" s="33"/>
      <c r="Q649" s="33"/>
      <c r="R649" s="33"/>
    </row>
    <row r="650" spans="1:18" s="34" customFormat="1" ht="16.5" customHeight="1">
      <c r="A650" s="31" t="s">
        <v>1481</v>
      </c>
      <c r="B650" s="32" t="s">
        <v>1482</v>
      </c>
      <c r="C650" s="33">
        <v>27775</v>
      </c>
      <c r="D650" s="33">
        <v>26016</v>
      </c>
      <c r="E650" s="33">
        <v>53791</v>
      </c>
      <c r="F650" s="33">
        <v>45987</v>
      </c>
      <c r="G650" s="33">
        <v>5236</v>
      </c>
      <c r="H650" s="33">
        <v>51223</v>
      </c>
      <c r="I650" s="33">
        <v>2568</v>
      </c>
      <c r="J650" s="33">
        <v>-2568</v>
      </c>
      <c r="K650" s="33"/>
      <c r="L650" s="33">
        <v>-2568</v>
      </c>
      <c r="M650" s="33">
        <v>855</v>
      </c>
      <c r="N650" s="33">
        <v>3423</v>
      </c>
      <c r="O650" s="33"/>
      <c r="P650" s="33"/>
      <c r="Q650" s="33"/>
      <c r="R650" s="33"/>
    </row>
    <row r="651" spans="1:18" s="34" customFormat="1" ht="16.5" customHeight="1">
      <c r="A651" s="31" t="s">
        <v>1483</v>
      </c>
      <c r="B651" s="32" t="s">
        <v>1484</v>
      </c>
      <c r="C651" s="33">
        <v>45358</v>
      </c>
      <c r="D651" s="33">
        <v>79033</v>
      </c>
      <c r="E651" s="33">
        <v>124391</v>
      </c>
      <c r="F651" s="33">
        <v>109967</v>
      </c>
      <c r="G651" s="33">
        <v>4729</v>
      </c>
      <c r="H651" s="33">
        <v>114696</v>
      </c>
      <c r="I651" s="33">
        <v>9695</v>
      </c>
      <c r="J651" s="33">
        <v>-9695</v>
      </c>
      <c r="K651" s="33"/>
      <c r="L651" s="33">
        <v>-9695</v>
      </c>
      <c r="M651" s="33">
        <v>6439</v>
      </c>
      <c r="N651" s="33">
        <v>16134</v>
      </c>
      <c r="O651" s="33"/>
      <c r="P651" s="33"/>
      <c r="Q651" s="33"/>
      <c r="R651" s="33"/>
    </row>
    <row r="652" spans="1:18" s="34" customFormat="1" ht="16.5" customHeight="1">
      <c r="A652" s="31" t="s">
        <v>1485</v>
      </c>
      <c r="B652" s="32" t="s">
        <v>1486</v>
      </c>
      <c r="C652" s="33">
        <v>116144</v>
      </c>
      <c r="D652" s="33">
        <v>103850</v>
      </c>
      <c r="E652" s="33">
        <v>219994</v>
      </c>
      <c r="F652" s="33">
        <v>217498</v>
      </c>
      <c r="G652" s="33">
        <v>1180</v>
      </c>
      <c r="H652" s="33">
        <v>218678</v>
      </c>
      <c r="I652" s="33">
        <v>1316</v>
      </c>
      <c r="J652" s="33">
        <v>-1316</v>
      </c>
      <c r="K652" s="33"/>
      <c r="L652" s="33">
        <v>-1316</v>
      </c>
      <c r="M652" s="33">
        <v>3274</v>
      </c>
      <c r="N652" s="33">
        <v>4590</v>
      </c>
      <c r="O652" s="33"/>
      <c r="P652" s="33"/>
      <c r="Q652" s="33"/>
      <c r="R652" s="33"/>
    </row>
    <row r="653" spans="1:18" s="34" customFormat="1" ht="16.5" customHeight="1">
      <c r="A653" s="31" t="s">
        <v>1487</v>
      </c>
      <c r="B653" s="32" t="s">
        <v>1488</v>
      </c>
      <c r="C653" s="33">
        <v>32780</v>
      </c>
      <c r="D653" s="33">
        <v>37810</v>
      </c>
      <c r="E653" s="33">
        <v>70590</v>
      </c>
      <c r="F653" s="33">
        <v>65984</v>
      </c>
      <c r="G653" s="33">
        <v>4668</v>
      </c>
      <c r="H653" s="33">
        <v>70652</v>
      </c>
      <c r="I653" s="33">
        <v>-62</v>
      </c>
      <c r="J653" s="33">
        <v>62</v>
      </c>
      <c r="K653" s="33"/>
      <c r="L653" s="33">
        <v>62</v>
      </c>
      <c r="M653" s="33">
        <v>3037</v>
      </c>
      <c r="N653" s="33">
        <v>2975</v>
      </c>
      <c r="O653" s="33"/>
      <c r="P653" s="33"/>
      <c r="Q653" s="33"/>
      <c r="R653" s="33"/>
    </row>
    <row r="654" spans="1:18" s="34" customFormat="1" ht="16.5" customHeight="1">
      <c r="A654" s="31" t="s">
        <v>1489</v>
      </c>
      <c r="B654" s="32" t="s">
        <v>1490</v>
      </c>
      <c r="C654" s="33">
        <v>74498</v>
      </c>
      <c r="D654" s="33">
        <v>106697</v>
      </c>
      <c r="E654" s="33">
        <v>181195</v>
      </c>
      <c r="F654" s="33">
        <v>169092</v>
      </c>
      <c r="G654" s="33">
        <v>10865</v>
      </c>
      <c r="H654" s="33">
        <v>179957</v>
      </c>
      <c r="I654" s="33">
        <v>1238</v>
      </c>
      <c r="J654" s="33">
        <v>-1238</v>
      </c>
      <c r="K654" s="33"/>
      <c r="L654" s="33">
        <v>-1238</v>
      </c>
      <c r="M654" s="33">
        <v>1667</v>
      </c>
      <c r="N654" s="33">
        <v>2905</v>
      </c>
      <c r="O654" s="33"/>
      <c r="P654" s="33"/>
      <c r="Q654" s="33"/>
      <c r="R654" s="33"/>
    </row>
    <row r="655" spans="1:18" s="34" customFormat="1" ht="16.5" customHeight="1">
      <c r="A655" s="31" t="s">
        <v>1491</v>
      </c>
      <c r="B655" s="32" t="s">
        <v>1492</v>
      </c>
      <c r="C655" s="33">
        <v>17763</v>
      </c>
      <c r="D655" s="33">
        <v>38610</v>
      </c>
      <c r="E655" s="33">
        <v>56373</v>
      </c>
      <c r="F655" s="33">
        <v>45533</v>
      </c>
      <c r="G655" s="33">
        <v>10134</v>
      </c>
      <c r="H655" s="33">
        <v>55667</v>
      </c>
      <c r="I655" s="33">
        <v>706</v>
      </c>
      <c r="J655" s="33">
        <v>-706</v>
      </c>
      <c r="K655" s="33"/>
      <c r="L655" s="33">
        <v>-706</v>
      </c>
      <c r="M655" s="33">
        <v>1136</v>
      </c>
      <c r="N655" s="33">
        <v>1842</v>
      </c>
      <c r="O655" s="33"/>
      <c r="P655" s="33"/>
      <c r="Q655" s="33"/>
      <c r="R655" s="33"/>
    </row>
    <row r="656" spans="1:18" s="34" customFormat="1" ht="16.5" customHeight="1">
      <c r="A656" s="31" t="s">
        <v>1493</v>
      </c>
      <c r="B656" s="32" t="s">
        <v>1494</v>
      </c>
      <c r="C656" s="33">
        <v>43465</v>
      </c>
      <c r="D656" s="33">
        <v>28410</v>
      </c>
      <c r="E656" s="33">
        <v>71875</v>
      </c>
      <c r="F656" s="33">
        <v>62539</v>
      </c>
      <c r="G656" s="33">
        <v>23115</v>
      </c>
      <c r="H656" s="33">
        <v>85654</v>
      </c>
      <c r="I656" s="33">
        <v>-13779</v>
      </c>
      <c r="J656" s="33">
        <v>13779</v>
      </c>
      <c r="K656" s="33"/>
      <c r="L656" s="33">
        <v>-414</v>
      </c>
      <c r="M656" s="33">
        <v>3761</v>
      </c>
      <c r="N656" s="33">
        <v>4175</v>
      </c>
      <c r="O656" s="33"/>
      <c r="P656" s="33"/>
      <c r="Q656" s="33">
        <v>14193</v>
      </c>
      <c r="R656" s="33"/>
    </row>
    <row r="657" spans="1:18" s="34" customFormat="1" ht="16.5" customHeight="1">
      <c r="A657" s="31" t="s">
        <v>1495</v>
      </c>
      <c r="B657" s="32" t="s">
        <v>1496</v>
      </c>
      <c r="C657" s="33">
        <v>49016</v>
      </c>
      <c r="D657" s="33">
        <v>191101</v>
      </c>
      <c r="E657" s="33">
        <v>240117</v>
      </c>
      <c r="F657" s="33">
        <v>233127</v>
      </c>
      <c r="G657" s="33">
        <v>5932</v>
      </c>
      <c r="H657" s="33">
        <v>239059</v>
      </c>
      <c r="I657" s="33">
        <v>1058</v>
      </c>
      <c r="J657" s="33">
        <v>-1058</v>
      </c>
      <c r="K657" s="33"/>
      <c r="L657" s="33">
        <v>-1058</v>
      </c>
      <c r="M657" s="33">
        <v>167</v>
      </c>
      <c r="N657" s="33">
        <v>1225</v>
      </c>
      <c r="O657" s="33"/>
      <c r="P657" s="33"/>
      <c r="Q657" s="33"/>
      <c r="R657" s="33"/>
    </row>
    <row r="658" spans="1:18" s="34" customFormat="1" ht="16.5" customHeight="1">
      <c r="A658" s="31" t="s">
        <v>1497</v>
      </c>
      <c r="B658" s="32" t="s">
        <v>1498</v>
      </c>
      <c r="C658" s="33">
        <v>256587</v>
      </c>
      <c r="D658" s="33">
        <v>5811</v>
      </c>
      <c r="E658" s="33">
        <v>262398</v>
      </c>
      <c r="F658" s="33">
        <v>175850</v>
      </c>
      <c r="G658" s="33">
        <v>96942</v>
      </c>
      <c r="H658" s="33">
        <v>272792</v>
      </c>
      <c r="I658" s="33">
        <v>-10394</v>
      </c>
      <c r="J658" s="33">
        <v>10394</v>
      </c>
      <c r="K658" s="33">
        <v>30000</v>
      </c>
      <c r="L658" s="33">
        <v>-12306</v>
      </c>
      <c r="M658" s="33">
        <v>12245</v>
      </c>
      <c r="N658" s="33">
        <v>24551</v>
      </c>
      <c r="O658" s="33"/>
      <c r="P658" s="33"/>
      <c r="Q658" s="33">
        <v>-7300</v>
      </c>
      <c r="R658" s="33"/>
    </row>
    <row r="659" spans="1:18" s="34" customFormat="1" ht="16.5" customHeight="1">
      <c r="A659" s="31" t="s">
        <v>1499</v>
      </c>
      <c r="B659" s="32" t="s">
        <v>1500</v>
      </c>
      <c r="C659" s="33">
        <v>13813</v>
      </c>
      <c r="D659" s="33">
        <v>24975</v>
      </c>
      <c r="E659" s="33">
        <v>38788</v>
      </c>
      <c r="F659" s="33">
        <v>28377</v>
      </c>
      <c r="G659" s="33">
        <v>10301</v>
      </c>
      <c r="H659" s="33">
        <v>38678</v>
      </c>
      <c r="I659" s="33">
        <v>110</v>
      </c>
      <c r="J659" s="33">
        <v>-110</v>
      </c>
      <c r="K659" s="33"/>
      <c r="L659" s="33">
        <v>-110</v>
      </c>
      <c r="M659" s="33">
        <v>425</v>
      </c>
      <c r="N659" s="33">
        <v>535</v>
      </c>
      <c r="O659" s="33"/>
      <c r="P659" s="33"/>
      <c r="Q659" s="33"/>
      <c r="R659" s="33"/>
    </row>
    <row r="660" spans="1:18" s="34" customFormat="1" ht="16.5" customHeight="1">
      <c r="A660" s="31" t="s">
        <v>1501</v>
      </c>
      <c r="B660" s="32" t="s">
        <v>1502</v>
      </c>
      <c r="C660" s="33">
        <v>31707</v>
      </c>
      <c r="D660" s="33">
        <v>68180</v>
      </c>
      <c r="E660" s="33">
        <v>99887</v>
      </c>
      <c r="F660" s="33">
        <v>95388</v>
      </c>
      <c r="G660" s="33">
        <v>3624</v>
      </c>
      <c r="H660" s="33">
        <v>99012</v>
      </c>
      <c r="I660" s="33">
        <v>875</v>
      </c>
      <c r="J660" s="33">
        <v>-875</v>
      </c>
      <c r="K660" s="33"/>
      <c r="L660" s="33">
        <v>-875</v>
      </c>
      <c r="M660" s="33">
        <v>1442</v>
      </c>
      <c r="N660" s="33">
        <v>2317</v>
      </c>
      <c r="O660" s="33"/>
      <c r="P660" s="33"/>
      <c r="Q660" s="33"/>
      <c r="R660" s="33"/>
    </row>
    <row r="661" spans="1:18" s="34" customFormat="1" ht="16.5" customHeight="1">
      <c r="A661" s="31" t="s">
        <v>1503</v>
      </c>
      <c r="B661" s="32" t="s">
        <v>1504</v>
      </c>
      <c r="C661" s="33">
        <v>36915</v>
      </c>
      <c r="D661" s="33">
        <v>34410</v>
      </c>
      <c r="E661" s="33">
        <v>71325</v>
      </c>
      <c r="F661" s="33">
        <v>58380</v>
      </c>
      <c r="G661" s="33">
        <v>11923</v>
      </c>
      <c r="H661" s="33">
        <v>70303</v>
      </c>
      <c r="I661" s="33">
        <v>1022</v>
      </c>
      <c r="J661" s="33">
        <v>-1022</v>
      </c>
      <c r="K661" s="33"/>
      <c r="L661" s="33">
        <v>-1022</v>
      </c>
      <c r="M661" s="33">
        <v>2747</v>
      </c>
      <c r="N661" s="33">
        <v>3769</v>
      </c>
      <c r="O661" s="33"/>
      <c r="P661" s="33"/>
      <c r="Q661" s="33"/>
      <c r="R661" s="33"/>
    </row>
    <row r="662" spans="1:18" s="34" customFormat="1" ht="16.5" customHeight="1">
      <c r="A662" s="31"/>
      <c r="B662" s="32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</row>
    <row r="663" spans="1:18" s="34" customFormat="1" ht="16.5" customHeight="1">
      <c r="A663" s="31"/>
      <c r="B663" s="35" t="s">
        <v>419</v>
      </c>
      <c r="C663" s="33">
        <v>8438880</v>
      </c>
      <c r="D663" s="33">
        <v>4569043</v>
      </c>
      <c r="E663" s="33">
        <v>13007923</v>
      </c>
      <c r="F663" s="33">
        <v>12541610</v>
      </c>
      <c r="G663" s="33">
        <v>375677</v>
      </c>
      <c r="H663" s="33">
        <v>12917287</v>
      </c>
      <c r="I663" s="33">
        <v>90636</v>
      </c>
      <c r="J663" s="33">
        <v>-90636</v>
      </c>
      <c r="K663" s="33">
        <v>31500</v>
      </c>
      <c r="L663" s="33">
        <v>-56222</v>
      </c>
      <c r="M663" s="33">
        <v>219176</v>
      </c>
      <c r="N663" s="33">
        <v>275398</v>
      </c>
      <c r="O663" s="33">
        <v>-7063</v>
      </c>
      <c r="P663" s="33">
        <v>-200</v>
      </c>
      <c r="Q663" s="33">
        <v>-58651</v>
      </c>
      <c r="R663" s="33"/>
    </row>
    <row r="664" spans="1:18" s="34" customFormat="1" ht="16.5" customHeight="1">
      <c r="A664" s="31"/>
      <c r="B664" s="35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</row>
    <row r="665" spans="1:18" s="34" customFormat="1" ht="16.5" customHeight="1">
      <c r="A665" s="31" t="s">
        <v>1505</v>
      </c>
      <c r="B665" s="32" t="s">
        <v>1506</v>
      </c>
      <c r="C665" s="33">
        <v>26057</v>
      </c>
      <c r="D665" s="33">
        <v>589168</v>
      </c>
      <c r="E665" s="33">
        <v>615225</v>
      </c>
      <c r="F665" s="33">
        <v>623966</v>
      </c>
      <c r="G665" s="33"/>
      <c r="H665" s="33">
        <v>623966</v>
      </c>
      <c r="I665" s="33">
        <v>-8741</v>
      </c>
      <c r="J665" s="33">
        <v>8741</v>
      </c>
      <c r="K665" s="33"/>
      <c r="L665" s="33">
        <v>8741</v>
      </c>
      <c r="M665" s="33">
        <v>15359</v>
      </c>
      <c r="N665" s="33">
        <v>6618</v>
      </c>
      <c r="O665" s="33"/>
      <c r="P665" s="33"/>
      <c r="Q665" s="33"/>
      <c r="R665" s="33"/>
    </row>
    <row r="666" spans="1:18" s="34" customFormat="1" ht="16.5" customHeight="1">
      <c r="A666" s="31" t="s">
        <v>1507</v>
      </c>
      <c r="B666" s="32" t="s">
        <v>1508</v>
      </c>
      <c r="C666" s="33">
        <v>170099</v>
      </c>
      <c r="D666" s="33">
        <v>24477</v>
      </c>
      <c r="E666" s="33">
        <v>194576</v>
      </c>
      <c r="F666" s="33">
        <v>192006</v>
      </c>
      <c r="G666" s="33">
        <v>2170</v>
      </c>
      <c r="H666" s="33">
        <v>194176</v>
      </c>
      <c r="I666" s="33">
        <v>400</v>
      </c>
      <c r="J666" s="33">
        <v>-400</v>
      </c>
      <c r="K666" s="33"/>
      <c r="L666" s="33">
        <v>-400</v>
      </c>
      <c r="M666" s="33">
        <v>33</v>
      </c>
      <c r="N666" s="33">
        <v>433</v>
      </c>
      <c r="O666" s="33"/>
      <c r="P666" s="33"/>
      <c r="Q666" s="33"/>
      <c r="R666" s="33"/>
    </row>
    <row r="667" spans="1:18" s="34" customFormat="1" ht="16.5" customHeight="1">
      <c r="A667" s="31" t="s">
        <v>1509</v>
      </c>
      <c r="B667" s="32" t="s">
        <v>1510</v>
      </c>
      <c r="C667" s="33">
        <v>84700</v>
      </c>
      <c r="D667" s="33">
        <v>10987</v>
      </c>
      <c r="E667" s="33">
        <v>95687</v>
      </c>
      <c r="F667" s="33">
        <v>87964</v>
      </c>
      <c r="G667" s="33">
        <v>8463</v>
      </c>
      <c r="H667" s="33">
        <v>96427</v>
      </c>
      <c r="I667" s="33">
        <v>-740</v>
      </c>
      <c r="J667" s="33">
        <v>740</v>
      </c>
      <c r="K667" s="33"/>
      <c r="L667" s="33">
        <v>740</v>
      </c>
      <c r="M667" s="33">
        <v>13184</v>
      </c>
      <c r="N667" s="33">
        <v>12444</v>
      </c>
      <c r="O667" s="33"/>
      <c r="P667" s="33"/>
      <c r="Q667" s="33"/>
      <c r="R667" s="33"/>
    </row>
    <row r="668" spans="1:18" s="34" customFormat="1" ht="16.5" customHeight="1">
      <c r="A668" s="31" t="s">
        <v>1511</v>
      </c>
      <c r="B668" s="32" t="s">
        <v>1512</v>
      </c>
      <c r="C668" s="33">
        <v>36290</v>
      </c>
      <c r="D668" s="33">
        <v>13865</v>
      </c>
      <c r="E668" s="33">
        <v>50155</v>
      </c>
      <c r="F668" s="33">
        <v>71730</v>
      </c>
      <c r="G668" s="33">
        <v>1402</v>
      </c>
      <c r="H668" s="33">
        <v>73132</v>
      </c>
      <c r="I668" s="33">
        <v>-22977</v>
      </c>
      <c r="J668" s="33">
        <v>22977</v>
      </c>
      <c r="K668" s="33">
        <v>25000</v>
      </c>
      <c r="L668" s="33">
        <v>-2023</v>
      </c>
      <c r="M668" s="33">
        <v>3472</v>
      </c>
      <c r="N668" s="33">
        <v>5495</v>
      </c>
      <c r="O668" s="33"/>
      <c r="P668" s="33"/>
      <c r="Q668" s="33"/>
      <c r="R668" s="33"/>
    </row>
    <row r="669" spans="1:18" s="34" customFormat="1" ht="16.5" customHeight="1">
      <c r="A669" s="31" t="s">
        <v>1513</v>
      </c>
      <c r="B669" s="32" t="s">
        <v>1514</v>
      </c>
      <c r="C669" s="33">
        <v>75367</v>
      </c>
      <c r="D669" s="33">
        <v>11071</v>
      </c>
      <c r="E669" s="33">
        <v>86438</v>
      </c>
      <c r="F669" s="33">
        <v>82275</v>
      </c>
      <c r="G669" s="33">
        <v>3766</v>
      </c>
      <c r="H669" s="33">
        <v>86041</v>
      </c>
      <c r="I669" s="33">
        <v>397</v>
      </c>
      <c r="J669" s="33">
        <v>-397</v>
      </c>
      <c r="K669" s="33"/>
      <c r="L669" s="33">
        <v>-397</v>
      </c>
      <c r="M669" s="33">
        <v>8436</v>
      </c>
      <c r="N669" s="33">
        <v>8833</v>
      </c>
      <c r="O669" s="33"/>
      <c r="P669" s="33"/>
      <c r="Q669" s="33"/>
      <c r="R669" s="33"/>
    </row>
    <row r="670" spans="1:18" s="34" customFormat="1" ht="16.5" customHeight="1">
      <c r="A670" s="31" t="s">
        <v>1515</v>
      </c>
      <c r="B670" s="32" t="s">
        <v>1516</v>
      </c>
      <c r="C670" s="33">
        <v>109890</v>
      </c>
      <c r="D670" s="33">
        <v>209732</v>
      </c>
      <c r="E670" s="33">
        <v>319622</v>
      </c>
      <c r="F670" s="33">
        <v>320540</v>
      </c>
      <c r="G670" s="33">
        <v>2863</v>
      </c>
      <c r="H670" s="33">
        <v>323403</v>
      </c>
      <c r="I670" s="33">
        <v>-3781</v>
      </c>
      <c r="J670" s="33">
        <v>3781</v>
      </c>
      <c r="K670" s="33"/>
      <c r="L670" s="33">
        <v>3781</v>
      </c>
      <c r="M670" s="33">
        <v>17223</v>
      </c>
      <c r="N670" s="33">
        <v>13442</v>
      </c>
      <c r="O670" s="33"/>
      <c r="P670" s="33"/>
      <c r="Q670" s="33"/>
      <c r="R670" s="33"/>
    </row>
    <row r="671" spans="1:18" s="34" customFormat="1" ht="16.5" customHeight="1">
      <c r="A671" s="31" t="s">
        <v>1517</v>
      </c>
      <c r="B671" s="32" t="s">
        <v>1518</v>
      </c>
      <c r="C671" s="33">
        <v>283973</v>
      </c>
      <c r="D671" s="33">
        <v>14613</v>
      </c>
      <c r="E671" s="33">
        <v>298586</v>
      </c>
      <c r="F671" s="33">
        <v>225553</v>
      </c>
      <c r="G671" s="33">
        <v>71005</v>
      </c>
      <c r="H671" s="33">
        <v>296558</v>
      </c>
      <c r="I671" s="33">
        <v>2028</v>
      </c>
      <c r="J671" s="33">
        <v>-2028</v>
      </c>
      <c r="K671" s="33"/>
      <c r="L671" s="33">
        <v>-2028</v>
      </c>
      <c r="M671" s="33">
        <v>9877</v>
      </c>
      <c r="N671" s="33">
        <v>11905</v>
      </c>
      <c r="O671" s="33"/>
      <c r="P671" s="33"/>
      <c r="Q671" s="33"/>
      <c r="R671" s="33"/>
    </row>
    <row r="672" spans="1:18" s="34" customFormat="1" ht="16.5" customHeight="1">
      <c r="A672" s="31" t="s">
        <v>1519</v>
      </c>
      <c r="B672" s="32" t="s">
        <v>1520</v>
      </c>
      <c r="C672" s="33">
        <v>165527</v>
      </c>
      <c r="D672" s="33">
        <v>59864</v>
      </c>
      <c r="E672" s="33">
        <v>225391</v>
      </c>
      <c r="F672" s="33">
        <v>223924</v>
      </c>
      <c r="G672" s="33">
        <v>2376</v>
      </c>
      <c r="H672" s="33">
        <v>226300</v>
      </c>
      <c r="I672" s="33">
        <v>-909</v>
      </c>
      <c r="J672" s="33">
        <v>909</v>
      </c>
      <c r="K672" s="33"/>
      <c r="L672" s="33">
        <v>909</v>
      </c>
      <c r="M672" s="33">
        <v>6584</v>
      </c>
      <c r="N672" s="33">
        <v>5675</v>
      </c>
      <c r="O672" s="33"/>
      <c r="P672" s="33"/>
      <c r="Q672" s="33"/>
      <c r="R672" s="33"/>
    </row>
    <row r="673" spans="1:18" s="34" customFormat="1" ht="16.5" customHeight="1">
      <c r="A673" s="31" t="s">
        <v>1521</v>
      </c>
      <c r="B673" s="32" t="s">
        <v>1522</v>
      </c>
      <c r="C673" s="33">
        <v>53010</v>
      </c>
      <c r="D673" s="33">
        <v>8183</v>
      </c>
      <c r="E673" s="33">
        <v>61193</v>
      </c>
      <c r="F673" s="33">
        <v>54637</v>
      </c>
      <c r="G673" s="33">
        <v>4285</v>
      </c>
      <c r="H673" s="33">
        <v>58922</v>
      </c>
      <c r="I673" s="33">
        <v>2271</v>
      </c>
      <c r="J673" s="33">
        <v>-2271</v>
      </c>
      <c r="K673" s="33"/>
      <c r="L673" s="33">
        <v>-2271</v>
      </c>
      <c r="M673" s="33">
        <v>643</v>
      </c>
      <c r="N673" s="33">
        <v>2914</v>
      </c>
      <c r="O673" s="33"/>
      <c r="P673" s="33"/>
      <c r="Q673" s="33"/>
      <c r="R673" s="33"/>
    </row>
    <row r="674" spans="1:18" s="34" customFormat="1" ht="16.5" customHeight="1">
      <c r="A674" s="31" t="s">
        <v>1523</v>
      </c>
      <c r="B674" s="32" t="s">
        <v>1524</v>
      </c>
      <c r="C674" s="33">
        <v>73940</v>
      </c>
      <c r="D674" s="33">
        <v>692</v>
      </c>
      <c r="E674" s="33">
        <v>74632</v>
      </c>
      <c r="F674" s="33">
        <v>71579</v>
      </c>
      <c r="G674" s="33">
        <v>1377</v>
      </c>
      <c r="H674" s="33">
        <v>72956</v>
      </c>
      <c r="I674" s="33">
        <v>1676</v>
      </c>
      <c r="J674" s="33">
        <v>-1676</v>
      </c>
      <c r="K674" s="33">
        <v>-1718</v>
      </c>
      <c r="L674" s="33">
        <v>42</v>
      </c>
      <c r="M674" s="33">
        <v>421</v>
      </c>
      <c r="N674" s="33">
        <v>379</v>
      </c>
      <c r="O674" s="33"/>
      <c r="P674" s="33"/>
      <c r="Q674" s="33"/>
      <c r="R674" s="33"/>
    </row>
    <row r="675" spans="1:18" s="34" customFormat="1" ht="16.5" customHeight="1">
      <c r="A675" s="31" t="s">
        <v>1525</v>
      </c>
      <c r="B675" s="32" t="s">
        <v>1526</v>
      </c>
      <c r="C675" s="33">
        <v>221062</v>
      </c>
      <c r="D675" s="33">
        <v>8002</v>
      </c>
      <c r="E675" s="33">
        <v>229064</v>
      </c>
      <c r="F675" s="33">
        <v>217582</v>
      </c>
      <c r="G675" s="33">
        <v>19696</v>
      </c>
      <c r="H675" s="33">
        <v>237278</v>
      </c>
      <c r="I675" s="33">
        <v>-8214</v>
      </c>
      <c r="J675" s="33">
        <v>8214</v>
      </c>
      <c r="K675" s="33">
        <v>10000</v>
      </c>
      <c r="L675" s="33">
        <v>-1786</v>
      </c>
      <c r="M675" s="33">
        <v>2379</v>
      </c>
      <c r="N675" s="33">
        <v>4165</v>
      </c>
      <c r="O675" s="33"/>
      <c r="P675" s="33"/>
      <c r="Q675" s="33"/>
      <c r="R675" s="33"/>
    </row>
    <row r="676" spans="1:18" s="34" customFormat="1" ht="16.5" customHeight="1">
      <c r="A676" s="31" t="s">
        <v>1527</v>
      </c>
      <c r="B676" s="32" t="s">
        <v>1528</v>
      </c>
      <c r="C676" s="33">
        <v>74511</v>
      </c>
      <c r="D676" s="33">
        <v>4420</v>
      </c>
      <c r="E676" s="33">
        <v>78931</v>
      </c>
      <c r="F676" s="33">
        <v>76413</v>
      </c>
      <c r="G676" s="33">
        <v>4883</v>
      </c>
      <c r="H676" s="33">
        <v>81296</v>
      </c>
      <c r="I676" s="33">
        <v>-2365</v>
      </c>
      <c r="J676" s="33">
        <v>2365</v>
      </c>
      <c r="K676" s="33"/>
      <c r="L676" s="33">
        <v>2365</v>
      </c>
      <c r="M676" s="33">
        <v>12448</v>
      </c>
      <c r="N676" s="33">
        <v>10083</v>
      </c>
      <c r="O676" s="33"/>
      <c r="P676" s="33"/>
      <c r="Q676" s="33"/>
      <c r="R676" s="33"/>
    </row>
    <row r="677" spans="1:18" s="34" customFormat="1" ht="16.5" customHeight="1">
      <c r="A677" s="31" t="s">
        <v>1529</v>
      </c>
      <c r="B677" s="32" t="s">
        <v>1530</v>
      </c>
      <c r="C677" s="33">
        <v>31011</v>
      </c>
      <c r="D677" s="33">
        <v>14104</v>
      </c>
      <c r="E677" s="33">
        <v>45115</v>
      </c>
      <c r="F677" s="33">
        <v>40380</v>
      </c>
      <c r="G677" s="33">
        <v>4294</v>
      </c>
      <c r="H677" s="33">
        <v>44674</v>
      </c>
      <c r="I677" s="33">
        <v>441</v>
      </c>
      <c r="J677" s="33">
        <v>-441</v>
      </c>
      <c r="K677" s="33"/>
      <c r="L677" s="33">
        <v>-441</v>
      </c>
      <c r="M677" s="33">
        <v>1962</v>
      </c>
      <c r="N677" s="33">
        <v>2403</v>
      </c>
      <c r="O677" s="33"/>
      <c r="P677" s="33"/>
      <c r="Q677" s="33"/>
      <c r="R677" s="33"/>
    </row>
    <row r="678" spans="1:18" s="34" customFormat="1" ht="16.5" customHeight="1">
      <c r="A678" s="31"/>
      <c r="B678" s="32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</row>
    <row r="679" spans="1:18" s="34" customFormat="1" ht="16.5" customHeight="1">
      <c r="A679" s="31"/>
      <c r="B679" s="35" t="s">
        <v>419</v>
      </c>
      <c r="C679" s="33">
        <v>1405437</v>
      </c>
      <c r="D679" s="33">
        <v>969178</v>
      </c>
      <c r="E679" s="33">
        <v>2374615</v>
      </c>
      <c r="F679" s="33">
        <v>2288549</v>
      </c>
      <c r="G679" s="33">
        <v>126580</v>
      </c>
      <c r="H679" s="33">
        <v>2415129</v>
      </c>
      <c r="I679" s="33">
        <v>-40514</v>
      </c>
      <c r="J679" s="33">
        <v>40514</v>
      </c>
      <c r="K679" s="33">
        <v>33282</v>
      </c>
      <c r="L679" s="33">
        <v>7232</v>
      </c>
      <c r="M679" s="33">
        <v>92021</v>
      </c>
      <c r="N679" s="33">
        <v>84789</v>
      </c>
      <c r="O679" s="33"/>
      <c r="P679" s="33"/>
      <c r="Q679" s="33"/>
      <c r="R679" s="33"/>
    </row>
    <row r="680" spans="1:18" s="34" customFormat="1" ht="16.5" customHeight="1">
      <c r="A680" s="31"/>
      <c r="B680" s="35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</row>
    <row r="681" spans="1:18" s="34" customFormat="1" ht="16.5" customHeight="1">
      <c r="A681" s="31"/>
      <c r="B681" s="36" t="s">
        <v>1531</v>
      </c>
      <c r="C681" s="33">
        <v>249068655</v>
      </c>
      <c r="D681" s="33">
        <v>129732266</v>
      </c>
      <c r="E681" s="33">
        <v>378800921</v>
      </c>
      <c r="F681" s="33">
        <v>356946801</v>
      </c>
      <c r="G681" s="33">
        <v>30228363</v>
      </c>
      <c r="H681" s="33">
        <v>387175164</v>
      </c>
      <c r="I681" s="33">
        <v>-8374243</v>
      </c>
      <c r="J681" s="33">
        <v>8374243</v>
      </c>
      <c r="K681" s="33">
        <v>1661303</v>
      </c>
      <c r="L681" s="33">
        <v>-2300715</v>
      </c>
      <c r="M681" s="33">
        <v>12728964</v>
      </c>
      <c r="N681" s="33">
        <v>15029679</v>
      </c>
      <c r="O681" s="33">
        <v>-670347</v>
      </c>
      <c r="P681" s="33">
        <v>4065364</v>
      </c>
      <c r="Q681" s="33">
        <v>5618638</v>
      </c>
      <c r="R681" s="33"/>
    </row>
    <row r="682" spans="1:18" s="34" customFormat="1" ht="16.5" customHeight="1">
      <c r="A682" s="31"/>
      <c r="B682" s="36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</row>
    <row r="683" spans="1:18" s="34" customFormat="1" ht="16.5" customHeight="1">
      <c r="A683" s="37" t="s">
        <v>1532</v>
      </c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</row>
    <row r="684" spans="1:18" s="34" customFormat="1" ht="16.5" customHeight="1">
      <c r="A684" s="37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</row>
    <row r="685" spans="1:18" s="34" customFormat="1" ht="16.5" customHeight="1">
      <c r="A685" s="38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</row>
    <row r="686" spans="1:18" s="34" customFormat="1" ht="16.5" customHeight="1">
      <c r="A686" s="38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</row>
    <row r="687" spans="1:18" s="34" customFormat="1" ht="16.5" customHeight="1">
      <c r="A687" s="38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</row>
    <row r="688" spans="1:18" s="34" customFormat="1" ht="16.5" customHeight="1">
      <c r="A688" s="38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</row>
    <row r="689" spans="1:18" s="34" customFormat="1" ht="16.5" customHeight="1">
      <c r="A689" s="38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</row>
    <row r="690" spans="1:18" s="34" customFormat="1" ht="16.5" customHeight="1">
      <c r="A690" s="38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</row>
    <row r="691" spans="1:18" s="40" customFormat="1" ht="16.5" customHeight="1">
      <c r="A691" s="39" t="s">
        <v>1533</v>
      </c>
      <c r="C691" s="41"/>
      <c r="D691" s="41"/>
      <c r="E691" s="41"/>
      <c r="F691" s="41" t="s">
        <v>1534</v>
      </c>
      <c r="H691" s="41"/>
      <c r="I691" s="41" t="s">
        <v>1535</v>
      </c>
      <c r="K691" s="41"/>
      <c r="M691" s="41"/>
      <c r="N691" s="41"/>
      <c r="O691" s="41"/>
      <c r="P691" s="41" t="s">
        <v>1536</v>
      </c>
      <c r="R691" s="41"/>
    </row>
    <row r="692" spans="1:18" s="34" customFormat="1" ht="16.5" customHeight="1">
      <c r="A692" s="38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</row>
    <row r="693" spans="1:18" s="34" customFormat="1" ht="16.5" customHeight="1">
      <c r="A693" s="38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</row>
    <row r="694" spans="1:18" s="34" customFormat="1" ht="16.5" customHeight="1">
      <c r="A694" s="38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</row>
    <row r="695" spans="1:18" s="34" customFormat="1" ht="16.5" customHeight="1">
      <c r="A695" s="38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</row>
    <row r="696" spans="1:18" s="34" customFormat="1" ht="16.5" customHeight="1">
      <c r="A696" s="38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</row>
    <row r="697" spans="1:18" s="34" customFormat="1" ht="16.5" customHeight="1">
      <c r="A697" s="38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</row>
    <row r="698" spans="1:18" s="34" customFormat="1" ht="16.5" customHeight="1">
      <c r="A698" s="38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</row>
    <row r="699" spans="1:18" s="34" customFormat="1" ht="16.5" customHeight="1">
      <c r="A699" s="38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</row>
    <row r="700" spans="1:18" s="34" customFormat="1" ht="16.5" customHeight="1">
      <c r="A700" s="38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</row>
    <row r="701" spans="1:18" s="34" customFormat="1" ht="16.5" customHeight="1">
      <c r="A701" s="38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</row>
    <row r="702" spans="1:18" s="34" customFormat="1" ht="16.5" customHeight="1">
      <c r="A702" s="38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</row>
    <row r="703" spans="1:18" s="34" customFormat="1" ht="16.5" customHeight="1">
      <c r="A703" s="38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</row>
    <row r="704" spans="1:18" s="34" customFormat="1" ht="16.5" customHeight="1">
      <c r="A704" s="38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</row>
    <row r="705" spans="1:18" s="34" customFormat="1" ht="16.5" customHeight="1">
      <c r="A705" s="38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</row>
    <row r="706" spans="1:18" s="34" customFormat="1" ht="16.5" customHeight="1">
      <c r="A706" s="38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</row>
    <row r="707" spans="1:18" s="34" customFormat="1" ht="16.5" customHeight="1">
      <c r="A707" s="38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</row>
    <row r="708" spans="1:18" s="34" customFormat="1" ht="16.5" customHeight="1">
      <c r="A708" s="38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</row>
    <row r="709" spans="1:18" s="34" customFormat="1" ht="16.5" customHeight="1">
      <c r="A709" s="38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</row>
    <row r="710" spans="1:18" s="34" customFormat="1" ht="16.5" customHeight="1">
      <c r="A710" s="38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</row>
    <row r="711" spans="1:18" s="34" customFormat="1" ht="16.5" customHeight="1">
      <c r="A711" s="38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</row>
    <row r="712" spans="1:18" s="34" customFormat="1" ht="16.5" customHeight="1">
      <c r="A712" s="38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</row>
    <row r="713" spans="1:18" s="34" customFormat="1" ht="16.5" customHeight="1">
      <c r="A713" s="38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</row>
    <row r="714" spans="1:18" s="34" customFormat="1" ht="16.5" customHeight="1">
      <c r="A714" s="38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</row>
    <row r="715" spans="1:18" s="34" customFormat="1" ht="16.5" customHeight="1">
      <c r="A715" s="38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</row>
    <row r="716" spans="1:18" s="34" customFormat="1" ht="16.5" customHeight="1">
      <c r="A716" s="38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</row>
    <row r="717" spans="1:18" s="34" customFormat="1" ht="16.5" customHeight="1">
      <c r="A717" s="38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</row>
    <row r="718" spans="1:18" s="34" customFormat="1" ht="16.5" customHeight="1">
      <c r="A718" s="38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</row>
    <row r="719" spans="1:18" s="34" customFormat="1" ht="16.5" customHeight="1">
      <c r="A719" s="38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</row>
    <row r="720" spans="1:18" s="34" customFormat="1" ht="16.5" customHeight="1">
      <c r="A720" s="38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</row>
    <row r="721" spans="1:18" s="34" customFormat="1" ht="16.5" customHeight="1">
      <c r="A721" s="38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</row>
    <row r="722" spans="1:18" s="34" customFormat="1" ht="16.5" customHeight="1">
      <c r="A722" s="38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</row>
    <row r="723" spans="1:18" s="34" customFormat="1" ht="16.5" customHeight="1">
      <c r="A723" s="38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</row>
    <row r="724" spans="1:18" s="34" customFormat="1" ht="16.5" customHeight="1">
      <c r="A724" s="38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</row>
    <row r="725" spans="1:18" s="34" customFormat="1" ht="16.5" customHeight="1">
      <c r="A725" s="38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</row>
    <row r="726" spans="1:18" s="34" customFormat="1" ht="16.5" customHeight="1">
      <c r="A726" s="38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</row>
    <row r="727" spans="1:18" s="34" customFormat="1" ht="16.5" customHeight="1">
      <c r="A727" s="38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</row>
    <row r="728" spans="1:18" s="34" customFormat="1" ht="16.5" customHeight="1">
      <c r="A728" s="38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</row>
    <row r="729" spans="1:18" s="34" customFormat="1" ht="16.5" customHeight="1">
      <c r="A729" s="38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</row>
    <row r="730" spans="1:18" s="34" customFormat="1" ht="16.5" customHeight="1">
      <c r="A730" s="38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</row>
    <row r="731" spans="1:18" s="34" customFormat="1" ht="16.5" customHeight="1">
      <c r="A731" s="38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</row>
    <row r="732" spans="1:18" s="34" customFormat="1" ht="16.5" customHeight="1">
      <c r="A732" s="38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</row>
    <row r="733" spans="1:18" s="34" customFormat="1" ht="16.5" customHeight="1">
      <c r="A733" s="38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</row>
    <row r="734" spans="1:18" s="34" customFormat="1" ht="16.5" customHeight="1">
      <c r="A734" s="38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</row>
    <row r="735" spans="1:18" s="34" customFormat="1" ht="16.5" customHeight="1">
      <c r="A735" s="38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</row>
    <row r="736" spans="1:18" s="34" customFormat="1" ht="16.5" customHeight="1">
      <c r="A736" s="38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</row>
    <row r="737" spans="1:18" s="34" customFormat="1" ht="16.5" customHeight="1">
      <c r="A737" s="38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</row>
    <row r="738" spans="1:18" s="34" customFormat="1" ht="16.5" customHeight="1">
      <c r="A738" s="38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</row>
    <row r="739" spans="1:18" s="34" customFormat="1" ht="16.5" customHeight="1">
      <c r="A739" s="38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</row>
    <row r="740" spans="1:18" s="34" customFormat="1" ht="16.5" customHeight="1">
      <c r="A740" s="38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</row>
    <row r="741" spans="1:18" s="34" customFormat="1" ht="16.5" customHeight="1">
      <c r="A741" s="38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</row>
    <row r="742" spans="1:18" s="34" customFormat="1" ht="16.5" customHeight="1">
      <c r="A742" s="38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</row>
    <row r="743" spans="1:18" s="34" customFormat="1" ht="16.5" customHeight="1">
      <c r="A743" s="38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</row>
    <row r="744" spans="1:18" s="34" customFormat="1" ht="16.5" customHeight="1">
      <c r="A744" s="38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</row>
    <row r="745" spans="1:18" s="34" customFormat="1" ht="16.5" customHeight="1">
      <c r="A745" s="38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</row>
    <row r="746" spans="1:18" s="34" customFormat="1" ht="16.5" customHeight="1">
      <c r="A746" s="38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</row>
    <row r="747" spans="1:18" s="34" customFormat="1" ht="16.5" customHeight="1">
      <c r="A747" s="38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</row>
    <row r="748" spans="1:18" s="34" customFormat="1" ht="16.5" customHeight="1">
      <c r="A748" s="38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</row>
    <row r="749" s="34" customFormat="1" ht="16.5" customHeight="1">
      <c r="A749" s="38"/>
    </row>
    <row r="750" s="34" customFormat="1" ht="16.5" customHeight="1">
      <c r="A750" s="38"/>
    </row>
    <row r="751" s="34" customFormat="1" ht="16.5" customHeight="1">
      <c r="A751" s="38"/>
    </row>
    <row r="752" s="34" customFormat="1" ht="16.5" customHeight="1">
      <c r="A752" s="38"/>
    </row>
    <row r="753" s="34" customFormat="1" ht="16.5" customHeight="1">
      <c r="A753" s="38"/>
    </row>
    <row r="754" s="34" customFormat="1" ht="16.5" customHeight="1">
      <c r="A754" s="38"/>
    </row>
  </sheetData>
  <mergeCells count="3">
    <mergeCell ref="A3:Q3"/>
    <mergeCell ref="K6:P7"/>
    <mergeCell ref="M8:N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67"/>
  <sheetViews>
    <sheetView workbookViewId="0" topLeftCell="A1">
      <selection activeCell="D10" sqref="D10"/>
    </sheetView>
  </sheetViews>
  <sheetFormatPr defaultColWidth="9.140625" defaultRowHeight="12.75"/>
  <cols>
    <col min="1" max="1" width="7.7109375" style="66" customWidth="1"/>
    <col min="2" max="2" width="22.28125" style="49" customWidth="1"/>
    <col min="3" max="3" width="12.28125" style="121" customWidth="1"/>
    <col min="4" max="4" width="13.7109375" style="111" customWidth="1"/>
    <col min="5" max="5" width="8.57421875" style="121" customWidth="1"/>
    <col min="6" max="6" width="12.00390625" style="124" customWidth="1"/>
    <col min="7" max="7" width="13.57421875" style="121" customWidth="1"/>
    <col min="8" max="8" width="8.28125" style="121" customWidth="1"/>
    <col min="9" max="9" width="10.57421875" style="111" customWidth="1"/>
    <col min="10" max="10" width="10.00390625" style="121" customWidth="1"/>
    <col min="11" max="11" width="12.7109375" style="121" customWidth="1"/>
    <col min="12" max="12" width="13.140625" style="121" customWidth="1"/>
    <col min="13" max="13" width="12.7109375" style="121" customWidth="1"/>
    <col min="14" max="15" width="12.8515625" style="121" customWidth="1"/>
    <col min="16" max="16" width="14.140625" style="111" customWidth="1"/>
    <col min="17" max="16384" width="9.140625" style="49" customWidth="1"/>
  </cols>
  <sheetData>
    <row r="1" spans="1:16" ht="33" customHeight="1">
      <c r="A1" s="43"/>
      <c r="B1" s="44" t="s">
        <v>1537</v>
      </c>
      <c r="C1" s="45"/>
      <c r="D1" s="46"/>
      <c r="E1" s="47"/>
      <c r="F1" s="48"/>
      <c r="G1" s="47"/>
      <c r="H1" s="47"/>
      <c r="I1" s="46"/>
      <c r="J1" s="47"/>
      <c r="K1" s="47"/>
      <c r="L1" s="47"/>
      <c r="M1" s="47"/>
      <c r="N1" s="47"/>
      <c r="O1" s="47"/>
      <c r="P1" s="46"/>
    </row>
    <row r="2" spans="1:16" ht="12.75">
      <c r="A2" s="50"/>
      <c r="B2" s="51"/>
      <c r="C2" s="45"/>
      <c r="D2" s="46"/>
      <c r="E2" s="47"/>
      <c r="F2" s="48"/>
      <c r="G2" s="47"/>
      <c r="H2" s="47"/>
      <c r="I2" s="46"/>
      <c r="J2" s="47"/>
      <c r="K2" s="47"/>
      <c r="L2" s="47"/>
      <c r="M2" s="47"/>
      <c r="N2" s="47"/>
      <c r="O2" s="47"/>
      <c r="P2" s="46"/>
    </row>
    <row r="3" spans="1:16" s="66" customFormat="1" ht="27.75" customHeight="1">
      <c r="A3" s="52"/>
      <c r="B3" s="53"/>
      <c r="C3" s="54" t="s">
        <v>1538</v>
      </c>
      <c r="D3" s="55"/>
      <c r="E3" s="56"/>
      <c r="F3" s="57" t="s">
        <v>1539</v>
      </c>
      <c r="G3" s="58"/>
      <c r="H3" s="59"/>
      <c r="I3" s="60" t="s">
        <v>1540</v>
      </c>
      <c r="J3" s="61" t="s">
        <v>1541</v>
      </c>
      <c r="K3" s="61" t="s">
        <v>1541</v>
      </c>
      <c r="L3" s="62" t="s">
        <v>1542</v>
      </c>
      <c r="M3" s="63"/>
      <c r="N3" s="63"/>
      <c r="O3" s="64"/>
      <c r="P3" s="65" t="s">
        <v>1543</v>
      </c>
    </row>
    <row r="4" spans="1:16" s="66" customFormat="1" ht="18" customHeight="1">
      <c r="A4" s="67" t="s">
        <v>1544</v>
      </c>
      <c r="B4" s="68"/>
      <c r="C4" s="69" t="s">
        <v>1545</v>
      </c>
      <c r="D4" s="70"/>
      <c r="E4" s="71"/>
      <c r="F4" s="72" t="s">
        <v>1546</v>
      </c>
      <c r="G4" s="73"/>
      <c r="H4" s="74"/>
      <c r="I4" s="75" t="s">
        <v>1547</v>
      </c>
      <c r="J4" s="76" t="s">
        <v>1548</v>
      </c>
      <c r="K4" s="77" t="s">
        <v>1549</v>
      </c>
      <c r="L4" s="78"/>
      <c r="M4" s="79"/>
      <c r="N4" s="79"/>
      <c r="O4" s="80"/>
      <c r="P4" s="81" t="s">
        <v>1550</v>
      </c>
    </row>
    <row r="5" spans="1:16" s="90" customFormat="1" ht="50.25" customHeight="1">
      <c r="A5" s="82" t="s">
        <v>1551</v>
      </c>
      <c r="B5" s="83" t="s">
        <v>1552</v>
      </c>
      <c r="C5" s="84" t="s">
        <v>1553</v>
      </c>
      <c r="D5" s="85" t="s">
        <v>1554</v>
      </c>
      <c r="E5" s="84" t="s">
        <v>1555</v>
      </c>
      <c r="F5" s="84" t="s">
        <v>1553</v>
      </c>
      <c r="G5" s="84" t="s">
        <v>1554</v>
      </c>
      <c r="H5" s="84" t="s">
        <v>1555</v>
      </c>
      <c r="I5" s="86" t="s">
        <v>1556</v>
      </c>
      <c r="J5" s="87" t="s">
        <v>1557</v>
      </c>
      <c r="K5" s="87" t="s">
        <v>1558</v>
      </c>
      <c r="L5" s="88" t="s">
        <v>1559</v>
      </c>
      <c r="M5" s="88" t="s">
        <v>1560</v>
      </c>
      <c r="N5" s="87" t="s">
        <v>1561</v>
      </c>
      <c r="O5" s="87" t="s">
        <v>1562</v>
      </c>
      <c r="P5" s="89" t="s">
        <v>1563</v>
      </c>
    </row>
    <row r="6" spans="1:16" s="93" customFormat="1" ht="15" customHeight="1">
      <c r="A6" s="91">
        <v>1</v>
      </c>
      <c r="B6" s="92">
        <v>2</v>
      </c>
      <c r="C6" s="91">
        <v>3</v>
      </c>
      <c r="D6" s="92">
        <v>4</v>
      </c>
      <c r="E6" s="91">
        <v>5</v>
      </c>
      <c r="F6" s="92">
        <v>6</v>
      </c>
      <c r="G6" s="91">
        <v>7</v>
      </c>
      <c r="H6" s="92">
        <v>8</v>
      </c>
      <c r="I6" s="91">
        <v>9</v>
      </c>
      <c r="J6" s="92">
        <v>10</v>
      </c>
      <c r="K6" s="91">
        <v>11</v>
      </c>
      <c r="L6" s="92">
        <v>12</v>
      </c>
      <c r="M6" s="91">
        <v>13</v>
      </c>
      <c r="N6" s="92">
        <v>14</v>
      </c>
      <c r="O6" s="91">
        <v>15</v>
      </c>
      <c r="P6" s="92">
        <v>16</v>
      </c>
    </row>
    <row r="7" spans="1:16" s="100" customFormat="1" ht="12.75">
      <c r="A7" s="94">
        <v>100</v>
      </c>
      <c r="B7" s="94" t="s">
        <v>1564</v>
      </c>
      <c r="C7" s="95">
        <v>3908729</v>
      </c>
      <c r="D7" s="96">
        <v>3935679.99</v>
      </c>
      <c r="E7" s="95">
        <f aca="true" t="shared" si="0" ref="E7:E38">ROUND(D7*100/C7,0)</f>
        <v>101</v>
      </c>
      <c r="F7" s="95">
        <v>0</v>
      </c>
      <c r="G7" s="97">
        <v>0</v>
      </c>
      <c r="H7" s="98"/>
      <c r="I7" s="99">
        <v>16294.83</v>
      </c>
      <c r="J7" s="95">
        <v>0</v>
      </c>
      <c r="K7" s="95">
        <v>1475059</v>
      </c>
      <c r="L7" s="95">
        <v>21424492</v>
      </c>
      <c r="M7" s="95">
        <v>21424492</v>
      </c>
      <c r="N7" s="95">
        <v>0</v>
      </c>
      <c r="O7" s="95">
        <v>7500</v>
      </c>
      <c r="P7" s="99">
        <v>2000000</v>
      </c>
    </row>
    <row r="8" spans="1:16" s="100" customFormat="1" ht="12.75">
      <c r="A8" s="94">
        <v>500</v>
      </c>
      <c r="B8" s="94" t="s">
        <v>1565</v>
      </c>
      <c r="C8" s="95">
        <v>7856365</v>
      </c>
      <c r="D8" s="96">
        <v>7910535.9</v>
      </c>
      <c r="E8" s="95">
        <f t="shared" si="0"/>
        <v>101</v>
      </c>
      <c r="F8" s="95">
        <v>0</v>
      </c>
      <c r="G8" s="97">
        <v>0</v>
      </c>
      <c r="H8" s="98"/>
      <c r="I8" s="99">
        <v>12986</v>
      </c>
      <c r="J8" s="95">
        <v>0</v>
      </c>
      <c r="K8" s="95">
        <v>0</v>
      </c>
      <c r="L8" s="95">
        <v>3663431</v>
      </c>
      <c r="M8" s="95">
        <v>3663431</v>
      </c>
      <c r="N8" s="95">
        <v>2967</v>
      </c>
      <c r="O8" s="95">
        <v>0</v>
      </c>
      <c r="P8" s="99">
        <v>962000</v>
      </c>
    </row>
    <row r="9" spans="1:16" s="100" customFormat="1" ht="12.75">
      <c r="A9" s="94">
        <v>900</v>
      </c>
      <c r="B9" s="94" t="s">
        <v>1566</v>
      </c>
      <c r="C9" s="95">
        <v>4881338</v>
      </c>
      <c r="D9" s="96">
        <v>4914995.21</v>
      </c>
      <c r="E9" s="95">
        <f t="shared" si="0"/>
        <v>101</v>
      </c>
      <c r="F9" s="95">
        <v>0</v>
      </c>
      <c r="G9" s="97">
        <v>0</v>
      </c>
      <c r="H9" s="98"/>
      <c r="I9" s="99">
        <v>0</v>
      </c>
      <c r="J9" s="95">
        <v>0</v>
      </c>
      <c r="K9" s="95">
        <v>17922</v>
      </c>
      <c r="L9" s="95">
        <v>2078776</v>
      </c>
      <c r="M9" s="95">
        <v>2078776</v>
      </c>
      <c r="N9" s="95">
        <v>13564</v>
      </c>
      <c r="O9" s="95">
        <v>0</v>
      </c>
      <c r="P9" s="99">
        <v>1889000</v>
      </c>
    </row>
    <row r="10" spans="1:16" s="100" customFormat="1" ht="12.75">
      <c r="A10" s="94">
        <v>1300</v>
      </c>
      <c r="B10" s="94" t="s">
        <v>1567</v>
      </c>
      <c r="C10" s="95">
        <v>3473640</v>
      </c>
      <c r="D10" s="96">
        <v>3497591.46</v>
      </c>
      <c r="E10" s="95">
        <f t="shared" si="0"/>
        <v>101</v>
      </c>
      <c r="F10" s="95">
        <v>0</v>
      </c>
      <c r="G10" s="97">
        <v>0</v>
      </c>
      <c r="H10" s="98"/>
      <c r="I10" s="99">
        <v>0</v>
      </c>
      <c r="J10" s="95">
        <v>0</v>
      </c>
      <c r="K10" s="95">
        <v>32705</v>
      </c>
      <c r="L10" s="95">
        <v>1802429</v>
      </c>
      <c r="M10" s="95">
        <v>1802429</v>
      </c>
      <c r="N10" s="95">
        <v>0</v>
      </c>
      <c r="O10" s="95">
        <v>0</v>
      </c>
      <c r="P10" s="99">
        <v>770000</v>
      </c>
    </row>
    <row r="11" spans="1:16" s="100" customFormat="1" ht="12.75">
      <c r="A11" s="94">
        <v>1700</v>
      </c>
      <c r="B11" s="94" t="s">
        <v>1568</v>
      </c>
      <c r="C11" s="95">
        <v>6040405</v>
      </c>
      <c r="D11" s="96">
        <v>6082054.39</v>
      </c>
      <c r="E11" s="95">
        <f t="shared" si="0"/>
        <v>101</v>
      </c>
      <c r="F11" s="95">
        <v>0</v>
      </c>
      <c r="G11" s="97">
        <v>0</v>
      </c>
      <c r="H11" s="98"/>
      <c r="I11" s="99">
        <v>0</v>
      </c>
      <c r="J11" s="95">
        <v>0</v>
      </c>
      <c r="K11" s="95">
        <v>442094</v>
      </c>
      <c r="L11" s="95">
        <v>2885952</v>
      </c>
      <c r="M11" s="95">
        <v>2885952</v>
      </c>
      <c r="N11" s="95">
        <v>0</v>
      </c>
      <c r="O11" s="95">
        <v>0</v>
      </c>
      <c r="P11" s="99">
        <v>26891</v>
      </c>
    </row>
    <row r="12" spans="1:16" s="100" customFormat="1" ht="12.75">
      <c r="A12" s="94">
        <v>2100</v>
      </c>
      <c r="B12" s="94" t="s">
        <v>1569</v>
      </c>
      <c r="C12" s="95">
        <v>2574271</v>
      </c>
      <c r="D12" s="96">
        <v>2592021.15</v>
      </c>
      <c r="E12" s="95">
        <f t="shared" si="0"/>
        <v>101</v>
      </c>
      <c r="F12" s="95">
        <v>193397</v>
      </c>
      <c r="G12" s="97">
        <v>193397</v>
      </c>
      <c r="H12" s="95">
        <f aca="true" t="shared" si="1" ref="H12:H21">ROUND(G12*100/F12,0)</f>
        <v>100</v>
      </c>
      <c r="I12" s="99">
        <v>5613</v>
      </c>
      <c r="J12" s="95">
        <v>0</v>
      </c>
      <c r="K12" s="95">
        <v>52</v>
      </c>
      <c r="L12" s="95">
        <v>1470318</v>
      </c>
      <c r="M12" s="95">
        <v>1470318</v>
      </c>
      <c r="N12" s="95">
        <v>0</v>
      </c>
      <c r="O12" s="95">
        <v>7500</v>
      </c>
      <c r="P12" s="99">
        <v>315000</v>
      </c>
    </row>
    <row r="13" spans="1:16" s="100" customFormat="1" ht="12.75">
      <c r="A13" s="94">
        <v>2700</v>
      </c>
      <c r="B13" s="94" t="s">
        <v>1570</v>
      </c>
      <c r="C13" s="95">
        <v>773313</v>
      </c>
      <c r="D13" s="96">
        <v>778644.81</v>
      </c>
      <c r="E13" s="95">
        <f t="shared" si="0"/>
        <v>101</v>
      </c>
      <c r="F13" s="95">
        <v>0</v>
      </c>
      <c r="G13" s="97">
        <v>0</v>
      </c>
      <c r="H13" s="98"/>
      <c r="I13" s="99">
        <v>0</v>
      </c>
      <c r="J13" s="95">
        <v>0</v>
      </c>
      <c r="K13" s="95">
        <v>904176</v>
      </c>
      <c r="L13" s="95">
        <v>1066438</v>
      </c>
      <c r="M13" s="95">
        <v>1066438</v>
      </c>
      <c r="N13" s="95">
        <v>0</v>
      </c>
      <c r="O13" s="95">
        <v>0</v>
      </c>
      <c r="P13" s="99">
        <v>0</v>
      </c>
    </row>
    <row r="14" spans="1:16" s="100" customFormat="1" ht="24" customHeight="1">
      <c r="A14" s="94"/>
      <c r="B14" s="101" t="s">
        <v>1571</v>
      </c>
      <c r="C14" s="95"/>
      <c r="D14" s="96">
        <v>0</v>
      </c>
      <c r="E14" s="98"/>
      <c r="F14" s="95"/>
      <c r="G14" s="97">
        <v>0</v>
      </c>
      <c r="H14" s="98"/>
      <c r="I14" s="99">
        <v>0</v>
      </c>
      <c r="J14" s="95"/>
      <c r="K14" s="95">
        <v>0</v>
      </c>
      <c r="L14" s="95"/>
      <c r="M14" s="95"/>
      <c r="N14" s="98"/>
      <c r="O14" s="95"/>
      <c r="P14" s="99"/>
    </row>
    <row r="15" spans="1:16" ht="12.75">
      <c r="A15" s="102">
        <v>3200</v>
      </c>
      <c r="B15" s="102" t="s">
        <v>1572</v>
      </c>
      <c r="C15" s="98">
        <v>0</v>
      </c>
      <c r="D15" s="103">
        <v>0</v>
      </c>
      <c r="E15" s="98"/>
      <c r="F15" s="98">
        <v>479599</v>
      </c>
      <c r="G15" s="98">
        <v>479599</v>
      </c>
      <c r="H15" s="98">
        <f t="shared" si="1"/>
        <v>100</v>
      </c>
      <c r="I15" s="104">
        <v>0</v>
      </c>
      <c r="J15" s="98">
        <v>0</v>
      </c>
      <c r="K15" s="98">
        <v>0</v>
      </c>
      <c r="L15" s="98">
        <v>1818841</v>
      </c>
      <c r="M15" s="98">
        <v>1818841</v>
      </c>
      <c r="N15" s="98">
        <v>0</v>
      </c>
      <c r="O15" s="98">
        <v>0</v>
      </c>
      <c r="P15" s="104">
        <v>0</v>
      </c>
    </row>
    <row r="16" spans="1:16" ht="12.75">
      <c r="A16" s="102">
        <v>3201</v>
      </c>
      <c r="B16" s="102" t="s">
        <v>1573</v>
      </c>
      <c r="C16" s="98">
        <v>765250</v>
      </c>
      <c r="D16" s="103">
        <v>770526.14</v>
      </c>
      <c r="E16" s="98">
        <f t="shared" si="0"/>
        <v>101</v>
      </c>
      <c r="F16" s="98">
        <v>0</v>
      </c>
      <c r="G16" s="98">
        <v>0</v>
      </c>
      <c r="H16" s="98"/>
      <c r="I16" s="104">
        <v>1737</v>
      </c>
      <c r="J16" s="98">
        <v>0</v>
      </c>
      <c r="K16" s="98">
        <v>35</v>
      </c>
      <c r="L16" s="98">
        <v>201434</v>
      </c>
      <c r="M16" s="98">
        <v>201434</v>
      </c>
      <c r="N16" s="98">
        <v>0</v>
      </c>
      <c r="O16" s="98">
        <v>3500</v>
      </c>
      <c r="P16" s="104">
        <v>184000</v>
      </c>
    </row>
    <row r="17" spans="1:16" ht="12.75">
      <c r="A17" s="102">
        <v>3207</v>
      </c>
      <c r="B17" s="102" t="s">
        <v>1574</v>
      </c>
      <c r="C17" s="98">
        <v>98628</v>
      </c>
      <c r="D17" s="103">
        <v>99308.48</v>
      </c>
      <c r="E17" s="98">
        <f t="shared" si="0"/>
        <v>101</v>
      </c>
      <c r="F17" s="98">
        <v>26872</v>
      </c>
      <c r="G17" s="98">
        <v>26872</v>
      </c>
      <c r="H17" s="98">
        <f t="shared" si="1"/>
        <v>100</v>
      </c>
      <c r="I17" s="104">
        <v>4207</v>
      </c>
      <c r="J17" s="98">
        <v>7091</v>
      </c>
      <c r="K17" s="98">
        <v>34</v>
      </c>
      <c r="L17" s="98">
        <v>10000</v>
      </c>
      <c r="M17" s="98">
        <v>10000</v>
      </c>
      <c r="N17" s="98">
        <v>0</v>
      </c>
      <c r="O17" s="98">
        <v>3500</v>
      </c>
      <c r="P17" s="104">
        <v>13200</v>
      </c>
    </row>
    <row r="18" spans="1:16" ht="12.75">
      <c r="A18" s="102">
        <v>3213</v>
      </c>
      <c r="B18" s="102" t="s">
        <v>1575</v>
      </c>
      <c r="C18" s="98">
        <v>229050</v>
      </c>
      <c r="D18" s="103">
        <v>230628.95</v>
      </c>
      <c r="E18" s="98">
        <f t="shared" si="0"/>
        <v>101</v>
      </c>
      <c r="F18" s="98">
        <v>0</v>
      </c>
      <c r="G18" s="98">
        <v>0</v>
      </c>
      <c r="H18" s="98"/>
      <c r="I18" s="104">
        <v>0</v>
      </c>
      <c r="J18" s="98">
        <v>0</v>
      </c>
      <c r="K18" s="98">
        <v>2872</v>
      </c>
      <c r="L18" s="98">
        <v>10000</v>
      </c>
      <c r="M18" s="98">
        <v>10000</v>
      </c>
      <c r="N18" s="98">
        <v>3500</v>
      </c>
      <c r="O18" s="98">
        <v>0</v>
      </c>
      <c r="P18" s="104">
        <v>22550</v>
      </c>
    </row>
    <row r="19" spans="1:16" ht="12.75">
      <c r="A19" s="102">
        <v>3242</v>
      </c>
      <c r="B19" s="102" t="s">
        <v>1576</v>
      </c>
      <c r="C19" s="98">
        <v>24889</v>
      </c>
      <c r="D19" s="103">
        <v>25059.59</v>
      </c>
      <c r="E19" s="98">
        <f t="shared" si="0"/>
        <v>101</v>
      </c>
      <c r="F19" s="98">
        <v>7047</v>
      </c>
      <c r="G19" s="98">
        <v>7047</v>
      </c>
      <c r="H19" s="98">
        <f t="shared" si="1"/>
        <v>100</v>
      </c>
      <c r="I19" s="104">
        <v>250</v>
      </c>
      <c r="J19" s="98">
        <v>4210</v>
      </c>
      <c r="K19" s="98">
        <v>4016</v>
      </c>
      <c r="L19" s="98">
        <v>0</v>
      </c>
      <c r="M19" s="98">
        <v>0</v>
      </c>
      <c r="N19" s="98">
        <v>0</v>
      </c>
      <c r="O19" s="98">
        <v>3500</v>
      </c>
      <c r="P19" s="104">
        <v>0</v>
      </c>
    </row>
    <row r="20" spans="1:16" ht="12.75">
      <c r="A20" s="102">
        <v>3244</v>
      </c>
      <c r="B20" s="102" t="s">
        <v>1577</v>
      </c>
      <c r="C20" s="98">
        <v>45562</v>
      </c>
      <c r="D20" s="103">
        <v>45876.22</v>
      </c>
      <c r="E20" s="98">
        <f t="shared" si="0"/>
        <v>101</v>
      </c>
      <c r="F20" s="98">
        <v>10992</v>
      </c>
      <c r="G20" s="98">
        <v>10992</v>
      </c>
      <c r="H20" s="98">
        <f t="shared" si="1"/>
        <v>100</v>
      </c>
      <c r="I20" s="104">
        <v>0</v>
      </c>
      <c r="J20" s="98">
        <v>4914</v>
      </c>
      <c r="K20" s="98">
        <v>1660</v>
      </c>
      <c r="L20" s="98">
        <v>717</v>
      </c>
      <c r="M20" s="98">
        <v>717</v>
      </c>
      <c r="N20" s="98">
        <v>0</v>
      </c>
      <c r="O20" s="98">
        <v>0</v>
      </c>
      <c r="P20" s="104">
        <v>0</v>
      </c>
    </row>
    <row r="21" spans="1:16" ht="12.75">
      <c r="A21" s="102">
        <v>3246</v>
      </c>
      <c r="B21" s="102" t="s">
        <v>1578</v>
      </c>
      <c r="C21" s="98">
        <v>38824</v>
      </c>
      <c r="D21" s="103">
        <v>39091.85</v>
      </c>
      <c r="E21" s="98">
        <f t="shared" si="0"/>
        <v>101</v>
      </c>
      <c r="F21" s="98">
        <v>31813</v>
      </c>
      <c r="G21" s="98">
        <v>31813</v>
      </c>
      <c r="H21" s="98">
        <f t="shared" si="1"/>
        <v>100</v>
      </c>
      <c r="I21" s="104">
        <v>305</v>
      </c>
      <c r="J21" s="98">
        <v>7467</v>
      </c>
      <c r="K21" s="98">
        <v>5285</v>
      </c>
      <c r="L21" s="98">
        <v>0</v>
      </c>
      <c r="M21" s="98">
        <v>0</v>
      </c>
      <c r="N21" s="98">
        <v>0</v>
      </c>
      <c r="O21" s="98">
        <v>3500</v>
      </c>
      <c r="P21" s="104">
        <v>0</v>
      </c>
    </row>
    <row r="22" spans="1:16" ht="12.75">
      <c r="A22" s="102">
        <v>3250</v>
      </c>
      <c r="B22" s="102" t="s">
        <v>1579</v>
      </c>
      <c r="C22" s="98">
        <v>34439</v>
      </c>
      <c r="D22" s="103">
        <v>34676.74</v>
      </c>
      <c r="E22" s="98">
        <f t="shared" si="0"/>
        <v>101</v>
      </c>
      <c r="F22" s="98">
        <v>0</v>
      </c>
      <c r="G22" s="98">
        <v>0</v>
      </c>
      <c r="H22" s="98"/>
      <c r="I22" s="104">
        <v>0</v>
      </c>
      <c r="J22" s="98">
        <v>4072</v>
      </c>
      <c r="K22" s="98">
        <v>8039</v>
      </c>
      <c r="L22" s="98">
        <v>0</v>
      </c>
      <c r="M22" s="98">
        <v>0</v>
      </c>
      <c r="N22" s="98">
        <v>0</v>
      </c>
      <c r="O22" s="98">
        <v>0</v>
      </c>
      <c r="P22" s="104">
        <v>0</v>
      </c>
    </row>
    <row r="23" spans="1:16" ht="12.75">
      <c r="A23" s="102">
        <v>3254</v>
      </c>
      <c r="B23" s="102" t="s">
        <v>1580</v>
      </c>
      <c r="C23" s="98">
        <v>13006</v>
      </c>
      <c r="D23" s="103">
        <v>13095.78</v>
      </c>
      <c r="E23" s="98">
        <f t="shared" si="0"/>
        <v>101</v>
      </c>
      <c r="F23" s="98">
        <v>13883</v>
      </c>
      <c r="G23" s="98">
        <v>13883</v>
      </c>
      <c r="H23" s="98">
        <f aca="true" t="shared" si="2" ref="H23:H85">ROUND(G23*100/F23,0)</f>
        <v>100</v>
      </c>
      <c r="I23" s="104">
        <v>171</v>
      </c>
      <c r="J23" s="98">
        <v>3591</v>
      </c>
      <c r="K23" s="98">
        <v>2015</v>
      </c>
      <c r="L23" s="98">
        <v>0</v>
      </c>
      <c r="M23" s="98">
        <v>0</v>
      </c>
      <c r="N23" s="98">
        <v>2556</v>
      </c>
      <c r="O23" s="98">
        <v>0</v>
      </c>
      <c r="P23" s="104">
        <v>0</v>
      </c>
    </row>
    <row r="24" spans="1:16" ht="12.75">
      <c r="A24" s="102">
        <v>3258</v>
      </c>
      <c r="B24" s="102" t="s">
        <v>1581</v>
      </c>
      <c r="C24" s="98">
        <v>14359</v>
      </c>
      <c r="D24" s="103">
        <v>14458.5</v>
      </c>
      <c r="E24" s="98">
        <f t="shared" si="0"/>
        <v>101</v>
      </c>
      <c r="F24" s="98">
        <v>17564</v>
      </c>
      <c r="G24" s="98">
        <v>17564</v>
      </c>
      <c r="H24" s="98">
        <f t="shared" si="2"/>
        <v>100</v>
      </c>
      <c r="I24" s="104">
        <v>89</v>
      </c>
      <c r="J24" s="98">
        <v>4580</v>
      </c>
      <c r="K24" s="98">
        <v>3520</v>
      </c>
      <c r="L24" s="98">
        <v>0</v>
      </c>
      <c r="M24" s="98">
        <v>0</v>
      </c>
      <c r="N24" s="98">
        <v>3500</v>
      </c>
      <c r="O24" s="98">
        <v>0</v>
      </c>
      <c r="P24" s="104">
        <v>0</v>
      </c>
    </row>
    <row r="25" spans="1:16" ht="12.75">
      <c r="A25" s="102">
        <v>3260</v>
      </c>
      <c r="B25" s="102" t="s">
        <v>1582</v>
      </c>
      <c r="C25" s="98">
        <v>221822</v>
      </c>
      <c r="D25" s="103">
        <v>223351.95</v>
      </c>
      <c r="E25" s="98">
        <f t="shared" si="0"/>
        <v>101</v>
      </c>
      <c r="F25" s="98">
        <v>6513</v>
      </c>
      <c r="G25" s="98">
        <v>6513</v>
      </c>
      <c r="H25" s="98">
        <f t="shared" si="2"/>
        <v>100</v>
      </c>
      <c r="I25" s="104">
        <v>349</v>
      </c>
      <c r="J25" s="98">
        <v>10076</v>
      </c>
      <c r="K25" s="98">
        <v>4497</v>
      </c>
      <c r="L25" s="98">
        <v>191000</v>
      </c>
      <c r="M25" s="98">
        <v>191000</v>
      </c>
      <c r="N25" s="98">
        <v>3500</v>
      </c>
      <c r="O25" s="98">
        <v>0</v>
      </c>
      <c r="P25" s="104">
        <v>0</v>
      </c>
    </row>
    <row r="26" spans="1:16" ht="12.75">
      <c r="A26" s="102">
        <v>3262</v>
      </c>
      <c r="B26" s="102" t="s">
        <v>1583</v>
      </c>
      <c r="C26" s="98">
        <v>11152</v>
      </c>
      <c r="D26" s="103">
        <v>11229.49</v>
      </c>
      <c r="E26" s="98">
        <f t="shared" si="0"/>
        <v>101</v>
      </c>
      <c r="F26" s="98">
        <v>22011</v>
      </c>
      <c r="G26" s="98">
        <v>22011</v>
      </c>
      <c r="H26" s="98">
        <f t="shared" si="2"/>
        <v>100</v>
      </c>
      <c r="I26" s="104">
        <v>0</v>
      </c>
      <c r="J26" s="98">
        <v>5153</v>
      </c>
      <c r="K26" s="98">
        <v>4558</v>
      </c>
      <c r="L26" s="98">
        <v>0</v>
      </c>
      <c r="M26" s="98">
        <v>0</v>
      </c>
      <c r="N26" s="98">
        <v>0</v>
      </c>
      <c r="O26" s="98">
        <v>0</v>
      </c>
      <c r="P26" s="104">
        <v>0</v>
      </c>
    </row>
    <row r="27" spans="1:16" ht="12.75">
      <c r="A27" s="102">
        <v>3266</v>
      </c>
      <c r="B27" s="102" t="s">
        <v>1584</v>
      </c>
      <c r="C27" s="98">
        <v>41301</v>
      </c>
      <c r="D27" s="103">
        <v>41585.7</v>
      </c>
      <c r="E27" s="98">
        <f t="shared" si="0"/>
        <v>101</v>
      </c>
      <c r="F27" s="98">
        <v>4419</v>
      </c>
      <c r="G27" s="98">
        <v>4419</v>
      </c>
      <c r="H27" s="98">
        <f t="shared" si="2"/>
        <v>100</v>
      </c>
      <c r="I27" s="104">
        <v>259</v>
      </c>
      <c r="J27" s="98">
        <v>5444</v>
      </c>
      <c r="K27" s="98">
        <v>13988</v>
      </c>
      <c r="L27" s="98">
        <v>0</v>
      </c>
      <c r="M27" s="98">
        <v>0</v>
      </c>
      <c r="N27" s="98">
        <v>0</v>
      </c>
      <c r="O27" s="98">
        <v>0</v>
      </c>
      <c r="P27" s="104">
        <v>16305</v>
      </c>
    </row>
    <row r="28" spans="1:16" ht="12.75">
      <c r="A28" s="102">
        <v>3270</v>
      </c>
      <c r="B28" s="102" t="s">
        <v>1585</v>
      </c>
      <c r="C28" s="98">
        <v>62997</v>
      </c>
      <c r="D28" s="103">
        <v>63431.91</v>
      </c>
      <c r="E28" s="98">
        <f t="shared" si="0"/>
        <v>101</v>
      </c>
      <c r="F28" s="98">
        <v>43351</v>
      </c>
      <c r="G28" s="98">
        <v>43351</v>
      </c>
      <c r="H28" s="98">
        <f t="shared" si="2"/>
        <v>100</v>
      </c>
      <c r="I28" s="104">
        <v>286</v>
      </c>
      <c r="J28" s="98">
        <v>9474</v>
      </c>
      <c r="K28" s="98">
        <v>2767</v>
      </c>
      <c r="L28" s="98">
        <v>0</v>
      </c>
      <c r="M28" s="98">
        <v>0</v>
      </c>
      <c r="N28" s="98">
        <v>0</v>
      </c>
      <c r="O28" s="98">
        <v>0</v>
      </c>
      <c r="P28" s="104">
        <v>12000</v>
      </c>
    </row>
    <row r="29" spans="1:16" ht="12.75">
      <c r="A29" s="102">
        <v>3274</v>
      </c>
      <c r="B29" s="102" t="s">
        <v>1586</v>
      </c>
      <c r="C29" s="98">
        <v>9445</v>
      </c>
      <c r="D29" s="103">
        <v>9509.71</v>
      </c>
      <c r="E29" s="98">
        <f t="shared" si="0"/>
        <v>101</v>
      </c>
      <c r="F29" s="98">
        <v>16408</v>
      </c>
      <c r="G29" s="98">
        <v>16408</v>
      </c>
      <c r="H29" s="98">
        <f t="shared" si="2"/>
        <v>100</v>
      </c>
      <c r="I29" s="104">
        <v>0</v>
      </c>
      <c r="J29" s="98">
        <v>4458</v>
      </c>
      <c r="K29" s="98">
        <v>3940</v>
      </c>
      <c r="L29" s="98">
        <v>0</v>
      </c>
      <c r="M29" s="98">
        <v>0</v>
      </c>
      <c r="N29" s="98">
        <v>0</v>
      </c>
      <c r="O29" s="98">
        <v>3500</v>
      </c>
      <c r="P29" s="104">
        <v>0</v>
      </c>
    </row>
    <row r="30" spans="1:16" ht="12.75">
      <c r="A30" s="102">
        <v>3278</v>
      </c>
      <c r="B30" s="102" t="s">
        <v>1587</v>
      </c>
      <c r="C30" s="98">
        <v>14663</v>
      </c>
      <c r="D30" s="103">
        <v>14764.12</v>
      </c>
      <c r="E30" s="98">
        <f t="shared" si="0"/>
        <v>101</v>
      </c>
      <c r="F30" s="98">
        <v>25956</v>
      </c>
      <c r="G30" s="98">
        <v>25956</v>
      </c>
      <c r="H30" s="98">
        <f t="shared" si="2"/>
        <v>100</v>
      </c>
      <c r="I30" s="104">
        <v>0</v>
      </c>
      <c r="J30" s="98">
        <v>7346</v>
      </c>
      <c r="K30" s="98">
        <v>5242</v>
      </c>
      <c r="L30" s="98">
        <v>0</v>
      </c>
      <c r="M30" s="98">
        <v>0</v>
      </c>
      <c r="N30" s="98">
        <v>0</v>
      </c>
      <c r="O30" s="98">
        <v>0</v>
      </c>
      <c r="P30" s="104">
        <v>0</v>
      </c>
    </row>
    <row r="31" spans="1:16" ht="12.75">
      <c r="A31" s="102">
        <v>3280</v>
      </c>
      <c r="B31" s="102" t="s">
        <v>1588</v>
      </c>
      <c r="C31" s="98">
        <v>19075</v>
      </c>
      <c r="D31" s="103">
        <v>19206.2</v>
      </c>
      <c r="E31" s="98">
        <f t="shared" si="0"/>
        <v>101</v>
      </c>
      <c r="F31" s="98">
        <v>7177</v>
      </c>
      <c r="G31" s="98">
        <v>7177</v>
      </c>
      <c r="H31" s="98">
        <f t="shared" si="2"/>
        <v>100</v>
      </c>
      <c r="I31" s="104">
        <v>0</v>
      </c>
      <c r="J31" s="98">
        <v>3941</v>
      </c>
      <c r="K31" s="98">
        <v>3989</v>
      </c>
      <c r="L31" s="98">
        <v>0</v>
      </c>
      <c r="M31" s="98">
        <v>0</v>
      </c>
      <c r="N31" s="98">
        <v>0</v>
      </c>
      <c r="O31" s="98">
        <v>0</v>
      </c>
      <c r="P31" s="104">
        <v>0</v>
      </c>
    </row>
    <row r="32" spans="1:16" ht="12.75">
      <c r="A32" s="102">
        <v>3282</v>
      </c>
      <c r="B32" s="102" t="s">
        <v>1589</v>
      </c>
      <c r="C32" s="98">
        <v>167077</v>
      </c>
      <c r="D32" s="103">
        <v>168229.05</v>
      </c>
      <c r="E32" s="98">
        <f t="shared" si="0"/>
        <v>101</v>
      </c>
      <c r="F32" s="98">
        <v>41491</v>
      </c>
      <c r="G32" s="98">
        <v>41491</v>
      </c>
      <c r="H32" s="98">
        <f t="shared" si="2"/>
        <v>100</v>
      </c>
      <c r="I32" s="104">
        <v>70</v>
      </c>
      <c r="J32" s="98">
        <v>12534</v>
      </c>
      <c r="K32" s="98">
        <v>4999</v>
      </c>
      <c r="L32" s="98">
        <v>0</v>
      </c>
      <c r="M32" s="98">
        <v>0</v>
      </c>
      <c r="N32" s="98">
        <v>0</v>
      </c>
      <c r="O32" s="98">
        <v>3500</v>
      </c>
      <c r="P32" s="104">
        <v>9800</v>
      </c>
    </row>
    <row r="33" spans="1:16" ht="12.75">
      <c r="A33" s="102">
        <v>3284</v>
      </c>
      <c r="B33" s="102" t="s">
        <v>1590</v>
      </c>
      <c r="C33" s="98">
        <v>10478</v>
      </c>
      <c r="D33" s="103">
        <v>10549.7</v>
      </c>
      <c r="E33" s="98">
        <f t="shared" si="0"/>
        <v>101</v>
      </c>
      <c r="F33" s="98">
        <v>11635</v>
      </c>
      <c r="G33" s="98">
        <v>11635</v>
      </c>
      <c r="H33" s="98">
        <f t="shared" si="2"/>
        <v>100</v>
      </c>
      <c r="I33" s="104">
        <v>0</v>
      </c>
      <c r="J33" s="98">
        <v>3017</v>
      </c>
      <c r="K33" s="98">
        <v>1100</v>
      </c>
      <c r="L33" s="98">
        <v>0</v>
      </c>
      <c r="M33" s="98">
        <v>0</v>
      </c>
      <c r="N33" s="98">
        <v>0</v>
      </c>
      <c r="O33" s="98">
        <v>0</v>
      </c>
      <c r="P33" s="104">
        <v>0</v>
      </c>
    </row>
    <row r="34" spans="1:16" ht="12.75">
      <c r="A34" s="102">
        <v>3286</v>
      </c>
      <c r="B34" s="102" t="s">
        <v>1591</v>
      </c>
      <c r="C34" s="98">
        <v>12013</v>
      </c>
      <c r="D34" s="103">
        <v>12096.2</v>
      </c>
      <c r="E34" s="98">
        <f t="shared" si="0"/>
        <v>101</v>
      </c>
      <c r="F34" s="98">
        <v>10021</v>
      </c>
      <c r="G34" s="98">
        <v>10021</v>
      </c>
      <c r="H34" s="98">
        <f t="shared" si="2"/>
        <v>100</v>
      </c>
      <c r="I34" s="104">
        <v>0</v>
      </c>
      <c r="J34" s="98">
        <v>3299</v>
      </c>
      <c r="K34" s="98">
        <v>2772</v>
      </c>
      <c r="L34" s="98">
        <v>0</v>
      </c>
      <c r="M34" s="98">
        <v>0</v>
      </c>
      <c r="N34" s="98">
        <v>0</v>
      </c>
      <c r="O34" s="98">
        <v>3500</v>
      </c>
      <c r="P34" s="104">
        <v>0</v>
      </c>
    </row>
    <row r="35" spans="1:16" ht="12.75">
      <c r="A35" s="102">
        <v>3290</v>
      </c>
      <c r="B35" s="102" t="s">
        <v>1592</v>
      </c>
      <c r="C35" s="98">
        <v>28788</v>
      </c>
      <c r="D35" s="103">
        <v>28986.99</v>
      </c>
      <c r="E35" s="98">
        <f t="shared" si="0"/>
        <v>101</v>
      </c>
      <c r="F35" s="98">
        <v>23839</v>
      </c>
      <c r="G35" s="98">
        <v>23839</v>
      </c>
      <c r="H35" s="98">
        <f t="shared" si="2"/>
        <v>100</v>
      </c>
      <c r="I35" s="104">
        <v>61</v>
      </c>
      <c r="J35" s="98">
        <v>6482</v>
      </c>
      <c r="K35" s="98">
        <v>3041</v>
      </c>
      <c r="L35" s="98">
        <v>0</v>
      </c>
      <c r="M35" s="98">
        <v>0</v>
      </c>
      <c r="N35" s="98">
        <v>0</v>
      </c>
      <c r="O35" s="98">
        <v>0</v>
      </c>
      <c r="P35" s="104">
        <v>0</v>
      </c>
    </row>
    <row r="36" spans="1:16" ht="12.75">
      <c r="A36" s="102">
        <v>3292</v>
      </c>
      <c r="B36" s="102" t="s">
        <v>1593</v>
      </c>
      <c r="C36" s="98">
        <v>24645</v>
      </c>
      <c r="D36" s="103">
        <v>24814.62</v>
      </c>
      <c r="E36" s="98">
        <f t="shared" si="0"/>
        <v>101</v>
      </c>
      <c r="F36" s="98">
        <v>7371</v>
      </c>
      <c r="G36" s="98">
        <v>7371</v>
      </c>
      <c r="H36" s="98">
        <f t="shared" si="2"/>
        <v>100</v>
      </c>
      <c r="I36" s="104">
        <v>0</v>
      </c>
      <c r="J36" s="98">
        <v>5490</v>
      </c>
      <c r="K36" s="98">
        <v>2945</v>
      </c>
      <c r="L36" s="98">
        <v>34000</v>
      </c>
      <c r="M36" s="98">
        <v>34000</v>
      </c>
      <c r="N36" s="98">
        <v>2485</v>
      </c>
      <c r="O36" s="98">
        <v>0</v>
      </c>
      <c r="P36" s="104">
        <v>0</v>
      </c>
    </row>
    <row r="37" spans="1:16" ht="12.75">
      <c r="A37" s="102">
        <v>3296</v>
      </c>
      <c r="B37" s="102" t="s">
        <v>1594</v>
      </c>
      <c r="C37" s="98">
        <v>18608</v>
      </c>
      <c r="D37" s="103">
        <v>18735.82</v>
      </c>
      <c r="E37" s="98">
        <f t="shared" si="0"/>
        <v>101</v>
      </c>
      <c r="F37" s="98">
        <v>5818</v>
      </c>
      <c r="G37" s="98">
        <v>5818</v>
      </c>
      <c r="H37" s="98">
        <f t="shared" si="2"/>
        <v>100</v>
      </c>
      <c r="I37" s="104">
        <v>0</v>
      </c>
      <c r="J37" s="98">
        <v>5237</v>
      </c>
      <c r="K37" s="98">
        <v>10167</v>
      </c>
      <c r="L37" s="98">
        <v>0</v>
      </c>
      <c r="M37" s="98">
        <v>0</v>
      </c>
      <c r="N37" s="98">
        <v>0</v>
      </c>
      <c r="O37" s="98">
        <v>0</v>
      </c>
      <c r="P37" s="104">
        <v>0</v>
      </c>
    </row>
    <row r="38" spans="1:16" s="100" customFormat="1" ht="18" customHeight="1">
      <c r="A38" s="105"/>
      <c r="B38" s="101" t="s">
        <v>1595</v>
      </c>
      <c r="C38" s="95">
        <f>SUM(C15:C37)</f>
        <v>1906071</v>
      </c>
      <c r="D38" s="99">
        <f>SUM(D15:D37)</f>
        <v>1919213.7100000002</v>
      </c>
      <c r="E38" s="95">
        <f t="shared" si="0"/>
        <v>101</v>
      </c>
      <c r="F38" s="95">
        <f>SUM(F15:F37)</f>
        <v>813780</v>
      </c>
      <c r="G38" s="95">
        <f>SUM(G15:G37)</f>
        <v>813780</v>
      </c>
      <c r="H38" s="95">
        <f t="shared" si="2"/>
        <v>100</v>
      </c>
      <c r="I38" s="99">
        <f aca="true" t="shared" si="3" ref="I38:P38">SUM(I15:I37)</f>
        <v>7784</v>
      </c>
      <c r="J38" s="95">
        <f t="shared" si="3"/>
        <v>117876</v>
      </c>
      <c r="K38" s="95">
        <f t="shared" si="3"/>
        <v>91481</v>
      </c>
      <c r="L38" s="95">
        <f t="shared" si="3"/>
        <v>2265992</v>
      </c>
      <c r="M38" s="95">
        <f t="shared" si="3"/>
        <v>2265992</v>
      </c>
      <c r="N38" s="95">
        <f t="shared" si="3"/>
        <v>15541</v>
      </c>
      <c r="O38" s="95">
        <f t="shared" si="3"/>
        <v>24500</v>
      </c>
      <c r="P38" s="99">
        <f t="shared" si="3"/>
        <v>257855</v>
      </c>
    </row>
    <row r="39" spans="1:16" s="100" customFormat="1" ht="18" customHeight="1">
      <c r="A39" s="105"/>
      <c r="B39" s="101" t="s">
        <v>1596</v>
      </c>
      <c r="C39" s="95"/>
      <c r="D39" s="99">
        <v>0</v>
      </c>
      <c r="E39" s="98"/>
      <c r="F39" s="95"/>
      <c r="G39" s="95">
        <v>0</v>
      </c>
      <c r="H39" s="98"/>
      <c r="I39" s="99">
        <v>0</v>
      </c>
      <c r="J39" s="95"/>
      <c r="K39" s="95">
        <v>0</v>
      </c>
      <c r="L39" s="95"/>
      <c r="M39" s="95"/>
      <c r="N39" s="95"/>
      <c r="O39" s="95"/>
      <c r="P39" s="99"/>
    </row>
    <row r="40" spans="1:16" ht="12.75">
      <c r="A40" s="102">
        <v>3600</v>
      </c>
      <c r="B40" s="102" t="s">
        <v>1597</v>
      </c>
      <c r="C40" s="98">
        <v>0</v>
      </c>
      <c r="D40" s="103">
        <v>0</v>
      </c>
      <c r="E40" s="98"/>
      <c r="F40" s="98">
        <v>398652</v>
      </c>
      <c r="G40" s="98">
        <v>398652</v>
      </c>
      <c r="H40" s="98">
        <f t="shared" si="2"/>
        <v>100</v>
      </c>
      <c r="I40" s="104">
        <v>0</v>
      </c>
      <c r="J40" s="98">
        <v>0</v>
      </c>
      <c r="K40" s="98">
        <v>0</v>
      </c>
      <c r="L40" s="98">
        <v>1304734</v>
      </c>
      <c r="M40" s="98">
        <v>1304734</v>
      </c>
      <c r="N40" s="98">
        <v>0</v>
      </c>
      <c r="O40" s="98">
        <v>0</v>
      </c>
      <c r="P40" s="104">
        <v>0</v>
      </c>
    </row>
    <row r="41" spans="1:16" ht="12.75">
      <c r="A41" s="102">
        <v>3601</v>
      </c>
      <c r="B41" s="102" t="s">
        <v>1598</v>
      </c>
      <c r="C41" s="98">
        <v>556961</v>
      </c>
      <c r="D41" s="103">
        <v>560801.41</v>
      </c>
      <c r="E41" s="98">
        <f aca="true" t="shared" si="4" ref="E41:E85">ROUND(D41*100/C41,0)</f>
        <v>101</v>
      </c>
      <c r="F41" s="98">
        <v>16676</v>
      </c>
      <c r="G41" s="98">
        <v>16676</v>
      </c>
      <c r="H41" s="98">
        <f t="shared" si="2"/>
        <v>100</v>
      </c>
      <c r="I41" s="104">
        <v>2009</v>
      </c>
      <c r="J41" s="98">
        <v>17189</v>
      </c>
      <c r="K41" s="98">
        <v>155</v>
      </c>
      <c r="L41" s="98">
        <v>2509</v>
      </c>
      <c r="M41" s="98">
        <v>2509</v>
      </c>
      <c r="N41" s="98">
        <v>0</v>
      </c>
      <c r="O41" s="98">
        <v>0</v>
      </c>
      <c r="P41" s="104">
        <v>131300</v>
      </c>
    </row>
    <row r="42" spans="1:16" ht="12.75">
      <c r="A42" s="102">
        <v>3605</v>
      </c>
      <c r="B42" s="102" t="s">
        <v>1599</v>
      </c>
      <c r="C42" s="98">
        <v>50367</v>
      </c>
      <c r="D42" s="103">
        <v>50714.3</v>
      </c>
      <c r="E42" s="98">
        <f t="shared" si="4"/>
        <v>101</v>
      </c>
      <c r="F42" s="98">
        <v>50215</v>
      </c>
      <c r="G42" s="98">
        <v>50215</v>
      </c>
      <c r="H42" s="98">
        <f t="shared" si="2"/>
        <v>100</v>
      </c>
      <c r="I42" s="104">
        <v>0</v>
      </c>
      <c r="J42" s="98">
        <v>10055</v>
      </c>
      <c r="K42" s="98">
        <v>2113</v>
      </c>
      <c r="L42" s="98">
        <v>0</v>
      </c>
      <c r="M42" s="98">
        <v>0</v>
      </c>
      <c r="N42" s="98">
        <v>0</v>
      </c>
      <c r="O42" s="98">
        <v>0</v>
      </c>
      <c r="P42" s="104">
        <v>0</v>
      </c>
    </row>
    <row r="43" spans="1:16" ht="12.75">
      <c r="A43" s="102">
        <v>3642</v>
      </c>
      <c r="B43" s="102" t="s">
        <v>1600</v>
      </c>
      <c r="C43" s="98">
        <v>48600</v>
      </c>
      <c r="D43" s="103">
        <v>48934.99</v>
      </c>
      <c r="E43" s="98">
        <f t="shared" si="4"/>
        <v>101</v>
      </c>
      <c r="F43" s="98">
        <v>14589</v>
      </c>
      <c r="G43" s="98">
        <v>14589</v>
      </c>
      <c r="H43" s="98">
        <f t="shared" si="2"/>
        <v>100</v>
      </c>
      <c r="I43" s="104">
        <v>0</v>
      </c>
      <c r="J43" s="98">
        <v>7215</v>
      </c>
      <c r="K43" s="98">
        <v>5616</v>
      </c>
      <c r="L43" s="98">
        <v>0</v>
      </c>
      <c r="M43" s="98">
        <v>0</v>
      </c>
      <c r="N43" s="98">
        <v>0</v>
      </c>
      <c r="O43" s="98">
        <v>2750</v>
      </c>
      <c r="P43" s="104">
        <v>4900</v>
      </c>
    </row>
    <row r="44" spans="1:16" ht="12.75">
      <c r="A44" s="102">
        <v>3644</v>
      </c>
      <c r="B44" s="102" t="s">
        <v>1601</v>
      </c>
      <c r="C44" s="98">
        <v>8389</v>
      </c>
      <c r="D44" s="103">
        <v>8446.4</v>
      </c>
      <c r="E44" s="98">
        <f t="shared" si="4"/>
        <v>101</v>
      </c>
      <c r="F44" s="98">
        <v>24093</v>
      </c>
      <c r="G44" s="98">
        <v>24093</v>
      </c>
      <c r="H44" s="98">
        <f t="shared" si="2"/>
        <v>100</v>
      </c>
      <c r="I44" s="104">
        <v>0</v>
      </c>
      <c r="J44" s="98">
        <v>4288</v>
      </c>
      <c r="K44" s="98">
        <v>1361</v>
      </c>
      <c r="L44" s="98">
        <v>0</v>
      </c>
      <c r="M44" s="98">
        <v>0</v>
      </c>
      <c r="N44" s="98">
        <v>3488</v>
      </c>
      <c r="O44" s="98">
        <v>0</v>
      </c>
      <c r="P44" s="104">
        <v>0</v>
      </c>
    </row>
    <row r="45" spans="1:16" ht="12.75">
      <c r="A45" s="102">
        <v>3648</v>
      </c>
      <c r="B45" s="102" t="s">
        <v>1602</v>
      </c>
      <c r="C45" s="98">
        <v>30855</v>
      </c>
      <c r="D45" s="103">
        <v>31067.61</v>
      </c>
      <c r="E45" s="98">
        <f t="shared" si="4"/>
        <v>101</v>
      </c>
      <c r="F45" s="98">
        <v>22181</v>
      </c>
      <c r="G45" s="98">
        <v>22181</v>
      </c>
      <c r="H45" s="98">
        <f t="shared" si="2"/>
        <v>100</v>
      </c>
      <c r="I45" s="104">
        <v>0</v>
      </c>
      <c r="J45" s="98">
        <v>5590</v>
      </c>
      <c r="K45" s="98">
        <v>2295</v>
      </c>
      <c r="L45" s="98">
        <v>43000</v>
      </c>
      <c r="M45" s="98">
        <v>43000</v>
      </c>
      <c r="N45" s="98">
        <v>0</v>
      </c>
      <c r="O45" s="98">
        <v>0</v>
      </c>
      <c r="P45" s="104">
        <v>0</v>
      </c>
    </row>
    <row r="46" spans="1:16" ht="12.75">
      <c r="A46" s="102">
        <v>3652</v>
      </c>
      <c r="B46" s="102" t="s">
        <v>1603</v>
      </c>
      <c r="C46" s="98">
        <v>14917</v>
      </c>
      <c r="D46" s="103">
        <v>15019.82</v>
      </c>
      <c r="E46" s="98">
        <f t="shared" si="4"/>
        <v>101</v>
      </c>
      <c r="F46" s="98">
        <v>4280</v>
      </c>
      <c r="G46" s="98">
        <v>4280</v>
      </c>
      <c r="H46" s="98">
        <f t="shared" si="2"/>
        <v>100</v>
      </c>
      <c r="I46" s="104">
        <v>0</v>
      </c>
      <c r="J46" s="98">
        <v>1903</v>
      </c>
      <c r="K46" s="98">
        <v>934</v>
      </c>
      <c r="L46" s="98">
        <v>0</v>
      </c>
      <c r="M46" s="98">
        <v>0</v>
      </c>
      <c r="N46" s="98">
        <v>3500</v>
      </c>
      <c r="O46" s="98">
        <v>0</v>
      </c>
      <c r="P46" s="104">
        <v>0</v>
      </c>
    </row>
    <row r="47" spans="1:16" ht="12.75">
      <c r="A47" s="102">
        <v>3656</v>
      </c>
      <c r="B47" s="102" t="s">
        <v>1604</v>
      </c>
      <c r="C47" s="98">
        <v>33107</v>
      </c>
      <c r="D47" s="103">
        <v>33335.47</v>
      </c>
      <c r="E47" s="98">
        <f t="shared" si="4"/>
        <v>101</v>
      </c>
      <c r="F47" s="98">
        <v>28337</v>
      </c>
      <c r="G47" s="98">
        <v>28337</v>
      </c>
      <c r="H47" s="98">
        <f t="shared" si="2"/>
        <v>100</v>
      </c>
      <c r="I47" s="104">
        <v>0</v>
      </c>
      <c r="J47" s="98">
        <v>7525</v>
      </c>
      <c r="K47" s="98">
        <v>4933</v>
      </c>
      <c r="L47" s="98">
        <v>0</v>
      </c>
      <c r="M47" s="98">
        <v>0</v>
      </c>
      <c r="N47" s="98">
        <v>0</v>
      </c>
      <c r="O47" s="98">
        <v>3500</v>
      </c>
      <c r="P47" s="104">
        <v>0</v>
      </c>
    </row>
    <row r="48" spans="1:16" ht="12.75">
      <c r="A48" s="102">
        <v>3658</v>
      </c>
      <c r="B48" s="102" t="s">
        <v>1605</v>
      </c>
      <c r="C48" s="98">
        <v>11866</v>
      </c>
      <c r="D48" s="103">
        <v>11947.37</v>
      </c>
      <c r="E48" s="98">
        <f t="shared" si="4"/>
        <v>101</v>
      </c>
      <c r="F48" s="98">
        <v>13072</v>
      </c>
      <c r="G48" s="98">
        <v>13072</v>
      </c>
      <c r="H48" s="98">
        <f t="shared" si="2"/>
        <v>100</v>
      </c>
      <c r="I48" s="104">
        <v>0</v>
      </c>
      <c r="J48" s="98">
        <v>3746</v>
      </c>
      <c r="K48" s="98">
        <v>2716</v>
      </c>
      <c r="L48" s="98">
        <v>0</v>
      </c>
      <c r="M48" s="98">
        <v>0</v>
      </c>
      <c r="N48" s="98">
        <v>0</v>
      </c>
      <c r="O48" s="98">
        <v>3500</v>
      </c>
      <c r="P48" s="104">
        <v>19000</v>
      </c>
    </row>
    <row r="49" spans="1:16" ht="12.75">
      <c r="A49" s="102">
        <v>3660</v>
      </c>
      <c r="B49" s="102" t="s">
        <v>1606</v>
      </c>
      <c r="C49" s="98">
        <v>4122</v>
      </c>
      <c r="D49" s="103">
        <v>4149.85</v>
      </c>
      <c r="E49" s="98">
        <f t="shared" si="4"/>
        <v>101</v>
      </c>
      <c r="F49" s="98">
        <v>15925</v>
      </c>
      <c r="G49" s="98">
        <v>15925</v>
      </c>
      <c r="H49" s="98">
        <f t="shared" si="2"/>
        <v>100</v>
      </c>
      <c r="I49" s="104">
        <v>0</v>
      </c>
      <c r="J49" s="98">
        <v>3344</v>
      </c>
      <c r="K49" s="98">
        <v>1169</v>
      </c>
      <c r="L49" s="98">
        <v>0</v>
      </c>
      <c r="M49" s="98">
        <v>0</v>
      </c>
      <c r="N49" s="98">
        <v>3457</v>
      </c>
      <c r="O49" s="98">
        <v>0</v>
      </c>
      <c r="P49" s="104">
        <v>0</v>
      </c>
    </row>
    <row r="50" spans="1:16" ht="12.75">
      <c r="A50" s="102">
        <v>3664</v>
      </c>
      <c r="B50" s="102" t="s">
        <v>1607</v>
      </c>
      <c r="C50" s="98">
        <v>4782</v>
      </c>
      <c r="D50" s="103">
        <v>4814.73</v>
      </c>
      <c r="E50" s="98">
        <f t="shared" si="4"/>
        <v>101</v>
      </c>
      <c r="F50" s="98">
        <v>11667</v>
      </c>
      <c r="G50" s="98">
        <v>11667</v>
      </c>
      <c r="H50" s="98">
        <f t="shared" si="2"/>
        <v>100</v>
      </c>
      <c r="I50" s="104">
        <v>0</v>
      </c>
      <c r="J50" s="98">
        <v>2470</v>
      </c>
      <c r="K50" s="98">
        <v>1011</v>
      </c>
      <c r="L50" s="98">
        <v>0</v>
      </c>
      <c r="M50" s="98">
        <v>0</v>
      </c>
      <c r="N50" s="98">
        <v>2927</v>
      </c>
      <c r="O50" s="98">
        <v>0</v>
      </c>
      <c r="P50" s="104">
        <v>0</v>
      </c>
    </row>
    <row r="51" spans="1:16" ht="12.75">
      <c r="A51" s="102">
        <v>3668</v>
      </c>
      <c r="B51" s="102" t="s">
        <v>1608</v>
      </c>
      <c r="C51" s="98">
        <v>27187</v>
      </c>
      <c r="D51" s="103">
        <v>27373.57</v>
      </c>
      <c r="E51" s="98">
        <f t="shared" si="4"/>
        <v>101</v>
      </c>
      <c r="F51" s="98">
        <v>13026</v>
      </c>
      <c r="G51" s="98">
        <v>13026</v>
      </c>
      <c r="H51" s="98">
        <f t="shared" si="2"/>
        <v>100</v>
      </c>
      <c r="I51" s="104">
        <v>0</v>
      </c>
      <c r="J51" s="98">
        <v>6420</v>
      </c>
      <c r="K51" s="98">
        <v>10472</v>
      </c>
      <c r="L51" s="98">
        <v>0</v>
      </c>
      <c r="M51" s="98">
        <v>0</v>
      </c>
      <c r="N51" s="98">
        <v>3427</v>
      </c>
      <c r="O51" s="98">
        <v>0</v>
      </c>
      <c r="P51" s="104">
        <v>0</v>
      </c>
    </row>
    <row r="52" spans="1:16" ht="12.75">
      <c r="A52" s="102">
        <v>3672</v>
      </c>
      <c r="B52" s="102" t="s">
        <v>1609</v>
      </c>
      <c r="C52" s="98">
        <v>5797</v>
      </c>
      <c r="D52" s="103">
        <v>5836.96</v>
      </c>
      <c r="E52" s="98">
        <f t="shared" si="4"/>
        <v>101</v>
      </c>
      <c r="F52" s="98">
        <v>14960</v>
      </c>
      <c r="G52" s="98">
        <v>14960</v>
      </c>
      <c r="H52" s="98">
        <f t="shared" si="2"/>
        <v>100</v>
      </c>
      <c r="I52" s="104">
        <v>0</v>
      </c>
      <c r="J52" s="98">
        <v>3208</v>
      </c>
      <c r="K52" s="98">
        <v>901</v>
      </c>
      <c r="L52" s="98">
        <v>0</v>
      </c>
      <c r="M52" s="98">
        <v>0</v>
      </c>
      <c r="N52" s="98">
        <v>0</v>
      </c>
      <c r="O52" s="98">
        <v>0</v>
      </c>
      <c r="P52" s="104">
        <v>0</v>
      </c>
    </row>
    <row r="53" spans="1:16" ht="12.75">
      <c r="A53" s="102">
        <v>3674</v>
      </c>
      <c r="B53" s="102" t="s">
        <v>1610</v>
      </c>
      <c r="C53" s="98">
        <v>16093</v>
      </c>
      <c r="D53" s="103">
        <v>16204.54</v>
      </c>
      <c r="E53" s="98">
        <f t="shared" si="4"/>
        <v>101</v>
      </c>
      <c r="F53" s="98">
        <v>18404</v>
      </c>
      <c r="G53" s="98">
        <v>18404</v>
      </c>
      <c r="H53" s="98">
        <f t="shared" si="2"/>
        <v>100</v>
      </c>
      <c r="I53" s="104">
        <v>0</v>
      </c>
      <c r="J53" s="98">
        <v>5032</v>
      </c>
      <c r="K53" s="98">
        <v>20680</v>
      </c>
      <c r="L53" s="98">
        <v>20000</v>
      </c>
      <c r="M53" s="98">
        <v>20000</v>
      </c>
      <c r="N53" s="98">
        <v>0</v>
      </c>
      <c r="O53" s="98">
        <v>5250</v>
      </c>
      <c r="P53" s="104">
        <v>0</v>
      </c>
    </row>
    <row r="54" spans="1:16" ht="12.75">
      <c r="A54" s="102">
        <v>3676</v>
      </c>
      <c r="B54" s="102" t="s">
        <v>1611</v>
      </c>
      <c r="C54" s="98">
        <v>5177</v>
      </c>
      <c r="D54" s="103">
        <v>5212.36</v>
      </c>
      <c r="E54" s="98">
        <f t="shared" si="4"/>
        <v>101</v>
      </c>
      <c r="F54" s="98">
        <v>10092</v>
      </c>
      <c r="G54" s="98">
        <v>10092</v>
      </c>
      <c r="H54" s="98">
        <f t="shared" si="2"/>
        <v>100</v>
      </c>
      <c r="I54" s="104">
        <v>0</v>
      </c>
      <c r="J54" s="98">
        <v>3019</v>
      </c>
      <c r="K54" s="98">
        <v>2037</v>
      </c>
      <c r="L54" s="98">
        <v>0</v>
      </c>
      <c r="M54" s="98">
        <v>0</v>
      </c>
      <c r="N54" s="98">
        <v>3146</v>
      </c>
      <c r="O54" s="98">
        <v>0</v>
      </c>
      <c r="P54" s="104">
        <v>0</v>
      </c>
    </row>
    <row r="55" spans="1:16" ht="12.75">
      <c r="A55" s="102">
        <v>3680</v>
      </c>
      <c r="B55" s="102" t="s">
        <v>1612</v>
      </c>
      <c r="C55" s="98">
        <v>6918</v>
      </c>
      <c r="D55" s="103">
        <v>6966.12</v>
      </c>
      <c r="E55" s="98">
        <f t="shared" si="4"/>
        <v>101</v>
      </c>
      <c r="F55" s="98">
        <v>32841</v>
      </c>
      <c r="G55" s="98">
        <v>32841</v>
      </c>
      <c r="H55" s="98">
        <f t="shared" si="2"/>
        <v>100</v>
      </c>
      <c r="I55" s="104">
        <v>0</v>
      </c>
      <c r="J55" s="98">
        <v>5915</v>
      </c>
      <c r="K55" s="98">
        <v>1982</v>
      </c>
      <c r="L55" s="98">
        <v>0</v>
      </c>
      <c r="M55" s="98">
        <v>0</v>
      </c>
      <c r="N55" s="98">
        <v>2056</v>
      </c>
      <c r="O55" s="98">
        <v>0</v>
      </c>
      <c r="P55" s="104">
        <v>0</v>
      </c>
    </row>
    <row r="56" spans="1:16" ht="12.75">
      <c r="A56" s="102">
        <v>3684</v>
      </c>
      <c r="B56" s="102" t="s">
        <v>1613</v>
      </c>
      <c r="C56" s="98">
        <v>16368</v>
      </c>
      <c r="D56" s="103">
        <v>16480.81</v>
      </c>
      <c r="E56" s="98">
        <f t="shared" si="4"/>
        <v>101</v>
      </c>
      <c r="F56" s="98">
        <v>24723</v>
      </c>
      <c r="G56" s="98">
        <v>24723</v>
      </c>
      <c r="H56" s="98">
        <f t="shared" si="2"/>
        <v>100</v>
      </c>
      <c r="I56" s="104">
        <v>0</v>
      </c>
      <c r="J56" s="98">
        <v>6049</v>
      </c>
      <c r="K56" s="98">
        <v>4318</v>
      </c>
      <c r="L56" s="98">
        <v>0</v>
      </c>
      <c r="M56" s="98">
        <v>0</v>
      </c>
      <c r="N56" s="98">
        <v>3500</v>
      </c>
      <c r="O56" s="98">
        <v>0</v>
      </c>
      <c r="P56" s="104">
        <v>0</v>
      </c>
    </row>
    <row r="57" spans="1:16" ht="12.75">
      <c r="A57" s="102">
        <v>3688</v>
      </c>
      <c r="B57" s="102" t="s">
        <v>1614</v>
      </c>
      <c r="C57" s="98">
        <v>5451</v>
      </c>
      <c r="D57" s="103">
        <v>5488.66</v>
      </c>
      <c r="E57" s="98">
        <f t="shared" si="4"/>
        <v>101</v>
      </c>
      <c r="F57" s="98">
        <v>18051</v>
      </c>
      <c r="G57" s="98">
        <v>18051</v>
      </c>
      <c r="H57" s="98">
        <f t="shared" si="2"/>
        <v>100</v>
      </c>
      <c r="I57" s="104">
        <v>384</v>
      </c>
      <c r="J57" s="98">
        <v>3842</v>
      </c>
      <c r="K57" s="98">
        <v>1242</v>
      </c>
      <c r="L57" s="98">
        <v>0</v>
      </c>
      <c r="M57" s="98">
        <v>0</v>
      </c>
      <c r="N57" s="98">
        <v>3297</v>
      </c>
      <c r="O57" s="98">
        <v>0</v>
      </c>
      <c r="P57" s="104">
        <v>0</v>
      </c>
    </row>
    <row r="58" spans="1:16" ht="12.75">
      <c r="A58" s="102">
        <v>3690</v>
      </c>
      <c r="B58" s="102" t="s">
        <v>1615</v>
      </c>
      <c r="C58" s="98">
        <v>18530</v>
      </c>
      <c r="D58" s="103">
        <v>18657.25</v>
      </c>
      <c r="E58" s="98">
        <f t="shared" si="4"/>
        <v>101</v>
      </c>
      <c r="F58" s="98">
        <v>8868</v>
      </c>
      <c r="G58" s="98">
        <v>8868</v>
      </c>
      <c r="H58" s="98">
        <f t="shared" si="2"/>
        <v>100</v>
      </c>
      <c r="I58" s="104">
        <v>145</v>
      </c>
      <c r="J58" s="98">
        <v>4404</v>
      </c>
      <c r="K58" s="98">
        <v>4373</v>
      </c>
      <c r="L58" s="98">
        <v>0</v>
      </c>
      <c r="M58" s="98">
        <v>0</v>
      </c>
      <c r="N58" s="98">
        <v>3500</v>
      </c>
      <c r="O58" s="98">
        <v>0</v>
      </c>
      <c r="P58" s="104">
        <v>0</v>
      </c>
    </row>
    <row r="59" spans="1:16" ht="12.75">
      <c r="A59" s="102">
        <v>3694</v>
      </c>
      <c r="B59" s="102" t="s">
        <v>1616</v>
      </c>
      <c r="C59" s="98">
        <v>10452</v>
      </c>
      <c r="D59" s="103">
        <v>10524.19</v>
      </c>
      <c r="E59" s="98">
        <f t="shared" si="4"/>
        <v>101</v>
      </c>
      <c r="F59" s="98">
        <v>9853</v>
      </c>
      <c r="G59" s="98">
        <v>9853</v>
      </c>
      <c r="H59" s="98">
        <f t="shared" si="2"/>
        <v>100</v>
      </c>
      <c r="I59" s="104">
        <v>0</v>
      </c>
      <c r="J59" s="98">
        <v>2348</v>
      </c>
      <c r="K59" s="98">
        <v>804</v>
      </c>
      <c r="L59" s="98">
        <v>0</v>
      </c>
      <c r="M59" s="98">
        <v>0</v>
      </c>
      <c r="N59" s="98">
        <v>3349</v>
      </c>
      <c r="O59" s="98">
        <v>0</v>
      </c>
      <c r="P59" s="104">
        <v>0</v>
      </c>
    </row>
    <row r="60" spans="1:16" ht="12.75">
      <c r="A60" s="102">
        <v>3696</v>
      </c>
      <c r="B60" s="102" t="s">
        <v>1617</v>
      </c>
      <c r="C60" s="98">
        <v>17765</v>
      </c>
      <c r="D60" s="103">
        <v>17888.01</v>
      </c>
      <c r="E60" s="98">
        <f t="shared" si="4"/>
        <v>101</v>
      </c>
      <c r="F60" s="98">
        <v>23831</v>
      </c>
      <c r="G60" s="98">
        <v>23831</v>
      </c>
      <c r="H60" s="98">
        <f t="shared" si="2"/>
        <v>100</v>
      </c>
      <c r="I60" s="104">
        <v>0</v>
      </c>
      <c r="J60" s="98">
        <v>5646</v>
      </c>
      <c r="K60" s="98">
        <v>2128</v>
      </c>
      <c r="L60" s="98">
        <v>0</v>
      </c>
      <c r="M60" s="98">
        <v>0</v>
      </c>
      <c r="N60" s="98">
        <v>3477</v>
      </c>
      <c r="O60" s="98">
        <v>0</v>
      </c>
      <c r="P60" s="104">
        <v>0</v>
      </c>
    </row>
    <row r="61" spans="1:16" s="100" customFormat="1" ht="18" customHeight="1">
      <c r="A61" s="105"/>
      <c r="B61" s="101" t="s">
        <v>1618</v>
      </c>
      <c r="C61" s="95">
        <f>SUM(C40:C60)</f>
        <v>893704</v>
      </c>
      <c r="D61" s="99">
        <f>SUM(D40:D60)</f>
        <v>899864.4199999999</v>
      </c>
      <c r="E61" s="95">
        <f t="shared" si="4"/>
        <v>101</v>
      </c>
      <c r="F61" s="95">
        <f>SUM(F40:F60)</f>
        <v>774336</v>
      </c>
      <c r="G61" s="95">
        <f>SUM(G40:G60)</f>
        <v>774336</v>
      </c>
      <c r="H61" s="95">
        <f t="shared" si="2"/>
        <v>100</v>
      </c>
      <c r="I61" s="99">
        <f>SUM(I40:I60)</f>
        <v>2538</v>
      </c>
      <c r="J61" s="95">
        <f>SUM(J40:J60)</f>
        <v>109208</v>
      </c>
      <c r="K61" s="95">
        <f aca="true" t="shared" si="5" ref="K61:P61">SUM(K40:K60)</f>
        <v>71240</v>
      </c>
      <c r="L61" s="95">
        <f t="shared" si="5"/>
        <v>1370243</v>
      </c>
      <c r="M61" s="95">
        <f t="shared" si="5"/>
        <v>1370243</v>
      </c>
      <c r="N61" s="95">
        <f t="shared" si="5"/>
        <v>39124</v>
      </c>
      <c r="O61" s="95">
        <f t="shared" si="5"/>
        <v>15000</v>
      </c>
      <c r="P61" s="99">
        <f t="shared" si="5"/>
        <v>155200</v>
      </c>
    </row>
    <row r="62" spans="1:16" s="100" customFormat="1" ht="18" customHeight="1">
      <c r="A62" s="105"/>
      <c r="B62" s="101" t="s">
        <v>1619</v>
      </c>
      <c r="C62" s="95"/>
      <c r="D62" s="99">
        <v>0</v>
      </c>
      <c r="E62" s="98"/>
      <c r="F62" s="95"/>
      <c r="G62" s="95">
        <v>0</v>
      </c>
      <c r="H62" s="98"/>
      <c r="I62" s="99">
        <v>0</v>
      </c>
      <c r="J62" s="95"/>
      <c r="K62" s="95">
        <v>0</v>
      </c>
      <c r="L62" s="95"/>
      <c r="M62" s="95"/>
      <c r="N62" s="95"/>
      <c r="O62" s="95"/>
      <c r="P62" s="99"/>
    </row>
    <row r="63" spans="1:16" ht="12.75">
      <c r="A63" s="102">
        <v>3800</v>
      </c>
      <c r="B63" s="102" t="s">
        <v>1620</v>
      </c>
      <c r="C63" s="98">
        <v>0</v>
      </c>
      <c r="D63" s="103">
        <v>0</v>
      </c>
      <c r="E63" s="98"/>
      <c r="F63" s="98">
        <v>517752</v>
      </c>
      <c r="G63" s="98">
        <v>517752</v>
      </c>
      <c r="H63" s="98">
        <f t="shared" si="2"/>
        <v>100</v>
      </c>
      <c r="I63" s="104">
        <v>0</v>
      </c>
      <c r="J63" s="98">
        <v>0</v>
      </c>
      <c r="K63" s="98">
        <v>0</v>
      </c>
      <c r="L63" s="98">
        <v>1333425</v>
      </c>
      <c r="M63" s="98">
        <v>1333425</v>
      </c>
      <c r="N63" s="98">
        <v>3607</v>
      </c>
      <c r="O63" s="98">
        <v>0</v>
      </c>
      <c r="P63" s="104">
        <v>0</v>
      </c>
    </row>
    <row r="64" spans="1:16" ht="12.75">
      <c r="A64" s="102">
        <v>3801</v>
      </c>
      <c r="B64" s="102" t="s">
        <v>1621</v>
      </c>
      <c r="C64" s="98">
        <v>509583</v>
      </c>
      <c r="D64" s="103">
        <v>513097.03</v>
      </c>
      <c r="E64" s="98">
        <f t="shared" si="4"/>
        <v>101</v>
      </c>
      <c r="F64" s="98">
        <v>7286</v>
      </c>
      <c r="G64" s="98">
        <v>7286</v>
      </c>
      <c r="H64" s="98">
        <f t="shared" si="2"/>
        <v>100</v>
      </c>
      <c r="I64" s="104">
        <v>628</v>
      </c>
      <c r="J64" s="98">
        <v>14800</v>
      </c>
      <c r="K64" s="98">
        <v>0</v>
      </c>
      <c r="L64" s="98">
        <v>52979</v>
      </c>
      <c r="M64" s="98">
        <v>52979</v>
      </c>
      <c r="N64" s="98">
        <v>0</v>
      </c>
      <c r="O64" s="98">
        <v>3500</v>
      </c>
      <c r="P64" s="104">
        <v>0</v>
      </c>
    </row>
    <row r="65" spans="1:16" ht="12.75">
      <c r="A65" s="102">
        <v>3815</v>
      </c>
      <c r="B65" s="102" t="s">
        <v>1622</v>
      </c>
      <c r="C65" s="98">
        <v>58680</v>
      </c>
      <c r="D65" s="103">
        <v>59084.34</v>
      </c>
      <c r="E65" s="98">
        <f t="shared" si="4"/>
        <v>101</v>
      </c>
      <c r="F65" s="98">
        <v>50318</v>
      </c>
      <c r="G65" s="98">
        <v>50318</v>
      </c>
      <c r="H65" s="98">
        <f t="shared" si="2"/>
        <v>100</v>
      </c>
      <c r="I65" s="104">
        <v>10</v>
      </c>
      <c r="J65" s="98">
        <v>7939</v>
      </c>
      <c r="K65" s="98">
        <v>0</v>
      </c>
      <c r="L65" s="98">
        <v>0</v>
      </c>
      <c r="M65" s="98">
        <v>0</v>
      </c>
      <c r="N65" s="98">
        <v>0</v>
      </c>
      <c r="O65" s="98">
        <v>0</v>
      </c>
      <c r="P65" s="104">
        <v>0</v>
      </c>
    </row>
    <row r="66" spans="1:16" ht="12.75">
      <c r="A66" s="102">
        <v>3844</v>
      </c>
      <c r="B66" s="102" t="s">
        <v>1623</v>
      </c>
      <c r="C66" s="98">
        <v>23530</v>
      </c>
      <c r="D66" s="103">
        <v>23691.91</v>
      </c>
      <c r="E66" s="98">
        <f t="shared" si="4"/>
        <v>101</v>
      </c>
      <c r="F66" s="98">
        <v>68155</v>
      </c>
      <c r="G66" s="98">
        <v>68155</v>
      </c>
      <c r="H66" s="98">
        <f t="shared" si="2"/>
        <v>100</v>
      </c>
      <c r="I66" s="104">
        <v>54</v>
      </c>
      <c r="J66" s="98">
        <v>11080</v>
      </c>
      <c r="K66" s="98">
        <v>2333</v>
      </c>
      <c r="L66" s="98">
        <v>472</v>
      </c>
      <c r="M66" s="98">
        <v>472</v>
      </c>
      <c r="N66" s="98">
        <v>0</v>
      </c>
      <c r="O66" s="98">
        <v>0</v>
      </c>
      <c r="P66" s="104">
        <v>0</v>
      </c>
    </row>
    <row r="67" spans="1:16" ht="12.75">
      <c r="A67" s="102">
        <v>3846</v>
      </c>
      <c r="B67" s="102" t="s">
        <v>1624</v>
      </c>
      <c r="C67" s="98">
        <v>10656</v>
      </c>
      <c r="D67" s="103">
        <v>10729</v>
      </c>
      <c r="E67" s="98">
        <f t="shared" si="4"/>
        <v>101</v>
      </c>
      <c r="F67" s="98">
        <v>23413</v>
      </c>
      <c r="G67" s="98">
        <v>23413</v>
      </c>
      <c r="H67" s="98">
        <f t="shared" si="2"/>
        <v>100</v>
      </c>
      <c r="I67" s="104">
        <v>92</v>
      </c>
      <c r="J67" s="98">
        <v>4839</v>
      </c>
      <c r="K67" s="98">
        <v>782</v>
      </c>
      <c r="L67" s="98">
        <v>0</v>
      </c>
      <c r="M67" s="98">
        <v>0</v>
      </c>
      <c r="N67" s="98">
        <v>0</v>
      </c>
      <c r="O67" s="98">
        <v>0</v>
      </c>
      <c r="P67" s="104">
        <v>0</v>
      </c>
    </row>
    <row r="68" spans="1:16" ht="12.75">
      <c r="A68" s="102">
        <v>3848</v>
      </c>
      <c r="B68" s="102" t="s">
        <v>1625</v>
      </c>
      <c r="C68" s="98">
        <v>9582</v>
      </c>
      <c r="D68" s="103">
        <v>9647.03</v>
      </c>
      <c r="E68" s="98">
        <f t="shared" si="4"/>
        <v>101</v>
      </c>
      <c r="F68" s="98">
        <v>17523</v>
      </c>
      <c r="G68" s="98">
        <v>17523</v>
      </c>
      <c r="H68" s="98">
        <f t="shared" si="2"/>
        <v>100</v>
      </c>
      <c r="I68" s="104">
        <v>10</v>
      </c>
      <c r="J68" s="98">
        <v>4059</v>
      </c>
      <c r="K68" s="98">
        <v>1659</v>
      </c>
      <c r="L68" s="98">
        <v>0</v>
      </c>
      <c r="M68" s="98">
        <v>0</v>
      </c>
      <c r="N68" s="98">
        <v>0</v>
      </c>
      <c r="O68" s="98">
        <v>0</v>
      </c>
      <c r="P68" s="104">
        <v>0</v>
      </c>
    </row>
    <row r="69" spans="1:16" ht="12.75">
      <c r="A69" s="102">
        <v>3850</v>
      </c>
      <c r="B69" s="102" t="s">
        <v>1626</v>
      </c>
      <c r="C69" s="98">
        <v>12230</v>
      </c>
      <c r="D69" s="103">
        <v>12314.19</v>
      </c>
      <c r="E69" s="98">
        <f t="shared" si="4"/>
        <v>101</v>
      </c>
      <c r="F69" s="98">
        <v>45186</v>
      </c>
      <c r="G69" s="98">
        <v>45186</v>
      </c>
      <c r="H69" s="98">
        <f t="shared" si="2"/>
        <v>100</v>
      </c>
      <c r="I69" s="104">
        <v>15</v>
      </c>
      <c r="J69" s="98">
        <v>7275</v>
      </c>
      <c r="K69" s="98">
        <v>609</v>
      </c>
      <c r="L69" s="98">
        <v>0</v>
      </c>
      <c r="M69" s="98">
        <v>0</v>
      </c>
      <c r="N69" s="98">
        <v>0</v>
      </c>
      <c r="O69" s="98">
        <v>0</v>
      </c>
      <c r="P69" s="104">
        <v>0</v>
      </c>
    </row>
    <row r="70" spans="1:16" ht="12.75">
      <c r="A70" s="102">
        <v>3852</v>
      </c>
      <c r="B70" s="102" t="s">
        <v>1627</v>
      </c>
      <c r="C70" s="98">
        <v>8158</v>
      </c>
      <c r="D70" s="103">
        <v>8213.78</v>
      </c>
      <c r="E70" s="98">
        <f t="shared" si="4"/>
        <v>101</v>
      </c>
      <c r="F70" s="98">
        <v>28496</v>
      </c>
      <c r="G70" s="98">
        <v>28496</v>
      </c>
      <c r="H70" s="98">
        <f t="shared" si="2"/>
        <v>100</v>
      </c>
      <c r="I70" s="104">
        <v>23</v>
      </c>
      <c r="J70" s="98">
        <v>4905</v>
      </c>
      <c r="K70" s="98">
        <v>656</v>
      </c>
      <c r="L70" s="98">
        <v>0</v>
      </c>
      <c r="M70" s="98">
        <v>0</v>
      </c>
      <c r="N70" s="98">
        <v>0</v>
      </c>
      <c r="O70" s="98">
        <v>0</v>
      </c>
      <c r="P70" s="104">
        <v>0</v>
      </c>
    </row>
    <row r="71" spans="1:16" ht="12.75">
      <c r="A71" s="102">
        <v>3856</v>
      </c>
      <c r="B71" s="102" t="s">
        <v>1628</v>
      </c>
      <c r="C71" s="98">
        <v>7928</v>
      </c>
      <c r="D71" s="103">
        <v>7981.69</v>
      </c>
      <c r="E71" s="98">
        <f t="shared" si="4"/>
        <v>101</v>
      </c>
      <c r="F71" s="98">
        <v>16472</v>
      </c>
      <c r="G71" s="98">
        <v>16472</v>
      </c>
      <c r="H71" s="98">
        <f t="shared" si="2"/>
        <v>100</v>
      </c>
      <c r="I71" s="104">
        <v>0</v>
      </c>
      <c r="J71" s="98">
        <v>3126</v>
      </c>
      <c r="K71" s="98">
        <v>721</v>
      </c>
      <c r="L71" s="98">
        <v>0</v>
      </c>
      <c r="M71" s="98">
        <v>0</v>
      </c>
      <c r="N71" s="98">
        <v>0</v>
      </c>
      <c r="O71" s="98">
        <v>0</v>
      </c>
      <c r="P71" s="104">
        <v>0</v>
      </c>
    </row>
    <row r="72" spans="1:16" ht="12.75">
      <c r="A72" s="102">
        <v>3858</v>
      </c>
      <c r="B72" s="102" t="s">
        <v>1629</v>
      </c>
      <c r="C72" s="98">
        <v>39265</v>
      </c>
      <c r="D72" s="103">
        <v>39535.09</v>
      </c>
      <c r="E72" s="98">
        <f t="shared" si="4"/>
        <v>101</v>
      </c>
      <c r="F72" s="98">
        <v>41019</v>
      </c>
      <c r="G72" s="98">
        <v>41019</v>
      </c>
      <c r="H72" s="98">
        <f t="shared" si="2"/>
        <v>100</v>
      </c>
      <c r="I72" s="104">
        <v>0</v>
      </c>
      <c r="J72" s="98">
        <v>9025</v>
      </c>
      <c r="K72" s="98">
        <v>2022</v>
      </c>
      <c r="L72" s="98">
        <v>0</v>
      </c>
      <c r="M72" s="98">
        <v>0</v>
      </c>
      <c r="N72" s="98">
        <v>0</v>
      </c>
      <c r="O72" s="98">
        <v>0</v>
      </c>
      <c r="P72" s="104">
        <v>0</v>
      </c>
    </row>
    <row r="73" spans="1:16" ht="12.75">
      <c r="A73" s="102">
        <v>3860</v>
      </c>
      <c r="B73" s="102" t="s">
        <v>1630</v>
      </c>
      <c r="C73" s="98">
        <v>22316</v>
      </c>
      <c r="D73" s="103">
        <v>22469.57</v>
      </c>
      <c r="E73" s="98">
        <f t="shared" si="4"/>
        <v>101</v>
      </c>
      <c r="F73" s="98">
        <v>25049</v>
      </c>
      <c r="G73" s="98">
        <v>25049</v>
      </c>
      <c r="H73" s="98">
        <f t="shared" si="2"/>
        <v>100</v>
      </c>
      <c r="I73" s="104">
        <v>10</v>
      </c>
      <c r="J73" s="98">
        <v>3609</v>
      </c>
      <c r="K73" s="98">
        <v>42</v>
      </c>
      <c r="L73" s="98">
        <v>472</v>
      </c>
      <c r="M73" s="98">
        <v>472</v>
      </c>
      <c r="N73" s="98">
        <v>0</v>
      </c>
      <c r="O73" s="98">
        <v>0</v>
      </c>
      <c r="P73" s="104">
        <v>0</v>
      </c>
    </row>
    <row r="74" spans="1:16" ht="12.75">
      <c r="A74" s="102">
        <v>3864</v>
      </c>
      <c r="B74" s="102" t="s">
        <v>1631</v>
      </c>
      <c r="C74" s="98">
        <v>13416</v>
      </c>
      <c r="D74" s="103">
        <v>13507.48</v>
      </c>
      <c r="E74" s="98">
        <f t="shared" si="4"/>
        <v>101</v>
      </c>
      <c r="F74" s="98">
        <v>41366</v>
      </c>
      <c r="G74" s="98">
        <v>41366</v>
      </c>
      <c r="H74" s="98">
        <f t="shared" si="2"/>
        <v>100</v>
      </c>
      <c r="I74" s="104">
        <v>19</v>
      </c>
      <c r="J74" s="98">
        <v>7508</v>
      </c>
      <c r="K74" s="98">
        <v>1669</v>
      </c>
      <c r="L74" s="98">
        <v>0</v>
      </c>
      <c r="M74" s="98">
        <v>0</v>
      </c>
      <c r="N74" s="98">
        <v>0</v>
      </c>
      <c r="O74" s="98">
        <v>0</v>
      </c>
      <c r="P74" s="104">
        <v>0</v>
      </c>
    </row>
    <row r="75" spans="1:16" ht="12.75">
      <c r="A75" s="102">
        <v>3866</v>
      </c>
      <c r="B75" s="102" t="s">
        <v>1632</v>
      </c>
      <c r="C75" s="98">
        <v>2379</v>
      </c>
      <c r="D75" s="103">
        <v>2395.29</v>
      </c>
      <c r="E75" s="98">
        <f t="shared" si="4"/>
        <v>101</v>
      </c>
      <c r="F75" s="98">
        <v>11975</v>
      </c>
      <c r="G75" s="98">
        <v>11975</v>
      </c>
      <c r="H75" s="98">
        <f t="shared" si="2"/>
        <v>100</v>
      </c>
      <c r="I75" s="104">
        <v>0</v>
      </c>
      <c r="J75" s="98">
        <v>2669</v>
      </c>
      <c r="K75" s="98">
        <v>1449</v>
      </c>
      <c r="L75" s="98">
        <v>0</v>
      </c>
      <c r="M75" s="98">
        <v>0</v>
      </c>
      <c r="N75" s="98">
        <v>0</v>
      </c>
      <c r="O75" s="98">
        <v>0</v>
      </c>
      <c r="P75" s="104">
        <v>0</v>
      </c>
    </row>
    <row r="76" spans="1:16" ht="12.75">
      <c r="A76" s="102">
        <v>3870</v>
      </c>
      <c r="B76" s="102" t="s">
        <v>1633</v>
      </c>
      <c r="C76" s="98">
        <v>15177</v>
      </c>
      <c r="D76" s="103">
        <v>15281</v>
      </c>
      <c r="E76" s="98">
        <f t="shared" si="4"/>
        <v>101</v>
      </c>
      <c r="F76" s="98">
        <v>30496</v>
      </c>
      <c r="G76" s="98">
        <v>30496</v>
      </c>
      <c r="H76" s="98">
        <f t="shared" si="2"/>
        <v>100</v>
      </c>
      <c r="I76" s="104">
        <v>26</v>
      </c>
      <c r="J76" s="98">
        <v>5691</v>
      </c>
      <c r="K76" s="98">
        <v>2986</v>
      </c>
      <c r="L76" s="98">
        <v>472</v>
      </c>
      <c r="M76" s="98">
        <v>472</v>
      </c>
      <c r="N76" s="98">
        <v>0</v>
      </c>
      <c r="O76" s="98">
        <v>0</v>
      </c>
      <c r="P76" s="104">
        <v>0</v>
      </c>
    </row>
    <row r="77" spans="1:16" ht="12.75">
      <c r="A77" s="102">
        <v>3874</v>
      </c>
      <c r="B77" s="102" t="s">
        <v>1634</v>
      </c>
      <c r="C77" s="98">
        <v>27281</v>
      </c>
      <c r="D77" s="103">
        <v>27469.68</v>
      </c>
      <c r="E77" s="98">
        <f t="shared" si="4"/>
        <v>101</v>
      </c>
      <c r="F77" s="98">
        <v>54717</v>
      </c>
      <c r="G77" s="98">
        <v>54717</v>
      </c>
      <c r="H77" s="98">
        <f t="shared" si="2"/>
        <v>100</v>
      </c>
      <c r="I77" s="104">
        <v>0</v>
      </c>
      <c r="J77" s="98">
        <v>11382</v>
      </c>
      <c r="K77" s="98">
        <v>4717</v>
      </c>
      <c r="L77" s="98">
        <v>0</v>
      </c>
      <c r="M77" s="98">
        <v>0</v>
      </c>
      <c r="N77" s="98">
        <v>0</v>
      </c>
      <c r="O77" s="98">
        <v>0</v>
      </c>
      <c r="P77" s="104">
        <v>0</v>
      </c>
    </row>
    <row r="78" spans="1:16" ht="12.75">
      <c r="A78" s="102">
        <v>3878</v>
      </c>
      <c r="B78" s="102" t="s">
        <v>1635</v>
      </c>
      <c r="C78" s="98">
        <v>12533</v>
      </c>
      <c r="D78" s="103">
        <v>12619.33</v>
      </c>
      <c r="E78" s="98">
        <f t="shared" si="4"/>
        <v>101</v>
      </c>
      <c r="F78" s="98">
        <v>16039</v>
      </c>
      <c r="G78" s="98">
        <v>16039</v>
      </c>
      <c r="H78" s="98">
        <f t="shared" si="2"/>
        <v>100</v>
      </c>
      <c r="I78" s="104">
        <v>0</v>
      </c>
      <c r="J78" s="98">
        <v>5549</v>
      </c>
      <c r="K78" s="98">
        <v>5227</v>
      </c>
      <c r="L78" s="98">
        <v>0</v>
      </c>
      <c r="M78" s="98">
        <v>0</v>
      </c>
      <c r="N78" s="98">
        <v>0</v>
      </c>
      <c r="O78" s="98">
        <v>3280</v>
      </c>
      <c r="P78" s="104">
        <v>0</v>
      </c>
    </row>
    <row r="79" spans="1:16" ht="12.75">
      <c r="A79" s="102">
        <v>3882</v>
      </c>
      <c r="B79" s="102" t="s">
        <v>1636</v>
      </c>
      <c r="C79" s="98">
        <v>17244</v>
      </c>
      <c r="D79" s="103">
        <v>17362.4</v>
      </c>
      <c r="E79" s="98">
        <f t="shared" si="4"/>
        <v>101</v>
      </c>
      <c r="F79" s="98">
        <v>60945</v>
      </c>
      <c r="G79" s="98">
        <v>60945</v>
      </c>
      <c r="H79" s="98">
        <f t="shared" si="2"/>
        <v>100</v>
      </c>
      <c r="I79" s="104">
        <v>36</v>
      </c>
      <c r="J79" s="98">
        <v>9596</v>
      </c>
      <c r="K79" s="98">
        <v>245</v>
      </c>
      <c r="L79" s="98">
        <v>472</v>
      </c>
      <c r="M79" s="98">
        <v>472</v>
      </c>
      <c r="N79" s="98">
        <v>0</v>
      </c>
      <c r="O79" s="98">
        <v>0</v>
      </c>
      <c r="P79" s="104">
        <v>0</v>
      </c>
    </row>
    <row r="80" spans="1:16" ht="12.75">
      <c r="A80" s="102">
        <v>3886</v>
      </c>
      <c r="B80" s="102" t="s">
        <v>1637</v>
      </c>
      <c r="C80" s="98">
        <v>24481</v>
      </c>
      <c r="D80" s="103">
        <v>24649.29</v>
      </c>
      <c r="E80" s="98">
        <f t="shared" si="4"/>
        <v>101</v>
      </c>
      <c r="F80" s="98">
        <v>70338</v>
      </c>
      <c r="G80" s="98">
        <v>70338</v>
      </c>
      <c r="H80" s="98">
        <f t="shared" si="2"/>
        <v>100</v>
      </c>
      <c r="I80" s="104">
        <v>52</v>
      </c>
      <c r="J80" s="98">
        <v>10484</v>
      </c>
      <c r="K80" s="98">
        <v>173</v>
      </c>
      <c r="L80" s="98">
        <v>0</v>
      </c>
      <c r="M80" s="98">
        <v>0</v>
      </c>
      <c r="N80" s="98">
        <v>0</v>
      </c>
      <c r="O80" s="98">
        <v>0</v>
      </c>
      <c r="P80" s="104">
        <v>0</v>
      </c>
    </row>
    <row r="81" spans="1:16" ht="12.75">
      <c r="A81" s="102">
        <v>3890</v>
      </c>
      <c r="B81" s="102" t="s">
        <v>1638</v>
      </c>
      <c r="C81" s="98">
        <v>5231</v>
      </c>
      <c r="D81" s="103">
        <v>5267.05</v>
      </c>
      <c r="E81" s="98">
        <f t="shared" si="4"/>
        <v>101</v>
      </c>
      <c r="F81" s="98">
        <v>21502</v>
      </c>
      <c r="G81" s="98">
        <v>21502</v>
      </c>
      <c r="H81" s="98">
        <f t="shared" si="2"/>
        <v>100</v>
      </c>
      <c r="I81" s="104">
        <v>14</v>
      </c>
      <c r="J81" s="98">
        <v>3759</v>
      </c>
      <c r="K81" s="98">
        <v>593</v>
      </c>
      <c r="L81" s="98">
        <v>0</v>
      </c>
      <c r="M81" s="98">
        <v>0</v>
      </c>
      <c r="N81" s="98">
        <v>0</v>
      </c>
      <c r="O81" s="98">
        <v>0</v>
      </c>
      <c r="P81" s="104">
        <v>0</v>
      </c>
    </row>
    <row r="82" spans="1:16" ht="12.75">
      <c r="A82" s="102">
        <v>3892</v>
      </c>
      <c r="B82" s="102" t="s">
        <v>1639</v>
      </c>
      <c r="C82" s="98">
        <v>8779</v>
      </c>
      <c r="D82" s="103">
        <v>8839.9</v>
      </c>
      <c r="E82" s="98">
        <f t="shared" si="4"/>
        <v>101</v>
      </c>
      <c r="F82" s="98">
        <v>32583</v>
      </c>
      <c r="G82" s="98">
        <v>32583</v>
      </c>
      <c r="H82" s="98">
        <f t="shared" si="2"/>
        <v>100</v>
      </c>
      <c r="I82" s="104">
        <v>37</v>
      </c>
      <c r="J82" s="98">
        <v>5908</v>
      </c>
      <c r="K82" s="98">
        <v>3134</v>
      </c>
      <c r="L82" s="98">
        <v>0</v>
      </c>
      <c r="M82" s="98">
        <v>0</v>
      </c>
      <c r="N82" s="98">
        <v>0</v>
      </c>
      <c r="O82" s="98">
        <v>0</v>
      </c>
      <c r="P82" s="104">
        <v>0</v>
      </c>
    </row>
    <row r="83" spans="1:16" ht="12.75">
      <c r="A83" s="102">
        <v>3894</v>
      </c>
      <c r="B83" s="102" t="s">
        <v>1640</v>
      </c>
      <c r="C83" s="98">
        <v>17754</v>
      </c>
      <c r="D83" s="103">
        <v>17876.77</v>
      </c>
      <c r="E83" s="98">
        <f t="shared" si="4"/>
        <v>101</v>
      </c>
      <c r="F83" s="98">
        <v>26564</v>
      </c>
      <c r="G83" s="98">
        <v>26564</v>
      </c>
      <c r="H83" s="98">
        <f t="shared" si="2"/>
        <v>100</v>
      </c>
      <c r="I83" s="104">
        <v>13</v>
      </c>
      <c r="J83" s="98">
        <v>5455</v>
      </c>
      <c r="K83" s="98">
        <v>1187</v>
      </c>
      <c r="L83" s="98">
        <v>0</v>
      </c>
      <c r="M83" s="98">
        <v>0</v>
      </c>
      <c r="N83" s="98">
        <v>0</v>
      </c>
      <c r="O83" s="98">
        <v>3500</v>
      </c>
      <c r="P83" s="104">
        <v>0</v>
      </c>
    </row>
    <row r="84" spans="1:16" ht="12.75">
      <c r="A84" s="102">
        <v>3898</v>
      </c>
      <c r="B84" s="102" t="s">
        <v>1641</v>
      </c>
      <c r="C84" s="98">
        <v>66304</v>
      </c>
      <c r="D84" s="103">
        <v>66761.26</v>
      </c>
      <c r="E84" s="98">
        <f t="shared" si="4"/>
        <v>101</v>
      </c>
      <c r="F84" s="98">
        <v>0</v>
      </c>
      <c r="G84" s="98">
        <v>0</v>
      </c>
      <c r="H84" s="98"/>
      <c r="I84" s="104">
        <v>0</v>
      </c>
      <c r="J84" s="98">
        <v>0</v>
      </c>
      <c r="K84" s="98">
        <v>4665</v>
      </c>
      <c r="L84" s="98">
        <v>0</v>
      </c>
      <c r="M84" s="98">
        <v>0</v>
      </c>
      <c r="N84" s="98">
        <v>0</v>
      </c>
      <c r="O84" s="98">
        <v>3500</v>
      </c>
      <c r="P84" s="104">
        <v>0</v>
      </c>
    </row>
    <row r="85" spans="1:16" s="100" customFormat="1" ht="18" customHeight="1">
      <c r="A85" s="105"/>
      <c r="B85" s="101" t="s">
        <v>1642</v>
      </c>
      <c r="C85" s="95">
        <f>SUM(C63:C84)</f>
        <v>912507</v>
      </c>
      <c r="D85" s="99">
        <f>SUM(D63:D84)</f>
        <v>918793.0800000001</v>
      </c>
      <c r="E85" s="95">
        <f t="shared" si="4"/>
        <v>101</v>
      </c>
      <c r="F85" s="95">
        <f>SUM(F63:F84)</f>
        <v>1207194</v>
      </c>
      <c r="G85" s="95">
        <f>SUM(G63:G84)</f>
        <v>1207194</v>
      </c>
      <c r="H85" s="95">
        <f t="shared" si="2"/>
        <v>100</v>
      </c>
      <c r="I85" s="99">
        <f>SUM(I63:I84)</f>
        <v>1039</v>
      </c>
      <c r="J85" s="95">
        <f>SUM(J63:J84)</f>
        <v>138658</v>
      </c>
      <c r="K85" s="95">
        <f aca="true" t="shared" si="6" ref="K85:P85">SUM(K63:K84)</f>
        <v>34869</v>
      </c>
      <c r="L85" s="95">
        <f t="shared" si="6"/>
        <v>1388292</v>
      </c>
      <c r="M85" s="95">
        <f t="shared" si="6"/>
        <v>1388292</v>
      </c>
      <c r="N85" s="95">
        <f t="shared" si="6"/>
        <v>3607</v>
      </c>
      <c r="O85" s="95">
        <f t="shared" si="6"/>
        <v>13780</v>
      </c>
      <c r="P85" s="99">
        <f t="shared" si="6"/>
        <v>0</v>
      </c>
    </row>
    <row r="86" spans="1:16" s="100" customFormat="1" ht="18" customHeight="1">
      <c r="A86" s="105"/>
      <c r="B86" s="101" t="s">
        <v>1643</v>
      </c>
      <c r="C86" s="95"/>
      <c r="D86" s="99">
        <v>0</v>
      </c>
      <c r="E86" s="98"/>
      <c r="F86" s="95"/>
      <c r="G86" s="95">
        <v>0</v>
      </c>
      <c r="H86" s="98"/>
      <c r="I86" s="99">
        <v>0</v>
      </c>
      <c r="J86" s="95"/>
      <c r="K86" s="95">
        <v>0</v>
      </c>
      <c r="L86" s="95"/>
      <c r="M86" s="95"/>
      <c r="N86" s="95"/>
      <c r="O86" s="95"/>
      <c r="P86" s="99"/>
    </row>
    <row r="87" spans="1:16" ht="12.75">
      <c r="A87" s="102">
        <v>4000</v>
      </c>
      <c r="B87" s="102" t="s">
        <v>1644</v>
      </c>
      <c r="C87" s="98">
        <v>0</v>
      </c>
      <c r="D87" s="103">
        <v>0</v>
      </c>
      <c r="E87" s="98"/>
      <c r="F87" s="98">
        <v>574094</v>
      </c>
      <c r="G87" s="98">
        <v>574094</v>
      </c>
      <c r="H87" s="98">
        <f aca="true" t="shared" si="7" ref="H87:H98">ROUND(G87*100/F87,0)</f>
        <v>100</v>
      </c>
      <c r="I87" s="104">
        <v>0</v>
      </c>
      <c r="J87" s="98">
        <v>0</v>
      </c>
      <c r="K87" s="98">
        <v>0</v>
      </c>
      <c r="L87" s="98">
        <v>2256268</v>
      </c>
      <c r="M87" s="98">
        <v>2256268</v>
      </c>
      <c r="N87" s="98">
        <v>0</v>
      </c>
      <c r="O87" s="98">
        <v>10000</v>
      </c>
      <c r="P87" s="104">
        <v>0</v>
      </c>
    </row>
    <row r="88" spans="1:16" ht="12.75">
      <c r="A88" s="102">
        <v>4001</v>
      </c>
      <c r="B88" s="102" t="s">
        <v>1645</v>
      </c>
      <c r="C88" s="98">
        <v>735055</v>
      </c>
      <c r="D88" s="103">
        <v>740123.75</v>
      </c>
      <c r="E88" s="98">
        <f aca="true" t="shared" si="8" ref="E88:E134">ROUND(D88*100/C88,0)</f>
        <v>101</v>
      </c>
      <c r="F88" s="98">
        <v>0</v>
      </c>
      <c r="G88" s="98">
        <v>0</v>
      </c>
      <c r="H88" s="98"/>
      <c r="I88" s="104">
        <v>298</v>
      </c>
      <c r="J88" s="98">
        <v>0</v>
      </c>
      <c r="K88" s="98">
        <v>1891</v>
      </c>
      <c r="L88" s="98">
        <v>1040</v>
      </c>
      <c r="M88" s="98">
        <v>1040</v>
      </c>
      <c r="N88" s="98">
        <v>3500</v>
      </c>
      <c r="O88" s="98">
        <v>0</v>
      </c>
      <c r="P88" s="104">
        <v>18000</v>
      </c>
    </row>
    <row r="89" spans="1:16" ht="12.75">
      <c r="A89" s="102">
        <v>4044</v>
      </c>
      <c r="B89" s="102" t="s">
        <v>1646</v>
      </c>
      <c r="C89" s="98">
        <v>21843</v>
      </c>
      <c r="D89" s="103">
        <v>21993.69</v>
      </c>
      <c r="E89" s="98">
        <f t="shared" si="8"/>
        <v>101</v>
      </c>
      <c r="F89" s="98">
        <v>20697</v>
      </c>
      <c r="G89" s="98">
        <v>20697</v>
      </c>
      <c r="H89" s="98">
        <f t="shared" si="7"/>
        <v>100</v>
      </c>
      <c r="I89" s="104">
        <v>0</v>
      </c>
      <c r="J89" s="98">
        <v>5454</v>
      </c>
      <c r="K89" s="98">
        <v>1194</v>
      </c>
      <c r="L89" s="98">
        <v>0</v>
      </c>
      <c r="M89" s="98">
        <v>0</v>
      </c>
      <c r="N89" s="98">
        <v>0</v>
      </c>
      <c r="O89" s="98">
        <v>0</v>
      </c>
      <c r="P89" s="104">
        <v>0</v>
      </c>
    </row>
    <row r="90" spans="1:16" ht="12.75">
      <c r="A90" s="102">
        <v>4046</v>
      </c>
      <c r="B90" s="102" t="s">
        <v>1647</v>
      </c>
      <c r="C90" s="98">
        <v>26146</v>
      </c>
      <c r="D90" s="103">
        <v>26326.15</v>
      </c>
      <c r="E90" s="98">
        <f t="shared" si="8"/>
        <v>101</v>
      </c>
      <c r="F90" s="98">
        <v>53752</v>
      </c>
      <c r="G90" s="98">
        <v>53752</v>
      </c>
      <c r="H90" s="98">
        <f t="shared" si="7"/>
        <v>100</v>
      </c>
      <c r="I90" s="104">
        <v>0</v>
      </c>
      <c r="J90" s="98">
        <v>11370</v>
      </c>
      <c r="K90" s="98">
        <v>1201</v>
      </c>
      <c r="L90" s="98">
        <v>0</v>
      </c>
      <c r="M90" s="98">
        <v>0</v>
      </c>
      <c r="N90" s="98">
        <v>0</v>
      </c>
      <c r="O90" s="98">
        <v>0</v>
      </c>
      <c r="P90" s="104">
        <v>0</v>
      </c>
    </row>
    <row r="91" spans="1:16" ht="12.75">
      <c r="A91" s="102">
        <v>4050</v>
      </c>
      <c r="B91" s="102" t="s">
        <v>1648</v>
      </c>
      <c r="C91" s="98">
        <v>58318</v>
      </c>
      <c r="D91" s="103">
        <v>58719.96</v>
      </c>
      <c r="E91" s="98">
        <f t="shared" si="8"/>
        <v>101</v>
      </c>
      <c r="F91" s="98">
        <v>30927</v>
      </c>
      <c r="G91" s="98">
        <v>30927</v>
      </c>
      <c r="H91" s="98">
        <f t="shared" si="7"/>
        <v>100</v>
      </c>
      <c r="I91" s="104">
        <v>0</v>
      </c>
      <c r="J91" s="98">
        <v>8647</v>
      </c>
      <c r="K91" s="98">
        <v>1902</v>
      </c>
      <c r="L91" s="98">
        <v>260</v>
      </c>
      <c r="M91" s="98">
        <v>260</v>
      </c>
      <c r="N91" s="98">
        <v>0</v>
      </c>
      <c r="O91" s="98">
        <v>0</v>
      </c>
      <c r="P91" s="104">
        <v>11228</v>
      </c>
    </row>
    <row r="92" spans="1:16" ht="12.75">
      <c r="A92" s="102">
        <v>4052</v>
      </c>
      <c r="B92" s="102" t="s">
        <v>1649</v>
      </c>
      <c r="C92" s="98">
        <v>80562</v>
      </c>
      <c r="D92" s="103">
        <v>81116.72</v>
      </c>
      <c r="E92" s="98">
        <f t="shared" si="8"/>
        <v>101</v>
      </c>
      <c r="F92" s="98">
        <v>42829</v>
      </c>
      <c r="G92" s="98">
        <v>42829</v>
      </c>
      <c r="H92" s="98">
        <f t="shared" si="7"/>
        <v>100</v>
      </c>
      <c r="I92" s="104">
        <v>0</v>
      </c>
      <c r="J92" s="98">
        <v>12793</v>
      </c>
      <c r="K92" s="98">
        <v>1422</v>
      </c>
      <c r="L92" s="98">
        <v>261</v>
      </c>
      <c r="M92" s="98">
        <v>261</v>
      </c>
      <c r="N92" s="98">
        <v>0</v>
      </c>
      <c r="O92" s="98">
        <v>0</v>
      </c>
      <c r="P92" s="104">
        <v>0</v>
      </c>
    </row>
    <row r="93" spans="1:16" ht="12.75">
      <c r="A93" s="102">
        <v>4056</v>
      </c>
      <c r="B93" s="102" t="s">
        <v>1650</v>
      </c>
      <c r="C93" s="98">
        <v>8672</v>
      </c>
      <c r="D93" s="103">
        <v>8731.43</v>
      </c>
      <c r="E93" s="98">
        <f t="shared" si="8"/>
        <v>101</v>
      </c>
      <c r="F93" s="98">
        <v>33159</v>
      </c>
      <c r="G93" s="98">
        <v>33159</v>
      </c>
      <c r="H93" s="98">
        <f t="shared" si="7"/>
        <v>100</v>
      </c>
      <c r="I93" s="104">
        <v>0</v>
      </c>
      <c r="J93" s="98">
        <v>6657</v>
      </c>
      <c r="K93" s="98">
        <v>830</v>
      </c>
      <c r="L93" s="98">
        <v>0</v>
      </c>
      <c r="M93" s="98">
        <v>0</v>
      </c>
      <c r="N93" s="98">
        <v>0</v>
      </c>
      <c r="O93" s="98">
        <v>0</v>
      </c>
      <c r="P93" s="104">
        <v>0</v>
      </c>
    </row>
    <row r="94" spans="1:16" ht="12.75">
      <c r="A94" s="102">
        <v>4060</v>
      </c>
      <c r="B94" s="102" t="s">
        <v>1651</v>
      </c>
      <c r="C94" s="98">
        <v>151557</v>
      </c>
      <c r="D94" s="103">
        <v>152601.46</v>
      </c>
      <c r="E94" s="98">
        <f t="shared" si="8"/>
        <v>101</v>
      </c>
      <c r="F94" s="98">
        <v>4863</v>
      </c>
      <c r="G94" s="98">
        <v>4863</v>
      </c>
      <c r="H94" s="98">
        <f t="shared" si="7"/>
        <v>100</v>
      </c>
      <c r="I94" s="104">
        <v>0</v>
      </c>
      <c r="J94" s="98">
        <v>8050</v>
      </c>
      <c r="K94" s="98">
        <v>1146</v>
      </c>
      <c r="L94" s="98">
        <v>259</v>
      </c>
      <c r="M94" s="98">
        <v>259</v>
      </c>
      <c r="N94" s="98">
        <v>0</v>
      </c>
      <c r="O94" s="98">
        <v>0</v>
      </c>
      <c r="P94" s="104">
        <v>0</v>
      </c>
    </row>
    <row r="95" spans="1:16" ht="12.75">
      <c r="A95" s="102">
        <v>4064</v>
      </c>
      <c r="B95" s="102" t="s">
        <v>1652</v>
      </c>
      <c r="C95" s="98">
        <v>478609</v>
      </c>
      <c r="D95" s="103">
        <v>481909.73</v>
      </c>
      <c r="E95" s="98">
        <f t="shared" si="8"/>
        <v>101</v>
      </c>
      <c r="F95" s="98">
        <v>0</v>
      </c>
      <c r="G95" s="98">
        <v>0</v>
      </c>
      <c r="H95" s="98"/>
      <c r="I95" s="104">
        <v>0</v>
      </c>
      <c r="J95" s="98">
        <v>0</v>
      </c>
      <c r="K95" s="98">
        <v>5379</v>
      </c>
      <c r="L95" s="98">
        <v>259</v>
      </c>
      <c r="M95" s="98">
        <v>259</v>
      </c>
      <c r="N95" s="98">
        <v>0</v>
      </c>
      <c r="O95" s="98">
        <v>0</v>
      </c>
      <c r="P95" s="104">
        <v>0</v>
      </c>
    </row>
    <row r="96" spans="1:16" ht="12.75">
      <c r="A96" s="102">
        <v>4068</v>
      </c>
      <c r="B96" s="102" t="s">
        <v>1653</v>
      </c>
      <c r="C96" s="98">
        <v>169099</v>
      </c>
      <c r="D96" s="103">
        <v>170264.57</v>
      </c>
      <c r="E96" s="98">
        <f t="shared" si="8"/>
        <v>101</v>
      </c>
      <c r="F96" s="98">
        <v>17854</v>
      </c>
      <c r="G96" s="98">
        <v>17854</v>
      </c>
      <c r="H96" s="98">
        <f t="shared" si="7"/>
        <v>100</v>
      </c>
      <c r="I96" s="104">
        <v>1833</v>
      </c>
      <c r="J96" s="98">
        <v>12680</v>
      </c>
      <c r="K96" s="98">
        <v>1139</v>
      </c>
      <c r="L96" s="98">
        <v>520</v>
      </c>
      <c r="M96" s="98">
        <v>520</v>
      </c>
      <c r="N96" s="98">
        <v>0</v>
      </c>
      <c r="O96" s="98">
        <v>0</v>
      </c>
      <c r="P96" s="104">
        <v>170000</v>
      </c>
    </row>
    <row r="97" spans="1:16" ht="12.75">
      <c r="A97" s="102">
        <v>4072</v>
      </c>
      <c r="B97" s="102" t="s">
        <v>1654</v>
      </c>
      <c r="C97" s="98">
        <v>81046</v>
      </c>
      <c r="D97" s="103">
        <v>81605.25</v>
      </c>
      <c r="E97" s="98">
        <f t="shared" si="8"/>
        <v>101</v>
      </c>
      <c r="F97" s="98">
        <v>15187</v>
      </c>
      <c r="G97" s="98">
        <v>15187</v>
      </c>
      <c r="H97" s="98">
        <f t="shared" si="7"/>
        <v>100</v>
      </c>
      <c r="I97" s="104">
        <v>0</v>
      </c>
      <c r="J97" s="98">
        <v>6982</v>
      </c>
      <c r="K97" s="98">
        <v>2160</v>
      </c>
      <c r="L97" s="98">
        <v>259</v>
      </c>
      <c r="M97" s="98">
        <v>259</v>
      </c>
      <c r="N97" s="98">
        <v>0</v>
      </c>
      <c r="O97" s="98">
        <v>0</v>
      </c>
      <c r="P97" s="104">
        <v>56500</v>
      </c>
    </row>
    <row r="98" spans="1:16" ht="12.75">
      <c r="A98" s="102">
        <v>4076</v>
      </c>
      <c r="B98" s="102" t="s">
        <v>1655</v>
      </c>
      <c r="C98" s="98">
        <v>71812</v>
      </c>
      <c r="D98" s="103">
        <v>72306.74</v>
      </c>
      <c r="E98" s="98">
        <f t="shared" si="8"/>
        <v>101</v>
      </c>
      <c r="F98" s="98">
        <v>39162</v>
      </c>
      <c r="G98" s="98">
        <v>39162</v>
      </c>
      <c r="H98" s="98">
        <f t="shared" si="7"/>
        <v>100</v>
      </c>
      <c r="I98" s="104">
        <v>0</v>
      </c>
      <c r="J98" s="98">
        <v>10417</v>
      </c>
      <c r="K98" s="98">
        <v>1486</v>
      </c>
      <c r="L98" s="98">
        <v>520</v>
      </c>
      <c r="M98" s="98">
        <v>520</v>
      </c>
      <c r="N98" s="98">
        <v>0</v>
      </c>
      <c r="O98" s="98">
        <v>0</v>
      </c>
      <c r="P98" s="104">
        <v>56000</v>
      </c>
    </row>
    <row r="99" spans="1:16" ht="12.75">
      <c r="A99" s="102">
        <v>4080</v>
      </c>
      <c r="B99" s="102" t="s">
        <v>1656</v>
      </c>
      <c r="C99" s="98">
        <v>31736</v>
      </c>
      <c r="D99" s="103">
        <v>31955.44</v>
      </c>
      <c r="E99" s="98">
        <f t="shared" si="8"/>
        <v>101</v>
      </c>
      <c r="F99" s="98">
        <v>41663</v>
      </c>
      <c r="G99" s="98">
        <v>41663</v>
      </c>
      <c r="H99" s="98">
        <f>ROUND(G99*100/F99,0)</f>
        <v>100</v>
      </c>
      <c r="I99" s="104">
        <v>17</v>
      </c>
      <c r="J99" s="98">
        <v>8326</v>
      </c>
      <c r="K99" s="98">
        <v>1886</v>
      </c>
      <c r="L99" s="98">
        <v>0</v>
      </c>
      <c r="M99" s="98">
        <v>0</v>
      </c>
      <c r="N99" s="98">
        <v>0</v>
      </c>
      <c r="O99" s="98">
        <v>3500</v>
      </c>
      <c r="P99" s="104">
        <v>0</v>
      </c>
    </row>
    <row r="100" spans="1:16" ht="12.75">
      <c r="A100" s="102">
        <v>4084</v>
      </c>
      <c r="B100" s="102" t="s">
        <v>1657</v>
      </c>
      <c r="C100" s="98">
        <v>21147</v>
      </c>
      <c r="D100" s="103">
        <v>21293.11</v>
      </c>
      <c r="E100" s="98">
        <f t="shared" si="8"/>
        <v>101</v>
      </c>
      <c r="F100" s="98">
        <v>30371</v>
      </c>
      <c r="G100" s="98">
        <v>30371</v>
      </c>
      <c r="H100" s="98">
        <f>ROUND(G100*100/F100,0)</f>
        <v>100</v>
      </c>
      <c r="I100" s="104">
        <v>13</v>
      </c>
      <c r="J100" s="98">
        <v>6011</v>
      </c>
      <c r="K100" s="98">
        <v>604</v>
      </c>
      <c r="L100" s="98">
        <v>0</v>
      </c>
      <c r="M100" s="98">
        <v>0</v>
      </c>
      <c r="N100" s="98">
        <v>0</v>
      </c>
      <c r="O100" s="98">
        <v>0</v>
      </c>
      <c r="P100" s="104">
        <v>0</v>
      </c>
    </row>
    <row r="101" spans="1:16" ht="12.75">
      <c r="A101" s="102">
        <v>4088</v>
      </c>
      <c r="B101" s="102" t="s">
        <v>1658</v>
      </c>
      <c r="C101" s="98">
        <v>24183</v>
      </c>
      <c r="D101" s="103">
        <v>24349.95</v>
      </c>
      <c r="E101" s="98">
        <f t="shared" si="8"/>
        <v>101</v>
      </c>
      <c r="F101" s="98">
        <v>20892</v>
      </c>
      <c r="G101" s="98">
        <v>20892</v>
      </c>
      <c r="H101" s="98">
        <f>ROUND(G101*100/F101,0)</f>
        <v>100</v>
      </c>
      <c r="I101" s="104">
        <v>0</v>
      </c>
      <c r="J101" s="98">
        <v>5772</v>
      </c>
      <c r="K101" s="98">
        <v>1468</v>
      </c>
      <c r="L101" s="98">
        <v>0</v>
      </c>
      <c r="M101" s="98">
        <v>0</v>
      </c>
      <c r="N101" s="98">
        <v>0</v>
      </c>
      <c r="O101" s="98">
        <v>0</v>
      </c>
      <c r="P101" s="104">
        <v>0</v>
      </c>
    </row>
    <row r="102" spans="1:16" ht="12.75">
      <c r="A102" s="102">
        <v>4092</v>
      </c>
      <c r="B102" s="102" t="s">
        <v>1659</v>
      </c>
      <c r="C102" s="98">
        <v>36670</v>
      </c>
      <c r="D102" s="103">
        <v>36922.3</v>
      </c>
      <c r="E102" s="98">
        <f t="shared" si="8"/>
        <v>101</v>
      </c>
      <c r="F102" s="98">
        <v>69095</v>
      </c>
      <c r="G102" s="98">
        <v>69095</v>
      </c>
      <c r="H102" s="98">
        <f>ROUND(G102*100/F102,0)</f>
        <v>100</v>
      </c>
      <c r="I102" s="104">
        <v>0</v>
      </c>
      <c r="J102" s="98">
        <v>14900</v>
      </c>
      <c r="K102" s="98">
        <v>12727</v>
      </c>
      <c r="L102" s="98">
        <v>259</v>
      </c>
      <c r="M102" s="98">
        <v>259</v>
      </c>
      <c r="N102" s="98">
        <v>0</v>
      </c>
      <c r="O102" s="98">
        <v>0</v>
      </c>
      <c r="P102" s="104">
        <v>0</v>
      </c>
    </row>
    <row r="103" spans="1:16" ht="12.75">
      <c r="A103" s="102">
        <v>4094</v>
      </c>
      <c r="B103" s="102" t="s">
        <v>1660</v>
      </c>
      <c r="C103" s="98">
        <v>179555</v>
      </c>
      <c r="D103" s="103">
        <v>180793.2</v>
      </c>
      <c r="E103" s="98">
        <f t="shared" si="8"/>
        <v>101</v>
      </c>
      <c r="F103" s="98">
        <v>42559</v>
      </c>
      <c r="G103" s="98">
        <v>42559</v>
      </c>
      <c r="H103" s="98">
        <f>ROUND(G103*100/F103,0)</f>
        <v>100</v>
      </c>
      <c r="I103" s="104">
        <v>0</v>
      </c>
      <c r="J103" s="98">
        <v>15804</v>
      </c>
      <c r="K103" s="98">
        <v>5528</v>
      </c>
      <c r="L103" s="98">
        <v>520</v>
      </c>
      <c r="M103" s="98">
        <v>520</v>
      </c>
      <c r="N103" s="98">
        <v>0</v>
      </c>
      <c r="O103" s="98">
        <v>0</v>
      </c>
      <c r="P103" s="104">
        <v>0</v>
      </c>
    </row>
    <row r="104" spans="1:16" ht="12.75">
      <c r="A104" s="102">
        <v>4096</v>
      </c>
      <c r="B104" s="102" t="s">
        <v>1661</v>
      </c>
      <c r="C104" s="98">
        <v>10738</v>
      </c>
      <c r="D104" s="103">
        <v>10812.02</v>
      </c>
      <c r="E104" s="98">
        <f t="shared" si="8"/>
        <v>101</v>
      </c>
      <c r="F104" s="98">
        <v>42348</v>
      </c>
      <c r="G104" s="98">
        <v>42348</v>
      </c>
      <c r="H104" s="98">
        <f aca="true" t="shared" si="9" ref="H104:H161">ROUND(G104*100/F104,0)</f>
        <v>100</v>
      </c>
      <c r="I104" s="104">
        <v>0</v>
      </c>
      <c r="J104" s="98">
        <v>9286</v>
      </c>
      <c r="K104" s="98">
        <v>1103</v>
      </c>
      <c r="L104" s="98">
        <v>0</v>
      </c>
      <c r="M104" s="98">
        <v>0</v>
      </c>
      <c r="N104" s="98">
        <v>0</v>
      </c>
      <c r="O104" s="98">
        <v>0</v>
      </c>
      <c r="P104" s="104">
        <v>0</v>
      </c>
    </row>
    <row r="105" spans="1:16" s="100" customFormat="1" ht="18" customHeight="1">
      <c r="A105" s="105"/>
      <c r="B105" s="101" t="s">
        <v>1662</v>
      </c>
      <c r="C105" s="95">
        <f>SUM(C87:C104)</f>
        <v>2186748</v>
      </c>
      <c r="D105" s="99">
        <f>SUM(D87:D104)</f>
        <v>2201825.47</v>
      </c>
      <c r="E105" s="95">
        <f t="shared" si="8"/>
        <v>101</v>
      </c>
      <c r="F105" s="95">
        <f>SUM(F87:F104)</f>
        <v>1079452</v>
      </c>
      <c r="G105" s="95">
        <f>SUM(G87:G104)</f>
        <v>1079452</v>
      </c>
      <c r="H105" s="95">
        <f t="shared" si="9"/>
        <v>100</v>
      </c>
      <c r="I105" s="99">
        <f aca="true" t="shared" si="10" ref="I105:P105">SUM(I87:I104)</f>
        <v>2161</v>
      </c>
      <c r="J105" s="95">
        <f t="shared" si="10"/>
        <v>143149</v>
      </c>
      <c r="K105" s="95">
        <f t="shared" si="10"/>
        <v>43066</v>
      </c>
      <c r="L105" s="95">
        <f t="shared" si="10"/>
        <v>2260425</v>
      </c>
      <c r="M105" s="95">
        <f t="shared" si="10"/>
        <v>2260425</v>
      </c>
      <c r="N105" s="95">
        <f t="shared" si="10"/>
        <v>3500</v>
      </c>
      <c r="O105" s="95">
        <f t="shared" si="10"/>
        <v>13500</v>
      </c>
      <c r="P105" s="99">
        <f t="shared" si="10"/>
        <v>311728</v>
      </c>
    </row>
    <row r="106" spans="1:16" s="100" customFormat="1" ht="18" customHeight="1">
      <c r="A106" s="105"/>
      <c r="B106" s="101" t="s">
        <v>1663</v>
      </c>
      <c r="C106" s="95"/>
      <c r="D106" s="99">
        <v>0</v>
      </c>
      <c r="E106" s="98"/>
      <c r="F106" s="95"/>
      <c r="G106" s="95">
        <v>0</v>
      </c>
      <c r="H106" s="98"/>
      <c r="I106" s="99">
        <v>0</v>
      </c>
      <c r="J106" s="95"/>
      <c r="K106" s="95">
        <v>0</v>
      </c>
      <c r="L106" s="95"/>
      <c r="M106" s="95"/>
      <c r="N106" s="95"/>
      <c r="O106" s="95"/>
      <c r="P106" s="99"/>
    </row>
    <row r="107" spans="1:16" ht="12.75">
      <c r="A107" s="102">
        <v>4200</v>
      </c>
      <c r="B107" s="102" t="s">
        <v>1664</v>
      </c>
      <c r="C107" s="98">
        <v>0</v>
      </c>
      <c r="D107" s="103">
        <v>0</v>
      </c>
      <c r="E107" s="98"/>
      <c r="F107" s="98">
        <v>747617</v>
      </c>
      <c r="G107" s="98">
        <v>747617</v>
      </c>
      <c r="H107" s="98">
        <f t="shared" si="9"/>
        <v>100</v>
      </c>
      <c r="I107" s="104">
        <v>0</v>
      </c>
      <c r="J107" s="98">
        <v>0</v>
      </c>
      <c r="K107" s="98">
        <v>0</v>
      </c>
      <c r="L107" s="98">
        <v>3072429</v>
      </c>
      <c r="M107" s="98">
        <v>3072429</v>
      </c>
      <c r="N107" s="98">
        <v>0</v>
      </c>
      <c r="O107" s="98">
        <v>0</v>
      </c>
      <c r="P107" s="104">
        <v>0</v>
      </c>
    </row>
    <row r="108" spans="1:16" ht="12.75">
      <c r="A108" s="102">
        <v>4201</v>
      </c>
      <c r="B108" s="102" t="s">
        <v>1665</v>
      </c>
      <c r="C108" s="98">
        <v>1180393</v>
      </c>
      <c r="D108" s="103">
        <v>1188531.87</v>
      </c>
      <c r="E108" s="98">
        <f t="shared" si="8"/>
        <v>101</v>
      </c>
      <c r="F108" s="98">
        <v>0</v>
      </c>
      <c r="G108" s="98">
        <v>0</v>
      </c>
      <c r="H108" s="98"/>
      <c r="I108" s="104">
        <v>0</v>
      </c>
      <c r="J108" s="98">
        <v>0</v>
      </c>
      <c r="K108" s="98">
        <v>37789</v>
      </c>
      <c r="L108" s="98">
        <v>157100</v>
      </c>
      <c r="M108" s="98">
        <v>157100</v>
      </c>
      <c r="N108" s="98">
        <v>1750</v>
      </c>
      <c r="O108" s="98">
        <v>0</v>
      </c>
      <c r="P108" s="104">
        <v>0</v>
      </c>
    </row>
    <row r="109" spans="1:16" ht="12.75">
      <c r="A109" s="102">
        <v>4211</v>
      </c>
      <c r="B109" s="102" t="s">
        <v>1666</v>
      </c>
      <c r="C109" s="98">
        <v>42064</v>
      </c>
      <c r="D109" s="103">
        <v>42353.85</v>
      </c>
      <c r="E109" s="98">
        <f t="shared" si="8"/>
        <v>101</v>
      </c>
      <c r="F109" s="98">
        <v>38234</v>
      </c>
      <c r="G109" s="98">
        <v>38234</v>
      </c>
      <c r="H109" s="98">
        <f t="shared" si="9"/>
        <v>100</v>
      </c>
      <c r="I109" s="104">
        <v>0</v>
      </c>
      <c r="J109" s="98">
        <v>6245</v>
      </c>
      <c r="K109" s="98">
        <v>130</v>
      </c>
      <c r="L109" s="98">
        <v>0</v>
      </c>
      <c r="M109" s="98">
        <v>0</v>
      </c>
      <c r="N109" s="98">
        <v>0</v>
      </c>
      <c r="O109" s="98">
        <v>0</v>
      </c>
      <c r="P109" s="104">
        <v>0</v>
      </c>
    </row>
    <row r="110" spans="1:16" ht="12.75">
      <c r="A110" s="102">
        <v>4242</v>
      </c>
      <c r="B110" s="102" t="s">
        <v>1667</v>
      </c>
      <c r="C110" s="98">
        <v>21135</v>
      </c>
      <c r="D110" s="103">
        <v>21279.93</v>
      </c>
      <c r="E110" s="98">
        <f t="shared" si="8"/>
        <v>101</v>
      </c>
      <c r="F110" s="98">
        <v>6359</v>
      </c>
      <c r="G110" s="98">
        <v>6359</v>
      </c>
      <c r="H110" s="98">
        <f t="shared" si="9"/>
        <v>100</v>
      </c>
      <c r="I110" s="104">
        <v>0</v>
      </c>
      <c r="J110" s="98">
        <v>4230</v>
      </c>
      <c r="K110" s="98">
        <v>4403</v>
      </c>
      <c r="L110" s="98">
        <v>0</v>
      </c>
      <c r="M110" s="98">
        <v>0</v>
      </c>
      <c r="N110" s="98">
        <v>2693</v>
      </c>
      <c r="O110" s="98">
        <v>0</v>
      </c>
      <c r="P110" s="104">
        <v>0</v>
      </c>
    </row>
    <row r="111" spans="1:16" ht="12.75">
      <c r="A111" s="102">
        <v>4246</v>
      </c>
      <c r="B111" s="102" t="s">
        <v>1668</v>
      </c>
      <c r="C111" s="98">
        <v>83328</v>
      </c>
      <c r="D111" s="103">
        <v>83902.52</v>
      </c>
      <c r="E111" s="98">
        <f t="shared" si="8"/>
        <v>101</v>
      </c>
      <c r="F111" s="98">
        <v>3300</v>
      </c>
      <c r="G111" s="98">
        <v>3300</v>
      </c>
      <c r="H111" s="98">
        <f t="shared" si="9"/>
        <v>100</v>
      </c>
      <c r="I111" s="104">
        <v>0</v>
      </c>
      <c r="J111" s="98">
        <v>8810</v>
      </c>
      <c r="K111" s="98">
        <v>2662</v>
      </c>
      <c r="L111" s="98">
        <v>0</v>
      </c>
      <c r="M111" s="98">
        <v>0</v>
      </c>
      <c r="N111" s="98">
        <v>0</v>
      </c>
      <c r="O111" s="98">
        <v>0</v>
      </c>
      <c r="P111" s="104">
        <v>0</v>
      </c>
    </row>
    <row r="112" spans="1:16" ht="12.75">
      <c r="A112" s="102">
        <v>4248</v>
      </c>
      <c r="B112" s="102" t="s">
        <v>1669</v>
      </c>
      <c r="C112" s="98">
        <v>17252</v>
      </c>
      <c r="D112" s="103">
        <v>17371.15</v>
      </c>
      <c r="E112" s="98">
        <f t="shared" si="8"/>
        <v>101</v>
      </c>
      <c r="F112" s="98">
        <v>29953</v>
      </c>
      <c r="G112" s="98">
        <v>29953</v>
      </c>
      <c r="H112" s="98">
        <f t="shared" si="9"/>
        <v>100</v>
      </c>
      <c r="I112" s="104">
        <v>0</v>
      </c>
      <c r="J112" s="98">
        <v>7089</v>
      </c>
      <c r="K112" s="98">
        <v>3870</v>
      </c>
      <c r="L112" s="98">
        <v>0</v>
      </c>
      <c r="M112" s="98">
        <v>0</v>
      </c>
      <c r="N112" s="98">
        <v>3500</v>
      </c>
      <c r="O112" s="98">
        <v>0</v>
      </c>
      <c r="P112" s="104">
        <v>0</v>
      </c>
    </row>
    <row r="113" spans="1:16" ht="12.75">
      <c r="A113" s="102">
        <v>4250</v>
      </c>
      <c r="B113" s="102" t="s">
        <v>1670</v>
      </c>
      <c r="C113" s="98">
        <v>25123</v>
      </c>
      <c r="D113" s="103">
        <v>25296.6</v>
      </c>
      <c r="E113" s="98">
        <f t="shared" si="8"/>
        <v>101</v>
      </c>
      <c r="F113" s="98">
        <v>21841</v>
      </c>
      <c r="G113" s="98">
        <v>21841</v>
      </c>
      <c r="H113" s="98">
        <f t="shared" si="9"/>
        <v>100</v>
      </c>
      <c r="I113" s="104">
        <v>66</v>
      </c>
      <c r="J113" s="98">
        <v>6018</v>
      </c>
      <c r="K113" s="98">
        <v>4110</v>
      </c>
      <c r="L113" s="98">
        <v>61646</v>
      </c>
      <c r="M113" s="98">
        <v>61646</v>
      </c>
      <c r="N113" s="98">
        <v>0</v>
      </c>
      <c r="O113" s="98">
        <v>0</v>
      </c>
      <c r="P113" s="104">
        <v>0</v>
      </c>
    </row>
    <row r="114" spans="1:16" ht="12.75">
      <c r="A114" s="102">
        <v>4254</v>
      </c>
      <c r="B114" s="102" t="s">
        <v>1671</v>
      </c>
      <c r="C114" s="98">
        <v>13985</v>
      </c>
      <c r="D114" s="103">
        <v>14081.45</v>
      </c>
      <c r="E114" s="98">
        <f t="shared" si="8"/>
        <v>101</v>
      </c>
      <c r="F114" s="98">
        <v>28906</v>
      </c>
      <c r="G114" s="98">
        <v>28906</v>
      </c>
      <c r="H114" s="98">
        <f t="shared" si="9"/>
        <v>100</v>
      </c>
      <c r="I114" s="104">
        <v>22</v>
      </c>
      <c r="J114" s="98">
        <v>5092</v>
      </c>
      <c r="K114" s="98">
        <v>1184</v>
      </c>
      <c r="L114" s="98">
        <v>0</v>
      </c>
      <c r="M114" s="98">
        <v>0</v>
      </c>
      <c r="N114" s="98">
        <v>0</v>
      </c>
      <c r="O114" s="98">
        <v>0</v>
      </c>
      <c r="P114" s="104">
        <v>0</v>
      </c>
    </row>
    <row r="115" spans="1:16" ht="12.75">
      <c r="A115" s="102">
        <v>4256</v>
      </c>
      <c r="B115" s="102" t="s">
        <v>1672</v>
      </c>
      <c r="C115" s="98">
        <v>90321</v>
      </c>
      <c r="D115" s="103">
        <v>90943.14</v>
      </c>
      <c r="E115" s="98">
        <f t="shared" si="8"/>
        <v>101</v>
      </c>
      <c r="F115" s="98">
        <v>13496</v>
      </c>
      <c r="G115" s="98">
        <v>13496</v>
      </c>
      <c r="H115" s="98">
        <f t="shared" si="9"/>
        <v>100</v>
      </c>
      <c r="I115" s="104">
        <v>0</v>
      </c>
      <c r="J115" s="98">
        <v>7830</v>
      </c>
      <c r="K115" s="98">
        <v>3916</v>
      </c>
      <c r="L115" s="98">
        <v>40000</v>
      </c>
      <c r="M115" s="98">
        <v>40000</v>
      </c>
      <c r="N115" s="98">
        <v>3500</v>
      </c>
      <c r="O115" s="98">
        <v>0</v>
      </c>
      <c r="P115" s="104">
        <v>4000</v>
      </c>
    </row>
    <row r="116" spans="1:16" ht="12.75">
      <c r="A116" s="102">
        <v>4258</v>
      </c>
      <c r="B116" s="102" t="s">
        <v>1673</v>
      </c>
      <c r="C116" s="98">
        <v>3036</v>
      </c>
      <c r="D116" s="103">
        <v>3056.83</v>
      </c>
      <c r="E116" s="98">
        <f t="shared" si="8"/>
        <v>101</v>
      </c>
      <c r="F116" s="98">
        <v>13249</v>
      </c>
      <c r="G116" s="98">
        <v>13249</v>
      </c>
      <c r="H116" s="98">
        <f t="shared" si="9"/>
        <v>100</v>
      </c>
      <c r="I116" s="104">
        <v>14</v>
      </c>
      <c r="J116" s="98">
        <v>3574</v>
      </c>
      <c r="K116" s="98">
        <v>2864</v>
      </c>
      <c r="L116" s="98">
        <v>0</v>
      </c>
      <c r="M116" s="98">
        <v>0</v>
      </c>
      <c r="N116" s="98">
        <v>3500</v>
      </c>
      <c r="O116" s="98">
        <v>0</v>
      </c>
      <c r="P116" s="104">
        <v>0</v>
      </c>
    </row>
    <row r="117" spans="1:16" ht="12.75">
      <c r="A117" s="102">
        <v>4260</v>
      </c>
      <c r="B117" s="102" t="s">
        <v>1674</v>
      </c>
      <c r="C117" s="98">
        <v>149458</v>
      </c>
      <c r="D117" s="103">
        <v>150487.97</v>
      </c>
      <c r="E117" s="98">
        <f t="shared" si="8"/>
        <v>101</v>
      </c>
      <c r="F117" s="98">
        <v>16782</v>
      </c>
      <c r="G117" s="98">
        <v>16782</v>
      </c>
      <c r="H117" s="98">
        <f t="shared" si="9"/>
        <v>100</v>
      </c>
      <c r="I117" s="104">
        <v>11</v>
      </c>
      <c r="J117" s="98">
        <v>8434</v>
      </c>
      <c r="K117" s="98">
        <v>1013</v>
      </c>
      <c r="L117" s="98">
        <v>0</v>
      </c>
      <c r="M117" s="98">
        <v>0</v>
      </c>
      <c r="N117" s="98">
        <v>3500</v>
      </c>
      <c r="O117" s="98">
        <v>0</v>
      </c>
      <c r="P117" s="104">
        <v>0</v>
      </c>
    </row>
    <row r="118" spans="1:16" ht="12.75">
      <c r="A118" s="102">
        <v>4262</v>
      </c>
      <c r="B118" s="102" t="s">
        <v>1675</v>
      </c>
      <c r="C118" s="98">
        <v>63028</v>
      </c>
      <c r="D118" s="103">
        <v>63462.41</v>
      </c>
      <c r="E118" s="98">
        <f t="shared" si="8"/>
        <v>101</v>
      </c>
      <c r="F118" s="98">
        <v>81036</v>
      </c>
      <c r="G118" s="98">
        <v>81036</v>
      </c>
      <c r="H118" s="98">
        <f t="shared" si="9"/>
        <v>100</v>
      </c>
      <c r="I118" s="104">
        <v>0</v>
      </c>
      <c r="J118" s="98">
        <v>15444</v>
      </c>
      <c r="K118" s="98">
        <v>1366</v>
      </c>
      <c r="L118" s="98">
        <v>0</v>
      </c>
      <c r="M118" s="98">
        <v>0</v>
      </c>
      <c r="N118" s="98">
        <v>0</v>
      </c>
      <c r="O118" s="98">
        <v>0</v>
      </c>
      <c r="P118" s="104">
        <v>4500</v>
      </c>
    </row>
    <row r="119" spans="1:16" ht="12.75">
      <c r="A119" s="102">
        <v>4264</v>
      </c>
      <c r="B119" s="102" t="s">
        <v>1676</v>
      </c>
      <c r="C119" s="98">
        <v>20162</v>
      </c>
      <c r="D119" s="103">
        <v>20300.88</v>
      </c>
      <c r="E119" s="98">
        <f t="shared" si="8"/>
        <v>101</v>
      </c>
      <c r="F119" s="98">
        <v>22704</v>
      </c>
      <c r="G119" s="98">
        <v>22704</v>
      </c>
      <c r="H119" s="98">
        <f t="shared" si="9"/>
        <v>100</v>
      </c>
      <c r="I119" s="104">
        <v>12</v>
      </c>
      <c r="J119" s="98">
        <v>4940</v>
      </c>
      <c r="K119" s="98">
        <v>1096</v>
      </c>
      <c r="L119" s="98">
        <v>0</v>
      </c>
      <c r="M119" s="98">
        <v>0</v>
      </c>
      <c r="N119" s="98">
        <v>3497</v>
      </c>
      <c r="O119" s="98">
        <v>0</v>
      </c>
      <c r="P119" s="104">
        <v>0</v>
      </c>
    </row>
    <row r="120" spans="1:16" ht="12.75">
      <c r="A120" s="102">
        <v>4266</v>
      </c>
      <c r="B120" s="102" t="s">
        <v>1677</v>
      </c>
      <c r="C120" s="98">
        <v>8986</v>
      </c>
      <c r="D120" s="103">
        <v>9048.35</v>
      </c>
      <c r="E120" s="98">
        <f t="shared" si="8"/>
        <v>101</v>
      </c>
      <c r="F120" s="98">
        <v>15219</v>
      </c>
      <c r="G120" s="98">
        <v>15219</v>
      </c>
      <c r="H120" s="98">
        <f t="shared" si="9"/>
        <v>100</v>
      </c>
      <c r="I120" s="104">
        <v>0</v>
      </c>
      <c r="J120" s="98">
        <v>4459</v>
      </c>
      <c r="K120" s="98">
        <v>2745</v>
      </c>
      <c r="L120" s="98">
        <v>0</v>
      </c>
      <c r="M120" s="98">
        <v>0</v>
      </c>
      <c r="N120" s="98">
        <v>0</v>
      </c>
      <c r="O120" s="98">
        <v>0</v>
      </c>
      <c r="P120" s="104">
        <v>7990</v>
      </c>
    </row>
    <row r="121" spans="1:16" ht="12.75">
      <c r="A121" s="102">
        <v>4268</v>
      </c>
      <c r="B121" s="102" t="s">
        <v>1678</v>
      </c>
      <c r="C121" s="98">
        <v>29244</v>
      </c>
      <c r="D121" s="103">
        <v>29445.1</v>
      </c>
      <c r="E121" s="98">
        <f t="shared" si="8"/>
        <v>101</v>
      </c>
      <c r="F121" s="98">
        <v>5101</v>
      </c>
      <c r="G121" s="98">
        <v>5101</v>
      </c>
      <c r="H121" s="98">
        <f t="shared" si="9"/>
        <v>100</v>
      </c>
      <c r="I121" s="104">
        <v>0</v>
      </c>
      <c r="J121" s="98">
        <v>5345</v>
      </c>
      <c r="K121" s="98">
        <v>5189</v>
      </c>
      <c r="L121" s="98">
        <v>0</v>
      </c>
      <c r="M121" s="98">
        <v>0</v>
      </c>
      <c r="N121" s="98">
        <v>3088</v>
      </c>
      <c r="O121" s="98">
        <v>0</v>
      </c>
      <c r="P121" s="104">
        <v>0</v>
      </c>
    </row>
    <row r="122" spans="1:16" ht="12.75">
      <c r="A122" s="102">
        <v>4272</v>
      </c>
      <c r="B122" s="102" t="s">
        <v>1679</v>
      </c>
      <c r="C122" s="98">
        <v>242643</v>
      </c>
      <c r="D122" s="103">
        <v>244316.05</v>
      </c>
      <c r="E122" s="98">
        <f t="shared" si="8"/>
        <v>101</v>
      </c>
      <c r="F122" s="98">
        <v>78395</v>
      </c>
      <c r="G122" s="98">
        <v>78395</v>
      </c>
      <c r="H122" s="98">
        <f t="shared" si="9"/>
        <v>100</v>
      </c>
      <c r="I122" s="104">
        <v>0</v>
      </c>
      <c r="J122" s="98">
        <v>20740</v>
      </c>
      <c r="K122" s="98">
        <v>1267</v>
      </c>
      <c r="L122" s="98">
        <v>717</v>
      </c>
      <c r="M122" s="98">
        <v>717</v>
      </c>
      <c r="N122" s="98">
        <v>0</v>
      </c>
      <c r="O122" s="98">
        <v>0</v>
      </c>
      <c r="P122" s="104">
        <v>80000</v>
      </c>
    </row>
    <row r="123" spans="1:16" ht="12.75">
      <c r="A123" s="102">
        <v>4274</v>
      </c>
      <c r="B123" s="102" t="s">
        <v>1680</v>
      </c>
      <c r="C123" s="98">
        <v>50857</v>
      </c>
      <c r="D123" s="103">
        <v>51207.79</v>
      </c>
      <c r="E123" s="98">
        <f t="shared" si="8"/>
        <v>101</v>
      </c>
      <c r="F123" s="98">
        <v>25849</v>
      </c>
      <c r="G123" s="98">
        <v>25849</v>
      </c>
      <c r="H123" s="98">
        <f t="shared" si="9"/>
        <v>100</v>
      </c>
      <c r="I123" s="104">
        <v>0</v>
      </c>
      <c r="J123" s="98">
        <v>9248</v>
      </c>
      <c r="K123" s="98">
        <v>6325</v>
      </c>
      <c r="L123" s="98">
        <v>717</v>
      </c>
      <c r="M123" s="98">
        <v>717</v>
      </c>
      <c r="N123" s="98">
        <v>1818</v>
      </c>
      <c r="O123" s="98">
        <v>0</v>
      </c>
      <c r="P123" s="104">
        <v>0</v>
      </c>
    </row>
    <row r="124" spans="1:16" ht="12.75">
      <c r="A124" s="102">
        <v>4276</v>
      </c>
      <c r="B124" s="102" t="s">
        <v>1681</v>
      </c>
      <c r="C124" s="98">
        <v>84842</v>
      </c>
      <c r="D124" s="103">
        <v>85427.27</v>
      </c>
      <c r="E124" s="98">
        <f t="shared" si="8"/>
        <v>101</v>
      </c>
      <c r="F124" s="98">
        <v>80993</v>
      </c>
      <c r="G124" s="98">
        <v>80993</v>
      </c>
      <c r="H124" s="98">
        <f t="shared" si="9"/>
        <v>100</v>
      </c>
      <c r="I124" s="104">
        <v>0</v>
      </c>
      <c r="J124" s="98">
        <v>16142</v>
      </c>
      <c r="K124" s="98">
        <v>3141</v>
      </c>
      <c r="L124" s="98">
        <v>0</v>
      </c>
      <c r="M124" s="98">
        <v>0</v>
      </c>
      <c r="N124" s="98">
        <v>0</v>
      </c>
      <c r="O124" s="98">
        <v>0</v>
      </c>
      <c r="P124" s="104">
        <v>0</v>
      </c>
    </row>
    <row r="125" spans="1:16" ht="12.75">
      <c r="A125" s="102">
        <v>4278</v>
      </c>
      <c r="B125" s="102" t="s">
        <v>1682</v>
      </c>
      <c r="C125" s="98">
        <v>14380</v>
      </c>
      <c r="D125" s="103">
        <v>14479.08</v>
      </c>
      <c r="E125" s="98">
        <f t="shared" si="8"/>
        <v>101</v>
      </c>
      <c r="F125" s="98">
        <v>18022</v>
      </c>
      <c r="G125" s="98">
        <v>18022</v>
      </c>
      <c r="H125" s="98">
        <f t="shared" si="9"/>
        <v>100</v>
      </c>
      <c r="I125" s="104">
        <v>0</v>
      </c>
      <c r="J125" s="98">
        <v>6252</v>
      </c>
      <c r="K125" s="98">
        <v>4915</v>
      </c>
      <c r="L125" s="98">
        <v>0</v>
      </c>
      <c r="M125" s="98">
        <v>0</v>
      </c>
      <c r="N125" s="98">
        <v>0</v>
      </c>
      <c r="O125" s="98">
        <v>0</v>
      </c>
      <c r="P125" s="104">
        <v>0</v>
      </c>
    </row>
    <row r="126" spans="1:16" ht="12.75">
      <c r="A126" s="102">
        <v>4280</v>
      </c>
      <c r="B126" s="102" t="s">
        <v>1683</v>
      </c>
      <c r="C126" s="98">
        <v>30372</v>
      </c>
      <c r="D126" s="103">
        <v>30581.22</v>
      </c>
      <c r="E126" s="98">
        <f t="shared" si="8"/>
        <v>101</v>
      </c>
      <c r="F126" s="98">
        <v>18987</v>
      </c>
      <c r="G126" s="98">
        <v>18987</v>
      </c>
      <c r="H126" s="98">
        <f t="shared" si="9"/>
        <v>100</v>
      </c>
      <c r="I126" s="104">
        <v>0</v>
      </c>
      <c r="J126" s="98">
        <v>7862</v>
      </c>
      <c r="K126" s="98">
        <v>2292</v>
      </c>
      <c r="L126" s="98">
        <v>139500</v>
      </c>
      <c r="M126" s="98">
        <v>139500</v>
      </c>
      <c r="N126" s="98">
        <v>0</v>
      </c>
      <c r="O126" s="98">
        <v>3500</v>
      </c>
      <c r="P126" s="104">
        <v>0</v>
      </c>
    </row>
    <row r="127" spans="1:16" ht="12.75">
      <c r="A127" s="102">
        <v>4282</v>
      </c>
      <c r="B127" s="102" t="s">
        <v>1684</v>
      </c>
      <c r="C127" s="98">
        <v>32366</v>
      </c>
      <c r="D127" s="103">
        <v>32589.04</v>
      </c>
      <c r="E127" s="98">
        <f t="shared" si="8"/>
        <v>101</v>
      </c>
      <c r="F127" s="98">
        <v>26361</v>
      </c>
      <c r="G127" s="98">
        <v>26361</v>
      </c>
      <c r="H127" s="98">
        <f t="shared" si="9"/>
        <v>100</v>
      </c>
      <c r="I127" s="104">
        <v>0</v>
      </c>
      <c r="J127" s="98">
        <v>8118</v>
      </c>
      <c r="K127" s="98">
        <v>3367</v>
      </c>
      <c r="L127" s="98">
        <v>0</v>
      </c>
      <c r="M127" s="98">
        <v>0</v>
      </c>
      <c r="N127" s="98">
        <v>0</v>
      </c>
      <c r="O127" s="98">
        <v>0</v>
      </c>
      <c r="P127" s="104">
        <v>0</v>
      </c>
    </row>
    <row r="128" spans="1:16" ht="12.75">
      <c r="A128" s="102">
        <v>4286</v>
      </c>
      <c r="B128" s="102" t="s">
        <v>1685</v>
      </c>
      <c r="C128" s="98">
        <v>23558</v>
      </c>
      <c r="D128" s="103">
        <v>23720.8</v>
      </c>
      <c r="E128" s="98">
        <f t="shared" si="8"/>
        <v>101</v>
      </c>
      <c r="F128" s="98">
        <v>21600</v>
      </c>
      <c r="G128" s="98">
        <v>21600</v>
      </c>
      <c r="H128" s="98">
        <f t="shared" si="9"/>
        <v>100</v>
      </c>
      <c r="I128" s="104">
        <v>10</v>
      </c>
      <c r="J128" s="98">
        <v>5290</v>
      </c>
      <c r="K128" s="98">
        <v>2646</v>
      </c>
      <c r="L128" s="98">
        <v>11667</v>
      </c>
      <c r="M128" s="98">
        <v>11667</v>
      </c>
      <c r="N128" s="98">
        <v>0</v>
      </c>
      <c r="O128" s="98">
        <v>0</v>
      </c>
      <c r="P128" s="104">
        <v>0</v>
      </c>
    </row>
    <row r="129" spans="1:16" ht="12.75">
      <c r="A129" s="102">
        <v>4290</v>
      </c>
      <c r="B129" s="102" t="s">
        <v>1686</v>
      </c>
      <c r="C129" s="98">
        <v>23332</v>
      </c>
      <c r="D129" s="103">
        <v>23493.35</v>
      </c>
      <c r="E129" s="98">
        <f t="shared" si="8"/>
        <v>101</v>
      </c>
      <c r="F129" s="98">
        <v>30634</v>
      </c>
      <c r="G129" s="98">
        <v>30634</v>
      </c>
      <c r="H129" s="98">
        <f t="shared" si="9"/>
        <v>100</v>
      </c>
      <c r="I129" s="104">
        <v>11</v>
      </c>
      <c r="J129" s="98">
        <v>8763</v>
      </c>
      <c r="K129" s="98">
        <v>5901</v>
      </c>
      <c r="L129" s="98">
        <v>0</v>
      </c>
      <c r="M129" s="98">
        <v>0</v>
      </c>
      <c r="N129" s="98">
        <v>1925</v>
      </c>
      <c r="O129" s="98">
        <v>0</v>
      </c>
      <c r="P129" s="104">
        <v>0</v>
      </c>
    </row>
    <row r="130" spans="1:16" ht="12.75">
      <c r="A130" s="102">
        <v>4292</v>
      </c>
      <c r="B130" s="102" t="s">
        <v>1687</v>
      </c>
      <c r="C130" s="98">
        <v>32091</v>
      </c>
      <c r="D130" s="103">
        <v>32312.44</v>
      </c>
      <c r="E130" s="98">
        <f t="shared" si="8"/>
        <v>101</v>
      </c>
      <c r="F130" s="98">
        <v>56643</v>
      </c>
      <c r="G130" s="98">
        <v>56643</v>
      </c>
      <c r="H130" s="98">
        <f t="shared" si="9"/>
        <v>100</v>
      </c>
      <c r="I130" s="104">
        <v>118</v>
      </c>
      <c r="J130" s="98">
        <v>9540</v>
      </c>
      <c r="K130" s="98">
        <v>1130</v>
      </c>
      <c r="L130" s="98">
        <v>5000</v>
      </c>
      <c r="M130" s="98">
        <v>5000</v>
      </c>
      <c r="N130" s="98">
        <v>3500</v>
      </c>
      <c r="O130" s="98">
        <v>0</v>
      </c>
      <c r="P130" s="104">
        <v>88350</v>
      </c>
    </row>
    <row r="131" spans="1:16" ht="12.75">
      <c r="A131" s="102">
        <v>4294</v>
      </c>
      <c r="B131" s="102" t="s">
        <v>1688</v>
      </c>
      <c r="C131" s="98">
        <v>10095</v>
      </c>
      <c r="D131" s="103">
        <v>10164.72</v>
      </c>
      <c r="E131" s="98">
        <f t="shared" si="8"/>
        <v>101</v>
      </c>
      <c r="F131" s="98">
        <v>24877</v>
      </c>
      <c r="G131" s="98">
        <v>24877</v>
      </c>
      <c r="H131" s="98">
        <f t="shared" si="9"/>
        <v>100</v>
      </c>
      <c r="I131" s="104">
        <v>14</v>
      </c>
      <c r="J131" s="98">
        <v>5071</v>
      </c>
      <c r="K131" s="98">
        <v>1669</v>
      </c>
      <c r="L131" s="98">
        <v>0</v>
      </c>
      <c r="M131" s="98">
        <v>0</v>
      </c>
      <c r="N131" s="98">
        <v>0</v>
      </c>
      <c r="O131" s="98">
        <v>0</v>
      </c>
      <c r="P131" s="104">
        <v>0</v>
      </c>
    </row>
    <row r="132" spans="1:16" ht="12.75">
      <c r="A132" s="102">
        <v>4296</v>
      </c>
      <c r="B132" s="102" t="s">
        <v>1689</v>
      </c>
      <c r="C132" s="98">
        <v>20070</v>
      </c>
      <c r="D132" s="103">
        <v>20207.99</v>
      </c>
      <c r="E132" s="98">
        <f t="shared" si="8"/>
        <v>101</v>
      </c>
      <c r="F132" s="98">
        <v>21397</v>
      </c>
      <c r="G132" s="98">
        <v>21397</v>
      </c>
      <c r="H132" s="98">
        <f t="shared" si="9"/>
        <v>100</v>
      </c>
      <c r="I132" s="104">
        <v>0</v>
      </c>
      <c r="J132" s="98">
        <v>6418</v>
      </c>
      <c r="K132" s="98">
        <v>5909</v>
      </c>
      <c r="L132" s="98">
        <v>0</v>
      </c>
      <c r="M132" s="98">
        <v>0</v>
      </c>
      <c r="N132" s="98">
        <v>3500</v>
      </c>
      <c r="O132" s="98">
        <v>0</v>
      </c>
      <c r="P132" s="104">
        <v>0</v>
      </c>
    </row>
    <row r="133" spans="1:16" ht="12.75">
      <c r="A133" s="102">
        <v>4298</v>
      </c>
      <c r="B133" s="102" t="s">
        <v>1690</v>
      </c>
      <c r="C133" s="98">
        <v>10288</v>
      </c>
      <c r="D133" s="103">
        <v>10359.41</v>
      </c>
      <c r="E133" s="98">
        <f t="shared" si="8"/>
        <v>101</v>
      </c>
      <c r="F133" s="98">
        <v>15406</v>
      </c>
      <c r="G133" s="98">
        <v>15406</v>
      </c>
      <c r="H133" s="98">
        <f t="shared" si="9"/>
        <v>100</v>
      </c>
      <c r="I133" s="104">
        <v>27</v>
      </c>
      <c r="J133" s="98">
        <v>3307</v>
      </c>
      <c r="K133" s="98">
        <v>840</v>
      </c>
      <c r="L133" s="98">
        <v>0</v>
      </c>
      <c r="M133" s="98">
        <v>0</v>
      </c>
      <c r="N133" s="98">
        <v>3500</v>
      </c>
      <c r="O133" s="98">
        <v>0</v>
      </c>
      <c r="P133" s="104">
        <v>0</v>
      </c>
    </row>
    <row r="134" spans="1:16" s="100" customFormat="1" ht="18" customHeight="1">
      <c r="A134" s="105"/>
      <c r="B134" s="101" t="s">
        <v>1691</v>
      </c>
      <c r="C134" s="95">
        <f>SUM(C107:C133)</f>
        <v>2322409</v>
      </c>
      <c r="D134" s="99">
        <f>SUM(D107:D133)</f>
        <v>2338421.210000001</v>
      </c>
      <c r="E134" s="95">
        <f t="shared" si="8"/>
        <v>101</v>
      </c>
      <c r="F134" s="95">
        <f>SUM(F107:F133)</f>
        <v>1462961</v>
      </c>
      <c r="G134" s="95">
        <f>SUM(G107:G133)</f>
        <v>1462961</v>
      </c>
      <c r="H134" s="95">
        <f t="shared" si="9"/>
        <v>100</v>
      </c>
      <c r="I134" s="99">
        <f aca="true" t="shared" si="11" ref="I134:P134">SUM(I107:I133)</f>
        <v>305</v>
      </c>
      <c r="J134" s="95">
        <f t="shared" si="11"/>
        <v>194261</v>
      </c>
      <c r="K134" s="95">
        <f t="shared" si="11"/>
        <v>111739</v>
      </c>
      <c r="L134" s="95">
        <f t="shared" si="11"/>
        <v>3488776</v>
      </c>
      <c r="M134" s="95">
        <f t="shared" si="11"/>
        <v>3488776</v>
      </c>
      <c r="N134" s="95">
        <f t="shared" si="11"/>
        <v>39271</v>
      </c>
      <c r="O134" s="95">
        <f t="shared" si="11"/>
        <v>3500</v>
      </c>
      <c r="P134" s="99">
        <f t="shared" si="11"/>
        <v>184840</v>
      </c>
    </row>
    <row r="135" spans="1:16" s="100" customFormat="1" ht="18" customHeight="1">
      <c r="A135" s="105"/>
      <c r="B135" s="101" t="s">
        <v>1692</v>
      </c>
      <c r="C135" s="95"/>
      <c r="D135" s="99">
        <v>0</v>
      </c>
      <c r="E135" s="98"/>
      <c r="F135" s="95"/>
      <c r="G135" s="95">
        <v>0</v>
      </c>
      <c r="H135" s="98"/>
      <c r="I135" s="99">
        <v>0</v>
      </c>
      <c r="J135" s="95"/>
      <c r="K135" s="95">
        <v>0</v>
      </c>
      <c r="L135" s="95"/>
      <c r="M135" s="95"/>
      <c r="N135" s="95"/>
      <c r="O135" s="95"/>
      <c r="P135" s="99"/>
    </row>
    <row r="136" spans="1:16" ht="12.75">
      <c r="A136" s="102">
        <v>4400</v>
      </c>
      <c r="B136" s="102" t="s">
        <v>1693</v>
      </c>
      <c r="C136" s="98">
        <v>0</v>
      </c>
      <c r="D136" s="103">
        <v>0</v>
      </c>
      <c r="E136" s="98"/>
      <c r="F136" s="98">
        <v>530574</v>
      </c>
      <c r="G136" s="98">
        <v>530574</v>
      </c>
      <c r="H136" s="98">
        <f t="shared" si="9"/>
        <v>100</v>
      </c>
      <c r="I136" s="104">
        <v>0</v>
      </c>
      <c r="J136" s="98">
        <v>0</v>
      </c>
      <c r="K136" s="98">
        <v>0</v>
      </c>
      <c r="L136" s="98">
        <v>1505811</v>
      </c>
      <c r="M136" s="98">
        <v>1505811</v>
      </c>
      <c r="N136" s="98">
        <v>0</v>
      </c>
      <c r="O136" s="98">
        <v>10000</v>
      </c>
      <c r="P136" s="104">
        <v>0</v>
      </c>
    </row>
    <row r="137" spans="1:16" ht="12.75">
      <c r="A137" s="102">
        <v>4407</v>
      </c>
      <c r="B137" s="102" t="s">
        <v>1694</v>
      </c>
      <c r="C137" s="98">
        <v>225953</v>
      </c>
      <c r="D137" s="103">
        <v>227511.14</v>
      </c>
      <c r="E137" s="98">
        <f aca="true" t="shared" si="12" ref="E137:E164">ROUND(D137*100/C137,0)</f>
        <v>101</v>
      </c>
      <c r="F137" s="98">
        <v>0</v>
      </c>
      <c r="G137" s="98">
        <v>0</v>
      </c>
      <c r="H137" s="98"/>
      <c r="I137" s="104">
        <v>0</v>
      </c>
      <c r="J137" s="98">
        <v>0</v>
      </c>
      <c r="K137" s="98">
        <v>0</v>
      </c>
      <c r="L137" s="98">
        <v>0</v>
      </c>
      <c r="M137" s="98">
        <v>0</v>
      </c>
      <c r="N137" s="98">
        <v>3500</v>
      </c>
      <c r="O137" s="98">
        <v>0</v>
      </c>
      <c r="P137" s="104">
        <v>42672</v>
      </c>
    </row>
    <row r="138" spans="1:16" ht="12.75">
      <c r="A138" s="102">
        <v>4415</v>
      </c>
      <c r="B138" s="102" t="s">
        <v>1695</v>
      </c>
      <c r="C138" s="98">
        <v>29902</v>
      </c>
      <c r="D138" s="103">
        <v>30108.01</v>
      </c>
      <c r="E138" s="98">
        <f t="shared" si="12"/>
        <v>101</v>
      </c>
      <c r="F138" s="98">
        <v>38404</v>
      </c>
      <c r="G138" s="98">
        <v>38404</v>
      </c>
      <c r="H138" s="98">
        <f t="shared" si="9"/>
        <v>100</v>
      </c>
      <c r="I138" s="104">
        <v>0</v>
      </c>
      <c r="J138" s="98">
        <v>6824</v>
      </c>
      <c r="K138" s="98">
        <v>1438</v>
      </c>
      <c r="L138" s="98">
        <v>0</v>
      </c>
      <c r="M138" s="98">
        <v>0</v>
      </c>
      <c r="N138" s="98">
        <v>0</v>
      </c>
      <c r="O138" s="98">
        <v>0</v>
      </c>
      <c r="P138" s="104">
        <v>0</v>
      </c>
    </row>
    <row r="139" spans="1:16" ht="12.75">
      <c r="A139" s="102">
        <v>4442</v>
      </c>
      <c r="B139" s="102" t="s">
        <v>1696</v>
      </c>
      <c r="C139" s="98">
        <v>10794</v>
      </c>
      <c r="D139" s="103">
        <v>10868.87</v>
      </c>
      <c r="E139" s="98">
        <f t="shared" si="12"/>
        <v>101</v>
      </c>
      <c r="F139" s="98">
        <v>36252</v>
      </c>
      <c r="G139" s="98">
        <v>36252</v>
      </c>
      <c r="H139" s="98">
        <f t="shared" si="9"/>
        <v>100</v>
      </c>
      <c r="I139" s="104">
        <v>14</v>
      </c>
      <c r="J139" s="98">
        <v>5644</v>
      </c>
      <c r="K139" s="98">
        <v>188</v>
      </c>
      <c r="L139" s="98">
        <v>0</v>
      </c>
      <c r="M139" s="98">
        <v>0</v>
      </c>
      <c r="N139" s="98">
        <v>3500</v>
      </c>
      <c r="O139" s="98">
        <v>0</v>
      </c>
      <c r="P139" s="104">
        <v>0</v>
      </c>
    </row>
    <row r="140" spans="1:16" ht="12.75">
      <c r="A140" s="102">
        <v>4444</v>
      </c>
      <c r="B140" s="102" t="s">
        <v>1697</v>
      </c>
      <c r="C140" s="98">
        <v>29262</v>
      </c>
      <c r="D140" s="103">
        <v>29464.02</v>
      </c>
      <c r="E140" s="98">
        <f t="shared" si="12"/>
        <v>101</v>
      </c>
      <c r="F140" s="98">
        <v>52030</v>
      </c>
      <c r="G140" s="98">
        <v>52030</v>
      </c>
      <c r="H140" s="98">
        <f t="shared" si="9"/>
        <v>100</v>
      </c>
      <c r="I140" s="104">
        <v>0</v>
      </c>
      <c r="J140" s="98">
        <v>8456</v>
      </c>
      <c r="K140" s="98">
        <v>589</v>
      </c>
      <c r="L140" s="98">
        <v>0</v>
      </c>
      <c r="M140" s="98">
        <v>0</v>
      </c>
      <c r="N140" s="98">
        <v>0</v>
      </c>
      <c r="O140" s="98">
        <v>0</v>
      </c>
      <c r="P140" s="104">
        <v>0</v>
      </c>
    </row>
    <row r="141" spans="1:16" ht="12.75">
      <c r="A141" s="102">
        <v>4446</v>
      </c>
      <c r="B141" s="102" t="s">
        <v>1698</v>
      </c>
      <c r="C141" s="98">
        <v>6971</v>
      </c>
      <c r="D141" s="103">
        <v>7019.17</v>
      </c>
      <c r="E141" s="98">
        <f t="shared" si="12"/>
        <v>101</v>
      </c>
      <c r="F141" s="98">
        <v>38929</v>
      </c>
      <c r="G141" s="98">
        <v>38929</v>
      </c>
      <c r="H141" s="98">
        <f t="shared" si="9"/>
        <v>100</v>
      </c>
      <c r="I141" s="104">
        <v>10</v>
      </c>
      <c r="J141" s="98">
        <v>5785</v>
      </c>
      <c r="K141" s="98">
        <v>43</v>
      </c>
      <c r="L141" s="98">
        <v>0</v>
      </c>
      <c r="M141" s="98">
        <v>0</v>
      </c>
      <c r="N141" s="98">
        <v>0</v>
      </c>
      <c r="O141" s="98">
        <v>0</v>
      </c>
      <c r="P141" s="104">
        <v>0</v>
      </c>
    </row>
    <row r="142" spans="1:16" ht="12.75">
      <c r="A142" s="102">
        <v>4450</v>
      </c>
      <c r="B142" s="102" t="s">
        <v>1699</v>
      </c>
      <c r="C142" s="98">
        <v>49375</v>
      </c>
      <c r="D142" s="103">
        <v>49716.02</v>
      </c>
      <c r="E142" s="98">
        <f t="shared" si="12"/>
        <v>101</v>
      </c>
      <c r="F142" s="98">
        <v>13673</v>
      </c>
      <c r="G142" s="98">
        <v>13673</v>
      </c>
      <c r="H142" s="98">
        <f t="shared" si="9"/>
        <v>100</v>
      </c>
      <c r="I142" s="104">
        <v>0</v>
      </c>
      <c r="J142" s="98">
        <v>4907</v>
      </c>
      <c r="K142" s="98">
        <v>0</v>
      </c>
      <c r="L142" s="98">
        <v>0</v>
      </c>
      <c r="M142" s="98">
        <v>0</v>
      </c>
      <c r="N142" s="98">
        <v>0</v>
      </c>
      <c r="O142" s="98">
        <v>5250</v>
      </c>
      <c r="P142" s="104">
        <v>0</v>
      </c>
    </row>
    <row r="143" spans="1:16" ht="12.75">
      <c r="A143" s="102">
        <v>4452</v>
      </c>
      <c r="B143" s="102" t="s">
        <v>1700</v>
      </c>
      <c r="C143" s="98">
        <v>14010</v>
      </c>
      <c r="D143" s="103">
        <v>14106.13</v>
      </c>
      <c r="E143" s="98">
        <f t="shared" si="12"/>
        <v>101</v>
      </c>
      <c r="F143" s="98">
        <v>30703</v>
      </c>
      <c r="G143" s="98">
        <v>30703</v>
      </c>
      <c r="H143" s="98">
        <f t="shared" si="9"/>
        <v>100</v>
      </c>
      <c r="I143" s="104">
        <v>0</v>
      </c>
      <c r="J143" s="98">
        <v>5631</v>
      </c>
      <c r="K143" s="98">
        <v>848</v>
      </c>
      <c r="L143" s="98">
        <v>0</v>
      </c>
      <c r="M143" s="98">
        <v>0</v>
      </c>
      <c r="N143" s="98">
        <v>3500</v>
      </c>
      <c r="O143" s="98">
        <v>0</v>
      </c>
      <c r="P143" s="104">
        <v>0</v>
      </c>
    </row>
    <row r="144" spans="1:16" ht="12.75">
      <c r="A144" s="102">
        <v>4454</v>
      </c>
      <c r="B144" s="102" t="s">
        <v>1701</v>
      </c>
      <c r="C144" s="98">
        <v>11216</v>
      </c>
      <c r="D144" s="103">
        <v>11293.15</v>
      </c>
      <c r="E144" s="98">
        <f t="shared" si="12"/>
        <v>101</v>
      </c>
      <c r="F144" s="98">
        <v>19751</v>
      </c>
      <c r="G144" s="98">
        <v>19751</v>
      </c>
      <c r="H144" s="98">
        <f t="shared" si="9"/>
        <v>100</v>
      </c>
      <c r="I144" s="104">
        <v>0</v>
      </c>
      <c r="J144" s="98">
        <v>4680</v>
      </c>
      <c r="K144" s="98">
        <v>2525</v>
      </c>
      <c r="L144" s="98">
        <v>0</v>
      </c>
      <c r="M144" s="98">
        <v>0</v>
      </c>
      <c r="N144" s="98">
        <v>0</v>
      </c>
      <c r="O144" s="98">
        <v>0</v>
      </c>
      <c r="P144" s="104">
        <v>0</v>
      </c>
    </row>
    <row r="145" spans="1:16" ht="12.75">
      <c r="A145" s="102">
        <v>4456</v>
      </c>
      <c r="B145" s="102" t="s">
        <v>1702</v>
      </c>
      <c r="C145" s="98">
        <v>30826</v>
      </c>
      <c r="D145" s="103">
        <v>31038.47</v>
      </c>
      <c r="E145" s="98">
        <f t="shared" si="12"/>
        <v>101</v>
      </c>
      <c r="F145" s="98">
        <v>32844</v>
      </c>
      <c r="G145" s="98">
        <v>32844</v>
      </c>
      <c r="H145" s="98">
        <f t="shared" si="9"/>
        <v>100</v>
      </c>
      <c r="I145" s="104">
        <v>0</v>
      </c>
      <c r="J145" s="98">
        <v>5860</v>
      </c>
      <c r="K145" s="98">
        <v>1189</v>
      </c>
      <c r="L145" s="98">
        <v>0</v>
      </c>
      <c r="M145" s="98">
        <v>0</v>
      </c>
      <c r="N145" s="98">
        <v>0</v>
      </c>
      <c r="O145" s="98">
        <v>0</v>
      </c>
      <c r="P145" s="104">
        <v>0</v>
      </c>
    </row>
    <row r="146" spans="1:16" ht="12.75">
      <c r="A146" s="102">
        <v>4460</v>
      </c>
      <c r="B146" s="102" t="s">
        <v>1703</v>
      </c>
      <c r="C146" s="98">
        <v>109392</v>
      </c>
      <c r="D146" s="103">
        <v>110146.05</v>
      </c>
      <c r="E146" s="98">
        <f t="shared" si="12"/>
        <v>101</v>
      </c>
      <c r="F146" s="98">
        <v>20087</v>
      </c>
      <c r="G146" s="98">
        <v>20087</v>
      </c>
      <c r="H146" s="98">
        <f t="shared" si="9"/>
        <v>100</v>
      </c>
      <c r="I146" s="104">
        <v>0</v>
      </c>
      <c r="J146" s="98">
        <v>7046</v>
      </c>
      <c r="K146" s="98">
        <v>322</v>
      </c>
      <c r="L146" s="98">
        <v>56000</v>
      </c>
      <c r="M146" s="98">
        <v>56000</v>
      </c>
      <c r="N146" s="98">
        <v>0</v>
      </c>
      <c r="O146" s="98">
        <v>0</v>
      </c>
      <c r="P146" s="104">
        <v>0</v>
      </c>
    </row>
    <row r="147" spans="1:16" ht="12.75">
      <c r="A147" s="102">
        <v>4462</v>
      </c>
      <c r="B147" s="102" t="s">
        <v>1704</v>
      </c>
      <c r="C147" s="98">
        <v>38817</v>
      </c>
      <c r="D147" s="103">
        <v>39084.48</v>
      </c>
      <c r="E147" s="98">
        <f t="shared" si="12"/>
        <v>101</v>
      </c>
      <c r="F147" s="98">
        <v>45912</v>
      </c>
      <c r="G147" s="98">
        <v>45912</v>
      </c>
      <c r="H147" s="98">
        <f t="shared" si="9"/>
        <v>100</v>
      </c>
      <c r="I147" s="104">
        <v>23</v>
      </c>
      <c r="J147" s="98">
        <v>8657</v>
      </c>
      <c r="K147" s="98">
        <v>3038</v>
      </c>
      <c r="L147" s="98">
        <v>0</v>
      </c>
      <c r="M147" s="98">
        <v>0</v>
      </c>
      <c r="N147" s="98">
        <v>0</v>
      </c>
      <c r="O147" s="98">
        <v>0</v>
      </c>
      <c r="P147" s="104">
        <v>10000</v>
      </c>
    </row>
    <row r="148" spans="1:16" ht="12.75">
      <c r="A148" s="102">
        <v>4464</v>
      </c>
      <c r="B148" s="102" t="s">
        <v>1705</v>
      </c>
      <c r="C148" s="98">
        <v>35981</v>
      </c>
      <c r="D148" s="103">
        <v>36228.61</v>
      </c>
      <c r="E148" s="98">
        <f t="shared" si="12"/>
        <v>101</v>
      </c>
      <c r="F148" s="98">
        <v>36353</v>
      </c>
      <c r="G148" s="98">
        <v>36353</v>
      </c>
      <c r="H148" s="98">
        <f t="shared" si="9"/>
        <v>100</v>
      </c>
      <c r="I148" s="104">
        <v>0</v>
      </c>
      <c r="J148" s="98">
        <v>7436</v>
      </c>
      <c r="K148" s="98">
        <v>307</v>
      </c>
      <c r="L148" s="98">
        <v>0</v>
      </c>
      <c r="M148" s="98">
        <v>0</v>
      </c>
      <c r="N148" s="98">
        <v>0</v>
      </c>
      <c r="O148" s="98">
        <v>0</v>
      </c>
      <c r="P148" s="104">
        <v>0</v>
      </c>
    </row>
    <row r="149" spans="1:16" ht="12.75">
      <c r="A149" s="102">
        <v>4466</v>
      </c>
      <c r="B149" s="102" t="s">
        <v>1706</v>
      </c>
      <c r="C149" s="98">
        <v>6842</v>
      </c>
      <c r="D149" s="103">
        <v>6888.42</v>
      </c>
      <c r="E149" s="98">
        <f t="shared" si="12"/>
        <v>101</v>
      </c>
      <c r="F149" s="98">
        <v>24153</v>
      </c>
      <c r="G149" s="98">
        <v>24153</v>
      </c>
      <c r="H149" s="98">
        <f t="shared" si="9"/>
        <v>100</v>
      </c>
      <c r="I149" s="104">
        <v>0</v>
      </c>
      <c r="J149" s="98">
        <v>4403</v>
      </c>
      <c r="K149" s="98">
        <v>1649</v>
      </c>
      <c r="L149" s="98">
        <v>0</v>
      </c>
      <c r="M149" s="98">
        <v>0</v>
      </c>
      <c r="N149" s="98">
        <v>0</v>
      </c>
      <c r="O149" s="98">
        <v>3500</v>
      </c>
      <c r="P149" s="104">
        <v>0</v>
      </c>
    </row>
    <row r="150" spans="1:16" ht="12.75">
      <c r="A150" s="102">
        <v>4468</v>
      </c>
      <c r="B150" s="102" t="s">
        <v>1707</v>
      </c>
      <c r="C150" s="98">
        <v>37346</v>
      </c>
      <c r="D150" s="103">
        <v>37603.68</v>
      </c>
      <c r="E150" s="98">
        <f t="shared" si="12"/>
        <v>101</v>
      </c>
      <c r="F150" s="98">
        <v>12712</v>
      </c>
      <c r="G150" s="98">
        <v>12712</v>
      </c>
      <c r="H150" s="98">
        <f t="shared" si="9"/>
        <v>100</v>
      </c>
      <c r="I150" s="104">
        <v>73</v>
      </c>
      <c r="J150" s="98">
        <v>5785</v>
      </c>
      <c r="K150" s="98">
        <v>1537</v>
      </c>
      <c r="L150" s="98">
        <v>0</v>
      </c>
      <c r="M150" s="98">
        <v>0</v>
      </c>
      <c r="N150" s="98">
        <v>0</v>
      </c>
      <c r="O150" s="98">
        <v>0</v>
      </c>
      <c r="P150" s="104">
        <v>0</v>
      </c>
    </row>
    <row r="151" spans="1:16" ht="12.75">
      <c r="A151" s="102">
        <v>4470</v>
      </c>
      <c r="B151" s="102" t="s">
        <v>1708</v>
      </c>
      <c r="C151" s="98">
        <v>31693</v>
      </c>
      <c r="D151" s="103">
        <v>31911.48</v>
      </c>
      <c r="E151" s="98">
        <f t="shared" si="12"/>
        <v>101</v>
      </c>
      <c r="F151" s="98">
        <v>24409</v>
      </c>
      <c r="G151" s="98">
        <v>24409</v>
      </c>
      <c r="H151" s="98">
        <f t="shared" si="9"/>
        <v>100</v>
      </c>
      <c r="I151" s="104">
        <v>12</v>
      </c>
      <c r="J151" s="98">
        <v>5221</v>
      </c>
      <c r="K151" s="98">
        <v>252</v>
      </c>
      <c r="L151" s="98">
        <v>0</v>
      </c>
      <c r="M151" s="98">
        <v>0</v>
      </c>
      <c r="N151" s="98">
        <v>3407</v>
      </c>
      <c r="O151" s="98">
        <v>0</v>
      </c>
      <c r="P151" s="104">
        <v>0</v>
      </c>
    </row>
    <row r="152" spans="1:16" ht="12.75">
      <c r="A152" s="102">
        <v>4472</v>
      </c>
      <c r="B152" s="102" t="s">
        <v>1709</v>
      </c>
      <c r="C152" s="98">
        <v>27913</v>
      </c>
      <c r="D152" s="103">
        <v>28105.46</v>
      </c>
      <c r="E152" s="98">
        <f t="shared" si="12"/>
        <v>101</v>
      </c>
      <c r="F152" s="98">
        <v>34608</v>
      </c>
      <c r="G152" s="98">
        <v>34608</v>
      </c>
      <c r="H152" s="98">
        <f t="shared" si="9"/>
        <v>100</v>
      </c>
      <c r="I152" s="104">
        <v>0</v>
      </c>
      <c r="J152" s="98">
        <v>6918</v>
      </c>
      <c r="K152" s="98">
        <v>670</v>
      </c>
      <c r="L152" s="98">
        <v>0</v>
      </c>
      <c r="M152" s="98">
        <v>0</v>
      </c>
      <c r="N152" s="98">
        <v>0</v>
      </c>
      <c r="O152" s="98">
        <v>0</v>
      </c>
      <c r="P152" s="104">
        <v>0</v>
      </c>
    </row>
    <row r="153" spans="1:16" ht="12.75">
      <c r="A153" s="102">
        <v>4474</v>
      </c>
      <c r="B153" s="102" t="s">
        <v>1710</v>
      </c>
      <c r="C153" s="98">
        <v>303053</v>
      </c>
      <c r="D153" s="103">
        <v>305142.02</v>
      </c>
      <c r="E153" s="98">
        <f t="shared" si="12"/>
        <v>101</v>
      </c>
      <c r="F153" s="98">
        <v>0</v>
      </c>
      <c r="G153" s="98">
        <v>0</v>
      </c>
      <c r="H153" s="98"/>
      <c r="I153" s="104">
        <v>1794</v>
      </c>
      <c r="J153" s="98">
        <v>0</v>
      </c>
      <c r="K153" s="98">
        <v>382</v>
      </c>
      <c r="L153" s="98">
        <v>35433</v>
      </c>
      <c r="M153" s="98">
        <v>35433</v>
      </c>
      <c r="N153" s="98">
        <v>0</v>
      </c>
      <c r="O153" s="98">
        <v>3500</v>
      </c>
      <c r="P153" s="104">
        <v>119820</v>
      </c>
    </row>
    <row r="154" spans="1:16" ht="12.75">
      <c r="A154" s="102">
        <v>4476</v>
      </c>
      <c r="B154" s="102" t="s">
        <v>1711</v>
      </c>
      <c r="C154" s="98">
        <v>40999</v>
      </c>
      <c r="D154" s="103">
        <v>41281.46</v>
      </c>
      <c r="E154" s="98">
        <f t="shared" si="12"/>
        <v>101</v>
      </c>
      <c r="F154" s="98">
        <v>2036</v>
      </c>
      <c r="G154" s="98">
        <v>2036</v>
      </c>
      <c r="H154" s="98">
        <f t="shared" si="9"/>
        <v>100</v>
      </c>
      <c r="I154" s="104">
        <v>0</v>
      </c>
      <c r="J154" s="98">
        <v>3559</v>
      </c>
      <c r="K154" s="98">
        <v>3888</v>
      </c>
      <c r="L154" s="98">
        <v>170000</v>
      </c>
      <c r="M154" s="98">
        <v>170000</v>
      </c>
      <c r="N154" s="98">
        <v>0</v>
      </c>
      <c r="O154" s="98">
        <v>0</v>
      </c>
      <c r="P154" s="104">
        <v>0</v>
      </c>
    </row>
    <row r="155" spans="1:16" ht="12.75">
      <c r="A155" s="102">
        <v>4480</v>
      </c>
      <c r="B155" s="102" t="s">
        <v>1586</v>
      </c>
      <c r="C155" s="98">
        <v>29312</v>
      </c>
      <c r="D155" s="103">
        <v>29513.79</v>
      </c>
      <c r="E155" s="98">
        <f t="shared" si="12"/>
        <v>101</v>
      </c>
      <c r="F155" s="98">
        <v>32257</v>
      </c>
      <c r="G155" s="98">
        <v>32257</v>
      </c>
      <c r="H155" s="98">
        <f t="shared" si="9"/>
        <v>100</v>
      </c>
      <c r="I155" s="104">
        <v>0</v>
      </c>
      <c r="J155" s="98">
        <v>6818</v>
      </c>
      <c r="K155" s="98">
        <v>1128</v>
      </c>
      <c r="L155" s="98">
        <v>0</v>
      </c>
      <c r="M155" s="98">
        <v>0</v>
      </c>
      <c r="N155" s="98">
        <v>0</v>
      </c>
      <c r="O155" s="98">
        <v>0</v>
      </c>
      <c r="P155" s="104">
        <v>4500</v>
      </c>
    </row>
    <row r="156" spans="1:16" ht="12.75">
      <c r="A156" s="102">
        <v>4484</v>
      </c>
      <c r="B156" s="102" t="s">
        <v>1712</v>
      </c>
      <c r="C156" s="98">
        <v>13971</v>
      </c>
      <c r="D156" s="103">
        <v>14066.61</v>
      </c>
      <c r="E156" s="98">
        <f t="shared" si="12"/>
        <v>101</v>
      </c>
      <c r="F156" s="98">
        <v>27614</v>
      </c>
      <c r="G156" s="98">
        <v>27614</v>
      </c>
      <c r="H156" s="98">
        <f t="shared" si="9"/>
        <v>100</v>
      </c>
      <c r="I156" s="104">
        <v>0</v>
      </c>
      <c r="J156" s="98">
        <v>4917</v>
      </c>
      <c r="K156" s="98">
        <v>1367</v>
      </c>
      <c r="L156" s="98">
        <v>0</v>
      </c>
      <c r="M156" s="98">
        <v>0</v>
      </c>
      <c r="N156" s="98">
        <v>0</v>
      </c>
      <c r="O156" s="98">
        <v>0</v>
      </c>
      <c r="P156" s="104">
        <v>0</v>
      </c>
    </row>
    <row r="157" spans="1:16" ht="12.75">
      <c r="A157" s="102">
        <v>4486</v>
      </c>
      <c r="B157" s="102" t="s">
        <v>1713</v>
      </c>
      <c r="C157" s="98">
        <v>36576</v>
      </c>
      <c r="D157" s="103">
        <v>36828.66</v>
      </c>
      <c r="E157" s="98">
        <f t="shared" si="12"/>
        <v>101</v>
      </c>
      <c r="F157" s="98">
        <v>47444</v>
      </c>
      <c r="G157" s="98">
        <v>47444</v>
      </c>
      <c r="H157" s="98">
        <f t="shared" si="9"/>
        <v>100</v>
      </c>
      <c r="I157" s="104">
        <v>21</v>
      </c>
      <c r="J157" s="98">
        <v>8721</v>
      </c>
      <c r="K157" s="98">
        <v>827</v>
      </c>
      <c r="L157" s="98">
        <v>0</v>
      </c>
      <c r="M157" s="98">
        <v>0</v>
      </c>
      <c r="N157" s="98">
        <v>0</v>
      </c>
      <c r="O157" s="98">
        <v>0</v>
      </c>
      <c r="P157" s="104">
        <v>0</v>
      </c>
    </row>
    <row r="158" spans="1:16" ht="12.75">
      <c r="A158" s="102">
        <v>4488</v>
      </c>
      <c r="B158" s="102" t="s">
        <v>1714</v>
      </c>
      <c r="C158" s="98">
        <v>30560</v>
      </c>
      <c r="D158" s="103">
        <v>30770.44</v>
      </c>
      <c r="E158" s="98">
        <f t="shared" si="12"/>
        <v>101</v>
      </c>
      <c r="F158" s="98">
        <v>25992</v>
      </c>
      <c r="G158" s="98">
        <v>25992</v>
      </c>
      <c r="H158" s="98">
        <f t="shared" si="9"/>
        <v>100</v>
      </c>
      <c r="I158" s="104">
        <v>0</v>
      </c>
      <c r="J158" s="98">
        <v>6663</v>
      </c>
      <c r="K158" s="98">
        <v>2043</v>
      </c>
      <c r="L158" s="98">
        <v>0</v>
      </c>
      <c r="M158" s="98">
        <v>0</v>
      </c>
      <c r="N158" s="98">
        <v>0</v>
      </c>
      <c r="O158" s="98">
        <v>0</v>
      </c>
      <c r="P158" s="104">
        <v>84500</v>
      </c>
    </row>
    <row r="159" spans="1:16" ht="12.75">
      <c r="A159" s="102">
        <v>4490</v>
      </c>
      <c r="B159" s="102" t="s">
        <v>1715</v>
      </c>
      <c r="C159" s="98">
        <v>319698</v>
      </c>
      <c r="D159" s="103">
        <v>321902.14</v>
      </c>
      <c r="E159" s="98">
        <f t="shared" si="12"/>
        <v>101</v>
      </c>
      <c r="F159" s="98">
        <v>0</v>
      </c>
      <c r="G159" s="98">
        <v>0</v>
      </c>
      <c r="H159" s="98"/>
      <c r="I159" s="104">
        <v>3019</v>
      </c>
      <c r="J159" s="98">
        <v>0</v>
      </c>
      <c r="K159" s="98">
        <v>2465</v>
      </c>
      <c r="L159" s="98">
        <v>0</v>
      </c>
      <c r="M159" s="98">
        <v>0</v>
      </c>
      <c r="N159" s="98">
        <v>0</v>
      </c>
      <c r="O159" s="98">
        <v>0</v>
      </c>
      <c r="P159" s="104">
        <v>0</v>
      </c>
    </row>
    <row r="160" spans="1:16" ht="12.75">
      <c r="A160" s="102">
        <v>4492</v>
      </c>
      <c r="B160" s="102" t="s">
        <v>1716</v>
      </c>
      <c r="C160" s="98">
        <v>18602</v>
      </c>
      <c r="D160" s="103">
        <v>18730.04</v>
      </c>
      <c r="E160" s="98">
        <f t="shared" si="12"/>
        <v>101</v>
      </c>
      <c r="F160" s="98">
        <v>28754</v>
      </c>
      <c r="G160" s="98">
        <v>28754</v>
      </c>
      <c r="H160" s="98">
        <f t="shared" si="9"/>
        <v>100</v>
      </c>
      <c r="I160" s="104">
        <v>12</v>
      </c>
      <c r="J160" s="98">
        <v>5698</v>
      </c>
      <c r="K160" s="98">
        <v>192</v>
      </c>
      <c r="L160" s="98">
        <v>0</v>
      </c>
      <c r="M160" s="98">
        <v>0</v>
      </c>
      <c r="N160" s="98">
        <v>0</v>
      </c>
      <c r="O160" s="98">
        <v>0</v>
      </c>
      <c r="P160" s="104">
        <v>0</v>
      </c>
    </row>
    <row r="161" spans="1:16" ht="12.75">
      <c r="A161" s="102">
        <v>4494</v>
      </c>
      <c r="B161" s="102" t="s">
        <v>1717</v>
      </c>
      <c r="C161" s="98">
        <v>21732</v>
      </c>
      <c r="D161" s="103">
        <v>21881.91</v>
      </c>
      <c r="E161" s="98">
        <f t="shared" si="12"/>
        <v>101</v>
      </c>
      <c r="F161" s="98">
        <v>28950</v>
      </c>
      <c r="G161" s="98">
        <v>28950</v>
      </c>
      <c r="H161" s="98">
        <f t="shared" si="9"/>
        <v>100</v>
      </c>
      <c r="I161" s="104">
        <v>0</v>
      </c>
      <c r="J161" s="98">
        <v>5584</v>
      </c>
      <c r="K161" s="98">
        <v>922</v>
      </c>
      <c r="L161" s="98">
        <v>0</v>
      </c>
      <c r="M161" s="98">
        <v>0</v>
      </c>
      <c r="N161" s="98">
        <v>0</v>
      </c>
      <c r="O161" s="98">
        <v>0</v>
      </c>
      <c r="P161" s="104">
        <v>0</v>
      </c>
    </row>
    <row r="162" spans="1:16" ht="12.75">
      <c r="A162" s="102">
        <v>4496</v>
      </c>
      <c r="B162" s="102" t="s">
        <v>1718</v>
      </c>
      <c r="C162" s="98">
        <v>21684</v>
      </c>
      <c r="D162" s="103">
        <v>21833.83</v>
      </c>
      <c r="E162" s="98">
        <f t="shared" si="12"/>
        <v>101</v>
      </c>
      <c r="F162" s="98">
        <v>0</v>
      </c>
      <c r="G162" s="98">
        <v>0</v>
      </c>
      <c r="H162" s="98"/>
      <c r="I162" s="104">
        <v>0</v>
      </c>
      <c r="J162" s="98">
        <v>0</v>
      </c>
      <c r="K162" s="98">
        <v>345</v>
      </c>
      <c r="L162" s="98">
        <v>0</v>
      </c>
      <c r="M162" s="98">
        <v>0</v>
      </c>
      <c r="N162" s="98">
        <v>0</v>
      </c>
      <c r="O162" s="98">
        <v>0</v>
      </c>
      <c r="P162" s="104">
        <v>0</v>
      </c>
    </row>
    <row r="163" spans="1:16" ht="12.75">
      <c r="A163" s="102">
        <v>4498</v>
      </c>
      <c r="B163" s="102" t="s">
        <v>1719</v>
      </c>
      <c r="C163" s="98">
        <v>75199</v>
      </c>
      <c r="D163" s="103">
        <v>75717.59</v>
      </c>
      <c r="E163" s="98">
        <f t="shared" si="12"/>
        <v>101</v>
      </c>
      <c r="F163" s="98">
        <v>52220</v>
      </c>
      <c r="G163" s="98">
        <v>52220</v>
      </c>
      <c r="H163" s="98">
        <f aca="true" t="shared" si="13" ref="H163:H177">ROUND(G163*100/F163,0)</f>
        <v>100</v>
      </c>
      <c r="I163" s="104">
        <v>0</v>
      </c>
      <c r="J163" s="98">
        <v>10690</v>
      </c>
      <c r="K163" s="98">
        <v>59</v>
      </c>
      <c r="L163" s="98">
        <v>0</v>
      </c>
      <c r="M163" s="98">
        <v>0</v>
      </c>
      <c r="N163" s="98">
        <v>3500</v>
      </c>
      <c r="O163" s="98">
        <v>0</v>
      </c>
      <c r="P163" s="104">
        <v>18500</v>
      </c>
    </row>
    <row r="164" spans="1:16" s="100" customFormat="1" ht="18" customHeight="1">
      <c r="A164" s="105"/>
      <c r="B164" s="101" t="s">
        <v>1720</v>
      </c>
      <c r="C164" s="95">
        <f>SUM(C136:C163)</f>
        <v>1607679</v>
      </c>
      <c r="D164" s="99">
        <f>SUM(D136:D163)</f>
        <v>1618761.6500000004</v>
      </c>
      <c r="E164" s="95">
        <f t="shared" si="12"/>
        <v>101</v>
      </c>
      <c r="F164" s="95">
        <f>SUM(F136:F163)</f>
        <v>1236661</v>
      </c>
      <c r="G164" s="95">
        <f>SUM(G136:G163)</f>
        <v>1236661</v>
      </c>
      <c r="H164" s="95">
        <f t="shared" si="13"/>
        <v>100</v>
      </c>
      <c r="I164" s="99">
        <f aca="true" t="shared" si="14" ref="I164:P164">SUM(I136:I163)</f>
        <v>4978</v>
      </c>
      <c r="J164" s="95">
        <f t="shared" si="14"/>
        <v>145903</v>
      </c>
      <c r="K164" s="95">
        <f t="shared" si="14"/>
        <v>28213</v>
      </c>
      <c r="L164" s="95">
        <f t="shared" si="14"/>
        <v>1767244</v>
      </c>
      <c r="M164" s="95">
        <f t="shared" si="14"/>
        <v>1767244</v>
      </c>
      <c r="N164" s="95">
        <f t="shared" si="14"/>
        <v>17407</v>
      </c>
      <c r="O164" s="95">
        <f t="shared" si="14"/>
        <v>22250</v>
      </c>
      <c r="P164" s="99">
        <f t="shared" si="14"/>
        <v>279992</v>
      </c>
    </row>
    <row r="165" spans="1:16" s="100" customFormat="1" ht="18" customHeight="1">
      <c r="A165" s="105"/>
      <c r="B165" s="101" t="s">
        <v>1721</v>
      </c>
      <c r="C165" s="95"/>
      <c r="D165" s="99">
        <v>0</v>
      </c>
      <c r="E165" s="98"/>
      <c r="F165" s="95"/>
      <c r="G165" s="95">
        <v>0</v>
      </c>
      <c r="H165" s="98"/>
      <c r="I165" s="99">
        <v>0</v>
      </c>
      <c r="J165" s="95"/>
      <c r="K165" s="95">
        <v>0</v>
      </c>
      <c r="L165" s="95"/>
      <c r="M165" s="95"/>
      <c r="N165" s="95"/>
      <c r="O165" s="95"/>
      <c r="P165" s="99"/>
    </row>
    <row r="166" spans="1:16" ht="12.75">
      <c r="A166" s="102">
        <v>4600</v>
      </c>
      <c r="B166" s="102" t="s">
        <v>1722</v>
      </c>
      <c r="C166" s="98">
        <v>0</v>
      </c>
      <c r="D166" s="103">
        <v>0</v>
      </c>
      <c r="E166" s="98"/>
      <c r="F166" s="98">
        <v>567530</v>
      </c>
      <c r="G166" s="98">
        <v>567530</v>
      </c>
      <c r="H166" s="98">
        <f t="shared" si="13"/>
        <v>100</v>
      </c>
      <c r="I166" s="104">
        <v>0</v>
      </c>
      <c r="J166" s="98">
        <v>0</v>
      </c>
      <c r="K166" s="98">
        <v>0</v>
      </c>
      <c r="L166" s="98">
        <v>1547706</v>
      </c>
      <c r="M166" s="98">
        <v>1547706</v>
      </c>
      <c r="N166" s="98">
        <v>0</v>
      </c>
      <c r="O166" s="98">
        <v>0</v>
      </c>
      <c r="P166" s="104">
        <v>24000</v>
      </c>
    </row>
    <row r="167" spans="1:16" ht="12.75">
      <c r="A167" s="102">
        <v>4601</v>
      </c>
      <c r="B167" s="102" t="s">
        <v>1723</v>
      </c>
      <c r="C167" s="98">
        <v>980814</v>
      </c>
      <c r="D167" s="103">
        <v>987576.5</v>
      </c>
      <c r="E167" s="98">
        <f aca="true" t="shared" si="15" ref="E167:E230">ROUND(D167*100/C167,0)</f>
        <v>101</v>
      </c>
      <c r="F167" s="98">
        <v>0</v>
      </c>
      <c r="G167" s="98">
        <v>0</v>
      </c>
      <c r="H167" s="98"/>
      <c r="I167" s="104">
        <v>606</v>
      </c>
      <c r="J167" s="98">
        <v>0</v>
      </c>
      <c r="K167" s="98">
        <v>166</v>
      </c>
      <c r="L167" s="98">
        <v>3270</v>
      </c>
      <c r="M167" s="98">
        <v>3270</v>
      </c>
      <c r="N167" s="98">
        <v>0</v>
      </c>
      <c r="O167" s="98">
        <v>0</v>
      </c>
      <c r="P167" s="104">
        <v>179750</v>
      </c>
    </row>
    <row r="168" spans="1:16" ht="12.75">
      <c r="A168" s="102">
        <v>4605</v>
      </c>
      <c r="B168" s="102" t="s">
        <v>1724</v>
      </c>
      <c r="C168" s="98">
        <v>202707</v>
      </c>
      <c r="D168" s="103">
        <v>204104.49</v>
      </c>
      <c r="E168" s="98">
        <f t="shared" si="15"/>
        <v>101</v>
      </c>
      <c r="F168" s="98">
        <v>13569</v>
      </c>
      <c r="G168" s="98">
        <v>13569</v>
      </c>
      <c r="H168" s="98">
        <f t="shared" si="13"/>
        <v>100</v>
      </c>
      <c r="I168" s="104">
        <v>0</v>
      </c>
      <c r="J168" s="98">
        <v>8592</v>
      </c>
      <c r="K168" s="98">
        <v>1796</v>
      </c>
      <c r="L168" s="98">
        <v>601</v>
      </c>
      <c r="M168" s="98">
        <v>601</v>
      </c>
      <c r="N168" s="98">
        <v>0</v>
      </c>
      <c r="O168" s="98">
        <v>0</v>
      </c>
      <c r="P168" s="104">
        <v>4370</v>
      </c>
    </row>
    <row r="169" spans="1:16" ht="12.75">
      <c r="A169" s="102">
        <v>4642</v>
      </c>
      <c r="B169" s="102" t="s">
        <v>1725</v>
      </c>
      <c r="C169" s="98">
        <v>27522</v>
      </c>
      <c r="D169" s="103">
        <v>27711.91</v>
      </c>
      <c r="E169" s="98">
        <f t="shared" si="15"/>
        <v>101</v>
      </c>
      <c r="F169" s="98">
        <v>25834</v>
      </c>
      <c r="G169" s="98">
        <v>25834</v>
      </c>
      <c r="H169" s="98">
        <f t="shared" si="13"/>
        <v>100</v>
      </c>
      <c r="I169" s="104">
        <v>45</v>
      </c>
      <c r="J169" s="98">
        <v>6213</v>
      </c>
      <c r="K169" s="98">
        <v>1267</v>
      </c>
      <c r="L169" s="98">
        <v>0</v>
      </c>
      <c r="M169" s="98">
        <v>0</v>
      </c>
      <c r="N169" s="98">
        <v>0</v>
      </c>
      <c r="O169" s="98">
        <v>0</v>
      </c>
      <c r="P169" s="104">
        <v>0</v>
      </c>
    </row>
    <row r="170" spans="1:16" ht="12.75">
      <c r="A170" s="102">
        <v>4644</v>
      </c>
      <c r="B170" s="102" t="s">
        <v>1726</v>
      </c>
      <c r="C170" s="98">
        <v>31438</v>
      </c>
      <c r="D170" s="103">
        <v>31655.25</v>
      </c>
      <c r="E170" s="98">
        <f t="shared" si="15"/>
        <v>101</v>
      </c>
      <c r="F170" s="98">
        <v>25820</v>
      </c>
      <c r="G170" s="98">
        <v>25820</v>
      </c>
      <c r="H170" s="98">
        <f t="shared" si="13"/>
        <v>100</v>
      </c>
      <c r="I170" s="104">
        <v>23</v>
      </c>
      <c r="J170" s="98">
        <v>6541</v>
      </c>
      <c r="K170" s="98">
        <v>353</v>
      </c>
      <c r="L170" s="98">
        <v>0</v>
      </c>
      <c r="M170" s="98">
        <v>0</v>
      </c>
      <c r="N170" s="98">
        <v>0</v>
      </c>
      <c r="O170" s="98">
        <v>3500</v>
      </c>
      <c r="P170" s="104">
        <v>20000</v>
      </c>
    </row>
    <row r="171" spans="1:16" ht="12.75">
      <c r="A171" s="102">
        <v>4646</v>
      </c>
      <c r="B171" s="102" t="s">
        <v>1727</v>
      </c>
      <c r="C171" s="98">
        <v>118337</v>
      </c>
      <c r="D171" s="103">
        <v>119152.6</v>
      </c>
      <c r="E171" s="98">
        <f t="shared" si="15"/>
        <v>101</v>
      </c>
      <c r="F171" s="98">
        <v>28321</v>
      </c>
      <c r="G171" s="98">
        <v>28321</v>
      </c>
      <c r="H171" s="98">
        <f t="shared" si="13"/>
        <v>100</v>
      </c>
      <c r="I171" s="104">
        <v>0</v>
      </c>
      <c r="J171" s="98">
        <v>9901</v>
      </c>
      <c r="K171" s="98">
        <v>2617</v>
      </c>
      <c r="L171" s="98">
        <v>0</v>
      </c>
      <c r="M171" s="98">
        <v>0</v>
      </c>
      <c r="N171" s="98">
        <v>0</v>
      </c>
      <c r="O171" s="98">
        <v>0</v>
      </c>
      <c r="P171" s="104">
        <v>22000</v>
      </c>
    </row>
    <row r="172" spans="1:16" ht="12.75">
      <c r="A172" s="102">
        <v>4650</v>
      </c>
      <c r="B172" s="102" t="s">
        <v>1728</v>
      </c>
      <c r="C172" s="98">
        <v>86977</v>
      </c>
      <c r="D172" s="103">
        <v>87577.03</v>
      </c>
      <c r="E172" s="98">
        <f t="shared" si="15"/>
        <v>101</v>
      </c>
      <c r="F172" s="98">
        <v>17053</v>
      </c>
      <c r="G172" s="98">
        <v>17053</v>
      </c>
      <c r="H172" s="98">
        <f t="shared" si="13"/>
        <v>100</v>
      </c>
      <c r="I172" s="104">
        <v>0</v>
      </c>
      <c r="J172" s="98">
        <v>6992</v>
      </c>
      <c r="K172" s="98">
        <v>3557</v>
      </c>
      <c r="L172" s="98">
        <v>0</v>
      </c>
      <c r="M172" s="98">
        <v>0</v>
      </c>
      <c r="N172" s="98">
        <v>0</v>
      </c>
      <c r="O172" s="98">
        <v>0</v>
      </c>
      <c r="P172" s="104">
        <v>0</v>
      </c>
    </row>
    <row r="173" spans="1:16" ht="12.75">
      <c r="A173" s="102">
        <v>4652</v>
      </c>
      <c r="B173" s="102" t="s">
        <v>1729</v>
      </c>
      <c r="C173" s="98">
        <v>78109</v>
      </c>
      <c r="D173" s="103">
        <v>78647.54</v>
      </c>
      <c r="E173" s="98">
        <f t="shared" si="15"/>
        <v>101</v>
      </c>
      <c r="F173" s="98">
        <v>4663</v>
      </c>
      <c r="G173" s="98">
        <v>4663</v>
      </c>
      <c r="H173" s="98">
        <f t="shared" si="13"/>
        <v>100</v>
      </c>
      <c r="I173" s="104">
        <v>0</v>
      </c>
      <c r="J173" s="98">
        <v>6735</v>
      </c>
      <c r="K173" s="98">
        <v>135</v>
      </c>
      <c r="L173" s="98">
        <v>0</v>
      </c>
      <c r="M173" s="98">
        <v>0</v>
      </c>
      <c r="N173" s="98">
        <v>0</v>
      </c>
      <c r="O173" s="98">
        <v>0</v>
      </c>
      <c r="P173" s="104">
        <v>0</v>
      </c>
    </row>
    <row r="174" spans="1:16" ht="12.75">
      <c r="A174" s="102">
        <v>4654</v>
      </c>
      <c r="B174" s="102" t="s">
        <v>1730</v>
      </c>
      <c r="C174" s="98">
        <v>24842</v>
      </c>
      <c r="D174" s="103">
        <v>25013.17</v>
      </c>
      <c r="E174" s="98">
        <f t="shared" si="15"/>
        <v>101</v>
      </c>
      <c r="F174" s="98">
        <v>22908</v>
      </c>
      <c r="G174" s="98">
        <v>22908</v>
      </c>
      <c r="H174" s="98">
        <f t="shared" si="13"/>
        <v>100</v>
      </c>
      <c r="I174" s="104">
        <v>0</v>
      </c>
      <c r="J174" s="98">
        <v>6435</v>
      </c>
      <c r="K174" s="98">
        <v>3949</v>
      </c>
      <c r="L174" s="98">
        <v>0</v>
      </c>
      <c r="M174" s="98">
        <v>0</v>
      </c>
      <c r="N174" s="98">
        <v>0</v>
      </c>
      <c r="O174" s="98">
        <v>0</v>
      </c>
      <c r="P174" s="104">
        <v>0</v>
      </c>
    </row>
    <row r="175" spans="1:16" ht="12.75">
      <c r="A175" s="102">
        <v>4656</v>
      </c>
      <c r="B175" s="102" t="s">
        <v>1731</v>
      </c>
      <c r="C175" s="98">
        <v>13169</v>
      </c>
      <c r="D175" s="103">
        <v>13260.3</v>
      </c>
      <c r="E175" s="98">
        <f t="shared" si="15"/>
        <v>101</v>
      </c>
      <c r="F175" s="98">
        <v>27695</v>
      </c>
      <c r="G175" s="98">
        <v>27695</v>
      </c>
      <c r="H175" s="98">
        <f t="shared" si="13"/>
        <v>100</v>
      </c>
      <c r="I175" s="104">
        <v>75</v>
      </c>
      <c r="J175" s="98">
        <v>6180</v>
      </c>
      <c r="K175" s="98">
        <v>847</v>
      </c>
      <c r="L175" s="98">
        <v>0</v>
      </c>
      <c r="M175" s="98">
        <v>0</v>
      </c>
      <c r="N175" s="98">
        <v>0</v>
      </c>
      <c r="O175" s="98">
        <v>0</v>
      </c>
      <c r="P175" s="104">
        <v>0</v>
      </c>
    </row>
    <row r="176" spans="1:16" ht="12.75">
      <c r="A176" s="102">
        <v>4660</v>
      </c>
      <c r="B176" s="102" t="s">
        <v>1732</v>
      </c>
      <c r="C176" s="98">
        <v>15734</v>
      </c>
      <c r="D176" s="103">
        <v>15842.61</v>
      </c>
      <c r="E176" s="98">
        <f t="shared" si="15"/>
        <v>101</v>
      </c>
      <c r="F176" s="98">
        <v>20582</v>
      </c>
      <c r="G176" s="98">
        <v>20582</v>
      </c>
      <c r="H176" s="98">
        <f t="shared" si="13"/>
        <v>100</v>
      </c>
      <c r="I176" s="104">
        <v>62</v>
      </c>
      <c r="J176" s="98">
        <v>5882</v>
      </c>
      <c r="K176" s="98">
        <v>657</v>
      </c>
      <c r="L176" s="98">
        <v>0</v>
      </c>
      <c r="M176" s="98">
        <v>0</v>
      </c>
      <c r="N176" s="98">
        <v>0</v>
      </c>
      <c r="O176" s="98">
        <v>3500</v>
      </c>
      <c r="P176" s="104">
        <v>5000</v>
      </c>
    </row>
    <row r="177" spans="1:16" ht="12.75">
      <c r="A177" s="102">
        <v>4664</v>
      </c>
      <c r="B177" s="102" t="s">
        <v>1733</v>
      </c>
      <c r="C177" s="98">
        <v>15896</v>
      </c>
      <c r="D177" s="103">
        <v>16005.46</v>
      </c>
      <c r="E177" s="98">
        <f t="shared" si="15"/>
        <v>101</v>
      </c>
      <c r="F177" s="98">
        <v>10115</v>
      </c>
      <c r="G177" s="98">
        <v>10115</v>
      </c>
      <c r="H177" s="98">
        <f t="shared" si="13"/>
        <v>100</v>
      </c>
      <c r="I177" s="104">
        <v>48</v>
      </c>
      <c r="J177" s="98">
        <v>3811</v>
      </c>
      <c r="K177" s="98">
        <v>1781</v>
      </c>
      <c r="L177" s="98">
        <v>0</v>
      </c>
      <c r="M177" s="98">
        <v>0</v>
      </c>
      <c r="N177" s="98">
        <v>0</v>
      </c>
      <c r="O177" s="98">
        <v>0</v>
      </c>
      <c r="P177" s="104">
        <v>0</v>
      </c>
    </row>
    <row r="178" spans="1:16" ht="12.75">
      <c r="A178" s="102">
        <v>4668</v>
      </c>
      <c r="B178" s="102" t="s">
        <v>1734</v>
      </c>
      <c r="C178" s="98">
        <v>48029</v>
      </c>
      <c r="D178" s="103">
        <v>48360.2</v>
      </c>
      <c r="E178" s="98">
        <f t="shared" si="15"/>
        <v>101</v>
      </c>
      <c r="F178" s="98">
        <v>0</v>
      </c>
      <c r="G178" s="98">
        <v>0</v>
      </c>
      <c r="H178" s="98"/>
      <c r="I178" s="104">
        <v>0</v>
      </c>
      <c r="J178" s="98">
        <v>0</v>
      </c>
      <c r="K178" s="98">
        <v>3280</v>
      </c>
      <c r="L178" s="98">
        <v>0</v>
      </c>
      <c r="M178" s="98">
        <v>0</v>
      </c>
      <c r="N178" s="98">
        <v>0</v>
      </c>
      <c r="O178" s="98">
        <v>5250</v>
      </c>
      <c r="P178" s="104">
        <v>0</v>
      </c>
    </row>
    <row r="179" spans="1:16" ht="12.75">
      <c r="A179" s="102">
        <v>4672</v>
      </c>
      <c r="B179" s="102" t="s">
        <v>1735</v>
      </c>
      <c r="C179" s="98">
        <v>56849</v>
      </c>
      <c r="D179" s="103">
        <v>57241.3</v>
      </c>
      <c r="E179" s="98">
        <f t="shared" si="15"/>
        <v>101</v>
      </c>
      <c r="F179" s="98">
        <v>0</v>
      </c>
      <c r="G179" s="98"/>
      <c r="H179" s="98"/>
      <c r="I179" s="104">
        <v>170</v>
      </c>
      <c r="J179" s="98">
        <v>1595</v>
      </c>
      <c r="K179" s="98">
        <v>496</v>
      </c>
      <c r="L179" s="98">
        <v>0</v>
      </c>
      <c r="M179" s="98">
        <v>0</v>
      </c>
      <c r="N179" s="98">
        <v>0</v>
      </c>
      <c r="O179" s="98">
        <v>0</v>
      </c>
      <c r="P179" s="104">
        <v>35000</v>
      </c>
    </row>
    <row r="180" spans="1:16" ht="12.75">
      <c r="A180" s="102">
        <v>4676</v>
      </c>
      <c r="B180" s="102" t="s">
        <v>1736</v>
      </c>
      <c r="C180" s="98">
        <v>9892</v>
      </c>
      <c r="D180" s="103">
        <v>9960.09</v>
      </c>
      <c r="E180" s="98">
        <f t="shared" si="15"/>
        <v>101</v>
      </c>
      <c r="F180" s="98">
        <v>10755</v>
      </c>
      <c r="G180" s="98">
        <v>10755</v>
      </c>
      <c r="H180" s="98">
        <f aca="true" t="shared" si="16" ref="H180:H218">ROUND(G180*100/F180,0)</f>
        <v>100</v>
      </c>
      <c r="I180" s="104">
        <v>0</v>
      </c>
      <c r="J180" s="98">
        <v>3471</v>
      </c>
      <c r="K180" s="98">
        <v>2958</v>
      </c>
      <c r="L180" s="98">
        <v>0</v>
      </c>
      <c r="M180" s="98">
        <v>0</v>
      </c>
      <c r="N180" s="98">
        <v>0</v>
      </c>
      <c r="O180" s="98">
        <v>0</v>
      </c>
      <c r="P180" s="104">
        <v>0</v>
      </c>
    </row>
    <row r="181" spans="1:16" ht="12.75">
      <c r="A181" s="102">
        <v>4680</v>
      </c>
      <c r="B181" s="102" t="s">
        <v>1737</v>
      </c>
      <c r="C181" s="98">
        <v>35698</v>
      </c>
      <c r="D181" s="103">
        <v>35944.06</v>
      </c>
      <c r="E181" s="98">
        <f t="shared" si="15"/>
        <v>101</v>
      </c>
      <c r="F181" s="98">
        <v>5278</v>
      </c>
      <c r="G181" s="98">
        <v>5278</v>
      </c>
      <c r="H181" s="98">
        <f t="shared" si="16"/>
        <v>100</v>
      </c>
      <c r="I181" s="104">
        <v>30</v>
      </c>
      <c r="J181" s="98">
        <v>3707</v>
      </c>
      <c r="K181" s="98">
        <v>2843</v>
      </c>
      <c r="L181" s="98">
        <v>0</v>
      </c>
      <c r="M181" s="98">
        <v>0</v>
      </c>
      <c r="N181" s="98">
        <v>0</v>
      </c>
      <c r="O181" s="98">
        <v>3500</v>
      </c>
      <c r="P181" s="104">
        <v>0</v>
      </c>
    </row>
    <row r="182" spans="1:16" ht="12.75">
      <c r="A182" s="102">
        <v>4684</v>
      </c>
      <c r="B182" s="102" t="s">
        <v>1738</v>
      </c>
      <c r="C182" s="98">
        <v>64461</v>
      </c>
      <c r="D182" s="103">
        <v>64905.24</v>
      </c>
      <c r="E182" s="98">
        <f t="shared" si="15"/>
        <v>101</v>
      </c>
      <c r="F182" s="98">
        <v>0</v>
      </c>
      <c r="G182" s="98">
        <v>0</v>
      </c>
      <c r="H182" s="98"/>
      <c r="I182" s="104">
        <v>0</v>
      </c>
      <c r="J182" s="98">
        <v>0</v>
      </c>
      <c r="K182" s="98">
        <v>640</v>
      </c>
      <c r="L182" s="98">
        <v>0</v>
      </c>
      <c r="M182" s="98">
        <v>0</v>
      </c>
      <c r="N182" s="98">
        <v>0</v>
      </c>
      <c r="O182" s="98">
        <v>0</v>
      </c>
      <c r="P182" s="104">
        <v>0</v>
      </c>
    </row>
    <row r="183" spans="1:16" ht="12.75">
      <c r="A183" s="102">
        <v>4688</v>
      </c>
      <c r="B183" s="102" t="s">
        <v>1739</v>
      </c>
      <c r="C183" s="98">
        <v>106491</v>
      </c>
      <c r="D183" s="103">
        <v>107224.86</v>
      </c>
      <c r="E183" s="98">
        <f t="shared" si="15"/>
        <v>101</v>
      </c>
      <c r="F183" s="98">
        <v>22230</v>
      </c>
      <c r="G183" s="98">
        <v>22230</v>
      </c>
      <c r="H183" s="98">
        <f t="shared" si="16"/>
        <v>100</v>
      </c>
      <c r="I183" s="104">
        <v>0</v>
      </c>
      <c r="J183" s="98">
        <v>9286</v>
      </c>
      <c r="K183" s="98">
        <v>986</v>
      </c>
      <c r="L183" s="98">
        <v>0</v>
      </c>
      <c r="M183" s="98">
        <v>0</v>
      </c>
      <c r="N183" s="98">
        <v>1500</v>
      </c>
      <c r="O183" s="98">
        <v>0</v>
      </c>
      <c r="P183" s="104">
        <v>0</v>
      </c>
    </row>
    <row r="184" spans="1:16" ht="12.75">
      <c r="A184" s="102">
        <v>4690</v>
      </c>
      <c r="B184" s="102" t="s">
        <v>1740</v>
      </c>
      <c r="C184" s="98">
        <v>16509</v>
      </c>
      <c r="D184" s="103">
        <v>16622.28</v>
      </c>
      <c r="E184" s="98">
        <f t="shared" si="15"/>
        <v>101</v>
      </c>
      <c r="F184" s="98">
        <v>8036</v>
      </c>
      <c r="G184" s="98">
        <v>8036</v>
      </c>
      <c r="H184" s="98">
        <f t="shared" si="16"/>
        <v>100</v>
      </c>
      <c r="I184" s="104">
        <v>0</v>
      </c>
      <c r="J184" s="98">
        <v>4105</v>
      </c>
      <c r="K184" s="98">
        <v>2926</v>
      </c>
      <c r="L184" s="98">
        <v>0</v>
      </c>
      <c r="M184" s="98">
        <v>0</v>
      </c>
      <c r="N184" s="98">
        <v>0</v>
      </c>
      <c r="O184" s="98">
        <v>0</v>
      </c>
      <c r="P184" s="104">
        <v>0</v>
      </c>
    </row>
    <row r="185" spans="1:16" ht="12.75">
      <c r="A185" s="102">
        <v>4694</v>
      </c>
      <c r="B185" s="102" t="s">
        <v>1741</v>
      </c>
      <c r="C185" s="98">
        <v>24647</v>
      </c>
      <c r="D185" s="103">
        <v>24816.26</v>
      </c>
      <c r="E185" s="98">
        <f t="shared" si="15"/>
        <v>101</v>
      </c>
      <c r="F185" s="98">
        <v>29902</v>
      </c>
      <c r="G185" s="98">
        <v>29902</v>
      </c>
      <c r="H185" s="98">
        <f t="shared" si="16"/>
        <v>100</v>
      </c>
      <c r="I185" s="104">
        <v>0</v>
      </c>
      <c r="J185" s="98">
        <v>7480</v>
      </c>
      <c r="K185" s="98">
        <v>3666</v>
      </c>
      <c r="L185" s="98">
        <v>0</v>
      </c>
      <c r="M185" s="98">
        <v>0</v>
      </c>
      <c r="N185" s="98">
        <v>0</v>
      </c>
      <c r="O185" s="98">
        <v>0</v>
      </c>
      <c r="P185" s="104">
        <v>10000</v>
      </c>
    </row>
    <row r="186" spans="1:16" ht="12.75">
      <c r="A186" s="102">
        <v>4698</v>
      </c>
      <c r="B186" s="102" t="s">
        <v>1742</v>
      </c>
      <c r="C186" s="98">
        <v>13604</v>
      </c>
      <c r="D186" s="103">
        <v>13697.49</v>
      </c>
      <c r="E186" s="98">
        <f t="shared" si="15"/>
        <v>101</v>
      </c>
      <c r="F186" s="98">
        <v>9222</v>
      </c>
      <c r="G186" s="98">
        <v>9222</v>
      </c>
      <c r="H186" s="98">
        <f t="shared" si="16"/>
        <v>100</v>
      </c>
      <c r="I186" s="104">
        <v>10</v>
      </c>
      <c r="J186" s="98">
        <v>3617</v>
      </c>
      <c r="K186" s="98">
        <v>2849</v>
      </c>
      <c r="L186" s="98">
        <v>0</v>
      </c>
      <c r="M186" s="98">
        <v>0</v>
      </c>
      <c r="N186" s="98">
        <v>0</v>
      </c>
      <c r="O186" s="98">
        <v>0</v>
      </c>
      <c r="P186" s="104">
        <v>0</v>
      </c>
    </row>
    <row r="187" spans="1:16" s="100" customFormat="1" ht="18" customHeight="1">
      <c r="A187" s="105"/>
      <c r="B187" s="101" t="s">
        <v>1743</v>
      </c>
      <c r="C187" s="95">
        <f>SUM(C166:C186)</f>
        <v>1971725</v>
      </c>
      <c r="D187" s="99">
        <f>SUM(D166:D186)</f>
        <v>1985318.6400000004</v>
      </c>
      <c r="E187" s="95">
        <f t="shared" si="15"/>
        <v>101</v>
      </c>
      <c r="F187" s="95">
        <f>SUM(F166:F186)</f>
        <v>849513</v>
      </c>
      <c r="G187" s="95">
        <f>SUM(G166:G186)</f>
        <v>849513</v>
      </c>
      <c r="H187" s="95">
        <f t="shared" si="16"/>
        <v>100</v>
      </c>
      <c r="I187" s="99">
        <f>SUM(I166:I186)</f>
        <v>1069</v>
      </c>
      <c r="J187" s="95">
        <f>SUM(J166:J186)</f>
        <v>100543</v>
      </c>
      <c r="K187" s="95">
        <f aca="true" t="shared" si="17" ref="K187:P187">SUM(K166:K186)</f>
        <v>37769</v>
      </c>
      <c r="L187" s="95">
        <f t="shared" si="17"/>
        <v>1551577</v>
      </c>
      <c r="M187" s="95">
        <f t="shared" si="17"/>
        <v>1551577</v>
      </c>
      <c r="N187" s="95">
        <f t="shared" si="17"/>
        <v>1500</v>
      </c>
      <c r="O187" s="95">
        <f t="shared" si="17"/>
        <v>15750</v>
      </c>
      <c r="P187" s="99">
        <f t="shared" si="17"/>
        <v>300120</v>
      </c>
    </row>
    <row r="188" spans="1:16" s="100" customFormat="1" ht="18" customHeight="1">
      <c r="A188" s="105"/>
      <c r="B188" s="101" t="s">
        <v>1744</v>
      </c>
      <c r="C188" s="95"/>
      <c r="D188" s="99">
        <v>0</v>
      </c>
      <c r="E188" s="98"/>
      <c r="F188" s="95"/>
      <c r="G188" s="95">
        <v>0</v>
      </c>
      <c r="H188" s="98"/>
      <c r="I188" s="99">
        <v>0</v>
      </c>
      <c r="J188" s="95"/>
      <c r="K188" s="95">
        <v>0</v>
      </c>
      <c r="L188" s="95"/>
      <c r="M188" s="95"/>
      <c r="N188" s="95"/>
      <c r="O188" s="95"/>
      <c r="P188" s="99"/>
    </row>
    <row r="189" spans="1:16" ht="12.75">
      <c r="A189" s="102">
        <v>5000</v>
      </c>
      <c r="B189" s="102" t="s">
        <v>1745</v>
      </c>
      <c r="C189" s="98">
        <v>0</v>
      </c>
      <c r="D189" s="103">
        <v>0</v>
      </c>
      <c r="E189" s="98"/>
      <c r="F189" s="98">
        <v>198562</v>
      </c>
      <c r="G189" s="98">
        <v>198562</v>
      </c>
      <c r="H189" s="98">
        <f t="shared" si="16"/>
        <v>100</v>
      </c>
      <c r="I189" s="104">
        <v>0</v>
      </c>
      <c r="J189" s="98">
        <v>0</v>
      </c>
      <c r="K189" s="98">
        <v>0</v>
      </c>
      <c r="L189" s="98">
        <v>1030909</v>
      </c>
      <c r="M189" s="98">
        <v>1030909</v>
      </c>
      <c r="N189" s="98">
        <v>0</v>
      </c>
      <c r="O189" s="98">
        <v>0</v>
      </c>
      <c r="P189" s="104">
        <v>0</v>
      </c>
    </row>
    <row r="190" spans="1:16" ht="12.75">
      <c r="A190" s="102">
        <v>5001</v>
      </c>
      <c r="B190" s="102" t="s">
        <v>1746</v>
      </c>
      <c r="C190" s="98">
        <v>655120</v>
      </c>
      <c r="D190" s="103">
        <v>659637.53</v>
      </c>
      <c r="E190" s="98">
        <f t="shared" si="15"/>
        <v>101</v>
      </c>
      <c r="F190" s="98">
        <v>0</v>
      </c>
      <c r="G190" s="98">
        <v>0</v>
      </c>
      <c r="H190" s="98"/>
      <c r="I190" s="104">
        <v>0</v>
      </c>
      <c r="J190" s="98">
        <v>0</v>
      </c>
      <c r="K190" s="98">
        <v>31</v>
      </c>
      <c r="L190" s="98">
        <v>149585</v>
      </c>
      <c r="M190" s="98">
        <v>149585</v>
      </c>
      <c r="N190" s="98">
        <v>7100</v>
      </c>
      <c r="O190" s="98">
        <v>0</v>
      </c>
      <c r="P190" s="104">
        <v>200000</v>
      </c>
    </row>
    <row r="191" spans="1:16" ht="12.75">
      <c r="A191" s="102">
        <v>5044</v>
      </c>
      <c r="B191" s="102" t="s">
        <v>1747</v>
      </c>
      <c r="C191" s="98">
        <v>57171</v>
      </c>
      <c r="D191" s="103">
        <v>57565.33</v>
      </c>
      <c r="E191" s="98">
        <f t="shared" si="15"/>
        <v>101</v>
      </c>
      <c r="F191" s="98">
        <v>31603</v>
      </c>
      <c r="G191" s="98">
        <v>31603</v>
      </c>
      <c r="H191" s="98">
        <f t="shared" si="16"/>
        <v>100</v>
      </c>
      <c r="I191" s="104">
        <v>0</v>
      </c>
      <c r="J191" s="98">
        <v>9527</v>
      </c>
      <c r="K191" s="98">
        <v>4196</v>
      </c>
      <c r="L191" s="98">
        <v>0</v>
      </c>
      <c r="M191" s="98">
        <v>0</v>
      </c>
      <c r="N191" s="98">
        <v>0</v>
      </c>
      <c r="O191" s="98">
        <v>0</v>
      </c>
      <c r="P191" s="104">
        <v>0</v>
      </c>
    </row>
    <row r="192" spans="1:16" ht="12.75">
      <c r="A192" s="102">
        <v>5048</v>
      </c>
      <c r="B192" s="102" t="s">
        <v>1748</v>
      </c>
      <c r="C192" s="98">
        <v>27062</v>
      </c>
      <c r="D192" s="103">
        <v>27248.07</v>
      </c>
      <c r="E192" s="98">
        <f t="shared" si="15"/>
        <v>101</v>
      </c>
      <c r="F192" s="98">
        <v>23724</v>
      </c>
      <c r="G192" s="98">
        <v>23724</v>
      </c>
      <c r="H192" s="98">
        <f t="shared" si="16"/>
        <v>100</v>
      </c>
      <c r="I192" s="104">
        <v>0</v>
      </c>
      <c r="J192" s="98">
        <v>7821</v>
      </c>
      <c r="K192" s="98">
        <v>7409</v>
      </c>
      <c r="L192" s="98">
        <v>0</v>
      </c>
      <c r="M192" s="98">
        <v>0</v>
      </c>
      <c r="N192" s="98">
        <v>0</v>
      </c>
      <c r="O192" s="98">
        <v>0</v>
      </c>
      <c r="P192" s="104">
        <v>0</v>
      </c>
    </row>
    <row r="193" spans="1:16" ht="12.75">
      <c r="A193" s="102">
        <v>5052</v>
      </c>
      <c r="B193" s="102" t="s">
        <v>1749</v>
      </c>
      <c r="C193" s="98">
        <v>11642</v>
      </c>
      <c r="D193" s="103">
        <v>11722.39</v>
      </c>
      <c r="E193" s="98">
        <f t="shared" si="15"/>
        <v>101</v>
      </c>
      <c r="F193" s="98">
        <v>20400</v>
      </c>
      <c r="G193" s="98">
        <v>20400</v>
      </c>
      <c r="H193" s="98">
        <f t="shared" si="16"/>
        <v>100</v>
      </c>
      <c r="I193" s="104">
        <v>0</v>
      </c>
      <c r="J193" s="98">
        <v>3785</v>
      </c>
      <c r="K193" s="98">
        <v>1006</v>
      </c>
      <c r="L193" s="98">
        <v>0</v>
      </c>
      <c r="M193" s="98">
        <v>0</v>
      </c>
      <c r="N193" s="98">
        <v>0</v>
      </c>
      <c r="O193" s="98">
        <v>0</v>
      </c>
      <c r="P193" s="104">
        <v>0</v>
      </c>
    </row>
    <row r="194" spans="1:16" ht="12.75">
      <c r="A194" s="102">
        <v>5056</v>
      </c>
      <c r="B194" s="102" t="s">
        <v>1750</v>
      </c>
      <c r="C194" s="98">
        <v>12774</v>
      </c>
      <c r="D194" s="103">
        <v>12862.35</v>
      </c>
      <c r="E194" s="98">
        <f t="shared" si="15"/>
        <v>101</v>
      </c>
      <c r="F194" s="98">
        <v>16846</v>
      </c>
      <c r="G194" s="98">
        <v>16846</v>
      </c>
      <c r="H194" s="98">
        <f t="shared" si="16"/>
        <v>100</v>
      </c>
      <c r="I194" s="104">
        <v>19</v>
      </c>
      <c r="J194" s="98">
        <v>4644</v>
      </c>
      <c r="K194" s="98">
        <v>1817</v>
      </c>
      <c r="L194" s="98">
        <v>0</v>
      </c>
      <c r="M194" s="98">
        <v>0</v>
      </c>
      <c r="N194" s="98">
        <v>0</v>
      </c>
      <c r="O194" s="98">
        <v>0</v>
      </c>
      <c r="P194" s="104">
        <v>0</v>
      </c>
    </row>
    <row r="195" spans="1:16" ht="12.75">
      <c r="A195" s="102">
        <v>5060</v>
      </c>
      <c r="B195" s="102" t="s">
        <v>1751</v>
      </c>
      <c r="C195" s="98">
        <v>48977</v>
      </c>
      <c r="D195" s="103">
        <v>49314.53</v>
      </c>
      <c r="E195" s="98">
        <f t="shared" si="15"/>
        <v>101</v>
      </c>
      <c r="F195" s="98">
        <v>40627</v>
      </c>
      <c r="G195" s="98">
        <v>40627</v>
      </c>
      <c r="H195" s="98">
        <f t="shared" si="16"/>
        <v>100</v>
      </c>
      <c r="I195" s="104">
        <v>55</v>
      </c>
      <c r="J195" s="98">
        <v>7999</v>
      </c>
      <c r="K195" s="98">
        <v>1184</v>
      </c>
      <c r="L195" s="98">
        <v>0</v>
      </c>
      <c r="M195" s="98">
        <v>0</v>
      </c>
      <c r="N195" s="98">
        <v>0</v>
      </c>
      <c r="O195" s="98">
        <v>0</v>
      </c>
      <c r="P195" s="104">
        <v>8800</v>
      </c>
    </row>
    <row r="196" spans="1:16" ht="12.75">
      <c r="A196" s="102">
        <v>5064</v>
      </c>
      <c r="B196" s="102" t="s">
        <v>1752</v>
      </c>
      <c r="C196" s="98">
        <v>59038</v>
      </c>
      <c r="D196" s="103">
        <v>59444.93</v>
      </c>
      <c r="E196" s="98">
        <f t="shared" si="15"/>
        <v>101</v>
      </c>
      <c r="F196" s="98">
        <v>22747</v>
      </c>
      <c r="G196" s="98">
        <v>22747</v>
      </c>
      <c r="H196" s="98">
        <f t="shared" si="16"/>
        <v>100</v>
      </c>
      <c r="I196" s="104">
        <v>0</v>
      </c>
      <c r="J196" s="98">
        <v>9236</v>
      </c>
      <c r="K196" s="98">
        <v>6287</v>
      </c>
      <c r="L196" s="98">
        <v>712</v>
      </c>
      <c r="M196" s="98">
        <v>712</v>
      </c>
      <c r="N196" s="98">
        <v>0</v>
      </c>
      <c r="O196" s="98">
        <v>0</v>
      </c>
      <c r="P196" s="104">
        <v>0</v>
      </c>
    </row>
    <row r="197" spans="1:16" ht="12.75">
      <c r="A197" s="102">
        <v>5068</v>
      </c>
      <c r="B197" s="102" t="s">
        <v>1753</v>
      </c>
      <c r="C197" s="98">
        <v>21457</v>
      </c>
      <c r="D197" s="103">
        <v>21604.79</v>
      </c>
      <c r="E197" s="98">
        <f t="shared" si="15"/>
        <v>101</v>
      </c>
      <c r="F197" s="98">
        <v>37789</v>
      </c>
      <c r="G197" s="98">
        <v>37789</v>
      </c>
      <c r="H197" s="98">
        <f t="shared" si="16"/>
        <v>100</v>
      </c>
      <c r="I197" s="104">
        <v>0</v>
      </c>
      <c r="J197" s="98">
        <v>7242</v>
      </c>
      <c r="K197" s="98">
        <v>2050</v>
      </c>
      <c r="L197" s="98">
        <v>0</v>
      </c>
      <c r="M197" s="98">
        <v>0</v>
      </c>
      <c r="N197" s="98">
        <v>0</v>
      </c>
      <c r="O197" s="98">
        <v>0</v>
      </c>
      <c r="P197" s="104">
        <v>0</v>
      </c>
    </row>
    <row r="198" spans="1:16" ht="12.75">
      <c r="A198" s="102">
        <v>5072</v>
      </c>
      <c r="B198" s="102" t="s">
        <v>1754</v>
      </c>
      <c r="C198" s="98">
        <v>52235</v>
      </c>
      <c r="D198" s="103">
        <v>52595.22</v>
      </c>
      <c r="E198" s="98">
        <f t="shared" si="15"/>
        <v>101</v>
      </c>
      <c r="F198" s="98">
        <v>37160</v>
      </c>
      <c r="G198" s="98">
        <v>37160</v>
      </c>
      <c r="H198" s="98">
        <f t="shared" si="16"/>
        <v>100</v>
      </c>
      <c r="I198" s="104">
        <v>0</v>
      </c>
      <c r="J198" s="98">
        <v>7922</v>
      </c>
      <c r="K198" s="98">
        <v>1615</v>
      </c>
      <c r="L198" s="98">
        <v>0</v>
      </c>
      <c r="M198" s="98">
        <v>0</v>
      </c>
      <c r="N198" s="98">
        <v>0</v>
      </c>
      <c r="O198" s="98">
        <v>0</v>
      </c>
      <c r="P198" s="104">
        <v>0</v>
      </c>
    </row>
    <row r="199" spans="1:16" ht="12.75">
      <c r="A199" s="102">
        <v>5076</v>
      </c>
      <c r="B199" s="102" t="s">
        <v>1755</v>
      </c>
      <c r="C199" s="98">
        <v>8332</v>
      </c>
      <c r="D199" s="103">
        <v>8389.27</v>
      </c>
      <c r="E199" s="98">
        <f t="shared" si="15"/>
        <v>101</v>
      </c>
      <c r="F199" s="98">
        <v>10948</v>
      </c>
      <c r="G199" s="98">
        <v>10948</v>
      </c>
      <c r="H199" s="98">
        <f t="shared" si="16"/>
        <v>100</v>
      </c>
      <c r="I199" s="104">
        <v>13</v>
      </c>
      <c r="J199" s="98">
        <v>3294</v>
      </c>
      <c r="K199" s="98">
        <v>2808</v>
      </c>
      <c r="L199" s="98">
        <v>0</v>
      </c>
      <c r="M199" s="98">
        <v>0</v>
      </c>
      <c r="N199" s="98">
        <v>0</v>
      </c>
      <c r="O199" s="98">
        <v>0</v>
      </c>
      <c r="P199" s="104">
        <v>0</v>
      </c>
    </row>
    <row r="200" spans="1:16" ht="12.75">
      <c r="A200" s="102">
        <v>5084</v>
      </c>
      <c r="B200" s="102" t="s">
        <v>1756</v>
      </c>
      <c r="C200" s="98">
        <v>54646</v>
      </c>
      <c r="D200" s="103">
        <v>55022.91</v>
      </c>
      <c r="E200" s="98">
        <f t="shared" si="15"/>
        <v>101</v>
      </c>
      <c r="F200" s="98">
        <v>19722</v>
      </c>
      <c r="G200" s="98">
        <v>19722</v>
      </c>
      <c r="H200" s="98">
        <f t="shared" si="16"/>
        <v>100</v>
      </c>
      <c r="I200" s="104">
        <v>0</v>
      </c>
      <c r="J200" s="98">
        <v>7404</v>
      </c>
      <c r="K200" s="98">
        <v>3959</v>
      </c>
      <c r="L200" s="98">
        <v>0</v>
      </c>
      <c r="M200" s="98">
        <v>0</v>
      </c>
      <c r="N200" s="98">
        <v>0</v>
      </c>
      <c r="O200" s="98">
        <v>0</v>
      </c>
      <c r="P200" s="104">
        <v>0</v>
      </c>
    </row>
    <row r="201" spans="1:16" ht="12.75">
      <c r="A201" s="102">
        <v>5088</v>
      </c>
      <c r="B201" s="102" t="s">
        <v>1757</v>
      </c>
      <c r="C201" s="98">
        <v>33632</v>
      </c>
      <c r="D201" s="103">
        <v>33864.64</v>
      </c>
      <c r="E201" s="98">
        <f t="shared" si="15"/>
        <v>101</v>
      </c>
      <c r="F201" s="98">
        <v>25440</v>
      </c>
      <c r="G201" s="98">
        <v>25440</v>
      </c>
      <c r="H201" s="98">
        <f t="shared" si="16"/>
        <v>100</v>
      </c>
      <c r="I201" s="104">
        <v>0</v>
      </c>
      <c r="J201" s="98">
        <v>6394</v>
      </c>
      <c r="K201" s="98">
        <v>2333</v>
      </c>
      <c r="L201" s="98">
        <v>0</v>
      </c>
      <c r="M201" s="98">
        <v>0</v>
      </c>
      <c r="N201" s="98">
        <v>0</v>
      </c>
      <c r="O201" s="98">
        <v>0</v>
      </c>
      <c r="P201" s="104">
        <v>0</v>
      </c>
    </row>
    <row r="202" spans="1:16" ht="12.75">
      <c r="A202" s="102">
        <v>5090</v>
      </c>
      <c r="B202" s="102" t="s">
        <v>1758</v>
      </c>
      <c r="C202" s="98">
        <v>131326</v>
      </c>
      <c r="D202" s="103">
        <v>132231.14</v>
      </c>
      <c r="E202" s="98">
        <f t="shared" si="15"/>
        <v>101</v>
      </c>
      <c r="F202" s="98">
        <v>0</v>
      </c>
      <c r="G202" s="98"/>
      <c r="H202" s="98"/>
      <c r="I202" s="104">
        <v>25</v>
      </c>
      <c r="J202" s="98">
        <v>0</v>
      </c>
      <c r="K202" s="98">
        <v>10406</v>
      </c>
      <c r="L202" s="98">
        <v>0</v>
      </c>
      <c r="M202" s="98">
        <v>0</v>
      </c>
      <c r="N202" s="98">
        <v>0</v>
      </c>
      <c r="O202" s="98">
        <v>0</v>
      </c>
      <c r="P202" s="104">
        <v>0</v>
      </c>
    </row>
    <row r="203" spans="1:16" ht="12.75">
      <c r="A203" s="102">
        <v>5094</v>
      </c>
      <c r="B203" s="102" t="s">
        <v>1759</v>
      </c>
      <c r="C203" s="98">
        <v>19944</v>
      </c>
      <c r="D203" s="103">
        <v>20081.7</v>
      </c>
      <c r="E203" s="98">
        <f t="shared" si="15"/>
        <v>101</v>
      </c>
      <c r="F203" s="98">
        <v>29145</v>
      </c>
      <c r="G203" s="98">
        <v>29145</v>
      </c>
      <c r="H203" s="98">
        <f t="shared" si="16"/>
        <v>100</v>
      </c>
      <c r="I203" s="104">
        <v>0</v>
      </c>
      <c r="J203" s="98">
        <v>6677</v>
      </c>
      <c r="K203" s="98">
        <v>2992</v>
      </c>
      <c r="L203" s="98">
        <v>0</v>
      </c>
      <c r="M203" s="98">
        <v>0</v>
      </c>
      <c r="N203" s="98">
        <v>0</v>
      </c>
      <c r="O203" s="98">
        <v>0</v>
      </c>
      <c r="P203" s="104">
        <v>0</v>
      </c>
    </row>
    <row r="204" spans="1:16" s="100" customFormat="1" ht="18" customHeight="1">
      <c r="A204" s="105"/>
      <c r="B204" s="101" t="s">
        <v>1760</v>
      </c>
      <c r="C204" s="95">
        <f>SUM(C189:C203)</f>
        <v>1193356</v>
      </c>
      <c r="D204" s="99">
        <f>SUM(D189:D203)</f>
        <v>1201584.8</v>
      </c>
      <c r="E204" s="95">
        <f t="shared" si="15"/>
        <v>101</v>
      </c>
      <c r="F204" s="95">
        <f>SUM(F189:F203)</f>
        <v>514713</v>
      </c>
      <c r="G204" s="95">
        <f>SUM(G189:G203)</f>
        <v>514713</v>
      </c>
      <c r="H204" s="95">
        <f t="shared" si="16"/>
        <v>100</v>
      </c>
      <c r="I204" s="99">
        <f>SUM(I189:I203)</f>
        <v>112</v>
      </c>
      <c r="J204" s="95">
        <f>SUM(J189:J203)</f>
        <v>81945</v>
      </c>
      <c r="K204" s="95">
        <f aca="true" t="shared" si="18" ref="K204:P204">SUM(K189:K203)</f>
        <v>48093</v>
      </c>
      <c r="L204" s="95">
        <f t="shared" si="18"/>
        <v>1181206</v>
      </c>
      <c r="M204" s="95">
        <f t="shared" si="18"/>
        <v>1181206</v>
      </c>
      <c r="N204" s="95">
        <f t="shared" si="18"/>
        <v>7100</v>
      </c>
      <c r="O204" s="95">
        <f t="shared" si="18"/>
        <v>0</v>
      </c>
      <c r="P204" s="99">
        <f t="shared" si="18"/>
        <v>208800</v>
      </c>
    </row>
    <row r="205" spans="1:16" s="100" customFormat="1" ht="18" customHeight="1">
      <c r="A205" s="105"/>
      <c r="B205" s="101" t="s">
        <v>1761</v>
      </c>
      <c r="C205" s="95"/>
      <c r="D205" s="99">
        <v>0</v>
      </c>
      <c r="E205" s="98"/>
      <c r="F205" s="95"/>
      <c r="G205" s="95">
        <v>0</v>
      </c>
      <c r="H205" s="98"/>
      <c r="I205" s="99">
        <v>0</v>
      </c>
      <c r="J205" s="95"/>
      <c r="K205" s="95">
        <v>0</v>
      </c>
      <c r="L205" s="95"/>
      <c r="M205" s="95"/>
      <c r="N205" s="95"/>
      <c r="O205" s="95"/>
      <c r="P205" s="99"/>
    </row>
    <row r="206" spans="1:16" ht="12.75">
      <c r="A206" s="102">
        <v>5400</v>
      </c>
      <c r="B206" s="102" t="s">
        <v>1762</v>
      </c>
      <c r="C206" s="98">
        <v>0</v>
      </c>
      <c r="D206" s="103">
        <v>0</v>
      </c>
      <c r="E206" s="98"/>
      <c r="F206" s="98">
        <v>568737</v>
      </c>
      <c r="G206" s="98">
        <v>568737</v>
      </c>
      <c r="H206" s="98">
        <f t="shared" si="16"/>
        <v>100</v>
      </c>
      <c r="I206" s="104">
        <v>0</v>
      </c>
      <c r="J206" s="98">
        <v>0</v>
      </c>
      <c r="K206" s="98">
        <v>0</v>
      </c>
      <c r="L206" s="98">
        <v>1469648</v>
      </c>
      <c r="M206" s="98">
        <v>1469648</v>
      </c>
      <c r="N206" s="98">
        <v>0</v>
      </c>
      <c r="O206" s="98">
        <v>0</v>
      </c>
      <c r="P206" s="104">
        <v>0</v>
      </c>
    </row>
    <row r="207" spans="1:16" ht="12.75">
      <c r="A207" s="102">
        <v>5411</v>
      </c>
      <c r="B207" s="102" t="s">
        <v>1763</v>
      </c>
      <c r="C207" s="98">
        <v>83690</v>
      </c>
      <c r="D207" s="103">
        <v>84266.94</v>
      </c>
      <c r="E207" s="98">
        <f t="shared" si="15"/>
        <v>101</v>
      </c>
      <c r="F207" s="98">
        <v>34550</v>
      </c>
      <c r="G207" s="98">
        <v>34550</v>
      </c>
      <c r="H207" s="98">
        <f t="shared" si="16"/>
        <v>100</v>
      </c>
      <c r="I207" s="104">
        <v>0</v>
      </c>
      <c r="J207" s="98">
        <v>10747</v>
      </c>
      <c r="K207" s="98">
        <v>974</v>
      </c>
      <c r="L207" s="98">
        <v>244</v>
      </c>
      <c r="M207" s="98">
        <v>244</v>
      </c>
      <c r="N207" s="98">
        <v>0</v>
      </c>
      <c r="O207" s="98">
        <v>3500</v>
      </c>
      <c r="P207" s="104">
        <v>0</v>
      </c>
    </row>
    <row r="208" spans="1:16" ht="12.75">
      <c r="A208" s="102">
        <v>5444</v>
      </c>
      <c r="B208" s="102" t="s">
        <v>1764</v>
      </c>
      <c r="C208" s="98">
        <v>182043</v>
      </c>
      <c r="D208" s="103">
        <v>183298.3</v>
      </c>
      <c r="E208" s="98">
        <f t="shared" si="15"/>
        <v>101</v>
      </c>
      <c r="F208" s="98">
        <v>0</v>
      </c>
      <c r="G208" s="98">
        <v>0</v>
      </c>
      <c r="H208" s="98"/>
      <c r="I208" s="104">
        <v>786</v>
      </c>
      <c r="J208" s="98">
        <v>0</v>
      </c>
      <c r="K208" s="98">
        <v>2721</v>
      </c>
      <c r="L208" s="98">
        <v>0</v>
      </c>
      <c r="M208" s="98">
        <v>0</v>
      </c>
      <c r="N208" s="98">
        <v>0</v>
      </c>
      <c r="O208" s="98">
        <v>0</v>
      </c>
      <c r="P208" s="104">
        <v>0</v>
      </c>
    </row>
    <row r="209" spans="1:16" ht="12.75">
      <c r="A209" s="102">
        <v>5448</v>
      </c>
      <c r="B209" s="102" t="s">
        <v>1765</v>
      </c>
      <c r="C209" s="98">
        <v>113028</v>
      </c>
      <c r="D209" s="103">
        <v>113807.9</v>
      </c>
      <c r="E209" s="98">
        <f t="shared" si="15"/>
        <v>101</v>
      </c>
      <c r="F209" s="98">
        <v>4762</v>
      </c>
      <c r="G209" s="98">
        <v>4762</v>
      </c>
      <c r="H209" s="98">
        <f t="shared" si="16"/>
        <v>100</v>
      </c>
      <c r="I209" s="104">
        <v>0</v>
      </c>
      <c r="J209" s="98">
        <v>6316</v>
      </c>
      <c r="K209" s="98">
        <v>1190</v>
      </c>
      <c r="L209" s="98">
        <v>0</v>
      </c>
      <c r="M209" s="98">
        <v>0</v>
      </c>
      <c r="N209" s="98">
        <v>0</v>
      </c>
      <c r="O209" s="98">
        <v>0</v>
      </c>
      <c r="P209" s="104">
        <v>3000</v>
      </c>
    </row>
    <row r="210" spans="1:16" ht="12.75">
      <c r="A210" s="102">
        <v>5452</v>
      </c>
      <c r="B210" s="102" t="s">
        <v>1766</v>
      </c>
      <c r="C210" s="98">
        <v>100217</v>
      </c>
      <c r="D210" s="103">
        <v>100908.41</v>
      </c>
      <c r="E210" s="98">
        <f t="shared" si="15"/>
        <v>101</v>
      </c>
      <c r="F210" s="98">
        <v>4005</v>
      </c>
      <c r="G210" s="98">
        <v>4005</v>
      </c>
      <c r="H210" s="98">
        <f t="shared" si="16"/>
        <v>100</v>
      </c>
      <c r="I210" s="104">
        <v>0</v>
      </c>
      <c r="J210" s="98">
        <v>9783</v>
      </c>
      <c r="K210" s="98">
        <v>1982</v>
      </c>
      <c r="L210" s="98">
        <v>448</v>
      </c>
      <c r="M210" s="98">
        <v>448</v>
      </c>
      <c r="N210" s="98">
        <v>0</v>
      </c>
      <c r="O210" s="98">
        <v>0</v>
      </c>
      <c r="P210" s="104">
        <v>26020</v>
      </c>
    </row>
    <row r="211" spans="1:16" ht="12.75">
      <c r="A211" s="102">
        <v>5456</v>
      </c>
      <c r="B211" s="102" t="s">
        <v>1767</v>
      </c>
      <c r="C211" s="98">
        <v>113339</v>
      </c>
      <c r="D211" s="103">
        <v>114120.69</v>
      </c>
      <c r="E211" s="98">
        <f t="shared" si="15"/>
        <v>101</v>
      </c>
      <c r="F211" s="98">
        <v>43951</v>
      </c>
      <c r="G211" s="98">
        <v>43951</v>
      </c>
      <c r="H211" s="98">
        <f t="shared" si="16"/>
        <v>100</v>
      </c>
      <c r="I211" s="104">
        <v>0</v>
      </c>
      <c r="J211" s="98">
        <v>12846</v>
      </c>
      <c r="K211" s="98">
        <v>5228</v>
      </c>
      <c r="L211" s="98">
        <v>1677</v>
      </c>
      <c r="M211" s="98">
        <v>1677</v>
      </c>
      <c r="N211" s="98">
        <v>0</v>
      </c>
      <c r="O211" s="98">
        <v>0</v>
      </c>
      <c r="P211" s="104">
        <v>20000</v>
      </c>
    </row>
    <row r="212" spans="1:16" ht="12.75">
      <c r="A212" s="102">
        <v>5460</v>
      </c>
      <c r="B212" s="102" t="s">
        <v>1768</v>
      </c>
      <c r="C212" s="98">
        <v>47421</v>
      </c>
      <c r="D212" s="103">
        <v>47748.35</v>
      </c>
      <c r="E212" s="98">
        <f t="shared" si="15"/>
        <v>101</v>
      </c>
      <c r="F212" s="98">
        <v>0</v>
      </c>
      <c r="G212" s="98">
        <v>0</v>
      </c>
      <c r="H212" s="98"/>
      <c r="I212" s="104">
        <v>0</v>
      </c>
      <c r="J212" s="98">
        <v>0</v>
      </c>
      <c r="K212" s="98">
        <v>2284</v>
      </c>
      <c r="L212" s="98">
        <v>448</v>
      </c>
      <c r="M212" s="98">
        <v>448</v>
      </c>
      <c r="N212" s="98">
        <v>0</v>
      </c>
      <c r="O212" s="98">
        <v>0</v>
      </c>
      <c r="P212" s="104">
        <v>0</v>
      </c>
    </row>
    <row r="213" spans="1:16" ht="12.75">
      <c r="A213" s="102">
        <v>5462</v>
      </c>
      <c r="B213" s="102" t="s">
        <v>1769</v>
      </c>
      <c r="C213" s="98">
        <v>84759</v>
      </c>
      <c r="D213" s="103">
        <v>85343.49</v>
      </c>
      <c r="E213" s="98">
        <f t="shared" si="15"/>
        <v>101</v>
      </c>
      <c r="F213" s="98">
        <v>16985</v>
      </c>
      <c r="G213" s="98">
        <v>16985</v>
      </c>
      <c r="H213" s="98">
        <f t="shared" si="16"/>
        <v>100</v>
      </c>
      <c r="I213" s="104">
        <v>0</v>
      </c>
      <c r="J213" s="98">
        <v>7414</v>
      </c>
      <c r="K213" s="98">
        <v>3755</v>
      </c>
      <c r="L213" s="98">
        <v>359</v>
      </c>
      <c r="M213" s="98">
        <v>359</v>
      </c>
      <c r="N213" s="98">
        <v>3500</v>
      </c>
      <c r="O213" s="98">
        <v>0</v>
      </c>
      <c r="P213" s="104">
        <v>12500</v>
      </c>
    </row>
    <row r="214" spans="1:16" ht="12.75">
      <c r="A214" s="102">
        <v>5466</v>
      </c>
      <c r="B214" s="102" t="s">
        <v>1770</v>
      </c>
      <c r="C214" s="98">
        <v>207466</v>
      </c>
      <c r="D214" s="103">
        <v>208897.02</v>
      </c>
      <c r="E214" s="98">
        <f t="shared" si="15"/>
        <v>101</v>
      </c>
      <c r="F214" s="98">
        <v>0</v>
      </c>
      <c r="G214" s="98">
        <v>0</v>
      </c>
      <c r="H214" s="98"/>
      <c r="I214" s="104">
        <v>0</v>
      </c>
      <c r="J214" s="98">
        <v>0</v>
      </c>
      <c r="K214" s="98">
        <v>54</v>
      </c>
      <c r="L214" s="98">
        <v>1220</v>
      </c>
      <c r="M214" s="98">
        <v>1220</v>
      </c>
      <c r="N214" s="98">
        <v>0</v>
      </c>
      <c r="O214" s="98">
        <v>0</v>
      </c>
      <c r="P214" s="104">
        <v>154200</v>
      </c>
    </row>
    <row r="215" spans="1:16" ht="12.75">
      <c r="A215" s="102">
        <v>5470</v>
      </c>
      <c r="B215" s="102" t="s">
        <v>1771</v>
      </c>
      <c r="C215" s="98">
        <v>81276</v>
      </c>
      <c r="D215" s="103">
        <v>81836.76</v>
      </c>
      <c r="E215" s="98">
        <f t="shared" si="15"/>
        <v>101</v>
      </c>
      <c r="F215" s="98">
        <v>0</v>
      </c>
      <c r="G215" s="98">
        <v>0</v>
      </c>
      <c r="H215" s="98"/>
      <c r="I215" s="104">
        <v>144</v>
      </c>
      <c r="J215" s="98">
        <v>2060</v>
      </c>
      <c r="K215" s="98">
        <v>2001</v>
      </c>
      <c r="L215" s="98">
        <v>0</v>
      </c>
      <c r="M215" s="98">
        <v>0</v>
      </c>
      <c r="N215" s="98">
        <v>0</v>
      </c>
      <c r="O215" s="98">
        <v>0</v>
      </c>
      <c r="P215" s="104">
        <v>3692</v>
      </c>
    </row>
    <row r="216" spans="1:16" ht="12.75">
      <c r="A216" s="102">
        <v>5474</v>
      </c>
      <c r="B216" s="102" t="s">
        <v>1772</v>
      </c>
      <c r="C216" s="98">
        <v>55113</v>
      </c>
      <c r="D216" s="103">
        <v>55492.53</v>
      </c>
      <c r="E216" s="98">
        <f t="shared" si="15"/>
        <v>101</v>
      </c>
      <c r="F216" s="98">
        <v>32468</v>
      </c>
      <c r="G216" s="98">
        <v>32468</v>
      </c>
      <c r="H216" s="98">
        <f t="shared" si="16"/>
        <v>100</v>
      </c>
      <c r="I216" s="104">
        <v>0</v>
      </c>
      <c r="J216" s="98">
        <v>9836</v>
      </c>
      <c r="K216" s="98">
        <v>1360</v>
      </c>
      <c r="L216" s="98">
        <v>0</v>
      </c>
      <c r="M216" s="98">
        <v>0</v>
      </c>
      <c r="N216" s="98">
        <v>3500</v>
      </c>
      <c r="O216" s="98">
        <v>0</v>
      </c>
      <c r="P216" s="104">
        <v>2000</v>
      </c>
    </row>
    <row r="217" spans="1:16" ht="12.75">
      <c r="A217" s="102">
        <v>5478</v>
      </c>
      <c r="B217" s="102" t="s">
        <v>1773</v>
      </c>
      <c r="C217" s="98">
        <v>34278</v>
      </c>
      <c r="D217" s="103">
        <v>34514.39</v>
      </c>
      <c r="E217" s="98">
        <f t="shared" si="15"/>
        <v>101</v>
      </c>
      <c r="F217" s="98">
        <v>36428</v>
      </c>
      <c r="G217" s="98">
        <v>36428</v>
      </c>
      <c r="H217" s="98">
        <f t="shared" si="16"/>
        <v>100</v>
      </c>
      <c r="I217" s="104">
        <v>10</v>
      </c>
      <c r="J217" s="98">
        <v>10315</v>
      </c>
      <c r="K217" s="98">
        <v>4695</v>
      </c>
      <c r="L217" s="98">
        <v>0</v>
      </c>
      <c r="M217" s="98">
        <v>0</v>
      </c>
      <c r="N217" s="98">
        <v>0</v>
      </c>
      <c r="O217" s="98">
        <v>0</v>
      </c>
      <c r="P217" s="104">
        <v>21000</v>
      </c>
    </row>
    <row r="218" spans="1:16" ht="12.75">
      <c r="A218" s="102">
        <v>5482</v>
      </c>
      <c r="B218" s="102" t="s">
        <v>1774</v>
      </c>
      <c r="C218" s="98">
        <v>45394</v>
      </c>
      <c r="D218" s="103">
        <v>45707.6</v>
      </c>
      <c r="E218" s="98">
        <f t="shared" si="15"/>
        <v>101</v>
      </c>
      <c r="F218" s="98">
        <v>15578</v>
      </c>
      <c r="G218" s="98">
        <v>15578</v>
      </c>
      <c r="H218" s="98">
        <f t="shared" si="16"/>
        <v>100</v>
      </c>
      <c r="I218" s="104">
        <v>124</v>
      </c>
      <c r="J218" s="98">
        <v>6367</v>
      </c>
      <c r="K218" s="98">
        <v>735</v>
      </c>
      <c r="L218" s="98">
        <v>0</v>
      </c>
      <c r="M218" s="98">
        <v>0</v>
      </c>
      <c r="N218" s="98">
        <v>0</v>
      </c>
      <c r="O218" s="98">
        <v>0</v>
      </c>
      <c r="P218" s="104">
        <v>0</v>
      </c>
    </row>
    <row r="219" spans="1:16" ht="12.75">
      <c r="A219" s="102">
        <v>5486</v>
      </c>
      <c r="B219" s="102" t="s">
        <v>1775</v>
      </c>
      <c r="C219" s="98">
        <v>64660</v>
      </c>
      <c r="D219" s="103">
        <v>65105.5</v>
      </c>
      <c r="E219" s="98">
        <f t="shared" si="15"/>
        <v>101</v>
      </c>
      <c r="F219" s="98">
        <v>4114</v>
      </c>
      <c r="G219" s="98">
        <v>4114</v>
      </c>
      <c r="H219" s="98">
        <f>ROUND(G219*100/F219,0)</f>
        <v>100</v>
      </c>
      <c r="I219" s="104">
        <v>0</v>
      </c>
      <c r="J219" s="98">
        <v>7975</v>
      </c>
      <c r="K219" s="98">
        <v>11472</v>
      </c>
      <c r="L219" s="98">
        <v>0</v>
      </c>
      <c r="M219" s="98">
        <v>0</v>
      </c>
      <c r="N219" s="98">
        <v>0</v>
      </c>
      <c r="O219" s="98">
        <v>3500</v>
      </c>
      <c r="P219" s="104">
        <v>0</v>
      </c>
    </row>
    <row r="220" spans="1:16" ht="12.75">
      <c r="A220" s="102">
        <v>5490</v>
      </c>
      <c r="B220" s="102" t="s">
        <v>1776</v>
      </c>
      <c r="C220" s="98">
        <v>32431</v>
      </c>
      <c r="D220" s="103">
        <v>32654.04</v>
      </c>
      <c r="E220" s="98">
        <f t="shared" si="15"/>
        <v>101</v>
      </c>
      <c r="F220" s="98">
        <v>47341</v>
      </c>
      <c r="G220" s="98">
        <v>47341</v>
      </c>
      <c r="H220" s="98">
        <f>ROUND(G220*100/F220,0)</f>
        <v>100</v>
      </c>
      <c r="I220" s="104">
        <v>26</v>
      </c>
      <c r="J220" s="98">
        <v>11931</v>
      </c>
      <c r="K220" s="98">
        <v>2445</v>
      </c>
      <c r="L220" s="98">
        <v>0</v>
      </c>
      <c r="M220" s="98">
        <v>0</v>
      </c>
      <c r="N220" s="98">
        <v>3460</v>
      </c>
      <c r="O220" s="98">
        <v>0</v>
      </c>
      <c r="P220" s="104">
        <v>0</v>
      </c>
    </row>
    <row r="221" spans="1:16" ht="12.75">
      <c r="A221" s="102">
        <v>5492</v>
      </c>
      <c r="B221" s="102" t="s">
        <v>1777</v>
      </c>
      <c r="C221" s="98">
        <v>34004</v>
      </c>
      <c r="D221" s="103">
        <v>34238.93</v>
      </c>
      <c r="E221" s="98">
        <f t="shared" si="15"/>
        <v>101</v>
      </c>
      <c r="F221" s="98">
        <v>31514</v>
      </c>
      <c r="G221" s="98">
        <v>31514</v>
      </c>
      <c r="H221" s="98">
        <f>ROUND(G221*100/F221,0)</f>
        <v>100</v>
      </c>
      <c r="I221" s="104">
        <v>53</v>
      </c>
      <c r="J221" s="98">
        <v>9646</v>
      </c>
      <c r="K221" s="98">
        <v>616</v>
      </c>
      <c r="L221" s="98">
        <v>269</v>
      </c>
      <c r="M221" s="98">
        <v>269</v>
      </c>
      <c r="N221" s="98">
        <v>0</v>
      </c>
      <c r="O221" s="98">
        <v>0</v>
      </c>
      <c r="P221" s="104">
        <v>27907</v>
      </c>
    </row>
    <row r="222" spans="1:16" ht="12.75">
      <c r="A222" s="102">
        <v>5496</v>
      </c>
      <c r="B222" s="102" t="s">
        <v>1778</v>
      </c>
      <c r="C222" s="98">
        <v>57967</v>
      </c>
      <c r="D222" s="103">
        <v>58366.71</v>
      </c>
      <c r="E222" s="98">
        <f t="shared" si="15"/>
        <v>101</v>
      </c>
      <c r="F222" s="98">
        <v>8224</v>
      </c>
      <c r="G222" s="98">
        <v>8224</v>
      </c>
      <c r="H222" s="98">
        <f aca="true" t="shared" si="19" ref="H222:H285">ROUND(G222*100/F222,0)</f>
        <v>100</v>
      </c>
      <c r="I222" s="104">
        <v>113</v>
      </c>
      <c r="J222" s="98">
        <v>7574</v>
      </c>
      <c r="K222" s="98">
        <v>1728</v>
      </c>
      <c r="L222" s="98">
        <v>0</v>
      </c>
      <c r="M222" s="98">
        <v>0</v>
      </c>
      <c r="N222" s="98">
        <v>0</v>
      </c>
      <c r="O222" s="98">
        <v>0</v>
      </c>
      <c r="P222" s="104">
        <v>30000</v>
      </c>
    </row>
    <row r="223" spans="1:16" s="100" customFormat="1" ht="18" customHeight="1">
      <c r="A223" s="105"/>
      <c r="B223" s="101" t="s">
        <v>1779</v>
      </c>
      <c r="C223" s="95">
        <f>SUM(C206:C222)</f>
        <v>1337086</v>
      </c>
      <c r="D223" s="99">
        <f>SUM(D206:D222)</f>
        <v>1346307.5599999998</v>
      </c>
      <c r="E223" s="95">
        <f t="shared" si="15"/>
        <v>101</v>
      </c>
      <c r="F223" s="95">
        <f>SUM(F206:F222)</f>
        <v>848657</v>
      </c>
      <c r="G223" s="95">
        <f>SUM(G206:G222)</f>
        <v>848657</v>
      </c>
      <c r="H223" s="95">
        <f t="shared" si="19"/>
        <v>100</v>
      </c>
      <c r="I223" s="99">
        <f>SUM(I206:I222)</f>
        <v>1256</v>
      </c>
      <c r="J223" s="95">
        <f>SUM(J206:J222)</f>
        <v>112810</v>
      </c>
      <c r="K223" s="95">
        <f aca="true" t="shared" si="20" ref="K223:P223">SUM(K206:K222)</f>
        <v>43240</v>
      </c>
      <c r="L223" s="95">
        <f t="shared" si="20"/>
        <v>1474313</v>
      </c>
      <c r="M223" s="95">
        <f t="shared" si="20"/>
        <v>1474313</v>
      </c>
      <c r="N223" s="95">
        <f t="shared" si="20"/>
        <v>10460</v>
      </c>
      <c r="O223" s="95">
        <f t="shared" si="20"/>
        <v>7000</v>
      </c>
      <c r="P223" s="99">
        <f t="shared" si="20"/>
        <v>300319</v>
      </c>
    </row>
    <row r="224" spans="1:16" s="100" customFormat="1" ht="18" customHeight="1">
      <c r="A224" s="105"/>
      <c r="B224" s="101" t="s">
        <v>1780</v>
      </c>
      <c r="C224" s="95"/>
      <c r="D224" s="99">
        <v>0</v>
      </c>
      <c r="E224" s="98"/>
      <c r="F224" s="95"/>
      <c r="G224" s="95">
        <v>0</v>
      </c>
      <c r="H224" s="98"/>
      <c r="I224" s="99">
        <v>0</v>
      </c>
      <c r="J224" s="95"/>
      <c r="K224" s="95">
        <v>0</v>
      </c>
      <c r="L224" s="95"/>
      <c r="M224" s="95"/>
      <c r="N224" s="95"/>
      <c r="O224" s="95"/>
      <c r="P224" s="99"/>
    </row>
    <row r="225" spans="1:16" ht="12.75">
      <c r="A225" s="102">
        <v>5600</v>
      </c>
      <c r="B225" s="102" t="s">
        <v>1781</v>
      </c>
      <c r="C225" s="98">
        <v>0</v>
      </c>
      <c r="D225" s="103">
        <v>0</v>
      </c>
      <c r="E225" s="98"/>
      <c r="F225" s="98">
        <v>758756</v>
      </c>
      <c r="G225" s="98">
        <v>758756</v>
      </c>
      <c r="H225" s="98">
        <f t="shared" si="19"/>
        <v>100</v>
      </c>
      <c r="I225" s="104">
        <v>0</v>
      </c>
      <c r="J225" s="98">
        <v>0</v>
      </c>
      <c r="K225" s="98">
        <v>0</v>
      </c>
      <c r="L225" s="98">
        <v>2123529</v>
      </c>
      <c r="M225" s="98">
        <v>2123529</v>
      </c>
      <c r="N225" s="98">
        <v>7500</v>
      </c>
      <c r="O225" s="98">
        <v>0</v>
      </c>
      <c r="P225" s="104">
        <v>0</v>
      </c>
    </row>
    <row r="226" spans="1:16" ht="12.75">
      <c r="A226" s="102">
        <v>5601</v>
      </c>
      <c r="B226" s="102" t="s">
        <v>1782</v>
      </c>
      <c r="C226" s="98">
        <v>1422374</v>
      </c>
      <c r="D226" s="103">
        <v>1432182.2</v>
      </c>
      <c r="E226" s="98">
        <f t="shared" si="15"/>
        <v>101</v>
      </c>
      <c r="F226" s="98">
        <v>29979</v>
      </c>
      <c r="G226" s="98">
        <v>29979</v>
      </c>
      <c r="H226" s="98">
        <f t="shared" si="19"/>
        <v>100</v>
      </c>
      <c r="I226" s="104">
        <v>1446</v>
      </c>
      <c r="J226" s="98">
        <v>47558</v>
      </c>
      <c r="K226" s="98">
        <v>7894</v>
      </c>
      <c r="L226" s="98">
        <v>36708</v>
      </c>
      <c r="M226" s="98">
        <v>36708</v>
      </c>
      <c r="N226" s="98">
        <v>3500</v>
      </c>
      <c r="O226" s="98">
        <v>0</v>
      </c>
      <c r="P226" s="104">
        <v>0</v>
      </c>
    </row>
    <row r="227" spans="1:16" ht="12.75">
      <c r="A227" s="102">
        <v>5605</v>
      </c>
      <c r="B227" s="102" t="s">
        <v>1783</v>
      </c>
      <c r="C227" s="98">
        <v>62281</v>
      </c>
      <c r="D227" s="103">
        <v>62711.02</v>
      </c>
      <c r="E227" s="98">
        <f t="shared" si="15"/>
        <v>101</v>
      </c>
      <c r="F227" s="98">
        <v>34423</v>
      </c>
      <c r="G227" s="98">
        <v>34423</v>
      </c>
      <c r="H227" s="98">
        <f t="shared" si="19"/>
        <v>100</v>
      </c>
      <c r="I227" s="104">
        <v>226</v>
      </c>
      <c r="J227" s="98">
        <v>8495</v>
      </c>
      <c r="K227" s="98">
        <v>2288</v>
      </c>
      <c r="L227" s="98">
        <v>10000</v>
      </c>
      <c r="M227" s="98">
        <v>10000</v>
      </c>
      <c r="N227" s="98">
        <v>3500</v>
      </c>
      <c r="O227" s="98">
        <v>0</v>
      </c>
      <c r="P227" s="104">
        <v>0</v>
      </c>
    </row>
    <row r="228" spans="1:16" ht="12.75">
      <c r="A228" s="102">
        <v>5615</v>
      </c>
      <c r="B228" s="102" t="s">
        <v>1784</v>
      </c>
      <c r="C228" s="98">
        <v>84460</v>
      </c>
      <c r="D228" s="103">
        <v>85042.75</v>
      </c>
      <c r="E228" s="98">
        <f t="shared" si="15"/>
        <v>101</v>
      </c>
      <c r="F228" s="98">
        <v>58480</v>
      </c>
      <c r="G228" s="98">
        <v>58480</v>
      </c>
      <c r="H228" s="98">
        <f t="shared" si="19"/>
        <v>100</v>
      </c>
      <c r="I228" s="104">
        <v>582</v>
      </c>
      <c r="J228" s="98">
        <v>16277</v>
      </c>
      <c r="K228" s="98">
        <v>12132</v>
      </c>
      <c r="L228" s="98">
        <v>456</v>
      </c>
      <c r="M228" s="98">
        <v>456</v>
      </c>
      <c r="N228" s="98">
        <v>0</v>
      </c>
      <c r="O228" s="98">
        <v>3500</v>
      </c>
      <c r="P228" s="104">
        <v>15000</v>
      </c>
    </row>
    <row r="229" spans="1:16" ht="12.75">
      <c r="A229" s="102">
        <v>5644</v>
      </c>
      <c r="B229" s="102" t="s">
        <v>1785</v>
      </c>
      <c r="C229" s="98">
        <v>5264</v>
      </c>
      <c r="D229" s="103">
        <v>5300.31</v>
      </c>
      <c r="E229" s="98">
        <f t="shared" si="15"/>
        <v>101</v>
      </c>
      <c r="F229" s="98">
        <v>18198</v>
      </c>
      <c r="G229" s="98">
        <v>18198</v>
      </c>
      <c r="H229" s="98">
        <f t="shared" si="19"/>
        <v>100</v>
      </c>
      <c r="I229" s="104">
        <v>21</v>
      </c>
      <c r="J229" s="98">
        <v>4106</v>
      </c>
      <c r="K229" s="98">
        <v>1863</v>
      </c>
      <c r="L229" s="98">
        <v>0</v>
      </c>
      <c r="M229" s="98">
        <v>0</v>
      </c>
      <c r="N229" s="98">
        <v>3500</v>
      </c>
      <c r="O229" s="98">
        <v>0</v>
      </c>
      <c r="P229" s="104">
        <v>0</v>
      </c>
    </row>
    <row r="230" spans="1:16" ht="12.75">
      <c r="A230" s="102">
        <v>5646</v>
      </c>
      <c r="B230" s="102" t="s">
        <v>1786</v>
      </c>
      <c r="C230" s="98">
        <v>13466</v>
      </c>
      <c r="D230" s="103">
        <v>13558.83</v>
      </c>
      <c r="E230" s="98">
        <f t="shared" si="15"/>
        <v>101</v>
      </c>
      <c r="F230" s="98">
        <v>26175</v>
      </c>
      <c r="G230" s="98">
        <v>26175</v>
      </c>
      <c r="H230" s="98">
        <f t="shared" si="19"/>
        <v>100</v>
      </c>
      <c r="I230" s="104">
        <v>40</v>
      </c>
      <c r="J230" s="98">
        <v>5137</v>
      </c>
      <c r="K230" s="98">
        <v>1221</v>
      </c>
      <c r="L230" s="98">
        <v>912</v>
      </c>
      <c r="M230" s="98">
        <v>912</v>
      </c>
      <c r="N230" s="98">
        <v>0</v>
      </c>
      <c r="O230" s="98">
        <v>3500</v>
      </c>
      <c r="P230" s="104">
        <v>0</v>
      </c>
    </row>
    <row r="231" spans="1:16" ht="12.75">
      <c r="A231" s="102">
        <v>5648</v>
      </c>
      <c r="B231" s="102" t="s">
        <v>1787</v>
      </c>
      <c r="C231" s="98">
        <v>20798</v>
      </c>
      <c r="D231" s="103">
        <v>20941.08</v>
      </c>
      <c r="E231" s="98">
        <f aca="true" t="shared" si="21" ref="E231:E278">ROUND(D231*100/C231,0)</f>
        <v>101</v>
      </c>
      <c r="F231" s="98">
        <v>8807</v>
      </c>
      <c r="G231" s="98">
        <v>8807</v>
      </c>
      <c r="H231" s="98">
        <f t="shared" si="19"/>
        <v>100</v>
      </c>
      <c r="I231" s="104">
        <v>71</v>
      </c>
      <c r="J231" s="98">
        <v>4503</v>
      </c>
      <c r="K231" s="98">
        <v>2878</v>
      </c>
      <c r="L231" s="98">
        <v>0</v>
      </c>
      <c r="M231" s="98">
        <v>0</v>
      </c>
      <c r="N231" s="98">
        <v>0</v>
      </c>
      <c r="O231" s="98">
        <v>3500</v>
      </c>
      <c r="P231" s="104">
        <v>0</v>
      </c>
    </row>
    <row r="232" spans="1:16" ht="12.75">
      <c r="A232" s="102">
        <v>5652</v>
      </c>
      <c r="B232" s="102" t="s">
        <v>1788</v>
      </c>
      <c r="C232" s="98">
        <v>6331</v>
      </c>
      <c r="D232" s="103">
        <v>6375.14</v>
      </c>
      <c r="E232" s="98">
        <f t="shared" si="21"/>
        <v>101</v>
      </c>
      <c r="F232" s="98">
        <v>22612</v>
      </c>
      <c r="G232" s="98">
        <v>22612</v>
      </c>
      <c r="H232" s="98">
        <f t="shared" si="19"/>
        <v>100</v>
      </c>
      <c r="I232" s="104">
        <v>31</v>
      </c>
      <c r="J232" s="98">
        <v>4779</v>
      </c>
      <c r="K232" s="98">
        <v>2380</v>
      </c>
      <c r="L232" s="98">
        <v>0</v>
      </c>
      <c r="M232" s="98">
        <v>0</v>
      </c>
      <c r="N232" s="98">
        <v>0</v>
      </c>
      <c r="O232" s="98">
        <v>3500</v>
      </c>
      <c r="P232" s="104">
        <v>0</v>
      </c>
    </row>
    <row r="233" spans="1:16" ht="12.75">
      <c r="A233" s="102">
        <v>5654</v>
      </c>
      <c r="B233" s="102" t="s">
        <v>1789</v>
      </c>
      <c r="C233" s="98">
        <v>13707</v>
      </c>
      <c r="D233" s="103">
        <v>13801.04</v>
      </c>
      <c r="E233" s="98">
        <f t="shared" si="21"/>
        <v>101</v>
      </c>
      <c r="F233" s="98">
        <v>24676</v>
      </c>
      <c r="G233" s="98">
        <v>24676</v>
      </c>
      <c r="H233" s="98">
        <f t="shared" si="19"/>
        <v>100</v>
      </c>
      <c r="I233" s="104">
        <v>48</v>
      </c>
      <c r="J233" s="98">
        <v>5833</v>
      </c>
      <c r="K233" s="98">
        <v>3567</v>
      </c>
      <c r="L233" s="98">
        <v>0</v>
      </c>
      <c r="M233" s="98">
        <v>0</v>
      </c>
      <c r="N233" s="98">
        <v>0</v>
      </c>
      <c r="O233" s="98">
        <v>3500</v>
      </c>
      <c r="P233" s="104">
        <v>24647.44</v>
      </c>
    </row>
    <row r="234" spans="1:16" ht="12.75">
      <c r="A234" s="102">
        <v>5658</v>
      </c>
      <c r="B234" s="102" t="s">
        <v>1790</v>
      </c>
      <c r="C234" s="98">
        <v>12200</v>
      </c>
      <c r="D234" s="103">
        <v>12284.55</v>
      </c>
      <c r="E234" s="98">
        <f t="shared" si="21"/>
        <v>101</v>
      </c>
      <c r="F234" s="98">
        <v>13082</v>
      </c>
      <c r="G234" s="98">
        <v>13082</v>
      </c>
      <c r="H234" s="98">
        <f t="shared" si="19"/>
        <v>100</v>
      </c>
      <c r="I234" s="104">
        <v>80</v>
      </c>
      <c r="J234" s="98">
        <v>4374</v>
      </c>
      <c r="K234" s="98">
        <v>3860</v>
      </c>
      <c r="L234" s="98">
        <v>0</v>
      </c>
      <c r="M234" s="98">
        <v>0</v>
      </c>
      <c r="N234" s="98">
        <v>0</v>
      </c>
      <c r="O234" s="98">
        <v>0</v>
      </c>
      <c r="P234" s="104">
        <v>0</v>
      </c>
    </row>
    <row r="235" spans="1:16" ht="12.75">
      <c r="A235" s="102">
        <v>5662</v>
      </c>
      <c r="B235" s="102" t="s">
        <v>1791</v>
      </c>
      <c r="C235" s="98">
        <v>22676</v>
      </c>
      <c r="D235" s="103">
        <v>22832.68</v>
      </c>
      <c r="E235" s="98">
        <f t="shared" si="21"/>
        <v>101</v>
      </c>
      <c r="F235" s="98">
        <v>33254</v>
      </c>
      <c r="G235" s="98">
        <v>33254</v>
      </c>
      <c r="H235" s="98">
        <f t="shared" si="19"/>
        <v>100</v>
      </c>
      <c r="I235" s="104">
        <v>29</v>
      </c>
      <c r="J235" s="98">
        <v>6010</v>
      </c>
      <c r="K235" s="98">
        <v>2050</v>
      </c>
      <c r="L235" s="98">
        <v>0</v>
      </c>
      <c r="M235" s="98">
        <v>0</v>
      </c>
      <c r="N235" s="98">
        <v>3341</v>
      </c>
      <c r="O235" s="98">
        <v>0</v>
      </c>
      <c r="P235" s="104">
        <v>0</v>
      </c>
    </row>
    <row r="236" spans="1:16" ht="12.75">
      <c r="A236" s="102">
        <v>5666</v>
      </c>
      <c r="B236" s="102" t="s">
        <v>1792</v>
      </c>
      <c r="C236" s="98">
        <v>12447</v>
      </c>
      <c r="D236" s="103">
        <v>12532.51</v>
      </c>
      <c r="E236" s="98">
        <f t="shared" si="21"/>
        <v>101</v>
      </c>
      <c r="F236" s="98">
        <v>1769</v>
      </c>
      <c r="G236" s="98">
        <v>1769</v>
      </c>
      <c r="H236" s="98">
        <f t="shared" si="19"/>
        <v>100</v>
      </c>
      <c r="I236" s="104">
        <v>16</v>
      </c>
      <c r="J236" s="98">
        <v>4471</v>
      </c>
      <c r="K236" s="98">
        <v>7118</v>
      </c>
      <c r="L236" s="98">
        <v>0</v>
      </c>
      <c r="M236" s="98">
        <v>0</v>
      </c>
      <c r="N236" s="98">
        <v>1713</v>
      </c>
      <c r="O236" s="98">
        <v>0</v>
      </c>
      <c r="P236" s="104">
        <v>0</v>
      </c>
    </row>
    <row r="237" spans="1:16" ht="12.75">
      <c r="A237" s="102">
        <v>5668</v>
      </c>
      <c r="B237" s="102" t="s">
        <v>1793</v>
      </c>
      <c r="C237" s="98">
        <v>12541</v>
      </c>
      <c r="D237" s="103">
        <v>12627.04</v>
      </c>
      <c r="E237" s="98">
        <f t="shared" si="21"/>
        <v>101</v>
      </c>
      <c r="F237" s="98">
        <v>22829</v>
      </c>
      <c r="G237" s="98">
        <v>22829</v>
      </c>
      <c r="H237" s="98">
        <f t="shared" si="19"/>
        <v>100</v>
      </c>
      <c r="I237" s="104">
        <v>79</v>
      </c>
      <c r="J237" s="98">
        <v>5486</v>
      </c>
      <c r="K237" s="98">
        <v>711</v>
      </c>
      <c r="L237" s="98">
        <v>0</v>
      </c>
      <c r="M237" s="98">
        <v>0</v>
      </c>
      <c r="N237" s="98">
        <v>0</v>
      </c>
      <c r="O237" s="98">
        <v>0</v>
      </c>
      <c r="P237" s="104">
        <v>0</v>
      </c>
    </row>
    <row r="238" spans="1:16" ht="12.75">
      <c r="A238" s="102">
        <v>5670</v>
      </c>
      <c r="B238" s="102" t="s">
        <v>1794</v>
      </c>
      <c r="C238" s="98">
        <v>38413</v>
      </c>
      <c r="D238" s="103">
        <v>38678.53</v>
      </c>
      <c r="E238" s="98">
        <f t="shared" si="21"/>
        <v>101</v>
      </c>
      <c r="F238" s="98">
        <v>54302</v>
      </c>
      <c r="G238" s="98">
        <v>54302</v>
      </c>
      <c r="H238" s="98">
        <f t="shared" si="19"/>
        <v>100</v>
      </c>
      <c r="I238" s="104">
        <v>0</v>
      </c>
      <c r="J238" s="98">
        <v>12040</v>
      </c>
      <c r="K238" s="98">
        <v>1418</v>
      </c>
      <c r="L238" s="98">
        <v>0</v>
      </c>
      <c r="M238" s="98">
        <v>0</v>
      </c>
      <c r="N238" s="98">
        <v>3500</v>
      </c>
      <c r="O238" s="98">
        <v>0</v>
      </c>
      <c r="P238" s="104">
        <v>0</v>
      </c>
    </row>
    <row r="239" spans="1:16" ht="12.75">
      <c r="A239" s="102">
        <v>5674</v>
      </c>
      <c r="B239" s="102" t="s">
        <v>1795</v>
      </c>
      <c r="C239" s="98">
        <v>12069</v>
      </c>
      <c r="D239" s="103">
        <v>12152.5</v>
      </c>
      <c r="E239" s="98">
        <f t="shared" si="21"/>
        <v>101</v>
      </c>
      <c r="F239" s="98">
        <v>18830</v>
      </c>
      <c r="G239" s="98">
        <v>18830</v>
      </c>
      <c r="H239" s="98">
        <f t="shared" si="19"/>
        <v>100</v>
      </c>
      <c r="I239" s="104">
        <v>0</v>
      </c>
      <c r="J239" s="98">
        <v>4703</v>
      </c>
      <c r="K239" s="98">
        <v>2742</v>
      </c>
      <c r="L239" s="98">
        <v>456</v>
      </c>
      <c r="M239" s="98">
        <v>456</v>
      </c>
      <c r="N239" s="98">
        <v>1750</v>
      </c>
      <c r="O239" s="98">
        <v>0</v>
      </c>
      <c r="P239" s="104">
        <v>0</v>
      </c>
    </row>
    <row r="240" spans="1:16" ht="12.75">
      <c r="A240" s="102">
        <v>5676</v>
      </c>
      <c r="B240" s="102" t="s">
        <v>1796</v>
      </c>
      <c r="C240" s="98">
        <v>14686</v>
      </c>
      <c r="D240" s="103">
        <v>14787.24</v>
      </c>
      <c r="E240" s="98">
        <f t="shared" si="21"/>
        <v>101</v>
      </c>
      <c r="F240" s="98">
        <v>26909</v>
      </c>
      <c r="G240" s="98">
        <v>26909</v>
      </c>
      <c r="H240" s="98">
        <f t="shared" si="19"/>
        <v>100</v>
      </c>
      <c r="I240" s="104">
        <v>39</v>
      </c>
      <c r="J240" s="98">
        <v>6637</v>
      </c>
      <c r="K240" s="98">
        <v>2691</v>
      </c>
      <c r="L240" s="98">
        <v>0</v>
      </c>
      <c r="M240" s="98">
        <v>0</v>
      </c>
      <c r="N240" s="98">
        <v>0</v>
      </c>
      <c r="O240" s="98">
        <v>3500</v>
      </c>
      <c r="P240" s="104">
        <v>0</v>
      </c>
    </row>
    <row r="241" spans="1:16" ht="12.75">
      <c r="A241" s="102">
        <v>5680</v>
      </c>
      <c r="B241" s="102" t="s">
        <v>1797</v>
      </c>
      <c r="C241" s="98">
        <v>8599</v>
      </c>
      <c r="D241" s="103">
        <v>8658.15</v>
      </c>
      <c r="E241" s="98">
        <f t="shared" si="21"/>
        <v>101</v>
      </c>
      <c r="F241" s="98">
        <v>28986</v>
      </c>
      <c r="G241" s="98">
        <v>28986</v>
      </c>
      <c r="H241" s="98">
        <f t="shared" si="19"/>
        <v>100</v>
      </c>
      <c r="I241" s="104">
        <v>71</v>
      </c>
      <c r="J241" s="98">
        <v>5339</v>
      </c>
      <c r="K241" s="98">
        <v>1590</v>
      </c>
      <c r="L241" s="98">
        <v>0</v>
      </c>
      <c r="M241" s="98">
        <v>0</v>
      </c>
      <c r="N241" s="98">
        <v>0</v>
      </c>
      <c r="O241" s="98">
        <v>0</v>
      </c>
      <c r="P241" s="104">
        <v>0</v>
      </c>
    </row>
    <row r="242" spans="1:16" ht="12.75">
      <c r="A242" s="102">
        <v>5682</v>
      </c>
      <c r="B242" s="102" t="s">
        <v>1798</v>
      </c>
      <c r="C242" s="98">
        <v>19018</v>
      </c>
      <c r="D242" s="103">
        <v>19149.06</v>
      </c>
      <c r="E242" s="98">
        <f t="shared" si="21"/>
        <v>101</v>
      </c>
      <c r="F242" s="98">
        <v>40310</v>
      </c>
      <c r="G242" s="98">
        <v>40310</v>
      </c>
      <c r="H242" s="98">
        <f t="shared" si="19"/>
        <v>100</v>
      </c>
      <c r="I242" s="104">
        <v>53</v>
      </c>
      <c r="J242" s="98">
        <v>8888</v>
      </c>
      <c r="K242" s="98">
        <v>3594</v>
      </c>
      <c r="L242" s="98">
        <v>456</v>
      </c>
      <c r="M242" s="98">
        <v>456</v>
      </c>
      <c r="N242" s="98">
        <v>0</v>
      </c>
      <c r="O242" s="98">
        <v>3500</v>
      </c>
      <c r="P242" s="104">
        <v>0</v>
      </c>
    </row>
    <row r="243" spans="1:16" ht="12.75">
      <c r="A243" s="102">
        <v>5686</v>
      </c>
      <c r="B243" s="102" t="s">
        <v>1799</v>
      </c>
      <c r="C243" s="98">
        <v>116791</v>
      </c>
      <c r="D243" s="103">
        <v>117596.62</v>
      </c>
      <c r="E243" s="98">
        <f t="shared" si="21"/>
        <v>101</v>
      </c>
      <c r="F243" s="98">
        <v>64693</v>
      </c>
      <c r="G243" s="98">
        <v>64693</v>
      </c>
      <c r="H243" s="98">
        <f t="shared" si="19"/>
        <v>100</v>
      </c>
      <c r="I243" s="104">
        <v>80</v>
      </c>
      <c r="J243" s="98">
        <v>15708</v>
      </c>
      <c r="K243" s="98">
        <v>4620</v>
      </c>
      <c r="L243" s="98">
        <v>456</v>
      </c>
      <c r="M243" s="98">
        <v>456</v>
      </c>
      <c r="N243" s="98">
        <v>0</v>
      </c>
      <c r="O243" s="98">
        <v>0</v>
      </c>
      <c r="P243" s="104">
        <v>82000</v>
      </c>
    </row>
    <row r="244" spans="1:16" ht="12.75">
      <c r="A244" s="102">
        <v>5688</v>
      </c>
      <c r="B244" s="102" t="s">
        <v>1800</v>
      </c>
      <c r="C244" s="98">
        <v>20925</v>
      </c>
      <c r="D244" s="103">
        <v>21069.81</v>
      </c>
      <c r="E244" s="98">
        <f t="shared" si="21"/>
        <v>101</v>
      </c>
      <c r="F244" s="98">
        <v>13196</v>
      </c>
      <c r="G244" s="98">
        <v>13196</v>
      </c>
      <c r="H244" s="98">
        <f t="shared" si="19"/>
        <v>100</v>
      </c>
      <c r="I244" s="104">
        <v>99</v>
      </c>
      <c r="J244" s="98">
        <v>4066</v>
      </c>
      <c r="K244" s="98">
        <v>2608</v>
      </c>
      <c r="L244" s="98">
        <v>0</v>
      </c>
      <c r="M244" s="98">
        <v>0</v>
      </c>
      <c r="N244" s="98">
        <v>0</v>
      </c>
      <c r="O244" s="98">
        <v>0</v>
      </c>
      <c r="P244" s="104">
        <v>0</v>
      </c>
    </row>
    <row r="245" spans="1:16" ht="12.75">
      <c r="A245" s="102">
        <v>5690</v>
      </c>
      <c r="B245" s="102" t="s">
        <v>1801</v>
      </c>
      <c r="C245" s="98">
        <v>24561</v>
      </c>
      <c r="D245" s="103">
        <v>24730.29</v>
      </c>
      <c r="E245" s="98">
        <f t="shared" si="21"/>
        <v>101</v>
      </c>
      <c r="F245" s="98">
        <v>33230</v>
      </c>
      <c r="G245" s="98">
        <v>33230</v>
      </c>
      <c r="H245" s="98">
        <f t="shared" si="19"/>
        <v>100</v>
      </c>
      <c r="I245" s="104">
        <v>47</v>
      </c>
      <c r="J245" s="98">
        <v>6900</v>
      </c>
      <c r="K245" s="98">
        <v>1840</v>
      </c>
      <c r="L245" s="98">
        <v>0</v>
      </c>
      <c r="M245" s="98">
        <v>0</v>
      </c>
      <c r="N245" s="98">
        <v>0</v>
      </c>
      <c r="O245" s="98">
        <v>3500</v>
      </c>
      <c r="P245" s="104">
        <v>0</v>
      </c>
    </row>
    <row r="246" spans="1:16" ht="12.75">
      <c r="A246" s="102">
        <v>5694</v>
      </c>
      <c r="B246" s="102" t="s">
        <v>1802</v>
      </c>
      <c r="C246" s="98">
        <v>30816</v>
      </c>
      <c r="D246" s="103">
        <v>31028.6</v>
      </c>
      <c r="E246" s="98">
        <f t="shared" si="21"/>
        <v>101</v>
      </c>
      <c r="F246" s="98">
        <v>30754</v>
      </c>
      <c r="G246" s="98">
        <v>30754</v>
      </c>
      <c r="H246" s="98">
        <f t="shared" si="19"/>
        <v>100</v>
      </c>
      <c r="I246" s="104">
        <v>19</v>
      </c>
      <c r="J246" s="98">
        <v>7846</v>
      </c>
      <c r="K246" s="98">
        <v>1548</v>
      </c>
      <c r="L246" s="98">
        <v>0</v>
      </c>
      <c r="M246" s="98">
        <v>0</v>
      </c>
      <c r="N246" s="98">
        <v>0</v>
      </c>
      <c r="O246" s="98">
        <v>3500</v>
      </c>
      <c r="P246" s="104">
        <v>0</v>
      </c>
    </row>
    <row r="247" spans="1:16" ht="12.75">
      <c r="A247" s="102">
        <v>5696</v>
      </c>
      <c r="B247" s="102" t="s">
        <v>1803</v>
      </c>
      <c r="C247" s="98">
        <v>11055</v>
      </c>
      <c r="D247" s="103">
        <v>11131.95</v>
      </c>
      <c r="E247" s="98">
        <f t="shared" si="21"/>
        <v>101</v>
      </c>
      <c r="F247" s="98">
        <v>28588</v>
      </c>
      <c r="G247" s="98">
        <v>28588</v>
      </c>
      <c r="H247" s="98">
        <f t="shared" si="19"/>
        <v>100</v>
      </c>
      <c r="I247" s="104">
        <v>16</v>
      </c>
      <c r="J247" s="98">
        <v>5421</v>
      </c>
      <c r="K247" s="98">
        <v>423</v>
      </c>
      <c r="L247" s="98">
        <v>0</v>
      </c>
      <c r="M247" s="98">
        <v>0</v>
      </c>
      <c r="N247" s="98">
        <v>0</v>
      </c>
      <c r="O247" s="98">
        <v>2005</v>
      </c>
      <c r="P247" s="104">
        <v>0</v>
      </c>
    </row>
    <row r="248" spans="1:16" ht="12.75">
      <c r="A248" s="102">
        <v>5698</v>
      </c>
      <c r="B248" s="102" t="s">
        <v>1804</v>
      </c>
      <c r="C248" s="98">
        <v>24971</v>
      </c>
      <c r="D248" s="103">
        <v>25143.08</v>
      </c>
      <c r="E248" s="98">
        <f t="shared" si="21"/>
        <v>101</v>
      </c>
      <c r="F248" s="98">
        <v>28731</v>
      </c>
      <c r="G248" s="98">
        <v>28731</v>
      </c>
      <c r="H248" s="98">
        <f t="shared" si="19"/>
        <v>100</v>
      </c>
      <c r="I248" s="104">
        <v>70</v>
      </c>
      <c r="J248" s="98">
        <v>6235</v>
      </c>
      <c r="K248" s="98">
        <v>2688</v>
      </c>
      <c r="L248" s="98">
        <v>0</v>
      </c>
      <c r="M248" s="98">
        <v>0</v>
      </c>
      <c r="N248" s="98">
        <v>3500</v>
      </c>
      <c r="O248" s="98">
        <v>0</v>
      </c>
      <c r="P248" s="104">
        <v>0</v>
      </c>
    </row>
    <row r="249" spans="1:16" s="100" customFormat="1" ht="18" customHeight="1">
      <c r="A249" s="105"/>
      <c r="B249" s="101" t="s">
        <v>1805</v>
      </c>
      <c r="C249" s="95">
        <f>SUM(C225:C248)</f>
        <v>2010449</v>
      </c>
      <c r="D249" s="99">
        <f>SUM(D225:D248)</f>
        <v>2024314.9800000002</v>
      </c>
      <c r="E249" s="95">
        <f t="shared" si="21"/>
        <v>101</v>
      </c>
      <c r="F249" s="95">
        <f>SUM(F225:F248)</f>
        <v>1421569</v>
      </c>
      <c r="G249" s="95">
        <f>SUM(G225:G248)</f>
        <v>1421569</v>
      </c>
      <c r="H249" s="95">
        <f t="shared" si="19"/>
        <v>100</v>
      </c>
      <c r="I249" s="99">
        <f>SUM(I225:I248)</f>
        <v>3163</v>
      </c>
      <c r="J249" s="95">
        <f>SUM(J225:J248)</f>
        <v>200812</v>
      </c>
      <c r="K249" s="95">
        <f aca="true" t="shared" si="22" ref="K249:P249">SUM(K225:K248)</f>
        <v>73724</v>
      </c>
      <c r="L249" s="95">
        <f t="shared" si="22"/>
        <v>2172973</v>
      </c>
      <c r="M249" s="95">
        <f t="shared" si="22"/>
        <v>2172973</v>
      </c>
      <c r="N249" s="95">
        <f t="shared" si="22"/>
        <v>31804</v>
      </c>
      <c r="O249" s="95">
        <f t="shared" si="22"/>
        <v>33505</v>
      </c>
      <c r="P249" s="99">
        <f t="shared" si="22"/>
        <v>121647.44</v>
      </c>
    </row>
    <row r="250" spans="1:16" s="100" customFormat="1" ht="18" customHeight="1">
      <c r="A250" s="105"/>
      <c r="B250" s="101" t="s">
        <v>1806</v>
      </c>
      <c r="C250" s="95"/>
      <c r="D250" s="99">
        <v>0</v>
      </c>
      <c r="E250" s="98"/>
      <c r="F250" s="95"/>
      <c r="G250" s="95">
        <v>0</v>
      </c>
      <c r="H250" s="98"/>
      <c r="I250" s="99">
        <v>0</v>
      </c>
      <c r="J250" s="95"/>
      <c r="K250" s="95">
        <v>0</v>
      </c>
      <c r="L250" s="95"/>
      <c r="M250" s="95"/>
      <c r="N250" s="95"/>
      <c r="O250" s="95"/>
      <c r="P250" s="99"/>
    </row>
    <row r="251" spans="1:16" ht="12.75">
      <c r="A251" s="102">
        <v>6000</v>
      </c>
      <c r="B251" s="102" t="s">
        <v>1807</v>
      </c>
      <c r="C251" s="98">
        <v>0</v>
      </c>
      <c r="D251" s="103">
        <v>0</v>
      </c>
      <c r="E251" s="98"/>
      <c r="F251" s="98">
        <v>386318</v>
      </c>
      <c r="G251" s="98">
        <v>386318</v>
      </c>
      <c r="H251" s="98">
        <f t="shared" si="19"/>
        <v>100</v>
      </c>
      <c r="I251" s="104">
        <v>0</v>
      </c>
      <c r="J251" s="98">
        <v>0</v>
      </c>
      <c r="K251" s="98">
        <v>0</v>
      </c>
      <c r="L251" s="98">
        <v>1338591</v>
      </c>
      <c r="M251" s="98">
        <v>1338591</v>
      </c>
      <c r="N251" s="98">
        <v>7500</v>
      </c>
      <c r="O251" s="98">
        <v>0</v>
      </c>
      <c r="P251" s="104">
        <v>15000</v>
      </c>
    </row>
    <row r="252" spans="1:16" ht="12.75">
      <c r="A252" s="102">
        <v>6001</v>
      </c>
      <c r="B252" s="102" t="s">
        <v>1808</v>
      </c>
      <c r="C252" s="98">
        <v>523462</v>
      </c>
      <c r="D252" s="103">
        <v>527071.63</v>
      </c>
      <c r="E252" s="98">
        <f t="shared" si="21"/>
        <v>101</v>
      </c>
      <c r="F252" s="98">
        <v>129212</v>
      </c>
      <c r="G252" s="98">
        <v>129212</v>
      </c>
      <c r="H252" s="98">
        <f t="shared" si="19"/>
        <v>100</v>
      </c>
      <c r="I252" s="104">
        <v>1599</v>
      </c>
      <c r="J252" s="98">
        <v>31099</v>
      </c>
      <c r="K252" s="98">
        <v>0</v>
      </c>
      <c r="L252" s="98">
        <v>157013</v>
      </c>
      <c r="M252" s="98">
        <v>157013</v>
      </c>
      <c r="N252" s="98">
        <v>3500</v>
      </c>
      <c r="O252" s="98">
        <v>0</v>
      </c>
      <c r="P252" s="104">
        <v>230000</v>
      </c>
    </row>
    <row r="253" spans="1:16" ht="12.75">
      <c r="A253" s="102">
        <v>6009</v>
      </c>
      <c r="B253" s="102" t="s">
        <v>1809</v>
      </c>
      <c r="C253" s="98">
        <v>127079</v>
      </c>
      <c r="D253" s="103">
        <v>127955.47</v>
      </c>
      <c r="E253" s="98">
        <f t="shared" si="21"/>
        <v>101</v>
      </c>
      <c r="F253" s="98">
        <v>35769</v>
      </c>
      <c r="G253" s="98">
        <v>35769</v>
      </c>
      <c r="H253" s="98">
        <f t="shared" si="19"/>
        <v>100</v>
      </c>
      <c r="I253" s="104">
        <v>0</v>
      </c>
      <c r="J253" s="98">
        <v>8061</v>
      </c>
      <c r="K253" s="98">
        <v>278</v>
      </c>
      <c r="L253" s="98">
        <v>309</v>
      </c>
      <c r="M253" s="98">
        <v>309</v>
      </c>
      <c r="N253" s="98">
        <v>3500</v>
      </c>
      <c r="O253" s="98">
        <v>0</v>
      </c>
      <c r="P253" s="104">
        <v>0</v>
      </c>
    </row>
    <row r="254" spans="1:16" ht="12.75">
      <c r="A254" s="102">
        <v>6042</v>
      </c>
      <c r="B254" s="102" t="s">
        <v>1810</v>
      </c>
      <c r="C254" s="98">
        <v>22128</v>
      </c>
      <c r="D254" s="103">
        <v>22280.36</v>
      </c>
      <c r="E254" s="98">
        <f t="shared" si="21"/>
        <v>101</v>
      </c>
      <c r="F254" s="98">
        <v>67750</v>
      </c>
      <c r="G254" s="98">
        <v>67750</v>
      </c>
      <c r="H254" s="98">
        <f t="shared" si="19"/>
        <v>100</v>
      </c>
      <c r="I254" s="104">
        <v>0</v>
      </c>
      <c r="J254" s="98">
        <v>10819</v>
      </c>
      <c r="K254" s="98">
        <v>1076</v>
      </c>
      <c r="L254" s="98">
        <v>309</v>
      </c>
      <c r="M254" s="98">
        <v>309</v>
      </c>
      <c r="N254" s="98">
        <v>3500</v>
      </c>
      <c r="O254" s="98">
        <v>0</v>
      </c>
      <c r="P254" s="104">
        <v>0</v>
      </c>
    </row>
    <row r="255" spans="1:16" ht="12.75">
      <c r="A255" s="102">
        <v>6044</v>
      </c>
      <c r="B255" s="102" t="s">
        <v>1811</v>
      </c>
      <c r="C255" s="98">
        <v>10095</v>
      </c>
      <c r="D255" s="103">
        <v>10164.45</v>
      </c>
      <c r="E255" s="98">
        <f t="shared" si="21"/>
        <v>101</v>
      </c>
      <c r="F255" s="98">
        <v>27269</v>
      </c>
      <c r="G255" s="98">
        <v>27269</v>
      </c>
      <c r="H255" s="98">
        <f t="shared" si="19"/>
        <v>100</v>
      </c>
      <c r="I255" s="104">
        <v>0</v>
      </c>
      <c r="J255" s="98">
        <v>4693</v>
      </c>
      <c r="K255" s="98">
        <v>1200</v>
      </c>
      <c r="L255" s="98">
        <v>0</v>
      </c>
      <c r="M255" s="98">
        <v>0</v>
      </c>
      <c r="N255" s="98">
        <v>0</v>
      </c>
      <c r="O255" s="98">
        <v>0</v>
      </c>
      <c r="P255" s="104">
        <v>0</v>
      </c>
    </row>
    <row r="256" spans="1:16" ht="12.75">
      <c r="A256" s="102">
        <v>6046</v>
      </c>
      <c r="B256" s="102" t="s">
        <v>1812</v>
      </c>
      <c r="C256" s="98">
        <v>8122</v>
      </c>
      <c r="D256" s="103">
        <v>8178.35</v>
      </c>
      <c r="E256" s="98">
        <f t="shared" si="21"/>
        <v>101</v>
      </c>
      <c r="F256" s="98">
        <v>25109</v>
      </c>
      <c r="G256" s="98">
        <v>25109</v>
      </c>
      <c r="H256" s="98">
        <f t="shared" si="19"/>
        <v>100</v>
      </c>
      <c r="I256" s="104">
        <v>0</v>
      </c>
      <c r="J256" s="98">
        <v>4298</v>
      </c>
      <c r="K256" s="98">
        <v>874</v>
      </c>
      <c r="L256" s="98">
        <v>0</v>
      </c>
      <c r="M256" s="98">
        <v>0</v>
      </c>
      <c r="N256" s="98">
        <v>3500</v>
      </c>
      <c r="O256" s="98">
        <v>0</v>
      </c>
      <c r="P256" s="104">
        <v>23740</v>
      </c>
    </row>
    <row r="257" spans="1:16" ht="12.75">
      <c r="A257" s="102">
        <v>6048</v>
      </c>
      <c r="B257" s="102" t="s">
        <v>1813</v>
      </c>
      <c r="C257" s="98">
        <v>7976</v>
      </c>
      <c r="D257" s="103">
        <v>8031.42</v>
      </c>
      <c r="E257" s="98">
        <f t="shared" si="21"/>
        <v>101</v>
      </c>
      <c r="F257" s="98">
        <v>32892</v>
      </c>
      <c r="G257" s="98">
        <v>32892</v>
      </c>
      <c r="H257" s="98">
        <f t="shared" si="19"/>
        <v>100</v>
      </c>
      <c r="I257" s="104">
        <v>0</v>
      </c>
      <c r="J257" s="98">
        <v>5282</v>
      </c>
      <c r="K257" s="98">
        <v>25</v>
      </c>
      <c r="L257" s="98">
        <v>309</v>
      </c>
      <c r="M257" s="98">
        <v>309</v>
      </c>
      <c r="N257" s="98">
        <v>0</v>
      </c>
      <c r="O257" s="98">
        <v>5250</v>
      </c>
      <c r="P257" s="104">
        <v>0</v>
      </c>
    </row>
    <row r="258" spans="1:16" ht="12.75">
      <c r="A258" s="102">
        <v>6050</v>
      </c>
      <c r="B258" s="102" t="s">
        <v>1814</v>
      </c>
      <c r="C258" s="98">
        <v>10767</v>
      </c>
      <c r="D258" s="103">
        <v>10840.86</v>
      </c>
      <c r="E258" s="98">
        <f t="shared" si="21"/>
        <v>101</v>
      </c>
      <c r="F258" s="98">
        <v>24782</v>
      </c>
      <c r="G258" s="98">
        <v>24782</v>
      </c>
      <c r="H258" s="98">
        <f t="shared" si="19"/>
        <v>100</v>
      </c>
      <c r="I258" s="104">
        <v>0</v>
      </c>
      <c r="J258" s="98">
        <v>4126</v>
      </c>
      <c r="K258" s="98">
        <v>711</v>
      </c>
      <c r="L258" s="98">
        <v>0</v>
      </c>
      <c r="M258" s="98">
        <v>0</v>
      </c>
      <c r="N258" s="98">
        <v>0</v>
      </c>
      <c r="O258" s="98">
        <v>0</v>
      </c>
      <c r="P258" s="104">
        <v>0</v>
      </c>
    </row>
    <row r="259" spans="1:16" ht="12.75">
      <c r="A259" s="102">
        <v>6054</v>
      </c>
      <c r="B259" s="102" t="s">
        <v>1815</v>
      </c>
      <c r="C259" s="98">
        <v>16926</v>
      </c>
      <c r="D259" s="103">
        <v>17042.97</v>
      </c>
      <c r="E259" s="98">
        <f t="shared" si="21"/>
        <v>101</v>
      </c>
      <c r="F259" s="98">
        <v>25319</v>
      </c>
      <c r="G259" s="98">
        <v>25319</v>
      </c>
      <c r="H259" s="98">
        <f t="shared" si="19"/>
        <v>100</v>
      </c>
      <c r="I259" s="104">
        <v>0</v>
      </c>
      <c r="J259" s="98">
        <v>4757</v>
      </c>
      <c r="K259" s="98">
        <v>409</v>
      </c>
      <c r="L259" s="98">
        <v>0</v>
      </c>
      <c r="M259" s="98">
        <v>0</v>
      </c>
      <c r="N259" s="98">
        <v>3500</v>
      </c>
      <c r="O259" s="98">
        <v>0</v>
      </c>
      <c r="P259" s="104">
        <v>0</v>
      </c>
    </row>
    <row r="260" spans="1:16" ht="12.75">
      <c r="A260" s="102">
        <v>6056</v>
      </c>
      <c r="B260" s="102" t="s">
        <v>1816</v>
      </c>
      <c r="C260" s="98">
        <v>18113</v>
      </c>
      <c r="D260" s="103">
        <v>18237.91</v>
      </c>
      <c r="E260" s="98">
        <f t="shared" si="21"/>
        <v>101</v>
      </c>
      <c r="F260" s="98">
        <v>32505</v>
      </c>
      <c r="G260" s="98">
        <v>32505</v>
      </c>
      <c r="H260" s="98">
        <f t="shared" si="19"/>
        <v>100</v>
      </c>
      <c r="I260" s="104">
        <v>0</v>
      </c>
      <c r="J260" s="98">
        <v>6029</v>
      </c>
      <c r="K260" s="98">
        <v>1547</v>
      </c>
      <c r="L260" s="98">
        <v>309</v>
      </c>
      <c r="M260" s="98">
        <v>309</v>
      </c>
      <c r="N260" s="98">
        <v>0</v>
      </c>
      <c r="O260" s="98">
        <v>0</v>
      </c>
      <c r="P260" s="104">
        <v>0</v>
      </c>
    </row>
    <row r="261" spans="1:16" ht="12.75">
      <c r="A261" s="102">
        <v>6058</v>
      </c>
      <c r="B261" s="102" t="s">
        <v>1817</v>
      </c>
      <c r="C261" s="98">
        <v>4836</v>
      </c>
      <c r="D261" s="103">
        <v>4869.4</v>
      </c>
      <c r="E261" s="98">
        <f t="shared" si="21"/>
        <v>101</v>
      </c>
      <c r="F261" s="98">
        <v>30122</v>
      </c>
      <c r="G261" s="98">
        <v>30122</v>
      </c>
      <c r="H261" s="98">
        <f t="shared" si="19"/>
        <v>100</v>
      </c>
      <c r="I261" s="104">
        <v>0</v>
      </c>
      <c r="J261" s="98">
        <v>4772</v>
      </c>
      <c r="K261" s="98">
        <v>1490</v>
      </c>
      <c r="L261" s="98">
        <v>0</v>
      </c>
      <c r="M261" s="98">
        <v>0</v>
      </c>
      <c r="N261" s="98">
        <v>0</v>
      </c>
      <c r="O261" s="98">
        <v>0</v>
      </c>
      <c r="P261" s="104">
        <v>0</v>
      </c>
    </row>
    <row r="262" spans="1:16" ht="12.75">
      <c r="A262" s="102">
        <v>6062</v>
      </c>
      <c r="B262" s="102" t="s">
        <v>1818</v>
      </c>
      <c r="C262" s="98">
        <v>19193</v>
      </c>
      <c r="D262" s="103">
        <v>19325.42</v>
      </c>
      <c r="E262" s="98">
        <f t="shared" si="21"/>
        <v>101</v>
      </c>
      <c r="F262" s="98">
        <v>49247</v>
      </c>
      <c r="G262" s="98">
        <v>49247</v>
      </c>
      <c r="H262" s="98">
        <f t="shared" si="19"/>
        <v>100</v>
      </c>
      <c r="I262" s="104">
        <v>0</v>
      </c>
      <c r="J262" s="98">
        <v>9808</v>
      </c>
      <c r="K262" s="98">
        <v>6939</v>
      </c>
      <c r="L262" s="98">
        <v>309</v>
      </c>
      <c r="M262" s="98">
        <v>309</v>
      </c>
      <c r="N262" s="98">
        <v>0</v>
      </c>
      <c r="O262" s="98">
        <v>0</v>
      </c>
      <c r="P262" s="104">
        <v>0</v>
      </c>
    </row>
    <row r="263" spans="1:16" ht="12.75">
      <c r="A263" s="102">
        <v>6064</v>
      </c>
      <c r="B263" s="102" t="s">
        <v>1819</v>
      </c>
      <c r="C263" s="98">
        <v>13487</v>
      </c>
      <c r="D263" s="103">
        <v>13580.25</v>
      </c>
      <c r="E263" s="98">
        <f t="shared" si="21"/>
        <v>101</v>
      </c>
      <c r="F263" s="98">
        <v>38092</v>
      </c>
      <c r="G263" s="98">
        <v>38092</v>
      </c>
      <c r="H263" s="98">
        <f t="shared" si="19"/>
        <v>100</v>
      </c>
      <c r="I263" s="104">
        <v>14</v>
      </c>
      <c r="J263" s="98">
        <v>6045</v>
      </c>
      <c r="K263" s="98">
        <v>110</v>
      </c>
      <c r="L263" s="98">
        <v>309</v>
      </c>
      <c r="M263" s="98">
        <v>309</v>
      </c>
      <c r="N263" s="98">
        <v>0</v>
      </c>
      <c r="O263" s="98">
        <v>0</v>
      </c>
      <c r="P263" s="104">
        <v>0</v>
      </c>
    </row>
    <row r="264" spans="1:16" ht="12.75">
      <c r="A264" s="102">
        <v>6068</v>
      </c>
      <c r="B264" s="102" t="s">
        <v>1820</v>
      </c>
      <c r="C264" s="98">
        <v>7575</v>
      </c>
      <c r="D264" s="103">
        <v>7626.89</v>
      </c>
      <c r="E264" s="98">
        <f t="shared" si="21"/>
        <v>101</v>
      </c>
      <c r="F264" s="98">
        <v>39601</v>
      </c>
      <c r="G264" s="98">
        <v>39601</v>
      </c>
      <c r="H264" s="98">
        <f t="shared" si="19"/>
        <v>100</v>
      </c>
      <c r="I264" s="104">
        <v>0</v>
      </c>
      <c r="J264" s="98">
        <v>7077</v>
      </c>
      <c r="K264" s="98">
        <v>3882</v>
      </c>
      <c r="L264" s="98">
        <v>0</v>
      </c>
      <c r="M264" s="98">
        <v>0</v>
      </c>
      <c r="N264" s="98">
        <v>0</v>
      </c>
      <c r="O264" s="98">
        <v>0</v>
      </c>
      <c r="P264" s="104">
        <v>0</v>
      </c>
    </row>
    <row r="265" spans="1:16" ht="12.75">
      <c r="A265" s="102">
        <v>6070</v>
      </c>
      <c r="B265" s="102" t="s">
        <v>1821</v>
      </c>
      <c r="C265" s="98">
        <v>7136</v>
      </c>
      <c r="D265" s="103">
        <v>7184.76</v>
      </c>
      <c r="E265" s="98">
        <f t="shared" si="21"/>
        <v>101</v>
      </c>
      <c r="F265" s="98">
        <v>24796</v>
      </c>
      <c r="G265" s="98">
        <v>24796</v>
      </c>
      <c r="H265" s="98">
        <f t="shared" si="19"/>
        <v>100</v>
      </c>
      <c r="I265" s="104">
        <v>0</v>
      </c>
      <c r="J265" s="98">
        <v>5392</v>
      </c>
      <c r="K265" s="98">
        <v>1519</v>
      </c>
      <c r="L265" s="98">
        <v>0</v>
      </c>
      <c r="M265" s="98">
        <v>0</v>
      </c>
      <c r="N265" s="98">
        <v>0</v>
      </c>
      <c r="O265" s="98">
        <v>0</v>
      </c>
      <c r="P265" s="104">
        <v>0</v>
      </c>
    </row>
    <row r="266" spans="1:16" ht="12.75">
      <c r="A266" s="102">
        <v>6072</v>
      </c>
      <c r="B266" s="102" t="s">
        <v>1822</v>
      </c>
      <c r="C266" s="98">
        <v>10029</v>
      </c>
      <c r="D266" s="103">
        <v>10098.56</v>
      </c>
      <c r="E266" s="98">
        <f t="shared" si="21"/>
        <v>101</v>
      </c>
      <c r="F266" s="98">
        <v>46541</v>
      </c>
      <c r="G266" s="98">
        <v>46541</v>
      </c>
      <c r="H266" s="98">
        <f t="shared" si="19"/>
        <v>100</v>
      </c>
      <c r="I266" s="104">
        <v>0</v>
      </c>
      <c r="J266" s="98">
        <v>7406</v>
      </c>
      <c r="K266" s="98">
        <v>1457</v>
      </c>
      <c r="L266" s="98">
        <v>0</v>
      </c>
      <c r="M266" s="98">
        <v>0</v>
      </c>
      <c r="N266" s="98">
        <v>0</v>
      </c>
      <c r="O266" s="98">
        <v>0</v>
      </c>
      <c r="P266" s="104">
        <v>0</v>
      </c>
    </row>
    <row r="267" spans="1:16" ht="12.75">
      <c r="A267" s="102">
        <v>6074</v>
      </c>
      <c r="B267" s="102" t="s">
        <v>1823</v>
      </c>
      <c r="C267" s="98">
        <v>15796</v>
      </c>
      <c r="D267" s="103">
        <v>15904.66</v>
      </c>
      <c r="E267" s="98">
        <f t="shared" si="21"/>
        <v>101</v>
      </c>
      <c r="F267" s="98">
        <v>22254</v>
      </c>
      <c r="G267" s="98">
        <v>22254</v>
      </c>
      <c r="H267" s="98">
        <f t="shared" si="19"/>
        <v>100</v>
      </c>
      <c r="I267" s="104">
        <v>26</v>
      </c>
      <c r="J267" s="98">
        <v>4767</v>
      </c>
      <c r="K267" s="98">
        <v>3100</v>
      </c>
      <c r="L267" s="98">
        <v>0</v>
      </c>
      <c r="M267" s="98">
        <v>0</v>
      </c>
      <c r="N267" s="98">
        <v>0</v>
      </c>
      <c r="O267" s="98">
        <v>3500</v>
      </c>
      <c r="P267" s="104">
        <v>16070</v>
      </c>
    </row>
    <row r="268" spans="1:16" ht="12.75">
      <c r="A268" s="102">
        <v>6076</v>
      </c>
      <c r="B268" s="102" t="s">
        <v>1824</v>
      </c>
      <c r="C268" s="98">
        <v>12665</v>
      </c>
      <c r="D268" s="103">
        <v>12752.53</v>
      </c>
      <c r="E268" s="98">
        <f t="shared" si="21"/>
        <v>101</v>
      </c>
      <c r="F268" s="98">
        <v>24728</v>
      </c>
      <c r="G268" s="98">
        <v>24728</v>
      </c>
      <c r="H268" s="98">
        <f t="shared" si="19"/>
        <v>100</v>
      </c>
      <c r="I268" s="104">
        <v>0</v>
      </c>
      <c r="J268" s="98">
        <v>4604</v>
      </c>
      <c r="K268" s="98">
        <v>655</v>
      </c>
      <c r="L268" s="98">
        <v>0</v>
      </c>
      <c r="M268" s="98">
        <v>0</v>
      </c>
      <c r="N268" s="98">
        <v>0</v>
      </c>
      <c r="O268" s="98">
        <v>0</v>
      </c>
      <c r="P268" s="104">
        <v>0</v>
      </c>
    </row>
    <row r="269" spans="1:16" ht="12.75">
      <c r="A269" s="102">
        <v>6078</v>
      </c>
      <c r="B269" s="102" t="s">
        <v>1825</v>
      </c>
      <c r="C269" s="98">
        <v>10078</v>
      </c>
      <c r="D269" s="103">
        <v>10147.96</v>
      </c>
      <c r="E269" s="98">
        <f t="shared" si="21"/>
        <v>101</v>
      </c>
      <c r="F269" s="98">
        <v>9175</v>
      </c>
      <c r="G269" s="98">
        <v>9175</v>
      </c>
      <c r="H269" s="98">
        <f t="shared" si="19"/>
        <v>100</v>
      </c>
      <c r="I269" s="104">
        <v>0</v>
      </c>
      <c r="J269" s="98">
        <v>3036</v>
      </c>
      <c r="K269" s="98">
        <v>3611</v>
      </c>
      <c r="L269" s="98">
        <v>0</v>
      </c>
      <c r="M269" s="98">
        <v>0</v>
      </c>
      <c r="N269" s="98">
        <v>0</v>
      </c>
      <c r="O269" s="98">
        <v>0</v>
      </c>
      <c r="P269" s="104">
        <v>0</v>
      </c>
    </row>
    <row r="270" spans="1:16" ht="12.75">
      <c r="A270" s="102">
        <v>6080</v>
      </c>
      <c r="B270" s="102" t="s">
        <v>1826</v>
      </c>
      <c r="C270" s="98">
        <v>2541</v>
      </c>
      <c r="D270" s="103">
        <v>2558.93</v>
      </c>
      <c r="E270" s="98">
        <f t="shared" si="21"/>
        <v>101</v>
      </c>
      <c r="F270" s="98">
        <v>16770</v>
      </c>
      <c r="G270" s="98">
        <v>16770</v>
      </c>
      <c r="H270" s="98">
        <f t="shared" si="19"/>
        <v>100</v>
      </c>
      <c r="I270" s="104">
        <v>0</v>
      </c>
      <c r="J270" s="98">
        <v>2987</v>
      </c>
      <c r="K270" s="98">
        <v>303</v>
      </c>
      <c r="L270" s="98">
        <v>0</v>
      </c>
      <c r="M270" s="98">
        <v>0</v>
      </c>
      <c r="N270" s="98">
        <v>3500</v>
      </c>
      <c r="O270" s="98">
        <v>0</v>
      </c>
      <c r="P270" s="104">
        <v>0</v>
      </c>
    </row>
    <row r="271" spans="1:16" ht="12.75">
      <c r="A271" s="102">
        <v>6084</v>
      </c>
      <c r="B271" s="102" t="s">
        <v>1827</v>
      </c>
      <c r="C271" s="98">
        <v>5695</v>
      </c>
      <c r="D271" s="103">
        <v>5734.15</v>
      </c>
      <c r="E271" s="98">
        <f t="shared" si="21"/>
        <v>101</v>
      </c>
      <c r="F271" s="98">
        <v>33693</v>
      </c>
      <c r="G271" s="98">
        <v>33693</v>
      </c>
      <c r="H271" s="98">
        <f t="shared" si="19"/>
        <v>100</v>
      </c>
      <c r="I271" s="104">
        <v>0</v>
      </c>
      <c r="J271" s="98">
        <v>5056</v>
      </c>
      <c r="K271" s="98">
        <v>377</v>
      </c>
      <c r="L271" s="98">
        <v>0</v>
      </c>
      <c r="M271" s="98">
        <v>0</v>
      </c>
      <c r="N271" s="98">
        <v>0</v>
      </c>
      <c r="O271" s="98">
        <v>0</v>
      </c>
      <c r="P271" s="104">
        <v>0</v>
      </c>
    </row>
    <row r="272" spans="1:16" ht="12.75">
      <c r="A272" s="102">
        <v>6086</v>
      </c>
      <c r="B272" s="102" t="s">
        <v>1828</v>
      </c>
      <c r="C272" s="98">
        <v>12286</v>
      </c>
      <c r="D272" s="103">
        <v>12370.81</v>
      </c>
      <c r="E272" s="98">
        <f t="shared" si="21"/>
        <v>101</v>
      </c>
      <c r="F272" s="98">
        <v>47758</v>
      </c>
      <c r="G272" s="98">
        <v>47758</v>
      </c>
      <c r="H272" s="98">
        <f t="shared" si="19"/>
        <v>100</v>
      </c>
      <c r="I272" s="104">
        <v>0</v>
      </c>
      <c r="J272" s="98">
        <v>7584</v>
      </c>
      <c r="K272" s="98">
        <v>1201</v>
      </c>
      <c r="L272" s="98">
        <v>0</v>
      </c>
      <c r="M272" s="98">
        <v>0</v>
      </c>
      <c r="N272" s="98">
        <v>0</v>
      </c>
      <c r="O272" s="98">
        <v>5250</v>
      </c>
      <c r="P272" s="104">
        <v>14868</v>
      </c>
    </row>
    <row r="273" spans="1:16" ht="12.75">
      <c r="A273" s="102">
        <v>6088</v>
      </c>
      <c r="B273" s="102" t="s">
        <v>1829</v>
      </c>
      <c r="C273" s="98">
        <v>9802</v>
      </c>
      <c r="D273" s="103">
        <v>9869.5</v>
      </c>
      <c r="E273" s="98">
        <f t="shared" si="21"/>
        <v>101</v>
      </c>
      <c r="F273" s="98">
        <v>37187</v>
      </c>
      <c r="G273" s="98">
        <v>37187</v>
      </c>
      <c r="H273" s="98">
        <f t="shared" si="19"/>
        <v>100</v>
      </c>
      <c r="I273" s="104">
        <v>0</v>
      </c>
      <c r="J273" s="98">
        <v>6103</v>
      </c>
      <c r="K273" s="98">
        <v>110</v>
      </c>
      <c r="L273" s="98">
        <v>0</v>
      </c>
      <c r="M273" s="98">
        <v>0</v>
      </c>
      <c r="N273" s="98">
        <v>0</v>
      </c>
      <c r="O273" s="98">
        <v>3500</v>
      </c>
      <c r="P273" s="104">
        <v>30576</v>
      </c>
    </row>
    <row r="274" spans="1:16" ht="12.75">
      <c r="A274" s="102">
        <v>6090</v>
      </c>
      <c r="B274" s="102" t="s">
        <v>1830</v>
      </c>
      <c r="C274" s="98">
        <v>10265</v>
      </c>
      <c r="D274" s="103">
        <v>10335.53</v>
      </c>
      <c r="E274" s="98">
        <f t="shared" si="21"/>
        <v>101</v>
      </c>
      <c r="F274" s="98">
        <v>13543</v>
      </c>
      <c r="G274" s="98">
        <v>13543</v>
      </c>
      <c r="H274" s="98">
        <f t="shared" si="19"/>
        <v>100</v>
      </c>
      <c r="I274" s="104">
        <v>0</v>
      </c>
      <c r="J274" s="98">
        <v>3160</v>
      </c>
      <c r="K274" s="98">
        <v>2276</v>
      </c>
      <c r="L274" s="98">
        <v>0</v>
      </c>
      <c r="M274" s="98">
        <v>0</v>
      </c>
      <c r="N274" s="98">
        <v>0</v>
      </c>
      <c r="O274" s="98">
        <v>0</v>
      </c>
      <c r="P274" s="104">
        <v>0</v>
      </c>
    </row>
    <row r="275" spans="1:16" ht="12.75">
      <c r="A275" s="102">
        <v>6092</v>
      </c>
      <c r="B275" s="102" t="s">
        <v>1831</v>
      </c>
      <c r="C275" s="98">
        <v>14194</v>
      </c>
      <c r="D275" s="103">
        <v>14292.11</v>
      </c>
      <c r="E275" s="98">
        <f t="shared" si="21"/>
        <v>101</v>
      </c>
      <c r="F275" s="98">
        <v>20847</v>
      </c>
      <c r="G275" s="98">
        <v>20847</v>
      </c>
      <c r="H275" s="98">
        <f t="shared" si="19"/>
        <v>100</v>
      </c>
      <c r="I275" s="104">
        <v>0</v>
      </c>
      <c r="J275" s="98">
        <v>4182</v>
      </c>
      <c r="K275" s="98">
        <v>2887</v>
      </c>
      <c r="L275" s="98">
        <v>0</v>
      </c>
      <c r="M275" s="98">
        <v>0</v>
      </c>
      <c r="N275" s="98">
        <v>0</v>
      </c>
      <c r="O275" s="98">
        <v>0</v>
      </c>
      <c r="P275" s="104">
        <v>15140</v>
      </c>
    </row>
    <row r="276" spans="1:16" ht="12.75">
      <c r="A276" s="102">
        <v>6094</v>
      </c>
      <c r="B276" s="102" t="s">
        <v>1832</v>
      </c>
      <c r="C276" s="98">
        <v>5548</v>
      </c>
      <c r="D276" s="103">
        <v>5586.98</v>
      </c>
      <c r="E276" s="98">
        <f t="shared" si="21"/>
        <v>101</v>
      </c>
      <c r="F276" s="98">
        <v>42273</v>
      </c>
      <c r="G276" s="98">
        <v>42273</v>
      </c>
      <c r="H276" s="98">
        <f t="shared" si="19"/>
        <v>100</v>
      </c>
      <c r="I276" s="104">
        <v>0</v>
      </c>
      <c r="J276" s="98">
        <v>6235</v>
      </c>
      <c r="K276" s="98">
        <v>138</v>
      </c>
      <c r="L276" s="98">
        <v>0</v>
      </c>
      <c r="M276" s="98">
        <v>0</v>
      </c>
      <c r="N276" s="98">
        <v>2747</v>
      </c>
      <c r="O276" s="98">
        <v>0</v>
      </c>
      <c r="P276" s="104">
        <v>9400</v>
      </c>
    </row>
    <row r="277" spans="1:16" ht="12.75">
      <c r="A277" s="102">
        <v>6096</v>
      </c>
      <c r="B277" s="102" t="s">
        <v>1833</v>
      </c>
      <c r="C277" s="98">
        <v>35307</v>
      </c>
      <c r="D277" s="103">
        <v>35550.56</v>
      </c>
      <c r="E277" s="98">
        <f t="shared" si="21"/>
        <v>101</v>
      </c>
      <c r="F277" s="98">
        <v>33433</v>
      </c>
      <c r="G277" s="98">
        <v>33433</v>
      </c>
      <c r="H277" s="98">
        <f t="shared" si="19"/>
        <v>100</v>
      </c>
      <c r="I277" s="104">
        <v>0</v>
      </c>
      <c r="J277" s="98">
        <v>8256</v>
      </c>
      <c r="K277" s="98">
        <v>729</v>
      </c>
      <c r="L277" s="98">
        <v>0</v>
      </c>
      <c r="M277" s="98">
        <v>0</v>
      </c>
      <c r="N277" s="98">
        <v>0</v>
      </c>
      <c r="O277" s="98">
        <v>0</v>
      </c>
      <c r="P277" s="104">
        <v>0</v>
      </c>
    </row>
    <row r="278" spans="1:16" s="100" customFormat="1" ht="18" customHeight="1">
      <c r="A278" s="105"/>
      <c r="B278" s="101" t="s">
        <v>1834</v>
      </c>
      <c r="C278" s="95">
        <f>SUM(C251:C277)</f>
        <v>941101</v>
      </c>
      <c r="D278" s="99">
        <f>SUM(D251:D277)</f>
        <v>947592.4200000002</v>
      </c>
      <c r="E278" s="95">
        <f t="shared" si="21"/>
        <v>101</v>
      </c>
      <c r="F278" s="95">
        <f>SUM(F251:F277)</f>
        <v>1316985</v>
      </c>
      <c r="G278" s="95">
        <f>SUM(G251:G277)</f>
        <v>1316985</v>
      </c>
      <c r="H278" s="95">
        <f t="shared" si="19"/>
        <v>100</v>
      </c>
      <c r="I278" s="99">
        <f>SUM(I251:I277)</f>
        <v>1639</v>
      </c>
      <c r="J278" s="95">
        <f>SUM(J251:J277)</f>
        <v>175634</v>
      </c>
      <c r="K278" s="95">
        <f aca="true" t="shared" si="23" ref="K278:P278">SUM(K251:K277)</f>
        <v>36904</v>
      </c>
      <c r="L278" s="95">
        <f t="shared" si="23"/>
        <v>1497458</v>
      </c>
      <c r="M278" s="95">
        <f t="shared" si="23"/>
        <v>1497458</v>
      </c>
      <c r="N278" s="95">
        <f t="shared" si="23"/>
        <v>31247</v>
      </c>
      <c r="O278" s="95">
        <f t="shared" si="23"/>
        <v>17500</v>
      </c>
      <c r="P278" s="99">
        <f t="shared" si="23"/>
        <v>354794</v>
      </c>
    </row>
    <row r="279" spans="1:16" s="100" customFormat="1" ht="18" customHeight="1">
      <c r="A279" s="105"/>
      <c r="B279" s="101" t="s">
        <v>1835</v>
      </c>
      <c r="C279" s="95"/>
      <c r="D279" s="99">
        <v>0</v>
      </c>
      <c r="E279" s="98"/>
      <c r="F279" s="95"/>
      <c r="G279" s="95">
        <v>0</v>
      </c>
      <c r="H279" s="98"/>
      <c r="I279" s="99">
        <v>0</v>
      </c>
      <c r="J279" s="95"/>
      <c r="K279" s="95">
        <v>0</v>
      </c>
      <c r="L279" s="95"/>
      <c r="M279" s="95"/>
      <c r="N279" s="95"/>
      <c r="O279" s="95"/>
      <c r="P279" s="99"/>
    </row>
    <row r="280" spans="1:16" ht="12.75">
      <c r="A280" s="102">
        <v>6200</v>
      </c>
      <c r="B280" s="102" t="s">
        <v>1836</v>
      </c>
      <c r="C280" s="98">
        <v>0</v>
      </c>
      <c r="D280" s="103">
        <v>0</v>
      </c>
      <c r="E280" s="98"/>
      <c r="F280" s="98">
        <v>442869</v>
      </c>
      <c r="G280" s="98">
        <v>442869</v>
      </c>
      <c r="H280" s="98">
        <f t="shared" si="19"/>
        <v>100</v>
      </c>
      <c r="I280" s="104">
        <v>0</v>
      </c>
      <c r="J280" s="98">
        <v>0</v>
      </c>
      <c r="K280" s="98">
        <v>0</v>
      </c>
      <c r="L280" s="98">
        <v>1916114</v>
      </c>
      <c r="M280" s="98">
        <v>1916114</v>
      </c>
      <c r="N280" s="98">
        <v>0</v>
      </c>
      <c r="O280" s="98">
        <v>7500</v>
      </c>
      <c r="P280" s="104">
        <v>0</v>
      </c>
    </row>
    <row r="281" spans="1:16" ht="12.75">
      <c r="A281" s="102">
        <v>6201</v>
      </c>
      <c r="B281" s="102" t="s">
        <v>1837</v>
      </c>
      <c r="C281" s="98">
        <v>931819</v>
      </c>
      <c r="D281" s="103">
        <v>938244.17</v>
      </c>
      <c r="E281" s="98">
        <f aca="true" t="shared" si="24" ref="E281:E344">ROUND(D281*100/C281,0)</f>
        <v>101</v>
      </c>
      <c r="F281" s="98">
        <v>0</v>
      </c>
      <c r="G281" s="98">
        <v>0</v>
      </c>
      <c r="H281" s="98"/>
      <c r="I281" s="104">
        <v>0</v>
      </c>
      <c r="J281" s="98">
        <v>0</v>
      </c>
      <c r="K281" s="98">
        <v>0</v>
      </c>
      <c r="L281" s="98">
        <v>2342</v>
      </c>
      <c r="M281" s="98">
        <v>2342</v>
      </c>
      <c r="N281" s="98">
        <v>0</v>
      </c>
      <c r="O281" s="98">
        <v>0</v>
      </c>
      <c r="P281" s="104">
        <v>52000</v>
      </c>
    </row>
    <row r="282" spans="1:16" ht="12.75">
      <c r="A282" s="102">
        <v>6209</v>
      </c>
      <c r="B282" s="102" t="s">
        <v>1838</v>
      </c>
      <c r="C282" s="98">
        <v>216018</v>
      </c>
      <c r="D282" s="103">
        <v>217507.89</v>
      </c>
      <c r="E282" s="98">
        <f t="shared" si="24"/>
        <v>101</v>
      </c>
      <c r="F282" s="98">
        <v>0</v>
      </c>
      <c r="G282" s="98">
        <v>0</v>
      </c>
      <c r="H282" s="98"/>
      <c r="I282" s="104">
        <v>707</v>
      </c>
      <c r="J282" s="98">
        <v>0</v>
      </c>
      <c r="K282" s="98">
        <v>6754</v>
      </c>
      <c r="L282" s="98">
        <v>879</v>
      </c>
      <c r="M282" s="98">
        <v>879</v>
      </c>
      <c r="N282" s="98">
        <v>0</v>
      </c>
      <c r="O282" s="98">
        <v>0</v>
      </c>
      <c r="P282" s="104">
        <v>0</v>
      </c>
    </row>
    <row r="283" spans="1:16" ht="12.75">
      <c r="A283" s="102">
        <v>6242</v>
      </c>
      <c r="B283" s="102" t="s">
        <v>1839</v>
      </c>
      <c r="C283" s="98">
        <v>71398</v>
      </c>
      <c r="D283" s="103">
        <v>71889.81</v>
      </c>
      <c r="E283" s="98">
        <f t="shared" si="24"/>
        <v>101</v>
      </c>
      <c r="F283" s="98">
        <v>31644</v>
      </c>
      <c r="G283" s="98">
        <v>31644</v>
      </c>
      <c r="H283" s="98">
        <f t="shared" si="19"/>
        <v>100</v>
      </c>
      <c r="I283" s="104">
        <v>50</v>
      </c>
      <c r="J283" s="98">
        <v>9082</v>
      </c>
      <c r="K283" s="98">
        <v>2294</v>
      </c>
      <c r="L283" s="98">
        <v>468</v>
      </c>
      <c r="M283" s="98">
        <v>468</v>
      </c>
      <c r="N283" s="98">
        <v>0</v>
      </c>
      <c r="O283" s="98">
        <v>0</v>
      </c>
      <c r="P283" s="104">
        <v>0</v>
      </c>
    </row>
    <row r="284" spans="1:16" ht="12.75">
      <c r="A284" s="102">
        <v>6246</v>
      </c>
      <c r="B284" s="102" t="s">
        <v>1840</v>
      </c>
      <c r="C284" s="98">
        <v>28294</v>
      </c>
      <c r="D284" s="103">
        <v>28489.41</v>
      </c>
      <c r="E284" s="98">
        <f t="shared" si="24"/>
        <v>101</v>
      </c>
      <c r="F284" s="98">
        <v>8166</v>
      </c>
      <c r="G284" s="98">
        <v>8166</v>
      </c>
      <c r="H284" s="98">
        <f t="shared" si="19"/>
        <v>100</v>
      </c>
      <c r="I284" s="104">
        <v>0</v>
      </c>
      <c r="J284" s="98">
        <v>4668</v>
      </c>
      <c r="K284" s="98">
        <v>5081</v>
      </c>
      <c r="L284" s="98">
        <v>0</v>
      </c>
      <c r="M284" s="98">
        <v>0</v>
      </c>
      <c r="N284" s="98">
        <v>3500</v>
      </c>
      <c r="O284" s="98">
        <v>0</v>
      </c>
      <c r="P284" s="104">
        <v>0</v>
      </c>
    </row>
    <row r="285" spans="1:16" ht="12.75">
      <c r="A285" s="102">
        <v>6250</v>
      </c>
      <c r="B285" s="102" t="s">
        <v>1841</v>
      </c>
      <c r="C285" s="98">
        <v>8310</v>
      </c>
      <c r="D285" s="103">
        <v>8367.88</v>
      </c>
      <c r="E285" s="98">
        <f t="shared" si="24"/>
        <v>101</v>
      </c>
      <c r="F285" s="98">
        <v>37829</v>
      </c>
      <c r="G285" s="98">
        <v>37829</v>
      </c>
      <c r="H285" s="98">
        <f t="shared" si="19"/>
        <v>100</v>
      </c>
      <c r="I285" s="104">
        <v>130</v>
      </c>
      <c r="J285" s="98">
        <v>6954</v>
      </c>
      <c r="K285" s="98">
        <v>1022</v>
      </c>
      <c r="L285" s="98">
        <v>468</v>
      </c>
      <c r="M285" s="98">
        <v>468</v>
      </c>
      <c r="N285" s="98">
        <v>1976</v>
      </c>
      <c r="O285" s="98">
        <v>0</v>
      </c>
      <c r="P285" s="104">
        <v>0</v>
      </c>
    </row>
    <row r="286" spans="1:16" ht="12.75">
      <c r="A286" s="102">
        <v>6254</v>
      </c>
      <c r="B286" s="102" t="s">
        <v>1842</v>
      </c>
      <c r="C286" s="98">
        <v>9483</v>
      </c>
      <c r="D286" s="103">
        <v>9548.45</v>
      </c>
      <c r="E286" s="98">
        <f t="shared" si="24"/>
        <v>101</v>
      </c>
      <c r="F286" s="98">
        <v>3656</v>
      </c>
      <c r="G286" s="98">
        <v>3656</v>
      </c>
      <c r="H286" s="98">
        <f aca="true" t="shared" si="25" ref="H286:H330">ROUND(G286*100/F286,0)</f>
        <v>100</v>
      </c>
      <c r="I286" s="104">
        <v>0</v>
      </c>
      <c r="J286" s="98">
        <v>2443</v>
      </c>
      <c r="K286" s="98">
        <v>3255</v>
      </c>
      <c r="L286" s="98">
        <v>0</v>
      </c>
      <c r="M286" s="98">
        <v>0</v>
      </c>
      <c r="N286" s="98">
        <v>0</v>
      </c>
      <c r="O286" s="98">
        <v>0</v>
      </c>
      <c r="P286" s="104">
        <v>0</v>
      </c>
    </row>
    <row r="287" spans="1:16" ht="12.75">
      <c r="A287" s="102">
        <v>6258</v>
      </c>
      <c r="B287" s="102" t="s">
        <v>1843</v>
      </c>
      <c r="C287" s="98">
        <v>15923</v>
      </c>
      <c r="D287" s="103">
        <v>16033.44</v>
      </c>
      <c r="E287" s="98">
        <f t="shared" si="24"/>
        <v>101</v>
      </c>
      <c r="F287" s="98">
        <v>19564</v>
      </c>
      <c r="G287" s="98">
        <v>19564</v>
      </c>
      <c r="H287" s="98">
        <f t="shared" si="25"/>
        <v>100</v>
      </c>
      <c r="I287" s="104">
        <v>40</v>
      </c>
      <c r="J287" s="98">
        <v>5646</v>
      </c>
      <c r="K287" s="98">
        <v>4180</v>
      </c>
      <c r="L287" s="98">
        <v>0</v>
      </c>
      <c r="M287" s="98">
        <v>0</v>
      </c>
      <c r="N287" s="98">
        <v>0</v>
      </c>
      <c r="O287" s="98">
        <v>0</v>
      </c>
      <c r="P287" s="104">
        <v>0</v>
      </c>
    </row>
    <row r="288" spans="1:16" ht="12.75">
      <c r="A288" s="102">
        <v>6260</v>
      </c>
      <c r="B288" s="102" t="s">
        <v>1844</v>
      </c>
      <c r="C288" s="98">
        <v>83919</v>
      </c>
      <c r="D288" s="103">
        <v>84497.92</v>
      </c>
      <c r="E288" s="98">
        <f t="shared" si="24"/>
        <v>101</v>
      </c>
      <c r="F288" s="98">
        <v>31500</v>
      </c>
      <c r="G288" s="98">
        <v>31500</v>
      </c>
      <c r="H288" s="98">
        <f t="shared" si="25"/>
        <v>100</v>
      </c>
      <c r="I288" s="104">
        <v>99</v>
      </c>
      <c r="J288" s="98">
        <v>8434</v>
      </c>
      <c r="K288" s="98">
        <v>2219</v>
      </c>
      <c r="L288" s="98">
        <v>0</v>
      </c>
      <c r="M288" s="98">
        <v>0</v>
      </c>
      <c r="N288" s="98">
        <v>0</v>
      </c>
      <c r="O288" s="98">
        <v>0</v>
      </c>
      <c r="P288" s="104">
        <v>0</v>
      </c>
    </row>
    <row r="289" spans="1:16" ht="12.75">
      <c r="A289" s="102">
        <v>6264</v>
      </c>
      <c r="B289" s="102" t="s">
        <v>1845</v>
      </c>
      <c r="C289" s="98">
        <v>21702</v>
      </c>
      <c r="D289" s="103">
        <v>21851.93</v>
      </c>
      <c r="E289" s="98">
        <f t="shared" si="24"/>
        <v>101</v>
      </c>
      <c r="F289" s="98">
        <v>43510</v>
      </c>
      <c r="G289" s="98">
        <v>43510</v>
      </c>
      <c r="H289" s="98">
        <f t="shared" si="25"/>
        <v>100</v>
      </c>
      <c r="I289" s="104">
        <v>18</v>
      </c>
      <c r="J289" s="98">
        <v>8791</v>
      </c>
      <c r="K289" s="98">
        <v>3663</v>
      </c>
      <c r="L289" s="98">
        <v>0</v>
      </c>
      <c r="M289" s="98">
        <v>0</v>
      </c>
      <c r="N289" s="98">
        <v>3142</v>
      </c>
      <c r="O289" s="98">
        <v>0</v>
      </c>
      <c r="P289" s="104">
        <v>0</v>
      </c>
    </row>
    <row r="290" spans="1:16" ht="12.75">
      <c r="A290" s="102">
        <v>6268</v>
      </c>
      <c r="B290" s="102" t="s">
        <v>1846</v>
      </c>
      <c r="C290" s="98">
        <v>9179</v>
      </c>
      <c r="D290" s="103">
        <v>9242.01</v>
      </c>
      <c r="E290" s="98">
        <f t="shared" si="24"/>
        <v>101</v>
      </c>
      <c r="F290" s="98">
        <v>21957</v>
      </c>
      <c r="G290" s="98">
        <v>21957</v>
      </c>
      <c r="H290" s="98">
        <f t="shared" si="25"/>
        <v>100</v>
      </c>
      <c r="I290" s="104">
        <v>0</v>
      </c>
      <c r="J290" s="98">
        <v>4926</v>
      </c>
      <c r="K290" s="98">
        <v>1103</v>
      </c>
      <c r="L290" s="98">
        <v>0</v>
      </c>
      <c r="M290" s="98">
        <v>0</v>
      </c>
      <c r="N290" s="98">
        <v>0</v>
      </c>
      <c r="O290" s="98">
        <v>0</v>
      </c>
      <c r="P290" s="104">
        <v>0</v>
      </c>
    </row>
    <row r="291" spans="1:16" ht="12.75">
      <c r="A291" s="102">
        <v>6272</v>
      </c>
      <c r="B291" s="102" t="s">
        <v>1847</v>
      </c>
      <c r="C291" s="98">
        <v>24946</v>
      </c>
      <c r="D291" s="103">
        <v>25118.11</v>
      </c>
      <c r="E291" s="98">
        <f t="shared" si="24"/>
        <v>101</v>
      </c>
      <c r="F291" s="98">
        <v>13972</v>
      </c>
      <c r="G291" s="98">
        <v>13972</v>
      </c>
      <c r="H291" s="98">
        <f t="shared" si="25"/>
        <v>100</v>
      </c>
      <c r="I291" s="104">
        <v>0</v>
      </c>
      <c r="J291" s="98">
        <v>5458</v>
      </c>
      <c r="K291" s="98">
        <v>3883</v>
      </c>
      <c r="L291" s="98">
        <v>0</v>
      </c>
      <c r="M291" s="98">
        <v>0</v>
      </c>
      <c r="N291" s="98">
        <v>655</v>
      </c>
      <c r="O291" s="98">
        <v>0</v>
      </c>
      <c r="P291" s="104">
        <v>0</v>
      </c>
    </row>
    <row r="292" spans="1:16" ht="12.75">
      <c r="A292" s="102">
        <v>6274</v>
      </c>
      <c r="B292" s="102" t="s">
        <v>1848</v>
      </c>
      <c r="C292" s="98">
        <v>35847</v>
      </c>
      <c r="D292" s="103">
        <v>36093.75</v>
      </c>
      <c r="E292" s="98">
        <f t="shared" si="24"/>
        <v>101</v>
      </c>
      <c r="F292" s="98">
        <v>9883</v>
      </c>
      <c r="G292" s="98">
        <v>9883</v>
      </c>
      <c r="H292" s="98">
        <f t="shared" si="25"/>
        <v>100</v>
      </c>
      <c r="I292" s="104">
        <v>0</v>
      </c>
      <c r="J292" s="98">
        <v>3911</v>
      </c>
      <c r="K292" s="98">
        <v>2033</v>
      </c>
      <c r="L292" s="98">
        <v>0</v>
      </c>
      <c r="M292" s="98">
        <v>0</v>
      </c>
      <c r="N292" s="98">
        <v>0</v>
      </c>
      <c r="O292" s="98">
        <v>0</v>
      </c>
      <c r="P292" s="104">
        <v>0</v>
      </c>
    </row>
    <row r="293" spans="1:16" ht="12.75">
      <c r="A293" s="102">
        <v>6278</v>
      </c>
      <c r="B293" s="102" t="s">
        <v>1849</v>
      </c>
      <c r="C293" s="98">
        <v>21976</v>
      </c>
      <c r="D293" s="103">
        <v>22127.42</v>
      </c>
      <c r="E293" s="98">
        <f t="shared" si="24"/>
        <v>101</v>
      </c>
      <c r="F293" s="98">
        <v>5248</v>
      </c>
      <c r="G293" s="98">
        <v>5248</v>
      </c>
      <c r="H293" s="98">
        <f t="shared" si="25"/>
        <v>100</v>
      </c>
      <c r="I293" s="104">
        <v>0</v>
      </c>
      <c r="J293" s="98">
        <v>2315</v>
      </c>
      <c r="K293" s="98">
        <v>568</v>
      </c>
      <c r="L293" s="98">
        <v>0</v>
      </c>
      <c r="M293" s="98">
        <v>0</v>
      </c>
      <c r="N293" s="98">
        <v>0</v>
      </c>
      <c r="O293" s="98">
        <v>0</v>
      </c>
      <c r="P293" s="104">
        <v>0</v>
      </c>
    </row>
    <row r="294" spans="1:16" ht="12.75">
      <c r="A294" s="102">
        <v>6280</v>
      </c>
      <c r="B294" s="102" t="s">
        <v>1850</v>
      </c>
      <c r="C294" s="98">
        <v>39989</v>
      </c>
      <c r="D294" s="103">
        <v>40264.54</v>
      </c>
      <c r="E294" s="98">
        <f t="shared" si="24"/>
        <v>101</v>
      </c>
      <c r="F294" s="98">
        <v>0</v>
      </c>
      <c r="G294" s="98">
        <v>0</v>
      </c>
      <c r="H294" s="98"/>
      <c r="I294" s="104">
        <v>0</v>
      </c>
      <c r="J294" s="98">
        <v>3529</v>
      </c>
      <c r="K294" s="98">
        <v>9400</v>
      </c>
      <c r="L294" s="98">
        <v>0</v>
      </c>
      <c r="M294" s="98">
        <v>0</v>
      </c>
      <c r="N294" s="98">
        <v>0</v>
      </c>
      <c r="O294" s="98">
        <v>0</v>
      </c>
      <c r="P294" s="104">
        <v>0</v>
      </c>
    </row>
    <row r="295" spans="1:16" ht="12.75">
      <c r="A295" s="102">
        <v>6282</v>
      </c>
      <c r="B295" s="102" t="s">
        <v>1851</v>
      </c>
      <c r="C295" s="98">
        <v>52083</v>
      </c>
      <c r="D295" s="103">
        <v>52442.25</v>
      </c>
      <c r="E295" s="98">
        <f t="shared" si="24"/>
        <v>101</v>
      </c>
      <c r="F295" s="98">
        <v>6446</v>
      </c>
      <c r="G295" s="98">
        <v>6446</v>
      </c>
      <c r="H295" s="98">
        <f t="shared" si="25"/>
        <v>100</v>
      </c>
      <c r="I295" s="104">
        <v>30</v>
      </c>
      <c r="J295" s="98">
        <v>4346</v>
      </c>
      <c r="K295" s="98">
        <v>1661</v>
      </c>
      <c r="L295" s="98">
        <v>0</v>
      </c>
      <c r="M295" s="98">
        <v>0</v>
      </c>
      <c r="N295" s="98">
        <v>0</v>
      </c>
      <c r="O295" s="98">
        <v>3500</v>
      </c>
      <c r="P295" s="104">
        <v>0</v>
      </c>
    </row>
    <row r="296" spans="1:16" ht="12.75">
      <c r="A296" s="102">
        <v>6284</v>
      </c>
      <c r="B296" s="102" t="s">
        <v>1852</v>
      </c>
      <c r="C296" s="98">
        <v>61597</v>
      </c>
      <c r="D296" s="103">
        <v>62022.01</v>
      </c>
      <c r="E296" s="98">
        <f t="shared" si="24"/>
        <v>101</v>
      </c>
      <c r="F296" s="98">
        <v>0</v>
      </c>
      <c r="G296" s="98"/>
      <c r="H296" s="98"/>
      <c r="I296" s="104">
        <v>0</v>
      </c>
      <c r="J296" s="98">
        <v>0</v>
      </c>
      <c r="K296" s="98">
        <v>12256</v>
      </c>
      <c r="L296" s="98">
        <v>0</v>
      </c>
      <c r="M296" s="98">
        <v>0</v>
      </c>
      <c r="N296" s="98">
        <v>0</v>
      </c>
      <c r="O296" s="98">
        <v>5600</v>
      </c>
      <c r="P296" s="104">
        <v>0</v>
      </c>
    </row>
    <row r="297" spans="1:16" ht="12.75">
      <c r="A297" s="102">
        <v>6290</v>
      </c>
      <c r="B297" s="102" t="s">
        <v>1853</v>
      </c>
      <c r="C297" s="98">
        <v>11317</v>
      </c>
      <c r="D297" s="103">
        <v>11394.75</v>
      </c>
      <c r="E297" s="98">
        <f t="shared" si="24"/>
        <v>101</v>
      </c>
      <c r="F297" s="98">
        <v>25090</v>
      </c>
      <c r="G297" s="98">
        <v>25090</v>
      </c>
      <c r="H297" s="98">
        <f t="shared" si="25"/>
        <v>100</v>
      </c>
      <c r="I297" s="104">
        <v>16</v>
      </c>
      <c r="J297" s="98">
        <v>5413</v>
      </c>
      <c r="K297" s="98">
        <v>1649</v>
      </c>
      <c r="L297" s="98">
        <v>0</v>
      </c>
      <c r="M297" s="98">
        <v>0</v>
      </c>
      <c r="N297" s="98">
        <v>0</v>
      </c>
      <c r="O297" s="98">
        <v>0</v>
      </c>
      <c r="P297" s="104">
        <v>0</v>
      </c>
    </row>
    <row r="298" spans="1:16" ht="12.75">
      <c r="A298" s="102">
        <v>6292</v>
      </c>
      <c r="B298" s="102" t="s">
        <v>1854</v>
      </c>
      <c r="C298" s="98">
        <v>12932</v>
      </c>
      <c r="D298" s="103">
        <v>13021.38</v>
      </c>
      <c r="E298" s="98">
        <f t="shared" si="24"/>
        <v>101</v>
      </c>
      <c r="F298" s="98">
        <v>34625</v>
      </c>
      <c r="G298" s="98">
        <v>34625</v>
      </c>
      <c r="H298" s="98">
        <f t="shared" si="25"/>
        <v>100</v>
      </c>
      <c r="I298" s="104">
        <v>10</v>
      </c>
      <c r="J298" s="98">
        <v>7394</v>
      </c>
      <c r="K298" s="98">
        <v>1392</v>
      </c>
      <c r="L298" s="98">
        <v>0</v>
      </c>
      <c r="M298" s="98">
        <v>0</v>
      </c>
      <c r="N298" s="98">
        <v>0</v>
      </c>
      <c r="O298" s="98">
        <v>0</v>
      </c>
      <c r="P298" s="104">
        <v>7000</v>
      </c>
    </row>
    <row r="299" spans="1:16" ht="12.75">
      <c r="A299" s="102">
        <v>6296</v>
      </c>
      <c r="B299" s="102" t="s">
        <v>1855</v>
      </c>
      <c r="C299" s="98">
        <v>22458</v>
      </c>
      <c r="D299" s="103">
        <v>22612.95</v>
      </c>
      <c r="E299" s="98">
        <f t="shared" si="24"/>
        <v>101</v>
      </c>
      <c r="F299" s="98">
        <v>20951</v>
      </c>
      <c r="G299" s="98">
        <v>20951</v>
      </c>
      <c r="H299" s="98">
        <f t="shared" si="25"/>
        <v>100</v>
      </c>
      <c r="I299" s="104">
        <v>23</v>
      </c>
      <c r="J299" s="98">
        <v>6645</v>
      </c>
      <c r="K299" s="98">
        <v>6969</v>
      </c>
      <c r="L299" s="98">
        <v>0</v>
      </c>
      <c r="M299" s="98">
        <v>0</v>
      </c>
      <c r="N299" s="98">
        <v>0</v>
      </c>
      <c r="O299" s="98">
        <v>0</v>
      </c>
      <c r="P299" s="104">
        <v>0</v>
      </c>
    </row>
    <row r="300" spans="1:16" s="100" customFormat="1" ht="18" customHeight="1">
      <c r="A300" s="105"/>
      <c r="B300" s="101" t="s">
        <v>1856</v>
      </c>
      <c r="C300" s="95">
        <f>SUM(C280:C299)</f>
        <v>1679190</v>
      </c>
      <c r="D300" s="99">
        <f>SUM(D280:D299)</f>
        <v>1690770.0699999996</v>
      </c>
      <c r="E300" s="95">
        <f t="shared" si="24"/>
        <v>101</v>
      </c>
      <c r="F300" s="95">
        <f>SUM(F280:F299)</f>
        <v>756910</v>
      </c>
      <c r="G300" s="95">
        <f>SUM(G280:G299)</f>
        <v>756910</v>
      </c>
      <c r="H300" s="95">
        <f t="shared" si="25"/>
        <v>100</v>
      </c>
      <c r="I300" s="99">
        <f>SUM(I280:I299)</f>
        <v>1123</v>
      </c>
      <c r="J300" s="95">
        <f>SUM(J280:J299)</f>
        <v>89955</v>
      </c>
      <c r="K300" s="95">
        <f aca="true" t="shared" si="26" ref="K300:P300">SUM(K280:K299)</f>
        <v>69382</v>
      </c>
      <c r="L300" s="95">
        <f t="shared" si="26"/>
        <v>1920271</v>
      </c>
      <c r="M300" s="95">
        <f t="shared" si="26"/>
        <v>1920271</v>
      </c>
      <c r="N300" s="95">
        <f t="shared" si="26"/>
        <v>9273</v>
      </c>
      <c r="O300" s="95">
        <f t="shared" si="26"/>
        <v>16600</v>
      </c>
      <c r="P300" s="99">
        <f t="shared" si="26"/>
        <v>59000</v>
      </c>
    </row>
    <row r="301" spans="1:16" s="100" customFormat="1" ht="18" customHeight="1">
      <c r="A301" s="105"/>
      <c r="B301" s="101" t="s">
        <v>1857</v>
      </c>
      <c r="C301" s="95"/>
      <c r="D301" s="99">
        <v>0</v>
      </c>
      <c r="E301" s="98"/>
      <c r="F301" s="95"/>
      <c r="G301" s="95">
        <v>0</v>
      </c>
      <c r="H301" s="98"/>
      <c r="I301" s="99">
        <v>0</v>
      </c>
      <c r="J301" s="95"/>
      <c r="K301" s="95">
        <v>0</v>
      </c>
      <c r="L301" s="95"/>
      <c r="M301" s="95"/>
      <c r="N301" s="95"/>
      <c r="O301" s="95"/>
      <c r="P301" s="99"/>
    </row>
    <row r="302" spans="1:16" ht="12.75">
      <c r="A302" s="102">
        <v>6400</v>
      </c>
      <c r="B302" s="102" t="s">
        <v>1858</v>
      </c>
      <c r="C302" s="98">
        <v>0</v>
      </c>
      <c r="D302" s="103">
        <v>0</v>
      </c>
      <c r="E302" s="98"/>
      <c r="F302" s="98">
        <v>434548</v>
      </c>
      <c r="G302" s="98">
        <v>434548</v>
      </c>
      <c r="H302" s="98">
        <f t="shared" si="25"/>
        <v>100</v>
      </c>
      <c r="I302" s="104">
        <v>0</v>
      </c>
      <c r="J302" s="98">
        <v>0</v>
      </c>
      <c r="K302" s="98">
        <v>0</v>
      </c>
      <c r="L302" s="98">
        <v>2124860</v>
      </c>
      <c r="M302" s="98">
        <v>2124860</v>
      </c>
      <c r="N302" s="98">
        <v>0</v>
      </c>
      <c r="O302" s="98">
        <v>7500</v>
      </c>
      <c r="P302" s="104">
        <v>100000</v>
      </c>
    </row>
    <row r="303" spans="1:16" ht="12.75">
      <c r="A303" s="102">
        <v>6405</v>
      </c>
      <c r="B303" s="102" t="s">
        <v>1859</v>
      </c>
      <c r="C303" s="98">
        <v>265964</v>
      </c>
      <c r="D303" s="103">
        <v>267797.87</v>
      </c>
      <c r="E303" s="98">
        <f t="shared" si="24"/>
        <v>101</v>
      </c>
      <c r="F303" s="98">
        <v>39607</v>
      </c>
      <c r="G303" s="98">
        <v>39607</v>
      </c>
      <c r="H303" s="98">
        <f t="shared" si="25"/>
        <v>100</v>
      </c>
      <c r="I303" s="104">
        <v>0</v>
      </c>
      <c r="J303" s="98">
        <v>13719</v>
      </c>
      <c r="K303" s="98">
        <v>611</v>
      </c>
      <c r="L303" s="98">
        <v>0</v>
      </c>
      <c r="M303" s="98">
        <v>0</v>
      </c>
      <c r="N303" s="98">
        <v>0</v>
      </c>
      <c r="O303" s="98">
        <v>0</v>
      </c>
      <c r="P303" s="104">
        <v>0</v>
      </c>
    </row>
    <row r="304" spans="1:16" ht="12.75">
      <c r="A304" s="102">
        <v>6407</v>
      </c>
      <c r="B304" s="102" t="s">
        <v>1860</v>
      </c>
      <c r="C304" s="98">
        <v>50827</v>
      </c>
      <c r="D304" s="103">
        <v>51177.32</v>
      </c>
      <c r="E304" s="98">
        <f t="shared" si="24"/>
        <v>101</v>
      </c>
      <c r="F304" s="98">
        <v>5850</v>
      </c>
      <c r="G304" s="98">
        <v>5850</v>
      </c>
      <c r="H304" s="98">
        <f t="shared" si="25"/>
        <v>100</v>
      </c>
      <c r="I304" s="104">
        <v>0</v>
      </c>
      <c r="J304" s="98">
        <v>4788</v>
      </c>
      <c r="K304" s="98">
        <v>342</v>
      </c>
      <c r="L304" s="98">
        <v>0</v>
      </c>
      <c r="M304" s="98">
        <v>0</v>
      </c>
      <c r="N304" s="98">
        <v>0</v>
      </c>
      <c r="O304" s="98">
        <v>0</v>
      </c>
      <c r="P304" s="104">
        <v>0</v>
      </c>
    </row>
    <row r="305" spans="1:16" ht="12.75">
      <c r="A305" s="102">
        <v>6409</v>
      </c>
      <c r="B305" s="102" t="s">
        <v>1861</v>
      </c>
      <c r="C305" s="98">
        <v>280033</v>
      </c>
      <c r="D305" s="103">
        <v>281964.18</v>
      </c>
      <c r="E305" s="98">
        <f t="shared" si="24"/>
        <v>101</v>
      </c>
      <c r="F305" s="98">
        <v>0</v>
      </c>
      <c r="G305" s="98">
        <v>0</v>
      </c>
      <c r="H305" s="98"/>
      <c r="I305" s="104">
        <v>0</v>
      </c>
      <c r="J305" s="98">
        <v>0</v>
      </c>
      <c r="K305" s="98">
        <v>278</v>
      </c>
      <c r="L305" s="98">
        <v>0</v>
      </c>
      <c r="M305" s="98">
        <v>0</v>
      </c>
      <c r="N305" s="98"/>
      <c r="O305" s="98">
        <v>0</v>
      </c>
      <c r="P305" s="104">
        <v>0</v>
      </c>
    </row>
    <row r="306" spans="1:16" ht="12.75">
      <c r="A306" s="102">
        <v>6413</v>
      </c>
      <c r="B306" s="102" t="s">
        <v>1862</v>
      </c>
      <c r="C306" s="98">
        <v>64267</v>
      </c>
      <c r="D306" s="103">
        <v>64709.48</v>
      </c>
      <c r="E306" s="98">
        <f t="shared" si="24"/>
        <v>101</v>
      </c>
      <c r="F306" s="98">
        <v>13686</v>
      </c>
      <c r="G306" s="98">
        <v>13686</v>
      </c>
      <c r="H306" s="98">
        <f t="shared" si="25"/>
        <v>100</v>
      </c>
      <c r="I306" s="104">
        <v>54</v>
      </c>
      <c r="J306" s="98">
        <v>3919</v>
      </c>
      <c r="K306" s="98">
        <v>32</v>
      </c>
      <c r="L306" s="98">
        <v>0</v>
      </c>
      <c r="M306" s="98">
        <v>0</v>
      </c>
      <c r="N306" s="98">
        <v>3450</v>
      </c>
      <c r="O306" s="98">
        <v>0</v>
      </c>
      <c r="P306" s="104">
        <v>0</v>
      </c>
    </row>
    <row r="307" spans="1:16" ht="12.75">
      <c r="A307" s="102">
        <v>6415</v>
      </c>
      <c r="B307" s="102" t="s">
        <v>1863</v>
      </c>
      <c r="C307" s="98">
        <v>151762</v>
      </c>
      <c r="D307" s="103">
        <v>152808.33</v>
      </c>
      <c r="E307" s="98">
        <f t="shared" si="24"/>
        <v>101</v>
      </c>
      <c r="F307" s="98">
        <v>17867</v>
      </c>
      <c r="G307" s="98">
        <v>17867</v>
      </c>
      <c r="H307" s="98">
        <f t="shared" si="25"/>
        <v>100</v>
      </c>
      <c r="I307" s="104">
        <v>0</v>
      </c>
      <c r="J307" s="98">
        <v>6144</v>
      </c>
      <c r="K307" s="98">
        <v>0</v>
      </c>
      <c r="L307" s="98">
        <v>0</v>
      </c>
      <c r="M307" s="98">
        <v>0</v>
      </c>
      <c r="N307" s="98">
        <v>0</v>
      </c>
      <c r="O307" s="98">
        <v>3500</v>
      </c>
      <c r="P307" s="104">
        <v>0</v>
      </c>
    </row>
    <row r="308" spans="1:16" ht="12.75">
      <c r="A308" s="102">
        <v>6442</v>
      </c>
      <c r="B308" s="102" t="s">
        <v>1864</v>
      </c>
      <c r="C308" s="98">
        <v>31420</v>
      </c>
      <c r="D308" s="103">
        <v>31636.81</v>
      </c>
      <c r="E308" s="98">
        <f t="shared" si="24"/>
        <v>101</v>
      </c>
      <c r="F308" s="98">
        <v>0</v>
      </c>
      <c r="G308" s="98">
        <v>0</v>
      </c>
      <c r="H308" s="98"/>
      <c r="I308" s="104">
        <v>0</v>
      </c>
      <c r="J308" s="98">
        <v>25732</v>
      </c>
      <c r="K308" s="98">
        <v>1644</v>
      </c>
      <c r="L308" s="98">
        <v>0</v>
      </c>
      <c r="M308" s="98">
        <v>0</v>
      </c>
      <c r="N308" s="98">
        <v>1875</v>
      </c>
      <c r="O308" s="98">
        <v>0</v>
      </c>
      <c r="P308" s="104">
        <v>8000</v>
      </c>
    </row>
    <row r="309" spans="1:16" ht="12.75">
      <c r="A309" s="102">
        <v>6444</v>
      </c>
      <c r="B309" s="102" t="s">
        <v>1865</v>
      </c>
      <c r="C309" s="98">
        <v>19186</v>
      </c>
      <c r="D309" s="103">
        <v>19318.04</v>
      </c>
      <c r="E309" s="98">
        <f t="shared" si="24"/>
        <v>101</v>
      </c>
      <c r="F309" s="98">
        <v>8179</v>
      </c>
      <c r="G309" s="98">
        <v>8179</v>
      </c>
      <c r="H309" s="98">
        <f t="shared" si="25"/>
        <v>100</v>
      </c>
      <c r="I309" s="104">
        <v>0</v>
      </c>
      <c r="J309" s="98">
        <v>4239</v>
      </c>
      <c r="K309" s="98">
        <v>2976</v>
      </c>
      <c r="L309" s="98">
        <v>0</v>
      </c>
      <c r="M309" s="98">
        <v>0</v>
      </c>
      <c r="N309" s="98">
        <v>0</v>
      </c>
      <c r="O309" s="98">
        <v>3500</v>
      </c>
      <c r="P309" s="104">
        <v>0</v>
      </c>
    </row>
    <row r="310" spans="1:16" ht="12.75">
      <c r="A310" s="102">
        <v>6446</v>
      </c>
      <c r="B310" s="102" t="s">
        <v>1866</v>
      </c>
      <c r="C310" s="98">
        <v>18943</v>
      </c>
      <c r="D310" s="103">
        <v>19073.83</v>
      </c>
      <c r="E310" s="98">
        <f t="shared" si="24"/>
        <v>101</v>
      </c>
      <c r="F310" s="98">
        <v>22699</v>
      </c>
      <c r="G310" s="98">
        <v>22699</v>
      </c>
      <c r="H310" s="98">
        <f t="shared" si="25"/>
        <v>100</v>
      </c>
      <c r="I310" s="104">
        <v>0</v>
      </c>
      <c r="J310" s="98">
        <v>6452</v>
      </c>
      <c r="K310" s="98">
        <v>692</v>
      </c>
      <c r="L310" s="98">
        <v>0</v>
      </c>
      <c r="M310" s="98">
        <v>0</v>
      </c>
      <c r="N310" s="98">
        <v>0</v>
      </c>
      <c r="O310" s="98">
        <v>0</v>
      </c>
      <c r="P310" s="104">
        <v>9000</v>
      </c>
    </row>
    <row r="311" spans="1:16" ht="12.75">
      <c r="A311" s="102">
        <v>6448</v>
      </c>
      <c r="B311" s="102" t="s">
        <v>1867</v>
      </c>
      <c r="C311" s="98">
        <v>36986</v>
      </c>
      <c r="D311" s="103">
        <v>37240.6</v>
      </c>
      <c r="E311" s="98">
        <f t="shared" si="24"/>
        <v>101</v>
      </c>
      <c r="F311" s="98">
        <v>37655</v>
      </c>
      <c r="G311" s="98">
        <v>37655</v>
      </c>
      <c r="H311" s="98">
        <f t="shared" si="25"/>
        <v>100</v>
      </c>
      <c r="I311" s="104">
        <v>0</v>
      </c>
      <c r="J311" s="98">
        <v>9100</v>
      </c>
      <c r="K311" s="98">
        <v>3870</v>
      </c>
      <c r="L311" s="98">
        <v>0</v>
      </c>
      <c r="M311" s="98">
        <v>0</v>
      </c>
      <c r="N311" s="98">
        <v>0</v>
      </c>
      <c r="O311" s="98">
        <v>0</v>
      </c>
      <c r="P311" s="104">
        <v>9000</v>
      </c>
    </row>
    <row r="312" spans="1:16" ht="12.75">
      <c r="A312" s="102">
        <v>6450</v>
      </c>
      <c r="B312" s="102" t="s">
        <v>1868</v>
      </c>
      <c r="C312" s="98">
        <v>21094</v>
      </c>
      <c r="D312" s="103">
        <v>21239.55</v>
      </c>
      <c r="E312" s="98">
        <f t="shared" si="24"/>
        <v>101</v>
      </c>
      <c r="F312" s="98">
        <v>21651</v>
      </c>
      <c r="G312" s="98">
        <v>21651</v>
      </c>
      <c r="H312" s="98">
        <f t="shared" si="25"/>
        <v>100</v>
      </c>
      <c r="I312" s="104">
        <v>0</v>
      </c>
      <c r="J312" s="98">
        <v>5283</v>
      </c>
      <c r="K312" s="98">
        <v>1146</v>
      </c>
      <c r="L312" s="98">
        <v>0</v>
      </c>
      <c r="M312" s="98">
        <v>0</v>
      </c>
      <c r="N312" s="98">
        <v>0</v>
      </c>
      <c r="O312" s="98">
        <v>3500</v>
      </c>
      <c r="P312" s="104">
        <v>50000</v>
      </c>
    </row>
    <row r="313" spans="1:16" ht="12.75">
      <c r="A313" s="102">
        <v>6452</v>
      </c>
      <c r="B313" s="102" t="s">
        <v>1869</v>
      </c>
      <c r="C313" s="98">
        <v>21203</v>
      </c>
      <c r="D313" s="103">
        <v>21349.12</v>
      </c>
      <c r="E313" s="98">
        <f t="shared" si="24"/>
        <v>101</v>
      </c>
      <c r="F313" s="98">
        <v>3294</v>
      </c>
      <c r="G313" s="98">
        <v>3294</v>
      </c>
      <c r="H313" s="98">
        <f t="shared" si="25"/>
        <v>100</v>
      </c>
      <c r="I313" s="104">
        <v>0</v>
      </c>
      <c r="J313" s="98">
        <v>4317</v>
      </c>
      <c r="K313" s="98">
        <v>3752</v>
      </c>
      <c r="L313" s="98">
        <v>0</v>
      </c>
      <c r="M313" s="98">
        <v>0</v>
      </c>
      <c r="N313" s="98">
        <v>0</v>
      </c>
      <c r="O313" s="98">
        <v>3500</v>
      </c>
      <c r="P313" s="104">
        <v>10000</v>
      </c>
    </row>
    <row r="314" spans="1:16" ht="12.75">
      <c r="A314" s="102">
        <v>6454</v>
      </c>
      <c r="B314" s="102" t="s">
        <v>1870</v>
      </c>
      <c r="C314" s="98">
        <v>9569</v>
      </c>
      <c r="D314" s="103">
        <v>9635.23</v>
      </c>
      <c r="E314" s="98">
        <f t="shared" si="24"/>
        <v>101</v>
      </c>
      <c r="F314" s="98">
        <v>10982</v>
      </c>
      <c r="G314" s="98">
        <v>10982</v>
      </c>
      <c r="H314" s="98">
        <f t="shared" si="25"/>
        <v>100</v>
      </c>
      <c r="I314" s="104">
        <v>0</v>
      </c>
      <c r="J314" s="98">
        <v>4147</v>
      </c>
      <c r="K314" s="98">
        <v>2045</v>
      </c>
      <c r="L314" s="98">
        <v>0</v>
      </c>
      <c r="M314" s="98">
        <v>0</v>
      </c>
      <c r="N314" s="98">
        <v>0</v>
      </c>
      <c r="O314" s="98">
        <v>0</v>
      </c>
      <c r="P314" s="104">
        <v>0</v>
      </c>
    </row>
    <row r="315" spans="1:16" ht="12.75">
      <c r="A315" s="102">
        <v>6456</v>
      </c>
      <c r="B315" s="102" t="s">
        <v>1871</v>
      </c>
      <c r="C315" s="98">
        <v>27140</v>
      </c>
      <c r="D315" s="103">
        <v>27327.45</v>
      </c>
      <c r="E315" s="98">
        <f t="shared" si="24"/>
        <v>101</v>
      </c>
      <c r="F315" s="98">
        <v>3210</v>
      </c>
      <c r="G315" s="98">
        <v>3210</v>
      </c>
      <c r="H315" s="98">
        <f t="shared" si="25"/>
        <v>100</v>
      </c>
      <c r="I315" s="104">
        <v>0</v>
      </c>
      <c r="J315" s="98">
        <v>4310</v>
      </c>
      <c r="K315" s="98">
        <v>2850</v>
      </c>
      <c r="L315" s="98">
        <v>0</v>
      </c>
      <c r="M315" s="98">
        <v>0</v>
      </c>
      <c r="N315" s="98">
        <v>0</v>
      </c>
      <c r="O315" s="98">
        <v>0</v>
      </c>
      <c r="P315" s="104">
        <v>0</v>
      </c>
    </row>
    <row r="316" spans="1:16" ht="12.75">
      <c r="A316" s="102">
        <v>6458</v>
      </c>
      <c r="B316" s="102" t="s">
        <v>1872</v>
      </c>
      <c r="C316" s="98">
        <v>20091</v>
      </c>
      <c r="D316" s="103">
        <v>20228.9</v>
      </c>
      <c r="E316" s="98">
        <f t="shared" si="24"/>
        <v>101</v>
      </c>
      <c r="F316" s="98">
        <v>21403</v>
      </c>
      <c r="G316" s="98">
        <v>21403</v>
      </c>
      <c r="H316" s="98">
        <f t="shared" si="25"/>
        <v>100</v>
      </c>
      <c r="I316" s="104">
        <v>0</v>
      </c>
      <c r="J316" s="98">
        <v>4835</v>
      </c>
      <c r="K316" s="98">
        <v>792</v>
      </c>
      <c r="L316" s="98">
        <v>4157</v>
      </c>
      <c r="M316" s="98">
        <v>4157</v>
      </c>
      <c r="N316" s="98">
        <v>0</v>
      </c>
      <c r="O316" s="98">
        <v>0</v>
      </c>
      <c r="P316" s="104">
        <v>0</v>
      </c>
    </row>
    <row r="317" spans="1:16" ht="12.75">
      <c r="A317" s="102">
        <v>6460</v>
      </c>
      <c r="B317" s="102" t="s">
        <v>1873</v>
      </c>
      <c r="C317" s="98">
        <v>104281</v>
      </c>
      <c r="D317" s="103">
        <v>104999.54</v>
      </c>
      <c r="E317" s="98">
        <f t="shared" si="24"/>
        <v>101</v>
      </c>
      <c r="F317" s="98">
        <v>8602</v>
      </c>
      <c r="G317" s="98">
        <v>8602</v>
      </c>
      <c r="H317" s="98">
        <f t="shared" si="25"/>
        <v>100</v>
      </c>
      <c r="I317" s="104">
        <v>0</v>
      </c>
      <c r="J317" s="98">
        <v>8069</v>
      </c>
      <c r="K317" s="98">
        <v>4701</v>
      </c>
      <c r="L317" s="98">
        <v>0</v>
      </c>
      <c r="M317" s="98">
        <v>0</v>
      </c>
      <c r="N317" s="98">
        <v>2600</v>
      </c>
      <c r="O317" s="98">
        <v>0</v>
      </c>
      <c r="P317" s="104">
        <v>30000</v>
      </c>
    </row>
    <row r="318" spans="1:16" ht="12.75">
      <c r="A318" s="102">
        <v>6464</v>
      </c>
      <c r="B318" s="102" t="s">
        <v>1874</v>
      </c>
      <c r="C318" s="98">
        <v>12257</v>
      </c>
      <c r="D318" s="103">
        <v>12341.68</v>
      </c>
      <c r="E318" s="98">
        <f t="shared" si="24"/>
        <v>101</v>
      </c>
      <c r="F318" s="98">
        <v>31553</v>
      </c>
      <c r="G318" s="98">
        <v>31553</v>
      </c>
      <c r="H318" s="98">
        <f t="shared" si="25"/>
        <v>100</v>
      </c>
      <c r="I318" s="104">
        <v>0</v>
      </c>
      <c r="J318" s="98">
        <v>5613</v>
      </c>
      <c r="K318" s="98">
        <v>1377</v>
      </c>
      <c r="L318" s="98">
        <v>0</v>
      </c>
      <c r="M318" s="98">
        <v>0</v>
      </c>
      <c r="N318" s="98">
        <v>0</v>
      </c>
      <c r="O318" s="98">
        <v>13500</v>
      </c>
      <c r="P318" s="104">
        <v>0</v>
      </c>
    </row>
    <row r="319" spans="1:16" ht="12.75">
      <c r="A319" s="102">
        <v>6466</v>
      </c>
      <c r="B319" s="102" t="s">
        <v>1875</v>
      </c>
      <c r="C319" s="98">
        <v>27132</v>
      </c>
      <c r="D319" s="103">
        <v>27319.21</v>
      </c>
      <c r="E319" s="98">
        <f t="shared" si="24"/>
        <v>101</v>
      </c>
      <c r="F319" s="98">
        <v>2949</v>
      </c>
      <c r="G319" s="98">
        <v>2949</v>
      </c>
      <c r="H319" s="98">
        <f t="shared" si="25"/>
        <v>100</v>
      </c>
      <c r="I319" s="104">
        <v>0</v>
      </c>
      <c r="J319" s="98">
        <v>3830</v>
      </c>
      <c r="K319" s="98">
        <v>2427</v>
      </c>
      <c r="L319" s="98">
        <v>0</v>
      </c>
      <c r="M319" s="98">
        <v>0</v>
      </c>
      <c r="N319" s="98">
        <v>0</v>
      </c>
      <c r="O319" s="98">
        <v>0</v>
      </c>
      <c r="P319" s="104">
        <v>35650</v>
      </c>
    </row>
    <row r="320" spans="1:16" ht="12.75">
      <c r="A320" s="102">
        <v>6468</v>
      </c>
      <c r="B320" s="102" t="s">
        <v>1876</v>
      </c>
      <c r="C320" s="98">
        <v>45902</v>
      </c>
      <c r="D320" s="103">
        <v>46218.72</v>
      </c>
      <c r="E320" s="98">
        <f t="shared" si="24"/>
        <v>101</v>
      </c>
      <c r="F320" s="98">
        <v>39041</v>
      </c>
      <c r="G320" s="98">
        <v>39041</v>
      </c>
      <c r="H320" s="98">
        <f t="shared" si="25"/>
        <v>100</v>
      </c>
      <c r="I320" s="104">
        <v>0</v>
      </c>
      <c r="J320" s="98">
        <v>9861</v>
      </c>
      <c r="K320" s="98">
        <v>2325</v>
      </c>
      <c r="L320" s="98">
        <v>0</v>
      </c>
      <c r="M320" s="98">
        <v>0</v>
      </c>
      <c r="N320" s="98">
        <v>2443</v>
      </c>
      <c r="O320" s="98">
        <v>0</v>
      </c>
      <c r="P320" s="104">
        <v>0</v>
      </c>
    </row>
    <row r="321" spans="1:16" ht="12.75">
      <c r="A321" s="102">
        <v>6472</v>
      </c>
      <c r="B321" s="102" t="s">
        <v>1877</v>
      </c>
      <c r="C321" s="98">
        <v>20786</v>
      </c>
      <c r="D321" s="103">
        <v>20930.02</v>
      </c>
      <c r="E321" s="98">
        <f t="shared" si="24"/>
        <v>101</v>
      </c>
      <c r="F321" s="98">
        <v>0</v>
      </c>
      <c r="G321" s="98">
        <v>0</v>
      </c>
      <c r="H321" s="98"/>
      <c r="I321" s="104">
        <v>0</v>
      </c>
      <c r="J321" s="98">
        <v>0</v>
      </c>
      <c r="K321" s="98">
        <v>2925</v>
      </c>
      <c r="L321" s="98">
        <v>0</v>
      </c>
      <c r="M321" s="98">
        <v>0</v>
      </c>
      <c r="N321" s="98">
        <v>0</v>
      </c>
      <c r="O321" s="98">
        <v>3500</v>
      </c>
      <c r="P321" s="104">
        <v>0</v>
      </c>
    </row>
    <row r="322" spans="1:16" ht="12.75">
      <c r="A322" s="102">
        <v>6476</v>
      </c>
      <c r="B322" s="102" t="s">
        <v>1878</v>
      </c>
      <c r="C322" s="98">
        <v>33069</v>
      </c>
      <c r="D322" s="103">
        <v>33296.43</v>
      </c>
      <c r="E322" s="98">
        <f t="shared" si="24"/>
        <v>101</v>
      </c>
      <c r="F322" s="98">
        <v>24735</v>
      </c>
      <c r="G322" s="98">
        <v>24735</v>
      </c>
      <c r="H322" s="98">
        <f t="shared" si="25"/>
        <v>100</v>
      </c>
      <c r="I322" s="104">
        <v>0</v>
      </c>
      <c r="J322" s="98">
        <v>7394</v>
      </c>
      <c r="K322" s="98">
        <v>768</v>
      </c>
      <c r="L322" s="98">
        <v>0</v>
      </c>
      <c r="M322" s="98">
        <v>0</v>
      </c>
      <c r="N322" s="98">
        <v>0</v>
      </c>
      <c r="O322" s="98">
        <v>0</v>
      </c>
      <c r="P322" s="104">
        <v>0</v>
      </c>
    </row>
    <row r="323" spans="1:16" ht="12.75">
      <c r="A323" s="102">
        <v>6478</v>
      </c>
      <c r="B323" s="102" t="s">
        <v>1879</v>
      </c>
      <c r="C323" s="98">
        <v>109314</v>
      </c>
      <c r="D323" s="103">
        <v>110068.01</v>
      </c>
      <c r="E323" s="98">
        <f t="shared" si="24"/>
        <v>101</v>
      </c>
      <c r="F323" s="98">
        <v>13006</v>
      </c>
      <c r="G323" s="98">
        <v>13006</v>
      </c>
      <c r="H323" s="98">
        <f t="shared" si="25"/>
        <v>100</v>
      </c>
      <c r="I323" s="104">
        <v>0</v>
      </c>
      <c r="J323" s="98">
        <v>8852</v>
      </c>
      <c r="K323" s="98">
        <v>3927</v>
      </c>
      <c r="L323" s="98">
        <v>0</v>
      </c>
      <c r="M323" s="98">
        <v>0</v>
      </c>
      <c r="N323" s="98">
        <v>0</v>
      </c>
      <c r="O323" s="98">
        <v>5150</v>
      </c>
      <c r="P323" s="104">
        <v>0</v>
      </c>
    </row>
    <row r="324" spans="1:16" ht="12.75">
      <c r="A324" s="102">
        <v>6480</v>
      </c>
      <c r="B324" s="102" t="s">
        <v>1880</v>
      </c>
      <c r="C324" s="98">
        <v>25606</v>
      </c>
      <c r="D324" s="103">
        <v>25782.96</v>
      </c>
      <c r="E324" s="98">
        <f t="shared" si="24"/>
        <v>101</v>
      </c>
      <c r="F324" s="98">
        <v>14453</v>
      </c>
      <c r="G324" s="98">
        <v>14453</v>
      </c>
      <c r="H324" s="98">
        <f t="shared" si="25"/>
        <v>100</v>
      </c>
      <c r="I324" s="104">
        <v>0</v>
      </c>
      <c r="J324" s="98">
        <v>5098</v>
      </c>
      <c r="K324" s="98">
        <v>3006</v>
      </c>
      <c r="L324" s="98">
        <v>0</v>
      </c>
      <c r="M324" s="98">
        <v>0</v>
      </c>
      <c r="N324" s="98">
        <v>0</v>
      </c>
      <c r="O324" s="98">
        <v>0</v>
      </c>
      <c r="P324" s="104">
        <v>0</v>
      </c>
    </row>
    <row r="325" spans="1:16" ht="12.75">
      <c r="A325" s="102">
        <v>6482</v>
      </c>
      <c r="B325" s="102" t="s">
        <v>1881</v>
      </c>
      <c r="C325" s="98">
        <v>17756</v>
      </c>
      <c r="D325" s="103">
        <v>17878.4</v>
      </c>
      <c r="E325" s="98">
        <f t="shared" si="24"/>
        <v>101</v>
      </c>
      <c r="F325" s="98">
        <v>0</v>
      </c>
      <c r="G325" s="98"/>
      <c r="H325" s="98"/>
      <c r="I325" s="104">
        <v>0</v>
      </c>
      <c r="J325" s="98">
        <v>2969</v>
      </c>
      <c r="K325" s="98">
        <v>1350</v>
      </c>
      <c r="L325" s="98">
        <v>0</v>
      </c>
      <c r="M325" s="98">
        <v>0</v>
      </c>
      <c r="N325" s="98">
        <v>0</v>
      </c>
      <c r="O325" s="98">
        <v>0</v>
      </c>
      <c r="P325" s="104">
        <v>0</v>
      </c>
    </row>
    <row r="326" spans="1:16" ht="12.75">
      <c r="A326" s="102">
        <v>6484</v>
      </c>
      <c r="B326" s="102" t="s">
        <v>1882</v>
      </c>
      <c r="C326" s="98">
        <v>33747</v>
      </c>
      <c r="D326" s="103">
        <v>33980.24</v>
      </c>
      <c r="E326" s="98">
        <f t="shared" si="24"/>
        <v>101</v>
      </c>
      <c r="F326" s="98">
        <v>32563</v>
      </c>
      <c r="G326" s="98">
        <v>32563</v>
      </c>
      <c r="H326" s="98">
        <f t="shared" si="25"/>
        <v>100</v>
      </c>
      <c r="I326" s="104">
        <v>0</v>
      </c>
      <c r="J326" s="98">
        <v>7949</v>
      </c>
      <c r="K326" s="98">
        <v>2276</v>
      </c>
      <c r="L326" s="98">
        <v>0</v>
      </c>
      <c r="M326" s="98">
        <v>0</v>
      </c>
      <c r="N326" s="98">
        <v>0</v>
      </c>
      <c r="O326" s="98">
        <v>0</v>
      </c>
      <c r="P326" s="104">
        <v>0</v>
      </c>
    </row>
    <row r="327" spans="1:16" ht="12.75">
      <c r="A327" s="102">
        <v>6486</v>
      </c>
      <c r="B327" s="102" t="s">
        <v>1883</v>
      </c>
      <c r="C327" s="98">
        <v>21100</v>
      </c>
      <c r="D327" s="103">
        <v>21245.31</v>
      </c>
      <c r="E327" s="98">
        <f t="shared" si="24"/>
        <v>101</v>
      </c>
      <c r="F327" s="98">
        <v>0</v>
      </c>
      <c r="G327" s="98">
        <v>0</v>
      </c>
      <c r="H327" s="98"/>
      <c r="I327" s="104">
        <v>0</v>
      </c>
      <c r="J327" s="98">
        <v>0</v>
      </c>
      <c r="K327" s="98">
        <v>2733</v>
      </c>
      <c r="L327" s="98">
        <v>0</v>
      </c>
      <c r="M327" s="98">
        <v>0</v>
      </c>
      <c r="N327" s="98">
        <v>0</v>
      </c>
      <c r="O327" s="98">
        <v>0</v>
      </c>
      <c r="P327" s="104">
        <v>0</v>
      </c>
    </row>
    <row r="328" spans="1:16" ht="12.75">
      <c r="A328" s="102">
        <v>6488</v>
      </c>
      <c r="B328" s="102" t="s">
        <v>1884</v>
      </c>
      <c r="C328" s="98">
        <v>25674</v>
      </c>
      <c r="D328" s="103">
        <v>25851.61</v>
      </c>
      <c r="E328" s="98">
        <f t="shared" si="24"/>
        <v>101</v>
      </c>
      <c r="F328" s="98">
        <v>13465</v>
      </c>
      <c r="G328" s="98">
        <v>13465</v>
      </c>
      <c r="H328" s="98">
        <f t="shared" si="25"/>
        <v>100</v>
      </c>
      <c r="I328" s="104">
        <v>0</v>
      </c>
      <c r="J328" s="98">
        <v>5294</v>
      </c>
      <c r="K328" s="98">
        <v>1805</v>
      </c>
      <c r="L328" s="98">
        <v>0</v>
      </c>
      <c r="M328" s="98">
        <v>0</v>
      </c>
      <c r="N328" s="98">
        <v>0</v>
      </c>
      <c r="O328" s="98">
        <v>0</v>
      </c>
      <c r="P328" s="104">
        <v>0</v>
      </c>
    </row>
    <row r="329" spans="1:16" ht="12.75">
      <c r="A329" s="102">
        <v>6492</v>
      </c>
      <c r="B329" s="102" t="s">
        <v>1885</v>
      </c>
      <c r="C329" s="98">
        <v>96217</v>
      </c>
      <c r="D329" s="103">
        <v>96880.51</v>
      </c>
      <c r="E329" s="98">
        <f t="shared" si="24"/>
        <v>101</v>
      </c>
      <c r="F329" s="98">
        <v>31208</v>
      </c>
      <c r="G329" s="98">
        <v>31208</v>
      </c>
      <c r="H329" s="98">
        <f t="shared" si="25"/>
        <v>100</v>
      </c>
      <c r="I329" s="104">
        <v>0</v>
      </c>
      <c r="J329" s="98">
        <v>10565</v>
      </c>
      <c r="K329" s="98">
        <v>4367</v>
      </c>
      <c r="L329" s="98">
        <v>0</v>
      </c>
      <c r="M329" s="98">
        <v>0</v>
      </c>
      <c r="N329" s="98">
        <v>0</v>
      </c>
      <c r="O329" s="98">
        <v>0</v>
      </c>
      <c r="P329" s="104">
        <v>0</v>
      </c>
    </row>
    <row r="330" spans="1:16" ht="12.75">
      <c r="A330" s="102">
        <v>6494</v>
      </c>
      <c r="B330" s="102" t="s">
        <v>1886</v>
      </c>
      <c r="C330" s="98">
        <v>10747</v>
      </c>
      <c r="D330" s="103">
        <v>10820.82</v>
      </c>
      <c r="E330" s="98">
        <f t="shared" si="24"/>
        <v>101</v>
      </c>
      <c r="F330" s="98">
        <v>9690</v>
      </c>
      <c r="G330" s="98">
        <v>9690</v>
      </c>
      <c r="H330" s="98">
        <f t="shared" si="25"/>
        <v>100</v>
      </c>
      <c r="I330" s="104">
        <v>0</v>
      </c>
      <c r="J330" s="98">
        <v>3400</v>
      </c>
      <c r="K330" s="98">
        <v>1694</v>
      </c>
      <c r="L330" s="98">
        <v>0</v>
      </c>
      <c r="M330" s="98">
        <v>0</v>
      </c>
      <c r="N330" s="98">
        <v>0</v>
      </c>
      <c r="O330" s="98">
        <v>0</v>
      </c>
      <c r="P330" s="104">
        <v>0</v>
      </c>
    </row>
    <row r="331" spans="1:16" ht="12.75">
      <c r="A331" s="102">
        <v>6496</v>
      </c>
      <c r="B331" s="102" t="s">
        <v>1887</v>
      </c>
      <c r="C331" s="98">
        <v>48106</v>
      </c>
      <c r="D331" s="103">
        <v>48437.1</v>
      </c>
      <c r="E331" s="98">
        <f t="shared" si="24"/>
        <v>101</v>
      </c>
      <c r="F331" s="98">
        <v>23830</v>
      </c>
      <c r="G331" s="98">
        <v>23830</v>
      </c>
      <c r="H331" s="98">
        <f>ROUND(G331*100/F331,0)</f>
        <v>100</v>
      </c>
      <c r="I331" s="104">
        <v>0</v>
      </c>
      <c r="J331" s="98">
        <v>8268</v>
      </c>
      <c r="K331" s="98">
        <v>2357</v>
      </c>
      <c r="L331" s="98">
        <v>0</v>
      </c>
      <c r="M331" s="98">
        <v>0</v>
      </c>
      <c r="N331" s="98">
        <v>3500</v>
      </c>
      <c r="O331" s="98">
        <v>0</v>
      </c>
      <c r="P331" s="104">
        <v>0</v>
      </c>
    </row>
    <row r="332" spans="1:16" ht="12.75">
      <c r="A332" s="102">
        <v>6498</v>
      </c>
      <c r="B332" s="102" t="s">
        <v>1888</v>
      </c>
      <c r="C332" s="98">
        <v>28797</v>
      </c>
      <c r="D332" s="103">
        <v>28995.29</v>
      </c>
      <c r="E332" s="98">
        <f t="shared" si="24"/>
        <v>101</v>
      </c>
      <c r="F332" s="98">
        <v>19501</v>
      </c>
      <c r="G332" s="98">
        <v>19501</v>
      </c>
      <c r="H332" s="98">
        <f aca="true" t="shared" si="27" ref="H332:H347">ROUND(G332*100/F332,0)</f>
        <v>100</v>
      </c>
      <c r="I332" s="104">
        <v>0</v>
      </c>
      <c r="J332" s="98">
        <v>5143</v>
      </c>
      <c r="K332" s="98">
        <v>708</v>
      </c>
      <c r="L332" s="98">
        <v>0</v>
      </c>
      <c r="M332" s="98">
        <v>0</v>
      </c>
      <c r="N332" s="98">
        <v>0</v>
      </c>
      <c r="O332" s="98">
        <v>0</v>
      </c>
      <c r="P332" s="104">
        <v>0</v>
      </c>
    </row>
    <row r="333" spans="1:16" s="100" customFormat="1" ht="18" customHeight="1">
      <c r="A333" s="105"/>
      <c r="B333" s="101" t="s">
        <v>1889</v>
      </c>
      <c r="C333" s="95">
        <f>SUM(C302:C332)</f>
        <v>1678976</v>
      </c>
      <c r="D333" s="99">
        <f>SUM(D302:D332)</f>
        <v>1690552.56</v>
      </c>
      <c r="E333" s="95">
        <f t="shared" si="24"/>
        <v>101</v>
      </c>
      <c r="F333" s="95">
        <f>SUM(F302:F332)</f>
        <v>905227</v>
      </c>
      <c r="G333" s="95">
        <f>SUM(G302:G332)</f>
        <v>905227</v>
      </c>
      <c r="H333" s="95">
        <f t="shared" si="27"/>
        <v>100</v>
      </c>
      <c r="I333" s="99">
        <f>SUM(I302:I332)</f>
        <v>54</v>
      </c>
      <c r="J333" s="95">
        <f>SUM(J302:J332)</f>
        <v>189290</v>
      </c>
      <c r="K333" s="95">
        <f aca="true" t="shared" si="28" ref="K333:P333">SUM(K302:K332)</f>
        <v>59776</v>
      </c>
      <c r="L333" s="95">
        <f t="shared" si="28"/>
        <v>2129017</v>
      </c>
      <c r="M333" s="95">
        <f t="shared" si="28"/>
        <v>2129017</v>
      </c>
      <c r="N333" s="95">
        <f t="shared" si="28"/>
        <v>13868</v>
      </c>
      <c r="O333" s="95">
        <f t="shared" si="28"/>
        <v>43650</v>
      </c>
      <c r="P333" s="99">
        <f t="shared" si="28"/>
        <v>251650</v>
      </c>
    </row>
    <row r="334" spans="1:16" s="100" customFormat="1" ht="18" customHeight="1">
      <c r="A334" s="105"/>
      <c r="B334" s="101" t="s">
        <v>1890</v>
      </c>
      <c r="C334" s="95"/>
      <c r="D334" s="99">
        <v>0</v>
      </c>
      <c r="E334" s="98"/>
      <c r="F334" s="95"/>
      <c r="G334" s="95">
        <v>0</v>
      </c>
      <c r="H334" s="98"/>
      <c r="I334" s="99">
        <v>0</v>
      </c>
      <c r="J334" s="95"/>
      <c r="K334" s="95">
        <v>0</v>
      </c>
      <c r="L334" s="95"/>
      <c r="M334" s="95"/>
      <c r="N334" s="95"/>
      <c r="O334" s="95"/>
      <c r="P334" s="99"/>
    </row>
    <row r="335" spans="1:16" ht="12.75">
      <c r="A335" s="102">
        <v>6600</v>
      </c>
      <c r="B335" s="102" t="s">
        <v>1891</v>
      </c>
      <c r="C335" s="98">
        <v>0</v>
      </c>
      <c r="D335" s="103">
        <v>0</v>
      </c>
      <c r="E335" s="98"/>
      <c r="F335" s="98">
        <v>570217</v>
      </c>
      <c r="G335" s="98">
        <v>570217</v>
      </c>
      <c r="H335" s="98">
        <f t="shared" si="27"/>
        <v>100</v>
      </c>
      <c r="I335" s="104">
        <v>0</v>
      </c>
      <c r="J335" s="98">
        <v>0</v>
      </c>
      <c r="K335" s="98">
        <v>0</v>
      </c>
      <c r="L335" s="98">
        <v>1448846</v>
      </c>
      <c r="M335" s="98">
        <v>1448846</v>
      </c>
      <c r="N335" s="98">
        <v>1050</v>
      </c>
      <c r="O335" s="98">
        <v>0</v>
      </c>
      <c r="P335" s="104">
        <v>0</v>
      </c>
    </row>
    <row r="336" spans="1:16" ht="12.75">
      <c r="A336" s="102">
        <v>6601</v>
      </c>
      <c r="B336" s="102" t="s">
        <v>1892</v>
      </c>
      <c r="C336" s="98">
        <v>585047</v>
      </c>
      <c r="D336" s="103">
        <v>589080.75</v>
      </c>
      <c r="E336" s="98">
        <f t="shared" si="24"/>
        <v>101</v>
      </c>
      <c r="F336" s="98">
        <v>0</v>
      </c>
      <c r="G336" s="98">
        <v>0</v>
      </c>
      <c r="H336" s="98"/>
      <c r="I336" s="104">
        <v>0</v>
      </c>
      <c r="J336" s="98">
        <v>0</v>
      </c>
      <c r="K336" s="98">
        <v>0</v>
      </c>
      <c r="L336" s="98">
        <v>152966</v>
      </c>
      <c r="M336" s="98">
        <v>152966</v>
      </c>
      <c r="N336" s="98">
        <v>1325</v>
      </c>
      <c r="O336" s="98">
        <v>0</v>
      </c>
      <c r="P336" s="104">
        <v>162001</v>
      </c>
    </row>
    <row r="337" spans="1:16" ht="12.75">
      <c r="A337" s="102">
        <v>6605</v>
      </c>
      <c r="B337" s="102" t="s">
        <v>1893</v>
      </c>
      <c r="C337" s="98">
        <v>91824</v>
      </c>
      <c r="D337" s="103">
        <v>92456.27</v>
      </c>
      <c r="E337" s="98">
        <f t="shared" si="24"/>
        <v>101</v>
      </c>
      <c r="F337" s="98">
        <v>0</v>
      </c>
      <c r="G337" s="98">
        <v>0</v>
      </c>
      <c r="H337" s="98"/>
      <c r="I337" s="104">
        <v>0</v>
      </c>
      <c r="J337" s="98">
        <v>0</v>
      </c>
      <c r="K337" s="98">
        <v>5477</v>
      </c>
      <c r="L337" s="98">
        <v>30000</v>
      </c>
      <c r="M337" s="98">
        <v>30000</v>
      </c>
      <c r="N337" s="98">
        <v>0</v>
      </c>
      <c r="O337" s="98">
        <v>3050</v>
      </c>
      <c r="P337" s="104">
        <v>50000</v>
      </c>
    </row>
    <row r="338" spans="1:16" ht="12.75">
      <c r="A338" s="102">
        <v>6607</v>
      </c>
      <c r="B338" s="102" t="s">
        <v>1894</v>
      </c>
      <c r="C338" s="98">
        <v>93160</v>
      </c>
      <c r="D338" s="103">
        <v>93802.19</v>
      </c>
      <c r="E338" s="98">
        <f t="shared" si="24"/>
        <v>101</v>
      </c>
      <c r="F338" s="98">
        <v>34066</v>
      </c>
      <c r="G338" s="98">
        <v>34066</v>
      </c>
      <c r="H338" s="98">
        <f t="shared" si="27"/>
        <v>100</v>
      </c>
      <c r="I338" s="104">
        <v>0</v>
      </c>
      <c r="J338" s="98">
        <v>10629</v>
      </c>
      <c r="K338" s="98">
        <v>3828</v>
      </c>
      <c r="L338" s="98">
        <v>0</v>
      </c>
      <c r="M338" s="98">
        <v>0</v>
      </c>
      <c r="N338" s="98">
        <v>2708</v>
      </c>
      <c r="O338" s="98">
        <v>0</v>
      </c>
      <c r="P338" s="104">
        <v>28000</v>
      </c>
    </row>
    <row r="339" spans="1:16" ht="12.75">
      <c r="A339" s="102">
        <v>6615</v>
      </c>
      <c r="B339" s="102" t="s">
        <v>1895</v>
      </c>
      <c r="C339" s="98">
        <v>426433</v>
      </c>
      <c r="D339" s="103">
        <v>429373.29</v>
      </c>
      <c r="E339" s="98">
        <f t="shared" si="24"/>
        <v>101</v>
      </c>
      <c r="F339" s="98">
        <v>0</v>
      </c>
      <c r="G339" s="98">
        <v>0</v>
      </c>
      <c r="H339" s="98"/>
      <c r="I339" s="104">
        <v>2176</v>
      </c>
      <c r="J339" s="98">
        <v>0</v>
      </c>
      <c r="K339" s="98">
        <v>8839</v>
      </c>
      <c r="L339" s="98">
        <v>551</v>
      </c>
      <c r="M339" s="98">
        <v>551</v>
      </c>
      <c r="N339" s="98">
        <v>0</v>
      </c>
      <c r="O339" s="98">
        <v>5500</v>
      </c>
      <c r="P339" s="104">
        <v>141061</v>
      </c>
    </row>
    <row r="340" spans="1:16" ht="12.75">
      <c r="A340" s="102">
        <v>6617</v>
      </c>
      <c r="B340" s="102" t="s">
        <v>1896</v>
      </c>
      <c r="C340" s="98">
        <v>40310</v>
      </c>
      <c r="D340" s="103">
        <v>40587.75</v>
      </c>
      <c r="E340" s="98">
        <f t="shared" si="24"/>
        <v>101</v>
      </c>
      <c r="F340" s="98">
        <v>53411</v>
      </c>
      <c r="G340" s="98">
        <v>53411</v>
      </c>
      <c r="H340" s="98">
        <f t="shared" si="27"/>
        <v>100</v>
      </c>
      <c r="I340" s="104">
        <v>0</v>
      </c>
      <c r="J340" s="98">
        <v>11474</v>
      </c>
      <c r="K340" s="98">
        <v>3422</v>
      </c>
      <c r="L340" s="98">
        <v>600</v>
      </c>
      <c r="M340" s="98">
        <v>600</v>
      </c>
      <c r="N340" s="98">
        <v>2300</v>
      </c>
      <c r="O340" s="98">
        <v>0</v>
      </c>
      <c r="P340" s="104">
        <v>325000</v>
      </c>
    </row>
    <row r="341" spans="1:16" ht="12.75">
      <c r="A341" s="102">
        <v>6644</v>
      </c>
      <c r="B341" s="102" t="s">
        <v>1897</v>
      </c>
      <c r="C341" s="98">
        <v>7970</v>
      </c>
      <c r="D341" s="103">
        <v>8025.38</v>
      </c>
      <c r="E341" s="98">
        <f t="shared" si="24"/>
        <v>101</v>
      </c>
      <c r="F341" s="98">
        <v>32197</v>
      </c>
      <c r="G341" s="98">
        <v>32197</v>
      </c>
      <c r="H341" s="98">
        <f t="shared" si="27"/>
        <v>100</v>
      </c>
      <c r="I341" s="104">
        <v>0</v>
      </c>
      <c r="J341" s="98">
        <v>6374</v>
      </c>
      <c r="K341" s="98">
        <v>2038</v>
      </c>
      <c r="L341" s="98">
        <v>0</v>
      </c>
      <c r="M341" s="98">
        <v>0</v>
      </c>
      <c r="N341" s="98">
        <v>0</v>
      </c>
      <c r="O341" s="98">
        <v>0</v>
      </c>
      <c r="P341" s="104">
        <v>0</v>
      </c>
    </row>
    <row r="342" spans="1:16" ht="12.75">
      <c r="A342" s="102">
        <v>6648</v>
      </c>
      <c r="B342" s="102" t="s">
        <v>1898</v>
      </c>
      <c r="C342" s="98">
        <v>29092</v>
      </c>
      <c r="D342" s="103">
        <v>29292.95</v>
      </c>
      <c r="E342" s="98">
        <f t="shared" si="24"/>
        <v>101</v>
      </c>
      <c r="F342" s="98">
        <v>46678</v>
      </c>
      <c r="G342" s="98">
        <v>46678</v>
      </c>
      <c r="H342" s="98">
        <f t="shared" si="27"/>
        <v>100</v>
      </c>
      <c r="I342" s="104">
        <v>0</v>
      </c>
      <c r="J342" s="98">
        <v>8588</v>
      </c>
      <c r="K342" s="98">
        <v>2815</v>
      </c>
      <c r="L342" s="98">
        <v>0</v>
      </c>
      <c r="M342" s="98">
        <v>0</v>
      </c>
      <c r="N342" s="98">
        <v>0</v>
      </c>
      <c r="O342" s="98">
        <v>0</v>
      </c>
      <c r="P342" s="104">
        <v>0</v>
      </c>
    </row>
    <row r="343" spans="1:16" ht="12.75">
      <c r="A343" s="102">
        <v>6652</v>
      </c>
      <c r="B343" s="102" t="s">
        <v>1899</v>
      </c>
      <c r="C343" s="98">
        <v>35444</v>
      </c>
      <c r="D343" s="103">
        <v>35688.67</v>
      </c>
      <c r="E343" s="98">
        <f t="shared" si="24"/>
        <v>101</v>
      </c>
      <c r="F343" s="98">
        <v>23992</v>
      </c>
      <c r="G343" s="98">
        <v>23992</v>
      </c>
      <c r="H343" s="98">
        <f t="shared" si="27"/>
        <v>100</v>
      </c>
      <c r="I343" s="104">
        <v>0</v>
      </c>
      <c r="J343" s="98">
        <v>7238</v>
      </c>
      <c r="K343" s="98">
        <v>3934</v>
      </c>
      <c r="L343" s="98">
        <v>0</v>
      </c>
      <c r="M343" s="98">
        <v>0</v>
      </c>
      <c r="N343" s="98">
        <v>1502</v>
      </c>
      <c r="O343" s="98">
        <v>0</v>
      </c>
      <c r="P343" s="104">
        <v>0</v>
      </c>
    </row>
    <row r="344" spans="1:16" ht="12.75">
      <c r="A344" s="102">
        <v>6656</v>
      </c>
      <c r="B344" s="102" t="s">
        <v>1900</v>
      </c>
      <c r="C344" s="98">
        <v>21354</v>
      </c>
      <c r="D344" s="103">
        <v>21500.74</v>
      </c>
      <c r="E344" s="98">
        <f t="shared" si="24"/>
        <v>101</v>
      </c>
      <c r="F344" s="98">
        <v>45341</v>
      </c>
      <c r="G344" s="98">
        <v>45341</v>
      </c>
      <c r="H344" s="98">
        <f t="shared" si="27"/>
        <v>100</v>
      </c>
      <c r="I344" s="104">
        <v>0</v>
      </c>
      <c r="J344" s="98">
        <v>9574</v>
      </c>
      <c r="K344" s="98">
        <v>1639</v>
      </c>
      <c r="L344" s="98">
        <v>500</v>
      </c>
      <c r="M344" s="98">
        <v>500</v>
      </c>
      <c r="N344" s="98">
        <v>903</v>
      </c>
      <c r="O344" s="98">
        <v>0</v>
      </c>
      <c r="P344" s="104">
        <v>30000</v>
      </c>
    </row>
    <row r="345" spans="1:16" ht="12.75">
      <c r="A345" s="102">
        <v>6660</v>
      </c>
      <c r="B345" s="102" t="s">
        <v>1901</v>
      </c>
      <c r="C345" s="98">
        <v>52496</v>
      </c>
      <c r="D345" s="103">
        <v>52857.46</v>
      </c>
      <c r="E345" s="98">
        <f aca="true" t="shared" si="29" ref="E345:E408">ROUND(D345*100/C345,0)</f>
        <v>101</v>
      </c>
      <c r="F345" s="98">
        <v>62488</v>
      </c>
      <c r="G345" s="98">
        <v>62488</v>
      </c>
      <c r="H345" s="98">
        <f t="shared" si="27"/>
        <v>100</v>
      </c>
      <c r="I345" s="104">
        <v>0</v>
      </c>
      <c r="J345" s="98">
        <v>12593</v>
      </c>
      <c r="K345" s="98">
        <v>4069</v>
      </c>
      <c r="L345" s="98">
        <v>0</v>
      </c>
      <c r="M345" s="98">
        <v>0</v>
      </c>
      <c r="N345" s="98">
        <v>0</v>
      </c>
      <c r="O345" s="98">
        <v>0</v>
      </c>
      <c r="P345" s="104">
        <v>0</v>
      </c>
    </row>
    <row r="346" spans="1:16" ht="12.75">
      <c r="A346" s="102">
        <v>6664</v>
      </c>
      <c r="B346" s="102" t="s">
        <v>1902</v>
      </c>
      <c r="C346" s="98">
        <v>54364</v>
      </c>
      <c r="D346" s="103">
        <v>54738.38</v>
      </c>
      <c r="E346" s="98">
        <f t="shared" si="29"/>
        <v>101</v>
      </c>
      <c r="F346" s="98">
        <v>32155</v>
      </c>
      <c r="G346" s="98">
        <v>32155</v>
      </c>
      <c r="H346" s="98">
        <f t="shared" si="27"/>
        <v>100</v>
      </c>
      <c r="I346" s="104">
        <v>0</v>
      </c>
      <c r="J346" s="98">
        <v>11511</v>
      </c>
      <c r="K346" s="98">
        <v>7014</v>
      </c>
      <c r="L346" s="98">
        <v>0</v>
      </c>
      <c r="M346" s="98">
        <v>0</v>
      </c>
      <c r="N346" s="98">
        <v>3500</v>
      </c>
      <c r="O346" s="98">
        <v>0</v>
      </c>
      <c r="P346" s="104">
        <v>0</v>
      </c>
    </row>
    <row r="347" spans="1:16" ht="12.75">
      <c r="A347" s="102">
        <v>6668</v>
      </c>
      <c r="B347" s="102" t="s">
        <v>1903</v>
      </c>
      <c r="C347" s="98">
        <v>13121</v>
      </c>
      <c r="D347" s="103">
        <v>13211.4</v>
      </c>
      <c r="E347" s="98">
        <f t="shared" si="29"/>
        <v>101</v>
      </c>
      <c r="F347" s="98">
        <v>18745</v>
      </c>
      <c r="G347" s="98">
        <v>18745</v>
      </c>
      <c r="H347" s="98">
        <f t="shared" si="27"/>
        <v>100</v>
      </c>
      <c r="I347" s="104">
        <v>0</v>
      </c>
      <c r="J347" s="98">
        <v>5804</v>
      </c>
      <c r="K347" s="98">
        <v>4165</v>
      </c>
      <c r="L347" s="98">
        <v>0</v>
      </c>
      <c r="M347" s="98">
        <v>0</v>
      </c>
      <c r="N347" s="98">
        <v>0</v>
      </c>
      <c r="O347" s="98">
        <v>3408</v>
      </c>
      <c r="P347" s="104">
        <v>3300</v>
      </c>
    </row>
    <row r="348" spans="1:16" ht="12.75">
      <c r="A348" s="102">
        <v>6672</v>
      </c>
      <c r="B348" s="102" t="s">
        <v>1904</v>
      </c>
      <c r="C348" s="98">
        <v>0</v>
      </c>
      <c r="D348" s="103">
        <v>0</v>
      </c>
      <c r="E348" s="98"/>
      <c r="F348" s="98">
        <v>1885</v>
      </c>
      <c r="G348" s="98">
        <v>1885</v>
      </c>
      <c r="H348" s="98">
        <f>ROUND(G348*100/F348,0)</f>
        <v>100</v>
      </c>
      <c r="I348" s="104">
        <v>0</v>
      </c>
      <c r="J348" s="98">
        <v>8492</v>
      </c>
      <c r="K348" s="98">
        <v>0</v>
      </c>
      <c r="L348" s="98">
        <v>0</v>
      </c>
      <c r="M348" s="98">
        <v>0</v>
      </c>
      <c r="N348" s="98">
        <v>0</v>
      </c>
      <c r="O348" s="98">
        <v>0</v>
      </c>
      <c r="P348" s="104">
        <v>60000</v>
      </c>
    </row>
    <row r="349" spans="1:16" ht="12.75">
      <c r="A349" s="102">
        <v>6676</v>
      </c>
      <c r="B349" s="102" t="s">
        <v>1905</v>
      </c>
      <c r="C349" s="98">
        <v>54055</v>
      </c>
      <c r="D349" s="103">
        <v>54427.78</v>
      </c>
      <c r="E349" s="98">
        <f t="shared" si="29"/>
        <v>101</v>
      </c>
      <c r="F349" s="98">
        <v>16368</v>
      </c>
      <c r="G349" s="98">
        <v>16368</v>
      </c>
      <c r="H349" s="98">
        <f>ROUND(G349*100/F349,0)</f>
        <v>100</v>
      </c>
      <c r="I349" s="104">
        <v>0</v>
      </c>
      <c r="J349" s="98">
        <v>8946</v>
      </c>
      <c r="K349" s="98">
        <v>3455</v>
      </c>
      <c r="L349" s="98">
        <v>400</v>
      </c>
      <c r="M349" s="98">
        <v>400</v>
      </c>
      <c r="N349" s="98">
        <v>0</v>
      </c>
      <c r="O349" s="98">
        <v>0</v>
      </c>
      <c r="P349" s="104">
        <v>0</v>
      </c>
    </row>
    <row r="350" spans="1:16" ht="12.75">
      <c r="A350" s="102">
        <v>6680</v>
      </c>
      <c r="B350" s="102" t="s">
        <v>1906</v>
      </c>
      <c r="C350" s="98">
        <v>26202</v>
      </c>
      <c r="D350" s="103">
        <v>26383.3</v>
      </c>
      <c r="E350" s="98">
        <f t="shared" si="29"/>
        <v>101</v>
      </c>
      <c r="F350" s="98">
        <v>22048</v>
      </c>
      <c r="G350" s="98">
        <v>22048</v>
      </c>
      <c r="H350" s="98">
        <f>ROUND(G350*100/F350,0)</f>
        <v>100</v>
      </c>
      <c r="I350" s="104">
        <v>0</v>
      </c>
      <c r="J350" s="98">
        <v>7559</v>
      </c>
      <c r="K350" s="98">
        <v>4166</v>
      </c>
      <c r="L350" s="98">
        <v>0</v>
      </c>
      <c r="M350" s="98">
        <v>0</v>
      </c>
      <c r="N350" s="98">
        <v>0</v>
      </c>
      <c r="O350" s="98">
        <v>0</v>
      </c>
      <c r="P350" s="104">
        <v>0</v>
      </c>
    </row>
    <row r="351" spans="1:16" ht="12.75">
      <c r="A351" s="102">
        <v>6684</v>
      </c>
      <c r="B351" s="102" t="s">
        <v>1907</v>
      </c>
      <c r="C351" s="98">
        <v>29011</v>
      </c>
      <c r="D351" s="103">
        <v>29211.12</v>
      </c>
      <c r="E351" s="98">
        <f t="shared" si="29"/>
        <v>101</v>
      </c>
      <c r="F351" s="98">
        <v>47839</v>
      </c>
      <c r="G351" s="98">
        <v>47839</v>
      </c>
      <c r="H351" s="98">
        <f>ROUND(G351*100/F351,0)</f>
        <v>100</v>
      </c>
      <c r="I351" s="104">
        <v>78</v>
      </c>
      <c r="J351" s="98">
        <v>9731</v>
      </c>
      <c r="K351" s="98">
        <v>2685</v>
      </c>
      <c r="L351" s="98">
        <v>0</v>
      </c>
      <c r="M351" s="98">
        <v>0</v>
      </c>
      <c r="N351" s="98">
        <v>0</v>
      </c>
      <c r="O351" s="98">
        <v>0</v>
      </c>
      <c r="P351" s="104">
        <v>0</v>
      </c>
    </row>
    <row r="352" spans="1:16" ht="12.75">
      <c r="A352" s="102">
        <v>6688</v>
      </c>
      <c r="B352" s="102" t="s">
        <v>1908</v>
      </c>
      <c r="C352" s="98">
        <v>30408</v>
      </c>
      <c r="D352" s="103">
        <v>30618.26</v>
      </c>
      <c r="E352" s="98">
        <f t="shared" si="29"/>
        <v>101</v>
      </c>
      <c r="F352" s="98">
        <v>18719</v>
      </c>
      <c r="G352" s="98">
        <v>18719</v>
      </c>
      <c r="H352" s="98">
        <f aca="true" t="shared" si="30" ref="H352:H395">ROUND(G352*100/F352,0)</f>
        <v>100</v>
      </c>
      <c r="I352" s="104">
        <v>45</v>
      </c>
      <c r="J352" s="98">
        <v>8550</v>
      </c>
      <c r="K352" s="98">
        <v>7937</v>
      </c>
      <c r="L352" s="98">
        <v>0</v>
      </c>
      <c r="M352" s="98">
        <v>0</v>
      </c>
      <c r="N352" s="98">
        <v>0</v>
      </c>
      <c r="O352" s="98">
        <v>3500</v>
      </c>
      <c r="P352" s="104">
        <v>0</v>
      </c>
    </row>
    <row r="353" spans="1:16" s="100" customFormat="1" ht="18" customHeight="1">
      <c r="A353" s="105"/>
      <c r="B353" s="101" t="s">
        <v>1909</v>
      </c>
      <c r="C353" s="95">
        <f>SUM(C335:C352)</f>
        <v>1590291</v>
      </c>
      <c r="D353" s="99">
        <f>SUM(D335:D352)</f>
        <v>1601255.6899999997</v>
      </c>
      <c r="E353" s="95">
        <f t="shared" si="29"/>
        <v>101</v>
      </c>
      <c r="F353" s="95">
        <f>SUM(F335:F352)</f>
        <v>1026149</v>
      </c>
      <c r="G353" s="95">
        <f>SUM(G335:G352)</f>
        <v>1026149</v>
      </c>
      <c r="H353" s="95">
        <f t="shared" si="30"/>
        <v>100</v>
      </c>
      <c r="I353" s="99">
        <f>SUM(I335:I352)</f>
        <v>2299</v>
      </c>
      <c r="J353" s="95">
        <f>SUM(J335:J352)</f>
        <v>127063</v>
      </c>
      <c r="K353" s="95">
        <f aca="true" t="shared" si="31" ref="K353:P353">SUM(K335:K352)</f>
        <v>65483</v>
      </c>
      <c r="L353" s="95">
        <f t="shared" si="31"/>
        <v>1633863</v>
      </c>
      <c r="M353" s="95">
        <f t="shared" si="31"/>
        <v>1633863</v>
      </c>
      <c r="N353" s="95">
        <f t="shared" si="31"/>
        <v>13288</v>
      </c>
      <c r="O353" s="95">
        <f t="shared" si="31"/>
        <v>15458</v>
      </c>
      <c r="P353" s="99">
        <f t="shared" si="31"/>
        <v>799362</v>
      </c>
    </row>
    <row r="354" spans="1:16" s="100" customFormat="1" ht="24.75" customHeight="1">
      <c r="A354" s="105"/>
      <c r="B354" s="101" t="s">
        <v>1910</v>
      </c>
      <c r="C354" s="95"/>
      <c r="D354" s="99">
        <v>0</v>
      </c>
      <c r="E354" s="98"/>
      <c r="F354" s="95"/>
      <c r="G354" s="95">
        <v>0</v>
      </c>
      <c r="H354" s="98"/>
      <c r="I354" s="99">
        <v>0</v>
      </c>
      <c r="J354" s="95"/>
      <c r="K354" s="95">
        <v>0</v>
      </c>
      <c r="L354" s="95"/>
      <c r="M354" s="95"/>
      <c r="N354" s="95"/>
      <c r="O354" s="95"/>
      <c r="P354" s="99"/>
    </row>
    <row r="355" spans="1:16" ht="12.75">
      <c r="A355" s="102">
        <v>6800</v>
      </c>
      <c r="B355" s="102" t="s">
        <v>1911</v>
      </c>
      <c r="C355" s="98">
        <v>0</v>
      </c>
      <c r="D355" s="103">
        <v>0</v>
      </c>
      <c r="E355" s="98"/>
      <c r="F355" s="98">
        <v>381963</v>
      </c>
      <c r="G355" s="98">
        <v>381963</v>
      </c>
      <c r="H355" s="98">
        <f t="shared" si="30"/>
        <v>100</v>
      </c>
      <c r="I355" s="104">
        <v>0</v>
      </c>
      <c r="J355" s="98">
        <v>0</v>
      </c>
      <c r="K355" s="98">
        <v>0</v>
      </c>
      <c r="L355" s="98">
        <v>1227767</v>
      </c>
      <c r="M355" s="98">
        <v>1227767</v>
      </c>
      <c r="N355" s="98">
        <v>0</v>
      </c>
      <c r="O355" s="98">
        <v>0</v>
      </c>
      <c r="P355" s="104">
        <v>0</v>
      </c>
    </row>
    <row r="356" spans="1:16" ht="12.75">
      <c r="A356" s="102">
        <v>6801</v>
      </c>
      <c r="B356" s="102" t="s">
        <v>1912</v>
      </c>
      <c r="C356" s="98">
        <v>550392</v>
      </c>
      <c r="D356" s="103">
        <v>554187.41</v>
      </c>
      <c r="E356" s="98">
        <f t="shared" si="29"/>
        <v>101</v>
      </c>
      <c r="F356" s="98">
        <v>121639</v>
      </c>
      <c r="G356" s="98">
        <v>121639</v>
      </c>
      <c r="H356" s="98">
        <f t="shared" si="30"/>
        <v>100</v>
      </c>
      <c r="I356" s="104">
        <v>1078</v>
      </c>
      <c r="J356" s="98">
        <v>29100</v>
      </c>
      <c r="K356" s="98">
        <v>0</v>
      </c>
      <c r="L356" s="98">
        <v>1075</v>
      </c>
      <c r="M356" s="98">
        <v>1075</v>
      </c>
      <c r="N356" s="98">
        <v>0</v>
      </c>
      <c r="O356" s="98">
        <v>3500</v>
      </c>
      <c r="P356" s="104">
        <v>33300</v>
      </c>
    </row>
    <row r="357" spans="1:16" ht="12.75">
      <c r="A357" s="102">
        <v>6809</v>
      </c>
      <c r="B357" s="102" t="s">
        <v>1913</v>
      </c>
      <c r="C357" s="98">
        <v>104072</v>
      </c>
      <c r="D357" s="103">
        <v>104789.45</v>
      </c>
      <c r="E357" s="98">
        <f t="shared" si="29"/>
        <v>101</v>
      </c>
      <c r="F357" s="98">
        <v>45959</v>
      </c>
      <c r="G357" s="98">
        <v>45959</v>
      </c>
      <c r="H357" s="98">
        <f t="shared" si="30"/>
        <v>100</v>
      </c>
      <c r="I357" s="104">
        <v>0</v>
      </c>
      <c r="J357" s="98">
        <v>8950</v>
      </c>
      <c r="K357" s="98">
        <v>0</v>
      </c>
      <c r="L357" s="98">
        <v>0</v>
      </c>
      <c r="M357" s="98">
        <v>0</v>
      </c>
      <c r="N357" s="98">
        <v>0</v>
      </c>
      <c r="O357" s="98">
        <v>0</v>
      </c>
      <c r="P357" s="104">
        <v>0</v>
      </c>
    </row>
    <row r="358" spans="1:16" ht="12.75">
      <c r="A358" s="102">
        <v>6817</v>
      </c>
      <c r="B358" s="102" t="s">
        <v>1914</v>
      </c>
      <c r="C358" s="98">
        <v>74985</v>
      </c>
      <c r="D358" s="103">
        <v>75502.21</v>
      </c>
      <c r="E358" s="98">
        <f t="shared" si="29"/>
        <v>101</v>
      </c>
      <c r="F358" s="98">
        <v>40146</v>
      </c>
      <c r="G358" s="98">
        <v>40146</v>
      </c>
      <c r="H358" s="98">
        <f t="shared" si="30"/>
        <v>100</v>
      </c>
      <c r="I358" s="104">
        <v>52</v>
      </c>
      <c r="J358" s="98">
        <v>6982</v>
      </c>
      <c r="K358" s="98">
        <v>0</v>
      </c>
      <c r="L358" s="98">
        <v>0</v>
      </c>
      <c r="M358" s="98">
        <v>0</v>
      </c>
      <c r="N358" s="98">
        <v>0</v>
      </c>
      <c r="O358" s="98">
        <v>3475</v>
      </c>
      <c r="P358" s="104">
        <v>9000</v>
      </c>
    </row>
    <row r="359" spans="1:16" ht="12.75">
      <c r="A359" s="102">
        <v>6844</v>
      </c>
      <c r="B359" s="102" t="s">
        <v>1915</v>
      </c>
      <c r="C359" s="98">
        <v>12488</v>
      </c>
      <c r="D359" s="103">
        <v>12574.04</v>
      </c>
      <c r="E359" s="98">
        <f t="shared" si="29"/>
        <v>101</v>
      </c>
      <c r="F359" s="98">
        <v>7837</v>
      </c>
      <c r="G359" s="98">
        <v>7837</v>
      </c>
      <c r="H359" s="98">
        <f t="shared" si="30"/>
        <v>100</v>
      </c>
      <c r="I359" s="104">
        <v>21</v>
      </c>
      <c r="J359" s="98">
        <v>2898</v>
      </c>
      <c r="K359" s="98">
        <v>4257</v>
      </c>
      <c r="L359" s="98">
        <v>0</v>
      </c>
      <c r="M359" s="98">
        <v>0</v>
      </c>
      <c r="N359" s="98">
        <v>0</v>
      </c>
      <c r="O359" s="98">
        <v>0</v>
      </c>
      <c r="P359" s="104">
        <v>30957</v>
      </c>
    </row>
    <row r="360" spans="1:16" ht="12.75">
      <c r="A360" s="102">
        <v>6846</v>
      </c>
      <c r="B360" s="102" t="s">
        <v>1916</v>
      </c>
      <c r="C360" s="98">
        <v>9439</v>
      </c>
      <c r="D360" s="103">
        <v>9503.98</v>
      </c>
      <c r="E360" s="98">
        <f t="shared" si="29"/>
        <v>101</v>
      </c>
      <c r="F360" s="98">
        <v>23439</v>
      </c>
      <c r="G360" s="98">
        <v>23439</v>
      </c>
      <c r="H360" s="98">
        <f t="shared" si="30"/>
        <v>100</v>
      </c>
      <c r="I360" s="104">
        <v>79</v>
      </c>
      <c r="J360" s="98">
        <v>4764</v>
      </c>
      <c r="K360" s="98">
        <v>1294</v>
      </c>
      <c r="L360" s="98">
        <v>0</v>
      </c>
      <c r="M360" s="98">
        <v>0</v>
      </c>
      <c r="N360" s="98">
        <v>0</v>
      </c>
      <c r="O360" s="98">
        <v>3475</v>
      </c>
      <c r="P360" s="104">
        <v>0</v>
      </c>
    </row>
    <row r="361" spans="1:16" ht="12.75">
      <c r="A361" s="102">
        <v>6848</v>
      </c>
      <c r="B361" s="102" t="s">
        <v>1917</v>
      </c>
      <c r="C361" s="98">
        <v>27114</v>
      </c>
      <c r="D361" s="103">
        <v>27301.1</v>
      </c>
      <c r="E361" s="98">
        <f t="shared" si="29"/>
        <v>101</v>
      </c>
      <c r="F361" s="98">
        <v>24511</v>
      </c>
      <c r="G361" s="98">
        <v>24511</v>
      </c>
      <c r="H361" s="98">
        <f t="shared" si="30"/>
        <v>100</v>
      </c>
      <c r="I361" s="104">
        <v>0</v>
      </c>
      <c r="J361" s="98">
        <v>5437</v>
      </c>
      <c r="K361" s="98">
        <v>2813</v>
      </c>
      <c r="L361" s="98">
        <v>0</v>
      </c>
      <c r="M361" s="98">
        <v>0</v>
      </c>
      <c r="N361" s="98">
        <v>0</v>
      </c>
      <c r="O361" s="98">
        <v>0</v>
      </c>
      <c r="P361" s="104">
        <v>9016</v>
      </c>
    </row>
    <row r="362" spans="1:16" ht="12.75">
      <c r="A362" s="102">
        <v>6850</v>
      </c>
      <c r="B362" s="102" t="s">
        <v>1918</v>
      </c>
      <c r="C362" s="98">
        <v>16535</v>
      </c>
      <c r="D362" s="103">
        <v>16648.65</v>
      </c>
      <c r="E362" s="98">
        <f t="shared" si="29"/>
        <v>101</v>
      </c>
      <c r="F362" s="98">
        <v>24176</v>
      </c>
      <c r="G362" s="98">
        <v>24176</v>
      </c>
      <c r="H362" s="98">
        <f t="shared" si="30"/>
        <v>100</v>
      </c>
      <c r="I362" s="104">
        <v>33</v>
      </c>
      <c r="J362" s="98">
        <v>4506</v>
      </c>
      <c r="K362" s="98">
        <v>308</v>
      </c>
      <c r="L362" s="98">
        <v>0</v>
      </c>
      <c r="M362" s="98">
        <v>0</v>
      </c>
      <c r="N362" s="98">
        <v>0</v>
      </c>
      <c r="O362" s="98">
        <v>0</v>
      </c>
      <c r="P362" s="104">
        <v>0</v>
      </c>
    </row>
    <row r="363" spans="1:16" ht="12.75">
      <c r="A363" s="102">
        <v>6854</v>
      </c>
      <c r="B363" s="102" t="s">
        <v>1919</v>
      </c>
      <c r="C363" s="98">
        <v>5666</v>
      </c>
      <c r="D363" s="103">
        <v>5705.32</v>
      </c>
      <c r="E363" s="98">
        <f t="shared" si="29"/>
        <v>101</v>
      </c>
      <c r="F363" s="98">
        <v>18250</v>
      </c>
      <c r="G363" s="98">
        <v>18250</v>
      </c>
      <c r="H363" s="98">
        <f t="shared" si="30"/>
        <v>100</v>
      </c>
      <c r="I363" s="104">
        <v>0</v>
      </c>
      <c r="J363" s="98">
        <v>3412</v>
      </c>
      <c r="K363" s="98">
        <v>2548</v>
      </c>
      <c r="L363" s="98">
        <v>0</v>
      </c>
      <c r="M363" s="98">
        <v>0</v>
      </c>
      <c r="N363" s="98">
        <v>0</v>
      </c>
      <c r="O363" s="98">
        <v>0</v>
      </c>
      <c r="P363" s="104">
        <v>0</v>
      </c>
    </row>
    <row r="364" spans="1:16" ht="12.75">
      <c r="A364" s="102">
        <v>6858</v>
      </c>
      <c r="B364" s="102" t="s">
        <v>1920</v>
      </c>
      <c r="C364" s="98">
        <v>20712</v>
      </c>
      <c r="D364" s="103">
        <v>20855.12</v>
      </c>
      <c r="E364" s="98">
        <f t="shared" si="29"/>
        <v>101</v>
      </c>
      <c r="F364" s="98">
        <v>38819</v>
      </c>
      <c r="G364" s="98">
        <v>38819</v>
      </c>
      <c r="H364" s="98">
        <f t="shared" si="30"/>
        <v>100</v>
      </c>
      <c r="I364" s="104">
        <v>0</v>
      </c>
      <c r="J364" s="98">
        <v>7023</v>
      </c>
      <c r="K364" s="98">
        <v>625</v>
      </c>
      <c r="L364" s="98">
        <v>0</v>
      </c>
      <c r="M364" s="98">
        <v>0</v>
      </c>
      <c r="N364" s="98">
        <v>0</v>
      </c>
      <c r="O364" s="98">
        <v>0</v>
      </c>
      <c r="P364" s="104">
        <v>0</v>
      </c>
    </row>
    <row r="365" spans="1:16" ht="12.75">
      <c r="A365" s="102">
        <v>6860</v>
      </c>
      <c r="B365" s="102" t="s">
        <v>1921</v>
      </c>
      <c r="C365" s="98">
        <v>13695</v>
      </c>
      <c r="D365" s="103">
        <v>13789.23</v>
      </c>
      <c r="E365" s="98">
        <f t="shared" si="29"/>
        <v>101</v>
      </c>
      <c r="F365" s="98">
        <v>36479</v>
      </c>
      <c r="G365" s="98">
        <v>36479</v>
      </c>
      <c r="H365" s="98">
        <f t="shared" si="30"/>
        <v>100</v>
      </c>
      <c r="I365" s="104">
        <v>0</v>
      </c>
      <c r="J365" s="98">
        <v>5975</v>
      </c>
      <c r="K365" s="98">
        <v>1268</v>
      </c>
      <c r="L365" s="98">
        <v>0</v>
      </c>
      <c r="M365" s="98">
        <v>0</v>
      </c>
      <c r="N365" s="98">
        <v>0</v>
      </c>
      <c r="O365" s="98">
        <v>3475</v>
      </c>
      <c r="P365" s="104">
        <v>0</v>
      </c>
    </row>
    <row r="366" spans="1:16" ht="12.75">
      <c r="A366" s="102">
        <v>6864</v>
      </c>
      <c r="B366" s="102" t="s">
        <v>1922</v>
      </c>
      <c r="C366" s="98">
        <v>4551</v>
      </c>
      <c r="D366" s="103">
        <v>4582.37</v>
      </c>
      <c r="E366" s="98">
        <f t="shared" si="29"/>
        <v>101</v>
      </c>
      <c r="F366" s="98">
        <v>20343</v>
      </c>
      <c r="G366" s="98">
        <v>20343</v>
      </c>
      <c r="H366" s="98">
        <f t="shared" si="30"/>
        <v>100</v>
      </c>
      <c r="I366" s="104">
        <v>16</v>
      </c>
      <c r="J366" s="98">
        <v>3281</v>
      </c>
      <c r="K366" s="98">
        <v>514</v>
      </c>
      <c r="L366" s="98">
        <v>0</v>
      </c>
      <c r="M366" s="98">
        <v>0</v>
      </c>
      <c r="N366" s="98">
        <v>0</v>
      </c>
      <c r="O366" s="98">
        <v>3475</v>
      </c>
      <c r="P366" s="104">
        <v>0</v>
      </c>
    </row>
    <row r="367" spans="1:16" ht="12.75">
      <c r="A367" s="102">
        <v>6866</v>
      </c>
      <c r="B367" s="102" t="s">
        <v>1706</v>
      </c>
      <c r="C367" s="98">
        <v>4726</v>
      </c>
      <c r="D367" s="103">
        <v>4758.73</v>
      </c>
      <c r="E367" s="98">
        <f t="shared" si="29"/>
        <v>101</v>
      </c>
      <c r="F367" s="98">
        <v>9632</v>
      </c>
      <c r="G367" s="98">
        <v>9632</v>
      </c>
      <c r="H367" s="98">
        <f t="shared" si="30"/>
        <v>100</v>
      </c>
      <c r="I367" s="104">
        <v>13</v>
      </c>
      <c r="J367" s="98">
        <v>3260</v>
      </c>
      <c r="K367" s="98">
        <v>3991</v>
      </c>
      <c r="L367" s="98">
        <v>0</v>
      </c>
      <c r="M367" s="98">
        <v>0</v>
      </c>
      <c r="N367" s="98">
        <v>0</v>
      </c>
      <c r="O367" s="98">
        <v>0</v>
      </c>
      <c r="P367" s="104">
        <v>0</v>
      </c>
    </row>
    <row r="368" spans="1:16" ht="12.75">
      <c r="A368" s="102">
        <v>6868</v>
      </c>
      <c r="B368" s="102" t="s">
        <v>1923</v>
      </c>
      <c r="C368" s="98">
        <v>51749</v>
      </c>
      <c r="D368" s="103">
        <v>52106.35</v>
      </c>
      <c r="E368" s="98">
        <f t="shared" si="29"/>
        <v>101</v>
      </c>
      <c r="F368" s="98">
        <v>44848</v>
      </c>
      <c r="G368" s="98">
        <v>44848</v>
      </c>
      <c r="H368" s="98">
        <f t="shared" si="30"/>
        <v>100</v>
      </c>
      <c r="I368" s="104">
        <v>58</v>
      </c>
      <c r="J368" s="98">
        <v>9470</v>
      </c>
      <c r="K368" s="98">
        <v>1900</v>
      </c>
      <c r="L368" s="98">
        <v>359</v>
      </c>
      <c r="M368" s="98">
        <v>359</v>
      </c>
      <c r="N368" s="98">
        <v>0</v>
      </c>
      <c r="O368" s="98">
        <v>0</v>
      </c>
      <c r="P368" s="104">
        <v>0</v>
      </c>
    </row>
    <row r="369" spans="1:16" ht="12.75">
      <c r="A369" s="102">
        <v>6870</v>
      </c>
      <c r="B369" s="102" t="s">
        <v>1924</v>
      </c>
      <c r="C369" s="98">
        <v>19598</v>
      </c>
      <c r="D369" s="103">
        <v>19733.52</v>
      </c>
      <c r="E369" s="98">
        <f t="shared" si="29"/>
        <v>101</v>
      </c>
      <c r="F369" s="98">
        <v>38963</v>
      </c>
      <c r="G369" s="98">
        <v>38963</v>
      </c>
      <c r="H369" s="98">
        <f t="shared" si="30"/>
        <v>100</v>
      </c>
      <c r="I369" s="104">
        <v>13</v>
      </c>
      <c r="J369" s="98">
        <v>7259</v>
      </c>
      <c r="K369" s="98">
        <v>4060</v>
      </c>
      <c r="L369" s="98">
        <v>0</v>
      </c>
      <c r="M369" s="98">
        <v>0</v>
      </c>
      <c r="N369" s="98">
        <v>0</v>
      </c>
      <c r="O369" s="98">
        <v>0</v>
      </c>
      <c r="P369" s="104">
        <v>0</v>
      </c>
    </row>
    <row r="370" spans="1:16" ht="12.75">
      <c r="A370" s="102">
        <v>6872</v>
      </c>
      <c r="B370" s="102" t="s">
        <v>1925</v>
      </c>
      <c r="C370" s="98">
        <v>19578</v>
      </c>
      <c r="D370" s="103">
        <v>19713.2</v>
      </c>
      <c r="E370" s="98">
        <f t="shared" si="29"/>
        <v>101</v>
      </c>
      <c r="F370" s="98">
        <v>31950</v>
      </c>
      <c r="G370" s="98">
        <v>31950</v>
      </c>
      <c r="H370" s="98">
        <f t="shared" si="30"/>
        <v>100</v>
      </c>
      <c r="I370" s="104">
        <v>160</v>
      </c>
      <c r="J370" s="98">
        <v>5410</v>
      </c>
      <c r="K370" s="98">
        <v>619</v>
      </c>
      <c r="L370" s="98">
        <v>359</v>
      </c>
      <c r="M370" s="98">
        <v>359</v>
      </c>
      <c r="N370" s="98">
        <v>0</v>
      </c>
      <c r="O370" s="98">
        <v>0</v>
      </c>
      <c r="P370" s="104">
        <v>0</v>
      </c>
    </row>
    <row r="371" spans="1:16" ht="12.75">
      <c r="A371" s="102">
        <v>6874</v>
      </c>
      <c r="B371" s="102" t="s">
        <v>1926</v>
      </c>
      <c r="C371" s="98"/>
      <c r="D371" s="103">
        <v>0</v>
      </c>
      <c r="E371" s="98"/>
      <c r="F371" s="98"/>
      <c r="G371" s="98">
        <v>0</v>
      </c>
      <c r="H371" s="98"/>
      <c r="I371" s="104">
        <v>14</v>
      </c>
      <c r="J371" s="98">
        <v>3529</v>
      </c>
      <c r="K371" s="98">
        <v>0</v>
      </c>
      <c r="L371" s="98">
        <v>0</v>
      </c>
      <c r="M371" s="98">
        <v>0</v>
      </c>
      <c r="N371" s="98">
        <v>0</v>
      </c>
      <c r="O371" s="98">
        <v>5600</v>
      </c>
      <c r="P371" s="104">
        <v>0</v>
      </c>
    </row>
    <row r="372" spans="1:16" ht="12.75">
      <c r="A372" s="102">
        <v>6876</v>
      </c>
      <c r="B372" s="102" t="s">
        <v>1927</v>
      </c>
      <c r="C372" s="98">
        <f>16584+3852</f>
        <v>20436</v>
      </c>
      <c r="D372" s="103">
        <v>20576.36</v>
      </c>
      <c r="E372" s="98">
        <f t="shared" si="29"/>
        <v>101</v>
      </c>
      <c r="F372" s="98">
        <f>37315+18565</f>
        <v>55880</v>
      </c>
      <c r="G372" s="98">
        <v>55880</v>
      </c>
      <c r="H372" s="98">
        <f t="shared" si="30"/>
        <v>100</v>
      </c>
      <c r="I372" s="104">
        <v>0</v>
      </c>
      <c r="J372" s="98">
        <v>6206</v>
      </c>
      <c r="K372" s="98">
        <v>658</v>
      </c>
      <c r="L372" s="98">
        <v>358</v>
      </c>
      <c r="M372" s="98">
        <v>358</v>
      </c>
      <c r="N372" s="98">
        <v>0</v>
      </c>
      <c r="O372" s="98">
        <v>5600</v>
      </c>
      <c r="P372" s="104">
        <v>26250</v>
      </c>
    </row>
    <row r="373" spans="1:16" ht="12.75">
      <c r="A373" s="102">
        <v>6878</v>
      </c>
      <c r="B373" s="102" t="s">
        <v>1928</v>
      </c>
      <c r="C373" s="98">
        <v>7641</v>
      </c>
      <c r="D373" s="103">
        <v>7693.91</v>
      </c>
      <c r="E373" s="98">
        <f t="shared" si="29"/>
        <v>101</v>
      </c>
      <c r="F373" s="98">
        <v>24679</v>
      </c>
      <c r="G373" s="98">
        <v>24679</v>
      </c>
      <c r="H373" s="98">
        <f t="shared" si="30"/>
        <v>100</v>
      </c>
      <c r="I373" s="104">
        <v>0</v>
      </c>
      <c r="J373" s="98">
        <v>4279</v>
      </c>
      <c r="K373" s="98">
        <v>754</v>
      </c>
      <c r="L373" s="98">
        <v>0</v>
      </c>
      <c r="M373" s="98">
        <v>0</v>
      </c>
      <c r="N373" s="98">
        <v>0</v>
      </c>
      <c r="O373" s="98">
        <v>3475</v>
      </c>
      <c r="P373" s="104">
        <v>0</v>
      </c>
    </row>
    <row r="374" spans="1:16" ht="12.75">
      <c r="A374" s="102">
        <v>6880</v>
      </c>
      <c r="B374" s="102" t="s">
        <v>1929</v>
      </c>
      <c r="C374" s="98">
        <v>8852</v>
      </c>
      <c r="D374" s="103">
        <v>8912.72</v>
      </c>
      <c r="E374" s="98">
        <f t="shared" si="29"/>
        <v>101</v>
      </c>
      <c r="F374" s="98">
        <v>21500</v>
      </c>
      <c r="G374" s="98">
        <v>21500</v>
      </c>
      <c r="H374" s="98">
        <f t="shared" si="30"/>
        <v>100</v>
      </c>
      <c r="I374" s="104">
        <v>10</v>
      </c>
      <c r="J374" s="98">
        <v>3688</v>
      </c>
      <c r="K374" s="98">
        <v>676</v>
      </c>
      <c r="L374" s="98">
        <v>0</v>
      </c>
      <c r="M374" s="98">
        <v>0</v>
      </c>
      <c r="N374" s="98">
        <v>0</v>
      </c>
      <c r="O374" s="98">
        <v>0</v>
      </c>
      <c r="P374" s="104">
        <v>0</v>
      </c>
    </row>
    <row r="375" spans="1:16" ht="12.75">
      <c r="A375" s="102">
        <v>6884</v>
      </c>
      <c r="B375" s="102" t="s">
        <v>1930</v>
      </c>
      <c r="C375" s="98">
        <v>10114</v>
      </c>
      <c r="D375" s="103">
        <v>10183.38</v>
      </c>
      <c r="E375" s="98">
        <f t="shared" si="29"/>
        <v>101</v>
      </c>
      <c r="F375" s="98">
        <v>34007</v>
      </c>
      <c r="G375" s="98">
        <v>34007</v>
      </c>
      <c r="H375" s="98">
        <f t="shared" si="30"/>
        <v>100</v>
      </c>
      <c r="I375" s="104">
        <v>33</v>
      </c>
      <c r="J375" s="98">
        <v>5585</v>
      </c>
      <c r="K375" s="98">
        <v>708</v>
      </c>
      <c r="L375" s="98">
        <v>0</v>
      </c>
      <c r="M375" s="98">
        <v>0</v>
      </c>
      <c r="N375" s="98">
        <v>0</v>
      </c>
      <c r="O375" s="98">
        <v>3475</v>
      </c>
      <c r="P375" s="104">
        <v>0</v>
      </c>
    </row>
    <row r="376" spans="1:16" ht="12.75">
      <c r="A376" s="102">
        <v>6886</v>
      </c>
      <c r="B376" s="102" t="s">
        <v>1931</v>
      </c>
      <c r="C376" s="98">
        <v>11188</v>
      </c>
      <c r="D376" s="103">
        <v>11264.83</v>
      </c>
      <c r="E376" s="98">
        <f t="shared" si="29"/>
        <v>101</v>
      </c>
      <c r="F376" s="98">
        <v>28787</v>
      </c>
      <c r="G376" s="98">
        <v>28787</v>
      </c>
      <c r="H376" s="98">
        <f t="shared" si="30"/>
        <v>100</v>
      </c>
      <c r="I376" s="104">
        <v>21</v>
      </c>
      <c r="J376" s="98">
        <v>5118</v>
      </c>
      <c r="K376" s="98">
        <v>2139</v>
      </c>
      <c r="L376" s="98">
        <v>0</v>
      </c>
      <c r="M376" s="98">
        <v>0</v>
      </c>
      <c r="N376" s="98">
        <v>0</v>
      </c>
      <c r="O376" s="98">
        <v>3500</v>
      </c>
      <c r="P376" s="104">
        <v>26033</v>
      </c>
    </row>
    <row r="377" spans="1:16" ht="12.75">
      <c r="A377" s="102">
        <v>6888</v>
      </c>
      <c r="B377" s="102" t="s">
        <v>1932</v>
      </c>
      <c r="C377" s="98">
        <v>6700</v>
      </c>
      <c r="D377" s="103">
        <v>6746.48</v>
      </c>
      <c r="E377" s="98">
        <f t="shared" si="29"/>
        <v>101</v>
      </c>
      <c r="F377" s="98">
        <v>21117</v>
      </c>
      <c r="G377" s="98">
        <v>21117</v>
      </c>
      <c r="H377" s="98">
        <f t="shared" si="30"/>
        <v>100</v>
      </c>
      <c r="I377" s="104">
        <v>10</v>
      </c>
      <c r="J377" s="98">
        <v>3666</v>
      </c>
      <c r="K377" s="98">
        <v>486</v>
      </c>
      <c r="L377" s="98">
        <v>0</v>
      </c>
      <c r="M377" s="98">
        <v>0</v>
      </c>
      <c r="N377" s="98">
        <v>0</v>
      </c>
      <c r="O377" s="98">
        <v>0</v>
      </c>
      <c r="P377" s="104">
        <v>0</v>
      </c>
    </row>
    <row r="378" spans="1:16" ht="12.75">
      <c r="A378" s="102">
        <v>6890</v>
      </c>
      <c r="B378" s="102" t="s">
        <v>1933</v>
      </c>
      <c r="C378" s="98">
        <v>11942</v>
      </c>
      <c r="D378" s="103">
        <v>12024.75</v>
      </c>
      <c r="E378" s="98">
        <f t="shared" si="29"/>
        <v>101</v>
      </c>
      <c r="F378" s="98">
        <v>27710</v>
      </c>
      <c r="G378" s="98">
        <v>27710</v>
      </c>
      <c r="H378" s="98">
        <f t="shared" si="30"/>
        <v>100</v>
      </c>
      <c r="I378" s="104">
        <v>46</v>
      </c>
      <c r="J378" s="98">
        <v>4588</v>
      </c>
      <c r="K378" s="98">
        <v>1354</v>
      </c>
      <c r="L378" s="98">
        <v>0</v>
      </c>
      <c r="M378" s="98">
        <v>0</v>
      </c>
      <c r="N378" s="98">
        <v>0</v>
      </c>
      <c r="O378" s="98">
        <v>0</v>
      </c>
      <c r="P378" s="104">
        <v>0</v>
      </c>
    </row>
    <row r="379" spans="1:16" ht="12.75">
      <c r="A379" s="102">
        <v>6892</v>
      </c>
      <c r="B379" s="102" t="s">
        <v>1934</v>
      </c>
      <c r="C379" s="98">
        <v>6988</v>
      </c>
      <c r="D379" s="103">
        <v>7036.47</v>
      </c>
      <c r="E379" s="98">
        <f t="shared" si="29"/>
        <v>101</v>
      </c>
      <c r="F379" s="98">
        <v>33922</v>
      </c>
      <c r="G379" s="98">
        <v>33922</v>
      </c>
      <c r="H379" s="98">
        <f t="shared" si="30"/>
        <v>100</v>
      </c>
      <c r="I379" s="104">
        <v>10</v>
      </c>
      <c r="J379" s="98">
        <v>5328</v>
      </c>
      <c r="K379" s="98">
        <v>841</v>
      </c>
      <c r="L379" s="98">
        <v>0</v>
      </c>
      <c r="M379" s="98">
        <v>0</v>
      </c>
      <c r="N379" s="98">
        <v>0</v>
      </c>
      <c r="O379" s="98">
        <v>3475</v>
      </c>
      <c r="P379" s="104">
        <v>0</v>
      </c>
    </row>
    <row r="380" spans="1:16" ht="12.75">
      <c r="A380" s="102">
        <v>6894</v>
      </c>
      <c r="B380" s="102" t="s">
        <v>1935</v>
      </c>
      <c r="C380" s="98">
        <v>24648</v>
      </c>
      <c r="D380" s="103">
        <v>24817.92</v>
      </c>
      <c r="E380" s="98">
        <f t="shared" si="29"/>
        <v>101</v>
      </c>
      <c r="F380" s="98">
        <v>21959</v>
      </c>
      <c r="G380" s="98">
        <v>21959</v>
      </c>
      <c r="H380" s="98">
        <f t="shared" si="30"/>
        <v>100</v>
      </c>
      <c r="I380" s="104">
        <v>20</v>
      </c>
      <c r="J380" s="98">
        <v>5868</v>
      </c>
      <c r="K380" s="98">
        <v>2152</v>
      </c>
      <c r="L380" s="98">
        <v>358</v>
      </c>
      <c r="M380" s="98">
        <v>358</v>
      </c>
      <c r="N380" s="98">
        <v>0</v>
      </c>
      <c r="O380" s="98">
        <v>0</v>
      </c>
      <c r="P380" s="104">
        <v>0</v>
      </c>
    </row>
    <row r="381" spans="1:16" ht="12.75">
      <c r="A381" s="102">
        <v>6896</v>
      </c>
      <c r="B381" s="102" t="s">
        <v>1936</v>
      </c>
      <c r="C381" s="98">
        <v>9488</v>
      </c>
      <c r="D381" s="103">
        <v>9553.68</v>
      </c>
      <c r="E381" s="98">
        <f t="shared" si="29"/>
        <v>101</v>
      </c>
      <c r="F381" s="98">
        <v>36372</v>
      </c>
      <c r="G381" s="98">
        <v>36372</v>
      </c>
      <c r="H381" s="98">
        <f t="shared" si="30"/>
        <v>100</v>
      </c>
      <c r="I381" s="104">
        <v>0</v>
      </c>
      <c r="J381" s="98">
        <v>5950</v>
      </c>
      <c r="K381" s="98">
        <v>473</v>
      </c>
      <c r="L381" s="98">
        <v>0</v>
      </c>
      <c r="M381" s="98">
        <v>0</v>
      </c>
      <c r="N381" s="98">
        <v>0</v>
      </c>
      <c r="O381" s="98">
        <v>3475</v>
      </c>
      <c r="P381" s="104">
        <v>0</v>
      </c>
    </row>
    <row r="382" spans="1:16" ht="12.75">
      <c r="A382" s="102">
        <v>6898</v>
      </c>
      <c r="B382" s="102" t="s">
        <v>1937</v>
      </c>
      <c r="C382" s="98">
        <v>23277</v>
      </c>
      <c r="D382" s="103">
        <v>23437.1</v>
      </c>
      <c r="E382" s="98">
        <f t="shared" si="29"/>
        <v>101</v>
      </c>
      <c r="F382" s="98">
        <v>24082</v>
      </c>
      <c r="G382" s="98">
        <v>24082</v>
      </c>
      <c r="H382" s="98">
        <f t="shared" si="30"/>
        <v>100</v>
      </c>
      <c r="I382" s="104">
        <v>23</v>
      </c>
      <c r="J382" s="98">
        <v>4854</v>
      </c>
      <c r="K382" s="98">
        <v>524</v>
      </c>
      <c r="L382" s="98">
        <v>0</v>
      </c>
      <c r="M382" s="98">
        <v>0</v>
      </c>
      <c r="N382" s="98">
        <v>0</v>
      </c>
      <c r="O382" s="98">
        <v>0</v>
      </c>
      <c r="P382" s="104">
        <v>0</v>
      </c>
    </row>
    <row r="383" spans="1:16" s="100" customFormat="1" ht="18" customHeight="1">
      <c r="A383" s="105"/>
      <c r="B383" s="101" t="s">
        <v>1938</v>
      </c>
      <c r="C383" s="95">
        <f>SUM(C355:C382)</f>
        <v>1076574</v>
      </c>
      <c r="D383" s="99">
        <f>SUM(D355:D382)</f>
        <v>1083998.2799999998</v>
      </c>
      <c r="E383" s="95">
        <f t="shared" si="29"/>
        <v>101</v>
      </c>
      <c r="F383" s="95">
        <f>SUM(F355:F382)</f>
        <v>1238969</v>
      </c>
      <c r="G383" s="95">
        <f>SUM(G355:G382)</f>
        <v>1238969</v>
      </c>
      <c r="H383" s="95">
        <f t="shared" si="30"/>
        <v>100</v>
      </c>
      <c r="I383" s="99">
        <f aca="true" t="shared" si="32" ref="I383:P383">SUM(I355:I382)</f>
        <v>1710</v>
      </c>
      <c r="J383" s="95">
        <f t="shared" si="32"/>
        <v>166386</v>
      </c>
      <c r="K383" s="95">
        <f t="shared" si="32"/>
        <v>34962</v>
      </c>
      <c r="L383" s="95">
        <f t="shared" si="32"/>
        <v>1230276</v>
      </c>
      <c r="M383" s="95">
        <f t="shared" si="32"/>
        <v>1230276</v>
      </c>
      <c r="N383" s="95">
        <f t="shared" si="32"/>
        <v>0</v>
      </c>
      <c r="O383" s="95">
        <f t="shared" si="32"/>
        <v>46000</v>
      </c>
      <c r="P383" s="99">
        <f t="shared" si="32"/>
        <v>134556</v>
      </c>
    </row>
    <row r="384" spans="1:16" s="100" customFormat="1" ht="18" customHeight="1">
      <c r="A384" s="105"/>
      <c r="B384" s="101" t="s">
        <v>1939</v>
      </c>
      <c r="C384" s="95"/>
      <c r="D384" s="99">
        <v>0</v>
      </c>
      <c r="E384" s="98"/>
      <c r="F384" s="95"/>
      <c r="G384" s="95">
        <v>0</v>
      </c>
      <c r="H384" s="98"/>
      <c r="I384" s="99">
        <v>0</v>
      </c>
      <c r="J384" s="95"/>
      <c r="K384" s="95">
        <v>0</v>
      </c>
      <c r="L384" s="95"/>
      <c r="M384" s="95"/>
      <c r="N384" s="95"/>
      <c r="O384" s="95"/>
      <c r="P384" s="99"/>
    </row>
    <row r="385" spans="1:16" ht="12.75">
      <c r="A385" s="102">
        <v>7000</v>
      </c>
      <c r="B385" s="102" t="s">
        <v>1940</v>
      </c>
      <c r="C385" s="98">
        <v>0</v>
      </c>
      <c r="D385" s="103">
        <v>0</v>
      </c>
      <c r="E385" s="98"/>
      <c r="F385" s="98">
        <v>567925</v>
      </c>
      <c r="G385" s="98">
        <v>567925</v>
      </c>
      <c r="H385" s="98">
        <f t="shared" si="30"/>
        <v>100</v>
      </c>
      <c r="I385" s="104">
        <v>0</v>
      </c>
      <c r="J385" s="98">
        <v>0</v>
      </c>
      <c r="K385" s="98">
        <v>0</v>
      </c>
      <c r="L385" s="98">
        <v>1719028</v>
      </c>
      <c r="M385" s="98">
        <v>1719028</v>
      </c>
      <c r="N385" s="98">
        <v>0</v>
      </c>
      <c r="O385" s="98">
        <v>6455</v>
      </c>
      <c r="P385" s="104">
        <v>0</v>
      </c>
    </row>
    <row r="386" spans="1:16" ht="12.75">
      <c r="A386" s="102">
        <v>7001</v>
      </c>
      <c r="B386" s="102" t="s">
        <v>1941</v>
      </c>
      <c r="C386" s="98">
        <v>616006</v>
      </c>
      <c r="D386" s="103">
        <v>620253.25</v>
      </c>
      <c r="E386" s="98">
        <f t="shared" si="29"/>
        <v>101</v>
      </c>
      <c r="F386" s="98">
        <v>0</v>
      </c>
      <c r="G386" s="98">
        <v>0</v>
      </c>
      <c r="H386" s="98"/>
      <c r="I386" s="104">
        <v>0</v>
      </c>
      <c r="J386" s="98">
        <v>0</v>
      </c>
      <c r="K386" s="98">
        <v>12</v>
      </c>
      <c r="L386" s="98">
        <v>255217</v>
      </c>
      <c r="M386" s="98">
        <v>255217</v>
      </c>
      <c r="N386" s="98">
        <v>3457</v>
      </c>
      <c r="O386" s="98">
        <v>0</v>
      </c>
      <c r="P386" s="104">
        <v>0</v>
      </c>
    </row>
    <row r="387" spans="1:16" ht="12.75">
      <c r="A387" s="102">
        <v>7007</v>
      </c>
      <c r="B387" s="102" t="s">
        <v>1942</v>
      </c>
      <c r="C387" s="98">
        <v>132196</v>
      </c>
      <c r="D387" s="103">
        <v>133106.96</v>
      </c>
      <c r="E387" s="98">
        <f t="shared" si="29"/>
        <v>101</v>
      </c>
      <c r="F387" s="98">
        <v>24470</v>
      </c>
      <c r="G387" s="98">
        <v>24470</v>
      </c>
      <c r="H387" s="98">
        <f t="shared" si="30"/>
        <v>100</v>
      </c>
      <c r="I387" s="104">
        <v>0</v>
      </c>
      <c r="J387" s="98">
        <v>12343</v>
      </c>
      <c r="K387" s="98">
        <v>6454</v>
      </c>
      <c r="L387" s="98">
        <v>10152</v>
      </c>
      <c r="M387" s="98">
        <v>10152</v>
      </c>
      <c r="N387" s="98">
        <v>2300</v>
      </c>
      <c r="O387" s="98">
        <v>0</v>
      </c>
      <c r="P387" s="104">
        <v>64280</v>
      </c>
    </row>
    <row r="388" spans="1:16" ht="12.75">
      <c r="A388" s="102">
        <v>7013</v>
      </c>
      <c r="B388" s="102" t="s">
        <v>1943</v>
      </c>
      <c r="C388" s="98">
        <v>126197</v>
      </c>
      <c r="D388" s="103">
        <v>127066.82</v>
      </c>
      <c r="E388" s="98">
        <f t="shared" si="29"/>
        <v>101</v>
      </c>
      <c r="F388" s="98">
        <v>0</v>
      </c>
      <c r="G388" s="98">
        <v>0</v>
      </c>
      <c r="H388" s="98"/>
      <c r="I388" s="104">
        <v>0</v>
      </c>
      <c r="J388" s="98">
        <v>833</v>
      </c>
      <c r="K388" s="98">
        <v>20</v>
      </c>
      <c r="L388" s="98">
        <v>660</v>
      </c>
      <c r="M388" s="98">
        <v>660</v>
      </c>
      <c r="N388" s="98">
        <v>0</v>
      </c>
      <c r="O388" s="98">
        <v>0</v>
      </c>
      <c r="P388" s="104">
        <v>9000</v>
      </c>
    </row>
    <row r="389" spans="1:16" ht="12.75">
      <c r="A389" s="102">
        <v>7017</v>
      </c>
      <c r="B389" s="102" t="s">
        <v>1944</v>
      </c>
      <c r="C389" s="98">
        <v>69574</v>
      </c>
      <c r="D389" s="103">
        <v>70053.43</v>
      </c>
      <c r="E389" s="98">
        <f t="shared" si="29"/>
        <v>101</v>
      </c>
      <c r="F389" s="98">
        <v>69603</v>
      </c>
      <c r="G389" s="98">
        <v>69603</v>
      </c>
      <c r="H389" s="98">
        <f t="shared" si="30"/>
        <v>100</v>
      </c>
      <c r="I389" s="104">
        <v>121</v>
      </c>
      <c r="J389" s="98">
        <v>11005</v>
      </c>
      <c r="K389" s="98">
        <v>10</v>
      </c>
      <c r="L389" s="98">
        <v>10860</v>
      </c>
      <c r="M389" s="98">
        <v>10860</v>
      </c>
      <c r="N389" s="98">
        <v>0</v>
      </c>
      <c r="O389" s="98">
        <v>0</v>
      </c>
      <c r="P389" s="104">
        <v>35280</v>
      </c>
    </row>
    <row r="390" spans="1:16" ht="12.75">
      <c r="A390" s="102">
        <v>7042</v>
      </c>
      <c r="B390" s="102" t="s">
        <v>1945</v>
      </c>
      <c r="C390" s="98">
        <v>28125</v>
      </c>
      <c r="D390" s="103">
        <v>28318.8</v>
      </c>
      <c r="E390" s="98">
        <f t="shared" si="29"/>
        <v>101</v>
      </c>
      <c r="F390" s="98">
        <v>37864</v>
      </c>
      <c r="G390" s="98">
        <v>37864</v>
      </c>
      <c r="H390" s="98">
        <f t="shared" si="30"/>
        <v>100</v>
      </c>
      <c r="I390" s="104">
        <v>0</v>
      </c>
      <c r="J390" s="98">
        <v>8677</v>
      </c>
      <c r="K390" s="98">
        <v>2113</v>
      </c>
      <c r="L390" s="98">
        <v>0</v>
      </c>
      <c r="M390" s="98">
        <v>0</v>
      </c>
      <c r="N390" s="98">
        <v>3500</v>
      </c>
      <c r="O390" s="98">
        <v>0</v>
      </c>
      <c r="P390" s="104">
        <v>0</v>
      </c>
    </row>
    <row r="391" spans="1:16" ht="12.75">
      <c r="A391" s="102">
        <v>7044</v>
      </c>
      <c r="B391" s="102" t="s">
        <v>1946</v>
      </c>
      <c r="C391" s="98">
        <v>38764</v>
      </c>
      <c r="D391" s="103">
        <v>39031.43</v>
      </c>
      <c r="E391" s="98">
        <f t="shared" si="29"/>
        <v>101</v>
      </c>
      <c r="F391" s="98">
        <v>39206</v>
      </c>
      <c r="G391" s="98">
        <v>39206</v>
      </c>
      <c r="H391" s="98">
        <f t="shared" si="30"/>
        <v>100</v>
      </c>
      <c r="I391" s="104">
        <v>30</v>
      </c>
      <c r="J391" s="98">
        <v>9014</v>
      </c>
      <c r="K391" s="98">
        <v>1231</v>
      </c>
      <c r="L391" s="98">
        <v>0</v>
      </c>
      <c r="M391" s="98">
        <v>0</v>
      </c>
      <c r="N391" s="98">
        <v>0</v>
      </c>
      <c r="O391" s="98">
        <v>2625</v>
      </c>
      <c r="P391" s="104">
        <v>0</v>
      </c>
    </row>
    <row r="392" spans="1:16" ht="12.75">
      <c r="A392" s="102">
        <v>7046</v>
      </c>
      <c r="B392" s="102" t="s">
        <v>1947</v>
      </c>
      <c r="C392" s="98">
        <v>42910</v>
      </c>
      <c r="D392" s="103">
        <v>43206.28</v>
      </c>
      <c r="E392" s="98">
        <f t="shared" si="29"/>
        <v>101</v>
      </c>
      <c r="F392" s="98">
        <v>31656</v>
      </c>
      <c r="G392" s="98">
        <v>31656</v>
      </c>
      <c r="H392" s="98">
        <f t="shared" si="30"/>
        <v>100</v>
      </c>
      <c r="I392" s="104">
        <v>0</v>
      </c>
      <c r="J392" s="98">
        <v>8437</v>
      </c>
      <c r="K392" s="98">
        <v>1638</v>
      </c>
      <c r="L392" s="98">
        <v>492</v>
      </c>
      <c r="M392" s="98">
        <v>492</v>
      </c>
      <c r="N392" s="98">
        <v>3500</v>
      </c>
      <c r="O392" s="98">
        <v>0</v>
      </c>
      <c r="P392" s="104">
        <v>0</v>
      </c>
    </row>
    <row r="393" spans="1:16" ht="12.75">
      <c r="A393" s="102">
        <v>7050</v>
      </c>
      <c r="B393" s="102" t="s">
        <v>1948</v>
      </c>
      <c r="C393" s="98">
        <v>31690</v>
      </c>
      <c r="D393" s="103">
        <v>31908.54</v>
      </c>
      <c r="E393" s="98">
        <f t="shared" si="29"/>
        <v>101</v>
      </c>
      <c r="F393" s="98">
        <v>32941</v>
      </c>
      <c r="G393" s="98">
        <v>32941</v>
      </c>
      <c r="H393" s="98">
        <f t="shared" si="30"/>
        <v>100</v>
      </c>
      <c r="I393" s="104">
        <v>14</v>
      </c>
      <c r="J393" s="98">
        <v>7863</v>
      </c>
      <c r="K393" s="98">
        <v>3908</v>
      </c>
      <c r="L393" s="98">
        <v>0</v>
      </c>
      <c r="M393" s="98">
        <v>0</v>
      </c>
      <c r="N393" s="98">
        <v>0</v>
      </c>
      <c r="O393" s="98">
        <v>3375</v>
      </c>
      <c r="P393" s="104">
        <v>0</v>
      </c>
    </row>
    <row r="394" spans="1:16" ht="12.75">
      <c r="A394" s="102">
        <v>7054</v>
      </c>
      <c r="B394" s="102" t="s">
        <v>1949</v>
      </c>
      <c r="C394" s="98">
        <v>130549</v>
      </c>
      <c r="D394" s="103">
        <v>131449.01</v>
      </c>
      <c r="E394" s="98">
        <f t="shared" si="29"/>
        <v>101</v>
      </c>
      <c r="F394" s="98">
        <v>28962</v>
      </c>
      <c r="G394" s="98">
        <v>28962</v>
      </c>
      <c r="H394" s="98">
        <f t="shared" si="30"/>
        <v>100</v>
      </c>
      <c r="I394" s="104">
        <v>142</v>
      </c>
      <c r="J394" s="98">
        <v>9371</v>
      </c>
      <c r="K394" s="98">
        <v>2870</v>
      </c>
      <c r="L394" s="98">
        <v>912</v>
      </c>
      <c r="M394" s="98">
        <v>912</v>
      </c>
      <c r="N394" s="98">
        <v>0</v>
      </c>
      <c r="O394" s="98">
        <v>0</v>
      </c>
      <c r="P394" s="104">
        <v>8634.8</v>
      </c>
    </row>
    <row r="395" spans="1:16" ht="12.75">
      <c r="A395" s="102">
        <v>7058</v>
      </c>
      <c r="B395" s="102" t="s">
        <v>1950</v>
      </c>
      <c r="C395" s="98">
        <v>29512</v>
      </c>
      <c r="D395" s="103">
        <v>29715.33</v>
      </c>
      <c r="E395" s="98">
        <f t="shared" si="29"/>
        <v>101</v>
      </c>
      <c r="F395" s="98">
        <v>435</v>
      </c>
      <c r="G395" s="98">
        <v>435</v>
      </c>
      <c r="H395" s="98">
        <f t="shared" si="30"/>
        <v>100</v>
      </c>
      <c r="I395" s="104">
        <v>10</v>
      </c>
      <c r="J395" s="98">
        <v>6410</v>
      </c>
      <c r="K395" s="98">
        <v>7599</v>
      </c>
      <c r="L395" s="98">
        <v>0</v>
      </c>
      <c r="M395" s="98">
        <v>0</v>
      </c>
      <c r="N395" s="98">
        <v>0</v>
      </c>
      <c r="O395" s="98">
        <v>3500</v>
      </c>
      <c r="P395" s="104">
        <v>0</v>
      </c>
    </row>
    <row r="396" spans="1:16" ht="12.75">
      <c r="A396" s="102">
        <v>7060</v>
      </c>
      <c r="B396" s="102" t="s">
        <v>1951</v>
      </c>
      <c r="C396" s="98">
        <v>9188</v>
      </c>
      <c r="D396" s="103">
        <v>9251.05</v>
      </c>
      <c r="E396" s="98">
        <f t="shared" si="29"/>
        <v>101</v>
      </c>
      <c r="F396" s="98">
        <v>0</v>
      </c>
      <c r="G396" s="98">
        <v>0</v>
      </c>
      <c r="H396" s="98"/>
      <c r="I396" s="104">
        <v>0</v>
      </c>
      <c r="J396" s="98">
        <v>0</v>
      </c>
      <c r="K396" s="98">
        <v>2578</v>
      </c>
      <c r="L396" s="98">
        <v>0</v>
      </c>
      <c r="M396" s="98">
        <v>0</v>
      </c>
      <c r="N396" s="98">
        <v>1778</v>
      </c>
      <c r="O396" s="98">
        <v>0</v>
      </c>
      <c r="P396" s="104">
        <v>0</v>
      </c>
    </row>
    <row r="397" spans="1:16" ht="12.75">
      <c r="A397" s="102">
        <v>7062</v>
      </c>
      <c r="B397" s="102" t="s">
        <v>1952</v>
      </c>
      <c r="C397" s="98">
        <v>170933</v>
      </c>
      <c r="D397" s="103">
        <v>172111.7</v>
      </c>
      <c r="E397" s="98">
        <f t="shared" si="29"/>
        <v>101</v>
      </c>
      <c r="F397" s="98">
        <v>0</v>
      </c>
      <c r="G397" s="98">
        <v>0</v>
      </c>
      <c r="H397" s="98"/>
      <c r="I397" s="104">
        <v>374</v>
      </c>
      <c r="J397" s="98">
        <v>0</v>
      </c>
      <c r="K397" s="98">
        <v>3230</v>
      </c>
      <c r="L397" s="98">
        <v>0</v>
      </c>
      <c r="M397" s="98">
        <v>0</v>
      </c>
      <c r="N397" s="98">
        <v>0</v>
      </c>
      <c r="O397" s="98">
        <v>3500</v>
      </c>
      <c r="P397" s="104">
        <v>0</v>
      </c>
    </row>
    <row r="398" spans="1:16" ht="12.75">
      <c r="A398" s="102">
        <v>7066</v>
      </c>
      <c r="B398" s="102" t="s">
        <v>1953</v>
      </c>
      <c r="C398" s="98">
        <v>32363</v>
      </c>
      <c r="D398" s="103">
        <v>32586.25</v>
      </c>
      <c r="E398" s="98">
        <f t="shared" si="29"/>
        <v>101</v>
      </c>
      <c r="F398" s="98">
        <v>3937</v>
      </c>
      <c r="G398" s="98">
        <v>3937</v>
      </c>
      <c r="H398" s="98">
        <f aca="true" t="shared" si="33" ref="H398:H408">ROUND(G398*100/F398,0)</f>
        <v>100</v>
      </c>
      <c r="I398" s="104">
        <v>0</v>
      </c>
      <c r="J398" s="98">
        <v>2042</v>
      </c>
      <c r="K398" s="98">
        <v>1033</v>
      </c>
      <c r="L398" s="98">
        <v>0</v>
      </c>
      <c r="M398" s="98">
        <v>0</v>
      </c>
      <c r="N398" s="98">
        <v>2051</v>
      </c>
      <c r="O398" s="98">
        <v>0</v>
      </c>
      <c r="P398" s="104">
        <v>0</v>
      </c>
    </row>
    <row r="399" spans="1:16" ht="12.75">
      <c r="A399" s="102">
        <v>7068</v>
      </c>
      <c r="B399" s="102" t="s">
        <v>1954</v>
      </c>
      <c r="C399" s="98">
        <v>19947</v>
      </c>
      <c r="D399" s="103">
        <v>20084.19</v>
      </c>
      <c r="E399" s="98">
        <f t="shared" si="29"/>
        <v>101</v>
      </c>
      <c r="F399" s="98">
        <v>59725</v>
      </c>
      <c r="G399" s="98">
        <v>59725</v>
      </c>
      <c r="H399" s="98">
        <f t="shared" si="33"/>
        <v>100</v>
      </c>
      <c r="I399" s="104">
        <v>159</v>
      </c>
      <c r="J399" s="98">
        <v>12715</v>
      </c>
      <c r="K399" s="98">
        <v>6125</v>
      </c>
      <c r="L399" s="98">
        <v>0</v>
      </c>
      <c r="M399" s="98">
        <v>0</v>
      </c>
      <c r="N399" s="98">
        <v>0</v>
      </c>
      <c r="O399" s="98">
        <v>0</v>
      </c>
      <c r="P399" s="104">
        <v>0</v>
      </c>
    </row>
    <row r="400" spans="1:16" ht="12.75">
      <c r="A400" s="102">
        <v>7070</v>
      </c>
      <c r="B400" s="102" t="s">
        <v>1955</v>
      </c>
      <c r="C400" s="98">
        <v>32452</v>
      </c>
      <c r="D400" s="103">
        <v>32675.79</v>
      </c>
      <c r="E400" s="98">
        <f t="shared" si="29"/>
        <v>101</v>
      </c>
      <c r="F400" s="98">
        <v>43046</v>
      </c>
      <c r="G400" s="98">
        <v>43046</v>
      </c>
      <c r="H400" s="98">
        <f t="shared" si="33"/>
        <v>100</v>
      </c>
      <c r="I400" s="104">
        <v>51</v>
      </c>
      <c r="J400" s="98">
        <v>10087</v>
      </c>
      <c r="K400" s="98">
        <v>4370</v>
      </c>
      <c r="L400" s="98">
        <v>0</v>
      </c>
      <c r="M400" s="98">
        <v>0</v>
      </c>
      <c r="N400" s="98">
        <v>3488</v>
      </c>
      <c r="O400" s="98">
        <v>0</v>
      </c>
      <c r="P400" s="104">
        <v>12750</v>
      </c>
    </row>
    <row r="401" spans="1:16" ht="12.75">
      <c r="A401" s="102">
        <v>7074</v>
      </c>
      <c r="B401" s="102" t="s">
        <v>1956</v>
      </c>
      <c r="C401" s="98">
        <v>21178</v>
      </c>
      <c r="D401" s="103">
        <v>21324.42</v>
      </c>
      <c r="E401" s="98">
        <f t="shared" si="29"/>
        <v>101</v>
      </c>
      <c r="F401" s="98">
        <v>37056</v>
      </c>
      <c r="G401" s="98">
        <v>37056</v>
      </c>
      <c r="H401" s="98">
        <f t="shared" si="33"/>
        <v>100</v>
      </c>
      <c r="I401" s="104">
        <v>0</v>
      </c>
      <c r="J401" s="98">
        <v>7236</v>
      </c>
      <c r="K401" s="98">
        <v>1857</v>
      </c>
      <c r="L401" s="98">
        <v>0</v>
      </c>
      <c r="M401" s="98">
        <v>0</v>
      </c>
      <c r="N401" s="98">
        <v>3436</v>
      </c>
      <c r="O401" s="98">
        <v>0</v>
      </c>
      <c r="P401" s="104">
        <v>0</v>
      </c>
    </row>
    <row r="402" spans="1:16" ht="12.75">
      <c r="A402" s="102">
        <v>7076</v>
      </c>
      <c r="B402" s="102" t="s">
        <v>1957</v>
      </c>
      <c r="C402" s="98">
        <v>16550</v>
      </c>
      <c r="D402" s="103">
        <v>16664.28</v>
      </c>
      <c r="E402" s="98">
        <f t="shared" si="29"/>
        <v>101</v>
      </c>
      <c r="F402" s="98">
        <v>26333</v>
      </c>
      <c r="G402" s="98">
        <v>26333</v>
      </c>
      <c r="H402" s="98">
        <f t="shared" si="33"/>
        <v>100</v>
      </c>
      <c r="I402" s="104">
        <v>0</v>
      </c>
      <c r="J402" s="98">
        <v>5765</v>
      </c>
      <c r="K402" s="98">
        <v>1996</v>
      </c>
      <c r="L402" s="98">
        <v>0</v>
      </c>
      <c r="M402" s="98">
        <v>0</v>
      </c>
      <c r="N402" s="98">
        <v>3488</v>
      </c>
      <c r="O402" s="98">
        <v>0</v>
      </c>
      <c r="P402" s="104">
        <v>0</v>
      </c>
    </row>
    <row r="403" spans="1:16" ht="12.75">
      <c r="A403" s="102">
        <v>7078</v>
      </c>
      <c r="B403" s="102" t="s">
        <v>1958</v>
      </c>
      <c r="C403" s="98">
        <v>10803</v>
      </c>
      <c r="D403" s="103">
        <v>10877.39</v>
      </c>
      <c r="E403" s="98">
        <f t="shared" si="29"/>
        <v>101</v>
      </c>
      <c r="F403" s="98">
        <v>33268</v>
      </c>
      <c r="G403" s="98">
        <v>33268</v>
      </c>
      <c r="H403" s="98">
        <f t="shared" si="33"/>
        <v>100</v>
      </c>
      <c r="I403" s="104">
        <v>16</v>
      </c>
      <c r="J403" s="98">
        <v>6603</v>
      </c>
      <c r="K403" s="98">
        <v>1902</v>
      </c>
      <c r="L403" s="98">
        <v>0</v>
      </c>
      <c r="M403" s="98">
        <v>0</v>
      </c>
      <c r="N403" s="98">
        <v>3500</v>
      </c>
      <c r="O403" s="98">
        <v>0</v>
      </c>
      <c r="P403" s="104">
        <v>0</v>
      </c>
    </row>
    <row r="404" spans="1:16" ht="12.75">
      <c r="A404" s="102">
        <v>7082</v>
      </c>
      <c r="B404" s="102" t="s">
        <v>1959</v>
      </c>
      <c r="C404" s="98">
        <v>25089</v>
      </c>
      <c r="D404" s="103">
        <v>25261.96</v>
      </c>
      <c r="E404" s="98">
        <f t="shared" si="29"/>
        <v>101</v>
      </c>
      <c r="F404" s="98">
        <v>46280</v>
      </c>
      <c r="G404" s="98">
        <v>46280</v>
      </c>
      <c r="H404" s="98">
        <f t="shared" si="33"/>
        <v>100</v>
      </c>
      <c r="I404" s="104">
        <v>24</v>
      </c>
      <c r="J404" s="98">
        <v>9440</v>
      </c>
      <c r="K404" s="98">
        <v>1217</v>
      </c>
      <c r="L404" s="98">
        <v>0</v>
      </c>
      <c r="M404" s="98">
        <v>0</v>
      </c>
      <c r="N404" s="98">
        <v>3500</v>
      </c>
      <c r="O404" s="98">
        <v>0</v>
      </c>
      <c r="P404" s="104">
        <v>0</v>
      </c>
    </row>
    <row r="405" spans="1:16" ht="12.75">
      <c r="A405" s="102">
        <v>7086</v>
      </c>
      <c r="B405" s="102" t="s">
        <v>1960</v>
      </c>
      <c r="C405" s="98">
        <v>38269</v>
      </c>
      <c r="D405" s="103">
        <v>38532.15</v>
      </c>
      <c r="E405" s="98">
        <f t="shared" si="29"/>
        <v>101</v>
      </c>
      <c r="F405" s="98">
        <v>33005</v>
      </c>
      <c r="G405" s="98">
        <v>33005</v>
      </c>
      <c r="H405" s="98">
        <f t="shared" si="33"/>
        <v>100</v>
      </c>
      <c r="I405" s="104">
        <v>0</v>
      </c>
      <c r="J405" s="98">
        <v>10025</v>
      </c>
      <c r="K405" s="98">
        <v>3736</v>
      </c>
      <c r="L405" s="98">
        <v>0</v>
      </c>
      <c r="M405" s="98">
        <v>0</v>
      </c>
      <c r="N405" s="98">
        <v>0</v>
      </c>
      <c r="O405" s="98">
        <v>0</v>
      </c>
      <c r="P405" s="104">
        <v>4000</v>
      </c>
    </row>
    <row r="406" spans="1:16" ht="12.75">
      <c r="A406" s="102">
        <v>7090</v>
      </c>
      <c r="B406" s="102" t="s">
        <v>1961</v>
      </c>
      <c r="C406" s="98">
        <v>32683</v>
      </c>
      <c r="D406" s="103">
        <v>32907.83</v>
      </c>
      <c r="E406" s="98">
        <f t="shared" si="29"/>
        <v>101</v>
      </c>
      <c r="F406" s="98">
        <v>28274</v>
      </c>
      <c r="G406" s="98">
        <v>28274</v>
      </c>
      <c r="H406" s="98">
        <f t="shared" si="33"/>
        <v>100</v>
      </c>
      <c r="I406" s="104">
        <v>0</v>
      </c>
      <c r="J406" s="98">
        <v>8611</v>
      </c>
      <c r="K406" s="98">
        <v>6253</v>
      </c>
      <c r="L406" s="98">
        <v>0</v>
      </c>
      <c r="M406" s="98">
        <v>0</v>
      </c>
      <c r="N406" s="98">
        <v>0</v>
      </c>
      <c r="O406" s="98">
        <v>0</v>
      </c>
      <c r="P406" s="104">
        <v>13000</v>
      </c>
    </row>
    <row r="407" spans="1:16" ht="12.75">
      <c r="A407" s="102">
        <v>7092</v>
      </c>
      <c r="B407" s="102" t="s">
        <v>1962</v>
      </c>
      <c r="C407" s="98">
        <v>15366</v>
      </c>
      <c r="D407" s="103">
        <v>15472.14</v>
      </c>
      <c r="E407" s="98">
        <f t="shared" si="29"/>
        <v>101</v>
      </c>
      <c r="F407" s="98">
        <v>20460</v>
      </c>
      <c r="G407" s="98">
        <v>20460</v>
      </c>
      <c r="H407" s="98">
        <f t="shared" si="33"/>
        <v>100</v>
      </c>
      <c r="I407" s="104">
        <v>14</v>
      </c>
      <c r="J407" s="98">
        <v>4776</v>
      </c>
      <c r="K407" s="98">
        <v>1137</v>
      </c>
      <c r="L407" s="98">
        <v>0</v>
      </c>
      <c r="M407" s="98">
        <v>0</v>
      </c>
      <c r="N407" s="98">
        <v>0</v>
      </c>
      <c r="O407" s="98">
        <v>0</v>
      </c>
      <c r="P407" s="104">
        <v>0</v>
      </c>
    </row>
    <row r="408" spans="1:16" ht="12.75">
      <c r="A408" s="102">
        <v>7094</v>
      </c>
      <c r="B408" s="102" t="s">
        <v>1963</v>
      </c>
      <c r="C408" s="98">
        <v>16319</v>
      </c>
      <c r="D408" s="103">
        <v>16431.96</v>
      </c>
      <c r="E408" s="98">
        <f t="shared" si="29"/>
        <v>101</v>
      </c>
      <c r="F408" s="98">
        <v>27526</v>
      </c>
      <c r="G408" s="98">
        <v>27526</v>
      </c>
      <c r="H408" s="98">
        <f t="shared" si="33"/>
        <v>100</v>
      </c>
      <c r="I408" s="104">
        <v>27</v>
      </c>
      <c r="J408" s="98">
        <v>5959</v>
      </c>
      <c r="K408" s="98">
        <v>1440</v>
      </c>
      <c r="L408" s="98">
        <v>0</v>
      </c>
      <c r="M408" s="98">
        <v>0</v>
      </c>
      <c r="N408" s="98">
        <v>0</v>
      </c>
      <c r="O408" s="98">
        <v>0</v>
      </c>
      <c r="P408" s="104">
        <v>0</v>
      </c>
    </row>
    <row r="409" spans="1:16" ht="18.75" customHeight="1">
      <c r="A409" s="102">
        <v>7096</v>
      </c>
      <c r="B409" s="102" t="s">
        <v>1964</v>
      </c>
      <c r="C409" s="98">
        <v>13262</v>
      </c>
      <c r="D409" s="103">
        <v>13353.67</v>
      </c>
      <c r="E409" s="98">
        <f aca="true" t="shared" si="34" ref="E409:E454">ROUND(D409*100/C409,0)</f>
        <v>101</v>
      </c>
      <c r="F409" s="98">
        <v>21383</v>
      </c>
      <c r="G409" s="98">
        <v>21383</v>
      </c>
      <c r="H409" s="98">
        <f>ROUND(G409*100/F409,0)</f>
        <v>100</v>
      </c>
      <c r="I409" s="104">
        <v>19</v>
      </c>
      <c r="J409" s="98">
        <v>4715</v>
      </c>
      <c r="K409" s="98">
        <v>3235</v>
      </c>
      <c r="L409" s="98">
        <v>0</v>
      </c>
      <c r="M409" s="98">
        <v>0</v>
      </c>
      <c r="N409" s="98">
        <v>3500</v>
      </c>
      <c r="O409" s="98">
        <v>0</v>
      </c>
      <c r="P409" s="104">
        <v>30000</v>
      </c>
    </row>
    <row r="410" spans="1:16" s="100" customFormat="1" ht="17.25" customHeight="1">
      <c r="A410" s="105"/>
      <c r="B410" s="101" t="s">
        <v>1965</v>
      </c>
      <c r="C410" s="95">
        <f>SUM(C385:C409)</f>
        <v>1699925</v>
      </c>
      <c r="D410" s="99">
        <f>SUM(D385:D409)</f>
        <v>1711644.6299999997</v>
      </c>
      <c r="E410" s="95">
        <f t="shared" si="34"/>
        <v>101</v>
      </c>
      <c r="F410" s="95">
        <f>SUM(F385:F409)</f>
        <v>1213355</v>
      </c>
      <c r="G410" s="95">
        <f>SUM(G385:G409)</f>
        <v>1213355</v>
      </c>
      <c r="H410" s="95">
        <f>ROUND(G410*100/F410,0)</f>
        <v>100</v>
      </c>
      <c r="I410" s="99">
        <f>SUM(I385:I409)</f>
        <v>1001</v>
      </c>
      <c r="J410" s="95">
        <f>SUM(J385:J409)</f>
        <v>161927</v>
      </c>
      <c r="K410" s="95">
        <f aca="true" t="shared" si="35" ref="K410:P410">SUM(K385:K409)</f>
        <v>65964</v>
      </c>
      <c r="L410" s="95">
        <f t="shared" si="35"/>
        <v>1997321</v>
      </c>
      <c r="M410" s="95">
        <f t="shared" si="35"/>
        <v>1997321</v>
      </c>
      <c r="N410" s="95">
        <f t="shared" si="35"/>
        <v>37498</v>
      </c>
      <c r="O410" s="95">
        <f t="shared" si="35"/>
        <v>19455</v>
      </c>
      <c r="P410" s="99">
        <f t="shared" si="35"/>
        <v>176944.8</v>
      </c>
    </row>
    <row r="411" spans="1:16" s="100" customFormat="1" ht="17.25" customHeight="1">
      <c r="A411" s="105"/>
      <c r="B411" s="101" t="s">
        <v>1966</v>
      </c>
      <c r="C411" s="95"/>
      <c r="D411" s="99">
        <v>0</v>
      </c>
      <c r="E411" s="98"/>
      <c r="F411" s="95"/>
      <c r="G411" s="95">
        <v>0</v>
      </c>
      <c r="H411" s="95"/>
      <c r="I411" s="99">
        <v>0</v>
      </c>
      <c r="J411" s="95"/>
      <c r="K411" s="95">
        <v>0</v>
      </c>
      <c r="L411" s="95"/>
      <c r="M411" s="95"/>
      <c r="N411" s="95"/>
      <c r="O411" s="95"/>
      <c r="P411" s="99"/>
    </row>
    <row r="412" spans="1:16" ht="12.75">
      <c r="A412" s="102">
        <v>7400</v>
      </c>
      <c r="B412" s="102" t="s">
        <v>1967</v>
      </c>
      <c r="C412" s="98">
        <v>0</v>
      </c>
      <c r="D412" s="103">
        <v>0</v>
      </c>
      <c r="E412" s="98"/>
      <c r="F412" s="98">
        <v>590314</v>
      </c>
      <c r="G412" s="98">
        <v>590314</v>
      </c>
      <c r="H412" s="98">
        <f>ROUND(G412*100/F412,0)</f>
        <v>100</v>
      </c>
      <c r="I412" s="104">
        <v>0</v>
      </c>
      <c r="J412" s="98">
        <v>0</v>
      </c>
      <c r="K412" s="98">
        <v>0</v>
      </c>
      <c r="L412" s="98">
        <v>2164468</v>
      </c>
      <c r="M412" s="98">
        <v>2164468</v>
      </c>
      <c r="N412" s="98">
        <v>0</v>
      </c>
      <c r="O412" s="98">
        <v>10000</v>
      </c>
      <c r="P412" s="104">
        <v>0</v>
      </c>
    </row>
    <row r="413" spans="1:16" ht="12.75">
      <c r="A413" s="102">
        <v>7401</v>
      </c>
      <c r="B413" s="102" t="s">
        <v>1968</v>
      </c>
      <c r="C413" s="98">
        <v>1806367</v>
      </c>
      <c r="D413" s="103">
        <v>1818822.63</v>
      </c>
      <c r="E413" s="98">
        <f t="shared" si="34"/>
        <v>101</v>
      </c>
      <c r="F413" s="98">
        <v>0</v>
      </c>
      <c r="G413" s="98">
        <v>0</v>
      </c>
      <c r="H413" s="98"/>
      <c r="I413" s="104">
        <v>14548</v>
      </c>
      <c r="J413" s="98">
        <v>0</v>
      </c>
      <c r="K413" s="98">
        <v>19141</v>
      </c>
      <c r="L413" s="98">
        <v>3657</v>
      </c>
      <c r="M413" s="98">
        <v>3657</v>
      </c>
      <c r="N413" s="98">
        <v>0</v>
      </c>
      <c r="O413" s="98">
        <v>0</v>
      </c>
      <c r="P413" s="104">
        <v>1450000</v>
      </c>
    </row>
    <row r="414" spans="1:16" ht="12.75">
      <c r="A414" s="102">
        <v>7405</v>
      </c>
      <c r="B414" s="102" t="s">
        <v>1969</v>
      </c>
      <c r="C414" s="98">
        <v>338546</v>
      </c>
      <c r="D414" s="103">
        <v>340880.15</v>
      </c>
      <c r="E414" s="98">
        <f t="shared" si="34"/>
        <v>101</v>
      </c>
      <c r="F414" s="98">
        <v>0</v>
      </c>
      <c r="G414" s="98">
        <v>0</v>
      </c>
      <c r="H414" s="98"/>
      <c r="I414" s="104">
        <v>0</v>
      </c>
      <c r="J414" s="98">
        <v>0</v>
      </c>
      <c r="K414" s="98">
        <v>2525</v>
      </c>
      <c r="L414" s="98">
        <v>0</v>
      </c>
      <c r="M414" s="98">
        <v>0</v>
      </c>
      <c r="N414" s="98">
        <v>5000</v>
      </c>
      <c r="O414" s="98">
        <v>0</v>
      </c>
      <c r="P414" s="104">
        <v>252000</v>
      </c>
    </row>
    <row r="415" spans="1:16" ht="12.75">
      <c r="A415" s="102">
        <v>7409</v>
      </c>
      <c r="B415" s="102" t="s">
        <v>1970</v>
      </c>
      <c r="C415" s="98">
        <v>179944</v>
      </c>
      <c r="D415" s="103">
        <v>181185.11</v>
      </c>
      <c r="E415" s="98">
        <f t="shared" si="34"/>
        <v>101</v>
      </c>
      <c r="F415" s="98">
        <v>0</v>
      </c>
      <c r="G415" s="98">
        <v>0</v>
      </c>
      <c r="H415" s="98"/>
      <c r="I415" s="104">
        <v>0</v>
      </c>
      <c r="J415" s="98">
        <v>0</v>
      </c>
      <c r="K415" s="98">
        <v>1860</v>
      </c>
      <c r="L415" s="98">
        <v>0</v>
      </c>
      <c r="M415" s="98">
        <v>0</v>
      </c>
      <c r="N415" s="98">
        <v>0</v>
      </c>
      <c r="O415" s="98">
        <v>0</v>
      </c>
      <c r="P415" s="104">
        <v>20000</v>
      </c>
    </row>
    <row r="416" spans="1:16" ht="12.75">
      <c r="A416" s="102">
        <v>7413</v>
      </c>
      <c r="B416" s="102" t="s">
        <v>1971</v>
      </c>
      <c r="C416" s="98">
        <v>337921</v>
      </c>
      <c r="D416" s="103">
        <v>340250.74</v>
      </c>
      <c r="E416" s="98">
        <f t="shared" si="34"/>
        <v>101</v>
      </c>
      <c r="F416" s="98">
        <v>110041</v>
      </c>
      <c r="G416" s="98">
        <v>110041</v>
      </c>
      <c r="H416" s="98">
        <f aca="true" t="shared" si="36" ref="H416:H452">ROUND(G416*100/F416,0)</f>
        <v>100</v>
      </c>
      <c r="I416" s="104">
        <v>558</v>
      </c>
      <c r="J416" s="98">
        <v>24475</v>
      </c>
      <c r="K416" s="98">
        <v>1227</v>
      </c>
      <c r="L416" s="98">
        <v>0</v>
      </c>
      <c r="M416" s="98">
        <v>0</v>
      </c>
      <c r="N416" s="98">
        <v>3500</v>
      </c>
      <c r="O416" s="98">
        <v>0</v>
      </c>
      <c r="P416" s="104">
        <v>250000</v>
      </c>
    </row>
    <row r="417" spans="1:16" ht="12.75">
      <c r="A417" s="102">
        <v>7444</v>
      </c>
      <c r="B417" s="102" t="s">
        <v>1972</v>
      </c>
      <c r="C417" s="98">
        <v>81682</v>
      </c>
      <c r="D417" s="103">
        <v>82245.43</v>
      </c>
      <c r="E417" s="98">
        <f t="shared" si="34"/>
        <v>101</v>
      </c>
      <c r="F417" s="98">
        <v>0</v>
      </c>
      <c r="G417" s="98">
        <v>-9.094947017729282E-13</v>
      </c>
      <c r="H417" s="98"/>
      <c r="I417" s="104">
        <v>79</v>
      </c>
      <c r="J417" s="98">
        <v>1809</v>
      </c>
      <c r="K417" s="98">
        <v>13356</v>
      </c>
      <c r="L417" s="98">
        <v>0</v>
      </c>
      <c r="M417" s="98">
        <v>0</v>
      </c>
      <c r="N417" s="98">
        <v>0</v>
      </c>
      <c r="O417" s="98">
        <v>0</v>
      </c>
      <c r="P417" s="104">
        <v>0</v>
      </c>
    </row>
    <row r="418" spans="1:16" ht="12.75">
      <c r="A418" s="102">
        <v>7448</v>
      </c>
      <c r="B418" s="102" t="s">
        <v>1973</v>
      </c>
      <c r="C418" s="98">
        <v>79055</v>
      </c>
      <c r="D418" s="103">
        <v>79600.27</v>
      </c>
      <c r="E418" s="98">
        <f t="shared" si="34"/>
        <v>101</v>
      </c>
      <c r="F418" s="98">
        <v>24914</v>
      </c>
      <c r="G418" s="98">
        <v>24914</v>
      </c>
      <c r="H418" s="98">
        <f t="shared" si="36"/>
        <v>100</v>
      </c>
      <c r="I418" s="104">
        <v>0</v>
      </c>
      <c r="J418" s="98">
        <v>7737</v>
      </c>
      <c r="K418" s="98">
        <v>4926</v>
      </c>
      <c r="L418" s="98">
        <v>1218</v>
      </c>
      <c r="M418" s="98">
        <v>1218</v>
      </c>
      <c r="N418" s="98">
        <v>0</v>
      </c>
      <c r="O418" s="98">
        <v>0</v>
      </c>
      <c r="P418" s="104">
        <v>0</v>
      </c>
    </row>
    <row r="419" spans="1:16" ht="12.75">
      <c r="A419" s="102">
        <v>7452</v>
      </c>
      <c r="B419" s="102" t="s">
        <v>1974</v>
      </c>
      <c r="C419" s="98">
        <v>14854</v>
      </c>
      <c r="D419" s="103">
        <v>14956.1</v>
      </c>
      <c r="E419" s="98">
        <f t="shared" si="34"/>
        <v>101</v>
      </c>
      <c r="F419" s="98">
        <v>20832</v>
      </c>
      <c r="G419" s="98">
        <v>20832</v>
      </c>
      <c r="H419" s="98">
        <f t="shared" si="36"/>
        <v>100</v>
      </c>
      <c r="I419" s="104">
        <v>1358</v>
      </c>
      <c r="J419" s="98">
        <v>5046</v>
      </c>
      <c r="K419" s="98">
        <v>2318</v>
      </c>
      <c r="L419" s="98">
        <v>0</v>
      </c>
      <c r="M419" s="98">
        <v>0</v>
      </c>
      <c r="N419" s="98">
        <v>0</v>
      </c>
      <c r="O419" s="98">
        <v>3500</v>
      </c>
      <c r="P419" s="104">
        <v>0</v>
      </c>
    </row>
    <row r="420" spans="1:16" ht="12.75">
      <c r="A420" s="102">
        <v>7456</v>
      </c>
      <c r="B420" s="102" t="s">
        <v>1975</v>
      </c>
      <c r="C420" s="98">
        <v>30760</v>
      </c>
      <c r="D420" s="103">
        <v>30971.46</v>
      </c>
      <c r="E420" s="98">
        <f t="shared" si="34"/>
        <v>101</v>
      </c>
      <c r="F420" s="98">
        <v>28044</v>
      </c>
      <c r="G420" s="98">
        <v>28044</v>
      </c>
      <c r="H420" s="98">
        <f t="shared" si="36"/>
        <v>100</v>
      </c>
      <c r="I420" s="104">
        <v>75</v>
      </c>
      <c r="J420" s="98">
        <v>6276</v>
      </c>
      <c r="K420" s="98">
        <v>2384</v>
      </c>
      <c r="L420" s="98">
        <v>0</v>
      </c>
      <c r="M420" s="98">
        <v>0</v>
      </c>
      <c r="N420" s="98">
        <v>0</v>
      </c>
      <c r="O420" s="98">
        <v>0</v>
      </c>
      <c r="P420" s="104">
        <v>0</v>
      </c>
    </row>
    <row r="421" spans="1:16" ht="12.75">
      <c r="A421" s="102">
        <v>7460</v>
      </c>
      <c r="B421" s="102" t="s">
        <v>1976</v>
      </c>
      <c r="C421" s="98">
        <v>16202</v>
      </c>
      <c r="D421" s="103">
        <v>16313.86</v>
      </c>
      <c r="E421" s="98">
        <f t="shared" si="34"/>
        <v>101</v>
      </c>
      <c r="F421" s="98">
        <v>17561</v>
      </c>
      <c r="G421" s="98">
        <v>17561</v>
      </c>
      <c r="H421" s="98">
        <f t="shared" si="36"/>
        <v>100</v>
      </c>
      <c r="I421" s="104">
        <v>121</v>
      </c>
      <c r="J421" s="98">
        <v>4390</v>
      </c>
      <c r="K421" s="98">
        <v>4226</v>
      </c>
      <c r="L421" s="98">
        <v>0</v>
      </c>
      <c r="M421" s="98">
        <v>0</v>
      </c>
      <c r="N421" s="98">
        <v>0</v>
      </c>
      <c r="O421" s="98">
        <v>0</v>
      </c>
      <c r="P421" s="104">
        <v>0</v>
      </c>
    </row>
    <row r="422" spans="1:16" ht="12.75">
      <c r="A422" s="102">
        <v>7464</v>
      </c>
      <c r="B422" s="102" t="s">
        <v>1977</v>
      </c>
      <c r="C422" s="98">
        <v>27004</v>
      </c>
      <c r="D422" s="103">
        <v>27190.41</v>
      </c>
      <c r="E422" s="98">
        <f t="shared" si="34"/>
        <v>101</v>
      </c>
      <c r="F422" s="98">
        <v>35896</v>
      </c>
      <c r="G422" s="98">
        <v>35896</v>
      </c>
      <c r="H422" s="98">
        <f t="shared" si="36"/>
        <v>100</v>
      </c>
      <c r="I422" s="104">
        <v>0</v>
      </c>
      <c r="J422" s="98">
        <v>7523</v>
      </c>
      <c r="K422" s="98">
        <v>955</v>
      </c>
      <c r="L422" s="98">
        <v>0</v>
      </c>
      <c r="M422" s="98">
        <v>0</v>
      </c>
      <c r="N422" s="98">
        <v>0</v>
      </c>
      <c r="O422" s="98">
        <v>0</v>
      </c>
      <c r="P422" s="104">
        <v>147410</v>
      </c>
    </row>
    <row r="423" spans="1:16" ht="12.75">
      <c r="A423" s="102">
        <v>7468</v>
      </c>
      <c r="B423" s="102" t="s">
        <v>1978</v>
      </c>
      <c r="C423" s="98">
        <v>67012</v>
      </c>
      <c r="D423" s="103">
        <v>67473.58</v>
      </c>
      <c r="E423" s="98">
        <f t="shared" si="34"/>
        <v>101</v>
      </c>
      <c r="F423" s="98">
        <v>24018</v>
      </c>
      <c r="G423" s="98">
        <v>24018</v>
      </c>
      <c r="H423" s="98">
        <f t="shared" si="36"/>
        <v>100</v>
      </c>
      <c r="I423" s="104">
        <v>673</v>
      </c>
      <c r="J423" s="98">
        <v>8879</v>
      </c>
      <c r="K423" s="98">
        <v>8330</v>
      </c>
      <c r="L423" s="98">
        <v>1218</v>
      </c>
      <c r="M423" s="98">
        <v>1218</v>
      </c>
      <c r="N423" s="98">
        <v>0</v>
      </c>
      <c r="O423" s="98">
        <v>4000</v>
      </c>
      <c r="P423" s="104">
        <v>0</v>
      </c>
    </row>
    <row r="424" spans="1:16" ht="12.75">
      <c r="A424" s="102">
        <v>7472</v>
      </c>
      <c r="B424" s="102" t="s">
        <v>1979</v>
      </c>
      <c r="C424" s="98">
        <v>18710</v>
      </c>
      <c r="D424" s="103">
        <v>18839.09</v>
      </c>
      <c r="E424" s="98">
        <f t="shared" si="34"/>
        <v>101</v>
      </c>
      <c r="F424" s="98">
        <v>14392</v>
      </c>
      <c r="G424" s="98">
        <v>14392</v>
      </c>
      <c r="H424" s="98">
        <f t="shared" si="36"/>
        <v>100</v>
      </c>
      <c r="I424" s="104">
        <v>293</v>
      </c>
      <c r="J424" s="98">
        <v>4100</v>
      </c>
      <c r="K424" s="98">
        <v>2573</v>
      </c>
      <c r="L424" s="98">
        <v>0</v>
      </c>
      <c r="M424" s="98">
        <v>0</v>
      </c>
      <c r="N424" s="98">
        <v>0</v>
      </c>
      <c r="O424" s="98">
        <v>0</v>
      </c>
      <c r="P424" s="104">
        <v>0</v>
      </c>
    </row>
    <row r="425" spans="1:16" ht="12.75">
      <c r="A425" s="102">
        <v>7476</v>
      </c>
      <c r="B425" s="102" t="s">
        <v>1980</v>
      </c>
      <c r="C425" s="98">
        <v>11104</v>
      </c>
      <c r="D425" s="103">
        <v>11179.99</v>
      </c>
      <c r="E425" s="98">
        <f t="shared" si="34"/>
        <v>101</v>
      </c>
      <c r="F425" s="98">
        <v>26320</v>
      </c>
      <c r="G425" s="98">
        <v>26320</v>
      </c>
      <c r="H425" s="98">
        <f t="shared" si="36"/>
        <v>100</v>
      </c>
      <c r="I425" s="104">
        <v>80</v>
      </c>
      <c r="J425" s="98">
        <v>5384</v>
      </c>
      <c r="K425" s="98">
        <v>5881</v>
      </c>
      <c r="L425" s="98">
        <v>0</v>
      </c>
      <c r="M425" s="98">
        <v>0</v>
      </c>
      <c r="N425" s="98">
        <v>0</v>
      </c>
      <c r="O425" s="98">
        <v>0</v>
      </c>
      <c r="P425" s="104">
        <v>0</v>
      </c>
    </row>
    <row r="426" spans="1:16" ht="12.75">
      <c r="A426" s="102">
        <v>7480</v>
      </c>
      <c r="B426" s="102" t="s">
        <v>1981</v>
      </c>
      <c r="C426" s="98">
        <v>116753</v>
      </c>
      <c r="D426" s="103">
        <v>117558.72</v>
      </c>
      <c r="E426" s="98">
        <f t="shared" si="34"/>
        <v>101</v>
      </c>
      <c r="F426" s="98">
        <v>0</v>
      </c>
      <c r="G426" s="98">
        <v>0</v>
      </c>
      <c r="H426" s="98"/>
      <c r="I426" s="104">
        <v>0</v>
      </c>
      <c r="J426" s="98">
        <v>0</v>
      </c>
      <c r="K426" s="98">
        <v>24220</v>
      </c>
      <c r="L426" s="98">
        <v>90000</v>
      </c>
      <c r="M426" s="98">
        <v>90000</v>
      </c>
      <c r="N426" s="98">
        <v>0</v>
      </c>
      <c r="O426" s="98">
        <v>0</v>
      </c>
      <c r="P426" s="104">
        <v>13050</v>
      </c>
    </row>
    <row r="427" spans="1:16" ht="12.75">
      <c r="A427" s="102">
        <v>7484</v>
      </c>
      <c r="B427" s="102" t="s">
        <v>1982</v>
      </c>
      <c r="C427" s="98">
        <v>25787</v>
      </c>
      <c r="D427" s="103">
        <v>25965.05</v>
      </c>
      <c r="E427" s="98">
        <f t="shared" si="34"/>
        <v>101</v>
      </c>
      <c r="F427" s="98">
        <v>25488</v>
      </c>
      <c r="G427" s="98">
        <v>25488</v>
      </c>
      <c r="H427" s="98">
        <f t="shared" si="36"/>
        <v>100</v>
      </c>
      <c r="I427" s="104">
        <v>352</v>
      </c>
      <c r="J427" s="98">
        <v>6664</v>
      </c>
      <c r="K427" s="98">
        <v>3263</v>
      </c>
      <c r="L427" s="98">
        <v>0</v>
      </c>
      <c r="M427" s="98">
        <v>0</v>
      </c>
      <c r="N427" s="98">
        <v>0</v>
      </c>
      <c r="O427" s="98">
        <v>0</v>
      </c>
      <c r="P427" s="104">
        <v>0</v>
      </c>
    </row>
    <row r="428" spans="1:16" ht="12.75">
      <c r="A428" s="102">
        <v>7488</v>
      </c>
      <c r="B428" s="102" t="s">
        <v>1983</v>
      </c>
      <c r="C428" s="98">
        <v>69603</v>
      </c>
      <c r="D428" s="103">
        <v>70083.38</v>
      </c>
      <c r="E428" s="98">
        <f t="shared" si="34"/>
        <v>101</v>
      </c>
      <c r="F428" s="98">
        <v>26132</v>
      </c>
      <c r="G428" s="98">
        <v>26132</v>
      </c>
      <c r="H428" s="98">
        <f t="shared" si="36"/>
        <v>100</v>
      </c>
      <c r="I428" s="104">
        <v>0</v>
      </c>
      <c r="J428" s="98">
        <v>8960</v>
      </c>
      <c r="K428" s="98">
        <v>8885</v>
      </c>
      <c r="L428" s="98">
        <v>0</v>
      </c>
      <c r="M428" s="98">
        <v>0</v>
      </c>
      <c r="N428" s="98">
        <v>0</v>
      </c>
      <c r="O428" s="98">
        <v>0</v>
      </c>
      <c r="P428" s="104">
        <v>0</v>
      </c>
    </row>
    <row r="429" spans="1:16" ht="12.75">
      <c r="A429" s="102">
        <v>7492</v>
      </c>
      <c r="B429" s="102" t="s">
        <v>1984</v>
      </c>
      <c r="C429" s="98">
        <v>25467</v>
      </c>
      <c r="D429" s="103">
        <v>25642.39</v>
      </c>
      <c r="E429" s="98">
        <f t="shared" si="34"/>
        <v>101</v>
      </c>
      <c r="F429" s="98">
        <v>19076</v>
      </c>
      <c r="G429" s="98">
        <v>19076</v>
      </c>
      <c r="H429" s="98">
        <f t="shared" si="36"/>
        <v>100</v>
      </c>
      <c r="I429" s="104">
        <v>241</v>
      </c>
      <c r="J429" s="98">
        <v>5805</v>
      </c>
      <c r="K429" s="98">
        <v>4484</v>
      </c>
      <c r="L429" s="98">
        <v>0</v>
      </c>
      <c r="M429" s="98">
        <v>0</v>
      </c>
      <c r="N429" s="98">
        <v>0</v>
      </c>
      <c r="O429" s="98">
        <v>0</v>
      </c>
      <c r="P429" s="104">
        <v>0</v>
      </c>
    </row>
    <row r="430" spans="1:16" s="100" customFormat="1" ht="18" customHeight="1">
      <c r="A430" s="105"/>
      <c r="B430" s="101" t="s">
        <v>1985</v>
      </c>
      <c r="C430" s="95">
        <f>SUM(C412:C429)</f>
        <v>3246771</v>
      </c>
      <c r="D430" s="99">
        <f>SUM(D412:D429)</f>
        <v>3269158.3600000003</v>
      </c>
      <c r="E430" s="95">
        <f t="shared" si="34"/>
        <v>101</v>
      </c>
      <c r="F430" s="95">
        <f>SUM(F412:F429)</f>
        <v>963028</v>
      </c>
      <c r="G430" s="95">
        <f>SUM(G412:G429)</f>
        <v>963028</v>
      </c>
      <c r="H430" s="95">
        <f t="shared" si="36"/>
        <v>100</v>
      </c>
      <c r="I430" s="99">
        <f>SUM(I412:I429)</f>
        <v>18378</v>
      </c>
      <c r="J430" s="95">
        <f>SUM(J412:J429)</f>
        <v>97048</v>
      </c>
      <c r="K430" s="95">
        <f aca="true" t="shared" si="37" ref="K430:P430">SUM(K412:K429)</f>
        <v>110554</v>
      </c>
      <c r="L430" s="95">
        <f t="shared" si="37"/>
        <v>2260561</v>
      </c>
      <c r="M430" s="95">
        <f t="shared" si="37"/>
        <v>2260561</v>
      </c>
      <c r="N430" s="95">
        <f t="shared" si="37"/>
        <v>8500</v>
      </c>
      <c r="O430" s="95">
        <f t="shared" si="37"/>
        <v>17500</v>
      </c>
      <c r="P430" s="99">
        <f t="shared" si="37"/>
        <v>2132460</v>
      </c>
    </row>
    <row r="431" spans="1:16" s="100" customFormat="1" ht="18" customHeight="1">
      <c r="A431" s="105"/>
      <c r="B431" s="101" t="s">
        <v>1986</v>
      </c>
      <c r="C431" s="95"/>
      <c r="D431" s="99">
        <v>0</v>
      </c>
      <c r="E431" s="98"/>
      <c r="F431" s="95"/>
      <c r="G431" s="95">
        <v>0</v>
      </c>
      <c r="H431" s="98"/>
      <c r="I431" s="99">
        <v>0</v>
      </c>
      <c r="J431" s="95"/>
      <c r="K431" s="95">
        <v>0</v>
      </c>
      <c r="L431" s="95"/>
      <c r="M431" s="95"/>
      <c r="N431" s="95"/>
      <c r="O431" s="95"/>
      <c r="P431" s="99"/>
    </row>
    <row r="432" spans="1:16" ht="12.75">
      <c r="A432" s="102">
        <v>7600</v>
      </c>
      <c r="B432" s="102" t="s">
        <v>1987</v>
      </c>
      <c r="C432" s="98">
        <v>0</v>
      </c>
      <c r="D432" s="103">
        <v>0</v>
      </c>
      <c r="E432" s="98"/>
      <c r="F432" s="98">
        <v>359342</v>
      </c>
      <c r="G432" s="98">
        <v>359342</v>
      </c>
      <c r="H432" s="98">
        <f t="shared" si="36"/>
        <v>100</v>
      </c>
      <c r="I432" s="104">
        <v>0</v>
      </c>
      <c r="J432" s="98">
        <v>0</v>
      </c>
      <c r="K432" s="98">
        <v>0</v>
      </c>
      <c r="L432" s="98">
        <v>1757962</v>
      </c>
      <c r="M432" s="98">
        <v>1757962</v>
      </c>
      <c r="N432" s="98">
        <v>0</v>
      </c>
      <c r="O432" s="98">
        <v>0</v>
      </c>
      <c r="P432" s="104">
        <v>0</v>
      </c>
    </row>
    <row r="433" spans="1:16" ht="12.75">
      <c r="A433" s="102">
        <v>7601</v>
      </c>
      <c r="B433" s="102" t="s">
        <v>1988</v>
      </c>
      <c r="C433" s="98">
        <v>443940</v>
      </c>
      <c r="D433" s="103">
        <v>447001.52</v>
      </c>
      <c r="E433" s="98">
        <f t="shared" si="34"/>
        <v>101</v>
      </c>
      <c r="F433" s="98">
        <v>48086</v>
      </c>
      <c r="G433" s="98">
        <v>48086</v>
      </c>
      <c r="H433" s="98">
        <f t="shared" si="36"/>
        <v>100</v>
      </c>
      <c r="I433" s="104">
        <v>0</v>
      </c>
      <c r="J433" s="98">
        <v>20261</v>
      </c>
      <c r="K433" s="98">
        <v>7594</v>
      </c>
      <c r="L433" s="98">
        <v>97008</v>
      </c>
      <c r="M433" s="98">
        <v>97008</v>
      </c>
      <c r="N433" s="98">
        <v>2300</v>
      </c>
      <c r="O433" s="98">
        <v>0</v>
      </c>
      <c r="P433" s="104">
        <v>418000</v>
      </c>
    </row>
    <row r="434" spans="1:16" ht="12.75">
      <c r="A434" s="102">
        <v>7611</v>
      </c>
      <c r="B434" s="102" t="s">
        <v>1989</v>
      </c>
      <c r="C434" s="98">
        <v>339769</v>
      </c>
      <c r="D434" s="103">
        <v>342111.31</v>
      </c>
      <c r="E434" s="98">
        <f t="shared" si="34"/>
        <v>101</v>
      </c>
      <c r="F434" s="98">
        <v>232473</v>
      </c>
      <c r="G434" s="98">
        <v>232473</v>
      </c>
      <c r="H434" s="98">
        <f t="shared" si="36"/>
        <v>100</v>
      </c>
      <c r="I434" s="104">
        <v>237</v>
      </c>
      <c r="J434" s="98">
        <v>39059</v>
      </c>
      <c r="K434" s="98">
        <v>1370</v>
      </c>
      <c r="L434" s="98">
        <v>669</v>
      </c>
      <c r="M434" s="98">
        <v>669</v>
      </c>
      <c r="N434" s="98">
        <v>3500</v>
      </c>
      <c r="O434" s="98">
        <v>0</v>
      </c>
      <c r="P434" s="104">
        <v>163000</v>
      </c>
    </row>
    <row r="435" spans="1:16" ht="12.75">
      <c r="A435" s="102">
        <v>7642</v>
      </c>
      <c r="B435" s="102" t="s">
        <v>1990</v>
      </c>
      <c r="C435" s="98">
        <v>70415</v>
      </c>
      <c r="D435" s="103">
        <v>70900.42</v>
      </c>
      <c r="E435" s="98">
        <f t="shared" si="34"/>
        <v>101</v>
      </c>
      <c r="F435" s="98">
        <v>60546</v>
      </c>
      <c r="G435" s="98">
        <v>60546</v>
      </c>
      <c r="H435" s="98">
        <f t="shared" si="36"/>
        <v>100</v>
      </c>
      <c r="I435" s="104">
        <v>0</v>
      </c>
      <c r="J435" s="98">
        <v>10422</v>
      </c>
      <c r="K435" s="98">
        <v>514</v>
      </c>
      <c r="L435" s="98">
        <v>0</v>
      </c>
      <c r="M435" s="98">
        <v>0</v>
      </c>
      <c r="N435" s="98">
        <v>2625</v>
      </c>
      <c r="O435" s="98">
        <v>0</v>
      </c>
      <c r="P435" s="104">
        <v>16000</v>
      </c>
    </row>
    <row r="436" spans="1:16" ht="12.75">
      <c r="A436" s="102">
        <v>7644</v>
      </c>
      <c r="B436" s="102" t="s">
        <v>1991</v>
      </c>
      <c r="C436" s="98">
        <v>10960</v>
      </c>
      <c r="D436" s="103">
        <v>11035.84</v>
      </c>
      <c r="E436" s="98">
        <f t="shared" si="34"/>
        <v>101</v>
      </c>
      <c r="F436" s="98">
        <v>24511</v>
      </c>
      <c r="G436" s="98">
        <v>24511</v>
      </c>
      <c r="H436" s="98">
        <f t="shared" si="36"/>
        <v>100</v>
      </c>
      <c r="I436" s="104">
        <v>0</v>
      </c>
      <c r="J436" s="98">
        <v>4818</v>
      </c>
      <c r="K436" s="98">
        <v>685</v>
      </c>
      <c r="L436" s="98">
        <v>0</v>
      </c>
      <c r="M436" s="98">
        <v>0</v>
      </c>
      <c r="N436" s="98">
        <v>2500</v>
      </c>
      <c r="O436" s="98">
        <v>0</v>
      </c>
      <c r="P436" s="104">
        <v>0</v>
      </c>
    </row>
    <row r="437" spans="1:16" ht="12.75">
      <c r="A437" s="102">
        <v>7648</v>
      </c>
      <c r="B437" s="102" t="s">
        <v>1992</v>
      </c>
      <c r="C437" s="98">
        <v>10097</v>
      </c>
      <c r="D437" s="103">
        <v>10166.89</v>
      </c>
      <c r="E437" s="98">
        <f t="shared" si="34"/>
        <v>101</v>
      </c>
      <c r="F437" s="98">
        <v>49227</v>
      </c>
      <c r="G437" s="98">
        <v>49227</v>
      </c>
      <c r="H437" s="98">
        <f t="shared" si="36"/>
        <v>100</v>
      </c>
      <c r="I437" s="104">
        <v>17</v>
      </c>
      <c r="J437" s="98">
        <v>7910</v>
      </c>
      <c r="K437" s="98">
        <v>909</v>
      </c>
      <c r="L437" s="98">
        <v>0</v>
      </c>
      <c r="M437" s="98">
        <v>0</v>
      </c>
      <c r="N437" s="98">
        <v>2159</v>
      </c>
      <c r="O437" s="98">
        <v>0</v>
      </c>
      <c r="P437" s="104">
        <v>13000</v>
      </c>
    </row>
    <row r="438" spans="1:16" ht="12.75">
      <c r="A438" s="102">
        <v>7652</v>
      </c>
      <c r="B438" s="102" t="s">
        <v>1993</v>
      </c>
      <c r="C438" s="98">
        <v>18332</v>
      </c>
      <c r="D438" s="103">
        <v>18457.89</v>
      </c>
      <c r="E438" s="98">
        <f t="shared" si="34"/>
        <v>101</v>
      </c>
      <c r="F438" s="98">
        <v>10436</v>
      </c>
      <c r="G438" s="98">
        <v>10436</v>
      </c>
      <c r="H438" s="98">
        <f t="shared" si="36"/>
        <v>100</v>
      </c>
      <c r="I438" s="104">
        <v>150</v>
      </c>
      <c r="J438" s="98">
        <v>5737</v>
      </c>
      <c r="K438" s="98">
        <v>5665</v>
      </c>
      <c r="L438" s="98">
        <v>0</v>
      </c>
      <c r="M438" s="98">
        <v>0</v>
      </c>
      <c r="N438" s="98">
        <v>3500</v>
      </c>
      <c r="O438" s="98">
        <v>0</v>
      </c>
      <c r="P438" s="104">
        <v>0</v>
      </c>
    </row>
    <row r="439" spans="1:16" ht="12.75">
      <c r="A439" s="102">
        <v>7656</v>
      </c>
      <c r="B439" s="102" t="s">
        <v>1994</v>
      </c>
      <c r="C439" s="98">
        <v>12067</v>
      </c>
      <c r="D439" s="103">
        <v>12150.53</v>
      </c>
      <c r="E439" s="98">
        <f t="shared" si="34"/>
        <v>101</v>
      </c>
      <c r="F439" s="98">
        <v>32178</v>
      </c>
      <c r="G439" s="98">
        <v>32178</v>
      </c>
      <c r="H439" s="98">
        <f t="shared" si="36"/>
        <v>100</v>
      </c>
      <c r="I439" s="104">
        <v>21</v>
      </c>
      <c r="J439" s="98">
        <v>5735</v>
      </c>
      <c r="K439" s="98">
        <v>835</v>
      </c>
      <c r="L439" s="98">
        <v>0</v>
      </c>
      <c r="M439" s="98">
        <v>0</v>
      </c>
      <c r="N439" s="98">
        <v>1250</v>
      </c>
      <c r="O439" s="98">
        <v>0</v>
      </c>
      <c r="P439" s="104">
        <v>9000</v>
      </c>
    </row>
    <row r="440" spans="1:16" ht="12.75">
      <c r="A440" s="102">
        <v>7658</v>
      </c>
      <c r="B440" s="102" t="s">
        <v>1995</v>
      </c>
      <c r="C440" s="98">
        <v>14639</v>
      </c>
      <c r="D440" s="103">
        <v>14740.27</v>
      </c>
      <c r="E440" s="98">
        <f t="shared" si="34"/>
        <v>101</v>
      </c>
      <c r="F440" s="98">
        <v>27831</v>
      </c>
      <c r="G440" s="98">
        <v>27831</v>
      </c>
      <c r="H440" s="98">
        <f t="shared" si="36"/>
        <v>100</v>
      </c>
      <c r="I440" s="104">
        <v>0</v>
      </c>
      <c r="J440" s="98">
        <v>6044</v>
      </c>
      <c r="K440" s="98">
        <v>787</v>
      </c>
      <c r="L440" s="98">
        <v>669</v>
      </c>
      <c r="M440" s="98">
        <v>669</v>
      </c>
      <c r="N440" s="98">
        <v>0</v>
      </c>
      <c r="O440" s="98">
        <v>3500</v>
      </c>
      <c r="P440" s="104">
        <v>0</v>
      </c>
    </row>
    <row r="441" spans="1:16" ht="12.75">
      <c r="A441" s="102">
        <v>7662</v>
      </c>
      <c r="B441" s="102" t="s">
        <v>1996</v>
      </c>
      <c r="C441" s="98">
        <v>26546</v>
      </c>
      <c r="D441" s="103">
        <v>26728.76</v>
      </c>
      <c r="E441" s="98">
        <f t="shared" si="34"/>
        <v>101</v>
      </c>
      <c r="F441" s="98">
        <v>48835</v>
      </c>
      <c r="G441" s="98">
        <v>48835</v>
      </c>
      <c r="H441" s="98">
        <f t="shared" si="36"/>
        <v>100</v>
      </c>
      <c r="I441" s="104">
        <v>0</v>
      </c>
      <c r="J441" s="98">
        <v>9286</v>
      </c>
      <c r="K441" s="98">
        <v>400</v>
      </c>
      <c r="L441" s="98">
        <v>0</v>
      </c>
      <c r="M441" s="98">
        <v>0</v>
      </c>
      <c r="N441" s="98">
        <v>0</v>
      </c>
      <c r="O441" s="98">
        <v>3500</v>
      </c>
      <c r="P441" s="104">
        <v>0</v>
      </c>
    </row>
    <row r="442" spans="1:16" ht="12.75">
      <c r="A442" s="102">
        <v>7664</v>
      </c>
      <c r="B442" s="102" t="s">
        <v>1997</v>
      </c>
      <c r="C442" s="98">
        <v>7410</v>
      </c>
      <c r="D442" s="103">
        <v>7460.74</v>
      </c>
      <c r="E442" s="98">
        <f t="shared" si="34"/>
        <v>101</v>
      </c>
      <c r="F442" s="98">
        <v>34001</v>
      </c>
      <c r="G442" s="98">
        <v>34001</v>
      </c>
      <c r="H442" s="98">
        <f t="shared" si="36"/>
        <v>100</v>
      </c>
      <c r="I442" s="104">
        <v>0</v>
      </c>
      <c r="J442" s="98">
        <v>6420</v>
      </c>
      <c r="K442" s="98">
        <v>968</v>
      </c>
      <c r="L442" s="98">
        <v>5000</v>
      </c>
      <c r="M442" s="98">
        <v>5000</v>
      </c>
      <c r="N442" s="98">
        <v>0</v>
      </c>
      <c r="O442" s="98">
        <v>3500</v>
      </c>
      <c r="P442" s="104">
        <v>0</v>
      </c>
    </row>
    <row r="443" spans="1:16" ht="12.75">
      <c r="A443" s="102">
        <v>7666</v>
      </c>
      <c r="B443" s="102" t="s">
        <v>1998</v>
      </c>
      <c r="C443" s="98">
        <v>16885</v>
      </c>
      <c r="D443" s="103">
        <v>17001.82</v>
      </c>
      <c r="E443" s="98">
        <f t="shared" si="34"/>
        <v>101</v>
      </c>
      <c r="F443" s="98">
        <v>45469</v>
      </c>
      <c r="G443" s="98">
        <v>45469</v>
      </c>
      <c r="H443" s="98">
        <f t="shared" si="36"/>
        <v>100</v>
      </c>
      <c r="I443" s="104">
        <v>0</v>
      </c>
      <c r="J443" s="98">
        <v>9754</v>
      </c>
      <c r="K443" s="98">
        <v>4364</v>
      </c>
      <c r="L443" s="98">
        <v>0</v>
      </c>
      <c r="M443" s="98">
        <v>0</v>
      </c>
      <c r="N443" s="98">
        <v>3500</v>
      </c>
      <c r="O443" s="98">
        <v>0</v>
      </c>
      <c r="P443" s="104">
        <v>0</v>
      </c>
    </row>
    <row r="444" spans="1:16" ht="12.75">
      <c r="A444" s="102">
        <v>7668</v>
      </c>
      <c r="B444" s="102" t="s">
        <v>1999</v>
      </c>
      <c r="C444" s="98">
        <v>13712</v>
      </c>
      <c r="D444" s="103">
        <v>13806.8</v>
      </c>
      <c r="E444" s="98">
        <f t="shared" si="34"/>
        <v>101</v>
      </c>
      <c r="F444" s="98">
        <v>30727</v>
      </c>
      <c r="G444" s="98">
        <v>30727</v>
      </c>
      <c r="H444" s="98">
        <f t="shared" si="36"/>
        <v>100</v>
      </c>
      <c r="I444" s="104">
        <v>19</v>
      </c>
      <c r="J444" s="98">
        <v>6501</v>
      </c>
      <c r="K444" s="98">
        <v>3480</v>
      </c>
      <c r="L444" s="98">
        <v>669</v>
      </c>
      <c r="M444" s="98">
        <v>669</v>
      </c>
      <c r="N444" s="98">
        <v>0</v>
      </c>
      <c r="O444" s="98">
        <v>3500</v>
      </c>
      <c r="P444" s="104">
        <v>0</v>
      </c>
    </row>
    <row r="445" spans="1:16" ht="12.75">
      <c r="A445" s="102">
        <v>7670</v>
      </c>
      <c r="B445" s="102" t="s">
        <v>2000</v>
      </c>
      <c r="C445" s="98">
        <v>34096</v>
      </c>
      <c r="D445" s="103">
        <v>34330.98</v>
      </c>
      <c r="E445" s="98">
        <f t="shared" si="34"/>
        <v>101</v>
      </c>
      <c r="F445" s="98">
        <v>46389</v>
      </c>
      <c r="G445" s="98">
        <v>46389</v>
      </c>
      <c r="H445" s="98">
        <f t="shared" si="36"/>
        <v>100</v>
      </c>
      <c r="I445" s="104">
        <v>0</v>
      </c>
      <c r="J445" s="98">
        <v>10227</v>
      </c>
      <c r="K445" s="98">
        <v>3581</v>
      </c>
      <c r="L445" s="98">
        <v>0</v>
      </c>
      <c r="M445" s="98">
        <v>0</v>
      </c>
      <c r="N445" s="98">
        <v>2500</v>
      </c>
      <c r="O445" s="98">
        <v>0</v>
      </c>
      <c r="P445" s="104">
        <v>0</v>
      </c>
    </row>
    <row r="446" spans="1:16" ht="12.75">
      <c r="A446" s="102">
        <v>7674</v>
      </c>
      <c r="B446" s="102" t="s">
        <v>2001</v>
      </c>
      <c r="C446" s="98">
        <v>15202</v>
      </c>
      <c r="D446" s="103">
        <v>15307.36</v>
      </c>
      <c r="E446" s="98">
        <f t="shared" si="34"/>
        <v>101</v>
      </c>
      <c r="F446" s="98">
        <v>41438</v>
      </c>
      <c r="G446" s="98">
        <v>41438</v>
      </c>
      <c r="H446" s="98">
        <f t="shared" si="36"/>
        <v>100</v>
      </c>
      <c r="I446" s="104">
        <v>26</v>
      </c>
      <c r="J446" s="98">
        <v>8429</v>
      </c>
      <c r="K446" s="98">
        <v>2094</v>
      </c>
      <c r="L446" s="98">
        <v>0</v>
      </c>
      <c r="M446" s="98">
        <v>0</v>
      </c>
      <c r="N446" s="98">
        <v>0</v>
      </c>
      <c r="O446" s="98">
        <v>3500</v>
      </c>
      <c r="P446" s="104">
        <v>0</v>
      </c>
    </row>
    <row r="447" spans="1:16" ht="12.75">
      <c r="A447" s="102">
        <v>7676</v>
      </c>
      <c r="B447" s="102" t="s">
        <v>2002</v>
      </c>
      <c r="C447" s="98">
        <v>5089</v>
      </c>
      <c r="D447" s="103">
        <v>5123.96</v>
      </c>
      <c r="E447" s="98">
        <f t="shared" si="34"/>
        <v>101</v>
      </c>
      <c r="F447" s="98">
        <v>22732</v>
      </c>
      <c r="G447" s="98">
        <v>22732</v>
      </c>
      <c r="H447" s="98">
        <f t="shared" si="36"/>
        <v>100</v>
      </c>
      <c r="I447" s="104">
        <v>0</v>
      </c>
      <c r="J447" s="98">
        <v>4245</v>
      </c>
      <c r="K447" s="98">
        <v>1375</v>
      </c>
      <c r="L447" s="98">
        <v>0</v>
      </c>
      <c r="M447" s="98">
        <v>0</v>
      </c>
      <c r="N447" s="98">
        <v>625</v>
      </c>
      <c r="O447" s="98">
        <v>0</v>
      </c>
      <c r="P447" s="104">
        <v>0</v>
      </c>
    </row>
    <row r="448" spans="1:16" ht="12.75">
      <c r="A448" s="102">
        <v>7678</v>
      </c>
      <c r="B448" s="102" t="s">
        <v>2003</v>
      </c>
      <c r="C448" s="98">
        <v>7493</v>
      </c>
      <c r="D448" s="103">
        <v>7545.09</v>
      </c>
      <c r="E448" s="98">
        <f t="shared" si="34"/>
        <v>101</v>
      </c>
      <c r="F448" s="98">
        <v>28884</v>
      </c>
      <c r="G448" s="98">
        <v>28884</v>
      </c>
      <c r="H448" s="98">
        <f t="shared" si="36"/>
        <v>100</v>
      </c>
      <c r="I448" s="104">
        <v>10</v>
      </c>
      <c r="J448" s="98">
        <v>5340</v>
      </c>
      <c r="K448" s="98">
        <v>930</v>
      </c>
      <c r="L448" s="98">
        <v>0</v>
      </c>
      <c r="M448" s="98">
        <v>0</v>
      </c>
      <c r="N448" s="98">
        <v>1250</v>
      </c>
      <c r="O448" s="98">
        <v>0</v>
      </c>
      <c r="P448" s="104">
        <v>0</v>
      </c>
    </row>
    <row r="449" spans="1:16" ht="12.75">
      <c r="A449" s="102">
        <v>7680</v>
      </c>
      <c r="B449" s="102" t="s">
        <v>2004</v>
      </c>
      <c r="C449" s="98">
        <v>9696</v>
      </c>
      <c r="D449" s="103">
        <v>9763.51</v>
      </c>
      <c r="E449" s="98">
        <f t="shared" si="34"/>
        <v>101</v>
      </c>
      <c r="F449" s="98">
        <v>43274</v>
      </c>
      <c r="G449" s="98">
        <v>43274</v>
      </c>
      <c r="H449" s="98">
        <f t="shared" si="36"/>
        <v>100</v>
      </c>
      <c r="I449" s="104">
        <v>10</v>
      </c>
      <c r="J449" s="98">
        <v>7061</v>
      </c>
      <c r="K449" s="98">
        <v>1093</v>
      </c>
      <c r="L449" s="98">
        <v>0</v>
      </c>
      <c r="M449" s="98">
        <v>0</v>
      </c>
      <c r="N449" s="98">
        <v>0</v>
      </c>
      <c r="O449" s="98">
        <v>3500</v>
      </c>
      <c r="P449" s="104">
        <v>0</v>
      </c>
    </row>
    <row r="450" spans="1:16" ht="12.75">
      <c r="A450" s="102">
        <v>7682</v>
      </c>
      <c r="B450" s="102" t="s">
        <v>2005</v>
      </c>
      <c r="C450" s="98">
        <v>8833</v>
      </c>
      <c r="D450" s="103">
        <v>8893.46</v>
      </c>
      <c r="E450" s="98">
        <f t="shared" si="34"/>
        <v>101</v>
      </c>
      <c r="F450" s="98">
        <v>21332</v>
      </c>
      <c r="G450" s="98">
        <v>21332</v>
      </c>
      <c r="H450" s="98">
        <f t="shared" si="36"/>
        <v>100</v>
      </c>
      <c r="I450" s="104">
        <v>14</v>
      </c>
      <c r="J450" s="98">
        <v>4775</v>
      </c>
      <c r="K450" s="98">
        <v>1606</v>
      </c>
      <c r="L450" s="98">
        <v>0</v>
      </c>
      <c r="M450" s="98">
        <v>0</v>
      </c>
      <c r="N450" s="98">
        <v>625</v>
      </c>
      <c r="O450" s="98">
        <v>0</v>
      </c>
      <c r="P450" s="104">
        <v>0</v>
      </c>
    </row>
    <row r="451" spans="1:16" ht="12.75">
      <c r="A451" s="102">
        <v>7686</v>
      </c>
      <c r="B451" s="102" t="s">
        <v>2006</v>
      </c>
      <c r="C451" s="98">
        <v>16112</v>
      </c>
      <c r="D451" s="103">
        <v>16222.69</v>
      </c>
      <c r="E451" s="98">
        <f t="shared" si="34"/>
        <v>101</v>
      </c>
      <c r="F451" s="98">
        <v>31456</v>
      </c>
      <c r="G451" s="98">
        <v>31456</v>
      </c>
      <c r="H451" s="98">
        <f t="shared" si="36"/>
        <v>100</v>
      </c>
      <c r="I451" s="104">
        <v>25</v>
      </c>
      <c r="J451" s="98">
        <v>6533</v>
      </c>
      <c r="K451" s="98">
        <v>1030</v>
      </c>
      <c r="L451" s="98">
        <v>0</v>
      </c>
      <c r="M451" s="98">
        <v>0</v>
      </c>
      <c r="N451" s="98">
        <v>3500</v>
      </c>
      <c r="O451" s="98">
        <v>0</v>
      </c>
      <c r="P451" s="104">
        <v>0</v>
      </c>
    </row>
    <row r="452" spans="1:16" ht="12.75">
      <c r="A452" s="102">
        <v>7690</v>
      </c>
      <c r="B452" s="102" t="s">
        <v>2007</v>
      </c>
      <c r="C452" s="98">
        <v>14052</v>
      </c>
      <c r="D452" s="103">
        <v>14148.46</v>
      </c>
      <c r="E452" s="98">
        <f t="shared" si="34"/>
        <v>101</v>
      </c>
      <c r="F452" s="98">
        <v>38994</v>
      </c>
      <c r="G452" s="98">
        <v>38994</v>
      </c>
      <c r="H452" s="98">
        <f t="shared" si="36"/>
        <v>100</v>
      </c>
      <c r="I452" s="104">
        <v>10</v>
      </c>
      <c r="J452" s="98">
        <v>6994</v>
      </c>
      <c r="K452" s="98">
        <v>1057</v>
      </c>
      <c r="L452" s="98">
        <v>0</v>
      </c>
      <c r="M452" s="98">
        <v>0</v>
      </c>
      <c r="N452" s="98">
        <v>0</v>
      </c>
      <c r="O452" s="98">
        <v>3500</v>
      </c>
      <c r="P452" s="104">
        <v>3750</v>
      </c>
    </row>
    <row r="453" spans="1:16" ht="12.75">
      <c r="A453" s="102">
        <v>7694</v>
      </c>
      <c r="B453" s="102" t="s">
        <v>2008</v>
      </c>
      <c r="C453" s="98">
        <v>5573</v>
      </c>
      <c r="D453" s="103">
        <v>5611.17</v>
      </c>
      <c r="E453" s="98">
        <f t="shared" si="34"/>
        <v>101</v>
      </c>
      <c r="F453" s="98">
        <v>26762</v>
      </c>
      <c r="G453" s="98">
        <v>26762</v>
      </c>
      <c r="H453" s="98">
        <f>ROUND(G453*100/F453,0)</f>
        <v>100</v>
      </c>
      <c r="I453" s="104">
        <v>0</v>
      </c>
      <c r="J453" s="98">
        <v>4936</v>
      </c>
      <c r="K453" s="98">
        <v>580</v>
      </c>
      <c r="L453" s="98">
        <v>0</v>
      </c>
      <c r="M453" s="98">
        <v>0</v>
      </c>
      <c r="N453" s="98">
        <v>0</v>
      </c>
      <c r="O453" s="98">
        <v>3500</v>
      </c>
      <c r="P453" s="104">
        <v>2000</v>
      </c>
    </row>
    <row r="454" spans="1:16" s="100" customFormat="1" ht="18" customHeight="1">
      <c r="A454" s="105"/>
      <c r="B454" s="101" t="s">
        <v>2009</v>
      </c>
      <c r="C454" s="95">
        <f>SUM(C432:C453)</f>
        <v>1100918</v>
      </c>
      <c r="D454" s="99">
        <f>SUM(D432:D453)</f>
        <v>1108509.47</v>
      </c>
      <c r="E454" s="95">
        <f t="shared" si="34"/>
        <v>101</v>
      </c>
      <c r="F454" s="95">
        <f>SUM(F432:F453)</f>
        <v>1304923</v>
      </c>
      <c r="G454" s="95">
        <f>SUM(G432:G453)</f>
        <v>1304923</v>
      </c>
      <c r="H454" s="95">
        <f>ROUND(G454*100/F454,0)</f>
        <v>100</v>
      </c>
      <c r="I454" s="99">
        <f>SUM(I432:I453)</f>
        <v>539</v>
      </c>
      <c r="J454" s="95">
        <f>SUM(J432:J453)</f>
        <v>190487</v>
      </c>
      <c r="K454" s="95">
        <f aca="true" t="shared" si="38" ref="K454:P454">SUM(K432:K453)</f>
        <v>40917</v>
      </c>
      <c r="L454" s="95">
        <f t="shared" si="38"/>
        <v>1861977</v>
      </c>
      <c r="M454" s="95">
        <f t="shared" si="38"/>
        <v>1861977</v>
      </c>
      <c r="N454" s="95">
        <f t="shared" si="38"/>
        <v>29834</v>
      </c>
      <c r="O454" s="95">
        <f t="shared" si="38"/>
        <v>28000</v>
      </c>
      <c r="P454" s="99">
        <f t="shared" si="38"/>
        <v>624750</v>
      </c>
    </row>
    <row r="455" spans="1:16" s="100" customFormat="1" ht="18" customHeight="1">
      <c r="A455" s="105"/>
      <c r="B455" s="101" t="s">
        <v>2010</v>
      </c>
      <c r="C455" s="95"/>
      <c r="D455" s="99">
        <v>0</v>
      </c>
      <c r="E455" s="98"/>
      <c r="F455" s="95"/>
      <c r="G455" s="95">
        <v>0</v>
      </c>
      <c r="H455" s="95"/>
      <c r="I455" s="99">
        <v>0</v>
      </c>
      <c r="J455" s="95"/>
      <c r="K455" s="95">
        <v>0</v>
      </c>
      <c r="L455" s="95"/>
      <c r="M455" s="95"/>
      <c r="N455" s="95"/>
      <c r="O455" s="95"/>
      <c r="P455" s="99"/>
    </row>
    <row r="456" spans="1:16" ht="12.75">
      <c r="A456" s="102">
        <v>7800</v>
      </c>
      <c r="B456" s="102" t="s">
        <v>2011</v>
      </c>
      <c r="C456" s="98">
        <v>0</v>
      </c>
      <c r="D456" s="103">
        <v>0</v>
      </c>
      <c r="E456" s="98"/>
      <c r="F456" s="98">
        <v>402710</v>
      </c>
      <c r="G456" s="98">
        <v>402710</v>
      </c>
      <c r="H456" s="98">
        <f aca="true" t="shared" si="39" ref="H456:H483">ROUND(G456*100/F456,0)</f>
        <v>100</v>
      </c>
      <c r="I456" s="104">
        <v>0</v>
      </c>
      <c r="J456" s="98">
        <v>0</v>
      </c>
      <c r="K456" s="98">
        <v>0</v>
      </c>
      <c r="L456" s="98">
        <v>1880315</v>
      </c>
      <c r="M456" s="98">
        <v>1880315</v>
      </c>
      <c r="N456" s="98">
        <v>0</v>
      </c>
      <c r="O456" s="98">
        <v>7500</v>
      </c>
      <c r="P456" s="104">
        <v>0</v>
      </c>
    </row>
    <row r="457" spans="1:16" ht="12.75">
      <c r="A457" s="102">
        <v>7817</v>
      </c>
      <c r="B457" s="102" t="s">
        <v>2012</v>
      </c>
      <c r="C457" s="98">
        <v>146433</v>
      </c>
      <c r="D457" s="103">
        <v>147442.64</v>
      </c>
      <c r="E457" s="98">
        <f aca="true" t="shared" si="40" ref="E457:E485">ROUND(D457*100/C457,0)</f>
        <v>101</v>
      </c>
      <c r="F457" s="98">
        <v>95573</v>
      </c>
      <c r="G457" s="98">
        <v>95573</v>
      </c>
      <c r="H457" s="98">
        <f t="shared" si="39"/>
        <v>100</v>
      </c>
      <c r="I457" s="104">
        <v>0</v>
      </c>
      <c r="J457" s="98">
        <v>16142</v>
      </c>
      <c r="K457" s="98">
        <v>0</v>
      </c>
      <c r="L457" s="98">
        <v>0</v>
      </c>
      <c r="M457" s="98">
        <v>0</v>
      </c>
      <c r="N457" s="98">
        <v>0</v>
      </c>
      <c r="O457" s="98">
        <v>3500</v>
      </c>
      <c r="P457" s="104">
        <v>44000</v>
      </c>
    </row>
    <row r="458" spans="1:16" ht="12.75">
      <c r="A458" s="102">
        <v>7842</v>
      </c>
      <c r="B458" s="102" t="s">
        <v>2013</v>
      </c>
      <c r="C458" s="98">
        <v>18375</v>
      </c>
      <c r="D458" s="103">
        <v>18501.8</v>
      </c>
      <c r="E458" s="98">
        <f t="shared" si="40"/>
        <v>101</v>
      </c>
      <c r="F458" s="98">
        <v>31544</v>
      </c>
      <c r="G458" s="98">
        <v>31544</v>
      </c>
      <c r="H458" s="98">
        <f t="shared" si="39"/>
        <v>100</v>
      </c>
      <c r="I458" s="104">
        <v>29</v>
      </c>
      <c r="J458" s="98">
        <v>6570</v>
      </c>
      <c r="K458" s="98">
        <v>904</v>
      </c>
      <c r="L458" s="98">
        <v>0</v>
      </c>
      <c r="M458" s="98">
        <v>0</v>
      </c>
      <c r="N458" s="98">
        <v>0</v>
      </c>
      <c r="O458" s="98">
        <v>0</v>
      </c>
      <c r="P458" s="104">
        <v>0</v>
      </c>
    </row>
    <row r="459" spans="1:16" ht="12.75">
      <c r="A459" s="102">
        <v>7844</v>
      </c>
      <c r="B459" s="102" t="s">
        <v>2014</v>
      </c>
      <c r="C459" s="98">
        <v>17034</v>
      </c>
      <c r="D459" s="103">
        <v>17152.03</v>
      </c>
      <c r="E459" s="98">
        <f t="shared" si="40"/>
        <v>101</v>
      </c>
      <c r="F459" s="98">
        <v>19909</v>
      </c>
      <c r="G459" s="98">
        <v>19909</v>
      </c>
      <c r="H459" s="98">
        <f t="shared" si="39"/>
        <v>100</v>
      </c>
      <c r="I459" s="104">
        <v>10</v>
      </c>
      <c r="J459" s="98">
        <v>3978</v>
      </c>
      <c r="K459" s="98">
        <v>206</v>
      </c>
      <c r="L459" s="98">
        <v>0</v>
      </c>
      <c r="M459" s="98">
        <v>0</v>
      </c>
      <c r="N459" s="98">
        <v>0</v>
      </c>
      <c r="O459" s="98">
        <v>3500</v>
      </c>
      <c r="P459" s="104">
        <v>16000</v>
      </c>
    </row>
    <row r="460" spans="1:16" ht="12.75">
      <c r="A460" s="102">
        <v>7846</v>
      </c>
      <c r="B460" s="102" t="s">
        <v>2015</v>
      </c>
      <c r="C460" s="98">
        <v>20200</v>
      </c>
      <c r="D460" s="103">
        <v>20339.6</v>
      </c>
      <c r="E460" s="98">
        <f t="shared" si="40"/>
        <v>101</v>
      </c>
      <c r="F460" s="98">
        <v>45867</v>
      </c>
      <c r="G460" s="98">
        <v>45867</v>
      </c>
      <c r="H460" s="98">
        <f t="shared" si="39"/>
        <v>100</v>
      </c>
      <c r="I460" s="104">
        <v>24</v>
      </c>
      <c r="J460" s="98">
        <v>9250</v>
      </c>
      <c r="K460" s="98">
        <v>10808</v>
      </c>
      <c r="L460" s="98">
        <v>0</v>
      </c>
      <c r="M460" s="98">
        <v>0</v>
      </c>
      <c r="N460" s="98">
        <v>0</v>
      </c>
      <c r="O460" s="98">
        <v>3500</v>
      </c>
      <c r="P460" s="104">
        <v>0</v>
      </c>
    </row>
    <row r="461" spans="1:16" ht="12.75">
      <c r="A461" s="102">
        <v>7848</v>
      </c>
      <c r="B461" s="102" t="s">
        <v>2016</v>
      </c>
      <c r="C461" s="98">
        <v>8612</v>
      </c>
      <c r="D461" s="103">
        <v>8671.8</v>
      </c>
      <c r="E461" s="98">
        <f t="shared" si="40"/>
        <v>101</v>
      </c>
      <c r="F461" s="98">
        <v>25630</v>
      </c>
      <c r="G461" s="98">
        <v>25630</v>
      </c>
      <c r="H461" s="98">
        <f t="shared" si="39"/>
        <v>100</v>
      </c>
      <c r="I461" s="104">
        <v>0</v>
      </c>
      <c r="J461" s="98">
        <v>6090</v>
      </c>
      <c r="K461" s="98">
        <v>2835</v>
      </c>
      <c r="L461" s="98">
        <v>0</v>
      </c>
      <c r="M461" s="98">
        <v>0</v>
      </c>
      <c r="N461" s="98">
        <v>0</v>
      </c>
      <c r="O461" s="98">
        <v>0</v>
      </c>
      <c r="P461" s="104">
        <v>0</v>
      </c>
    </row>
    <row r="462" spans="1:16" ht="12.75">
      <c r="A462" s="102">
        <v>7850</v>
      </c>
      <c r="B462" s="102" t="s">
        <v>2017</v>
      </c>
      <c r="C462" s="98">
        <v>21360</v>
      </c>
      <c r="D462" s="103">
        <v>21507.29</v>
      </c>
      <c r="E462" s="98">
        <f t="shared" si="40"/>
        <v>101</v>
      </c>
      <c r="F462" s="98">
        <v>34002</v>
      </c>
      <c r="G462" s="98">
        <v>34002</v>
      </c>
      <c r="H462" s="98">
        <f t="shared" si="39"/>
        <v>100</v>
      </c>
      <c r="I462" s="104">
        <v>89</v>
      </c>
      <c r="J462" s="98">
        <v>6818</v>
      </c>
      <c r="K462" s="98">
        <v>1546</v>
      </c>
      <c r="L462" s="98">
        <v>0</v>
      </c>
      <c r="M462" s="98">
        <v>0</v>
      </c>
      <c r="N462" s="98">
        <v>0</v>
      </c>
      <c r="O462" s="98">
        <v>0</v>
      </c>
      <c r="P462" s="104">
        <v>5000</v>
      </c>
    </row>
    <row r="463" spans="1:16" ht="12.75">
      <c r="A463" s="102">
        <v>7852</v>
      </c>
      <c r="B463" s="102" t="s">
        <v>2018</v>
      </c>
      <c r="C463" s="98">
        <v>14515</v>
      </c>
      <c r="D463" s="103">
        <v>14615.26</v>
      </c>
      <c r="E463" s="98">
        <f t="shared" si="40"/>
        <v>101</v>
      </c>
      <c r="F463" s="98">
        <v>39529</v>
      </c>
      <c r="G463" s="98">
        <v>39529</v>
      </c>
      <c r="H463" s="98">
        <f t="shared" si="39"/>
        <v>100</v>
      </c>
      <c r="I463" s="104">
        <v>24</v>
      </c>
      <c r="J463" s="98">
        <v>6910</v>
      </c>
      <c r="K463" s="98">
        <v>2829</v>
      </c>
      <c r="L463" s="98">
        <v>0</v>
      </c>
      <c r="M463" s="98">
        <v>0</v>
      </c>
      <c r="N463" s="98">
        <v>0</v>
      </c>
      <c r="O463" s="98">
        <v>0</v>
      </c>
      <c r="P463" s="104">
        <v>0</v>
      </c>
    </row>
    <row r="464" spans="1:16" ht="12.75">
      <c r="A464" s="102">
        <v>7854</v>
      </c>
      <c r="B464" s="102" t="s">
        <v>2019</v>
      </c>
      <c r="C464" s="98">
        <v>17650</v>
      </c>
      <c r="D464" s="103">
        <v>17771.61</v>
      </c>
      <c r="E464" s="98">
        <f t="shared" si="40"/>
        <v>101</v>
      </c>
      <c r="F464" s="98">
        <v>30696</v>
      </c>
      <c r="G464" s="98">
        <v>30696</v>
      </c>
      <c r="H464" s="98">
        <f t="shared" si="39"/>
        <v>100</v>
      </c>
      <c r="I464" s="104">
        <v>172</v>
      </c>
      <c r="J464" s="98">
        <v>7214</v>
      </c>
      <c r="K464" s="98">
        <v>1621</v>
      </c>
      <c r="L464" s="98">
        <v>0</v>
      </c>
      <c r="M464" s="98">
        <v>0</v>
      </c>
      <c r="N464" s="98">
        <v>0</v>
      </c>
      <c r="O464" s="98">
        <v>0</v>
      </c>
      <c r="P464" s="104">
        <v>0</v>
      </c>
    </row>
    <row r="465" spans="1:16" ht="12.75">
      <c r="A465" s="102">
        <v>7856</v>
      </c>
      <c r="B465" s="102" t="s">
        <v>2020</v>
      </c>
      <c r="C465" s="98">
        <v>44806</v>
      </c>
      <c r="D465" s="103">
        <v>45114.66</v>
      </c>
      <c r="E465" s="98">
        <f t="shared" si="40"/>
        <v>101</v>
      </c>
      <c r="F465" s="98">
        <v>29218</v>
      </c>
      <c r="G465" s="98">
        <v>29218</v>
      </c>
      <c r="H465" s="98">
        <f t="shared" si="39"/>
        <v>100</v>
      </c>
      <c r="I465" s="104">
        <v>0</v>
      </c>
      <c r="J465" s="98">
        <v>7616</v>
      </c>
      <c r="K465" s="98">
        <v>323</v>
      </c>
      <c r="L465" s="98">
        <v>0</v>
      </c>
      <c r="M465" s="98">
        <v>0</v>
      </c>
      <c r="N465" s="98">
        <v>0</v>
      </c>
      <c r="O465" s="98">
        <v>0</v>
      </c>
      <c r="P465" s="104">
        <v>0</v>
      </c>
    </row>
    <row r="466" spans="1:16" ht="12.75">
      <c r="A466" s="102">
        <v>7858</v>
      </c>
      <c r="B466" s="102" t="s">
        <v>2021</v>
      </c>
      <c r="C466" s="98">
        <v>13908</v>
      </c>
      <c r="D466" s="103">
        <v>14004.23</v>
      </c>
      <c r="E466" s="98">
        <f t="shared" si="40"/>
        <v>101</v>
      </c>
      <c r="F466" s="98">
        <v>29166</v>
      </c>
      <c r="G466" s="98">
        <v>29166</v>
      </c>
      <c r="H466" s="98">
        <f t="shared" si="39"/>
        <v>100</v>
      </c>
      <c r="I466" s="104">
        <v>22</v>
      </c>
      <c r="J466" s="98">
        <v>5733</v>
      </c>
      <c r="K466" s="98">
        <v>191</v>
      </c>
      <c r="L466" s="98">
        <v>0</v>
      </c>
      <c r="M466" s="98">
        <v>0</v>
      </c>
      <c r="N466" s="98">
        <v>0</v>
      </c>
      <c r="O466" s="98">
        <v>3500</v>
      </c>
      <c r="P466" s="104">
        <v>0</v>
      </c>
    </row>
    <row r="467" spans="1:16" ht="12.75">
      <c r="A467" s="102">
        <v>7860</v>
      </c>
      <c r="B467" s="102" t="s">
        <v>2022</v>
      </c>
      <c r="C467" s="98">
        <v>4689</v>
      </c>
      <c r="D467" s="103">
        <v>4721.37</v>
      </c>
      <c r="E467" s="98">
        <f t="shared" si="40"/>
        <v>101</v>
      </c>
      <c r="F467" s="98">
        <v>25794</v>
      </c>
      <c r="G467" s="98">
        <v>25794</v>
      </c>
      <c r="H467" s="98">
        <f t="shared" si="39"/>
        <v>100</v>
      </c>
      <c r="I467" s="104">
        <v>28</v>
      </c>
      <c r="J467" s="98">
        <v>4781</v>
      </c>
      <c r="K467" s="98">
        <v>422</v>
      </c>
      <c r="L467" s="98">
        <v>0</v>
      </c>
      <c r="M467" s="98">
        <v>0</v>
      </c>
      <c r="N467" s="98">
        <v>0</v>
      </c>
      <c r="O467" s="98">
        <v>0</v>
      </c>
      <c r="P467" s="104">
        <v>0</v>
      </c>
    </row>
    <row r="468" spans="1:16" ht="12.75">
      <c r="A468" s="102">
        <v>7862</v>
      </c>
      <c r="B468" s="102" t="s">
        <v>2023</v>
      </c>
      <c r="C468" s="98">
        <v>31858</v>
      </c>
      <c r="D468" s="103">
        <v>32077.1</v>
      </c>
      <c r="E468" s="98">
        <f t="shared" si="40"/>
        <v>101</v>
      </c>
      <c r="F468" s="98">
        <v>37320</v>
      </c>
      <c r="G468" s="98">
        <v>37320</v>
      </c>
      <c r="H468" s="98">
        <f t="shared" si="39"/>
        <v>100</v>
      </c>
      <c r="I468" s="104">
        <v>0</v>
      </c>
      <c r="J468" s="98">
        <v>8156</v>
      </c>
      <c r="K468" s="98">
        <v>1506</v>
      </c>
      <c r="L468" s="98">
        <v>2796</v>
      </c>
      <c r="M468" s="98">
        <v>2796</v>
      </c>
      <c r="N468" s="98">
        <v>0</v>
      </c>
      <c r="O468" s="98">
        <v>3500</v>
      </c>
      <c r="P468" s="104">
        <v>0</v>
      </c>
    </row>
    <row r="469" spans="1:16" ht="12.75">
      <c r="A469" s="102">
        <v>7866</v>
      </c>
      <c r="B469" s="102" t="s">
        <v>2024</v>
      </c>
      <c r="C469" s="98">
        <v>16870</v>
      </c>
      <c r="D469" s="103">
        <v>16986.68</v>
      </c>
      <c r="E469" s="98">
        <f t="shared" si="40"/>
        <v>101</v>
      </c>
      <c r="F469" s="98">
        <v>22068</v>
      </c>
      <c r="G469" s="98">
        <v>22068</v>
      </c>
      <c r="H469" s="98">
        <f t="shared" si="39"/>
        <v>100</v>
      </c>
      <c r="I469" s="104">
        <v>0</v>
      </c>
      <c r="J469" s="98">
        <v>4309</v>
      </c>
      <c r="K469" s="98">
        <v>402</v>
      </c>
      <c r="L469" s="98">
        <v>0</v>
      </c>
      <c r="M469" s="98">
        <v>0</v>
      </c>
      <c r="N469" s="98">
        <v>0</v>
      </c>
      <c r="O469" s="98">
        <v>0</v>
      </c>
      <c r="P469" s="104">
        <v>0</v>
      </c>
    </row>
    <row r="470" spans="1:16" ht="12.75">
      <c r="A470" s="102">
        <v>7868</v>
      </c>
      <c r="B470" s="102" t="s">
        <v>2025</v>
      </c>
      <c r="C470" s="98">
        <v>29344</v>
      </c>
      <c r="D470" s="103">
        <v>29546.15</v>
      </c>
      <c r="E470" s="98">
        <f t="shared" si="40"/>
        <v>101</v>
      </c>
      <c r="F470" s="98">
        <v>38829</v>
      </c>
      <c r="G470" s="98">
        <v>38829</v>
      </c>
      <c r="H470" s="98">
        <f t="shared" si="39"/>
        <v>100</v>
      </c>
      <c r="I470" s="104">
        <v>74</v>
      </c>
      <c r="J470" s="98">
        <v>6736</v>
      </c>
      <c r="K470" s="98">
        <v>173</v>
      </c>
      <c r="L470" s="98">
        <v>0</v>
      </c>
      <c r="M470" s="98">
        <v>0</v>
      </c>
      <c r="N470" s="98">
        <v>0</v>
      </c>
      <c r="O470" s="98">
        <v>3500</v>
      </c>
      <c r="P470" s="104">
        <v>0</v>
      </c>
    </row>
    <row r="471" spans="1:16" ht="12.75">
      <c r="A471" s="102">
        <v>7870</v>
      </c>
      <c r="B471" s="102" t="s">
        <v>2026</v>
      </c>
      <c r="C471" s="98">
        <v>113182</v>
      </c>
      <c r="D471" s="103">
        <v>113962.48</v>
      </c>
      <c r="E471" s="98">
        <f t="shared" si="40"/>
        <v>101</v>
      </c>
      <c r="F471" s="98">
        <v>89691</v>
      </c>
      <c r="G471" s="98">
        <v>89691</v>
      </c>
      <c r="H471" s="98">
        <f t="shared" si="39"/>
        <v>100</v>
      </c>
      <c r="I471" s="104">
        <v>244</v>
      </c>
      <c r="J471" s="98">
        <v>15304</v>
      </c>
      <c r="K471" s="98">
        <v>928</v>
      </c>
      <c r="L471" s="98">
        <v>0</v>
      </c>
      <c r="M471" s="98">
        <v>0</v>
      </c>
      <c r="N471" s="98">
        <v>0</v>
      </c>
      <c r="O471" s="98">
        <v>0</v>
      </c>
      <c r="P471" s="104">
        <v>0</v>
      </c>
    </row>
    <row r="472" spans="1:16" ht="12.75">
      <c r="A472" s="102">
        <v>7872</v>
      </c>
      <c r="B472" s="102" t="s">
        <v>2027</v>
      </c>
      <c r="C472" s="98">
        <v>13202</v>
      </c>
      <c r="D472" s="103">
        <v>13293.22</v>
      </c>
      <c r="E472" s="98">
        <f t="shared" si="40"/>
        <v>101</v>
      </c>
      <c r="F472" s="98">
        <v>19423</v>
      </c>
      <c r="G472" s="98">
        <v>19423</v>
      </c>
      <c r="H472" s="98">
        <f t="shared" si="39"/>
        <v>100</v>
      </c>
      <c r="I472" s="104">
        <v>0</v>
      </c>
      <c r="J472" s="98">
        <v>4911</v>
      </c>
      <c r="K472" s="98">
        <v>2666</v>
      </c>
      <c r="L472" s="98">
        <v>0</v>
      </c>
      <c r="M472" s="98">
        <v>0</v>
      </c>
      <c r="N472" s="98">
        <v>0</v>
      </c>
      <c r="O472" s="98">
        <v>3500</v>
      </c>
      <c r="P472" s="104">
        <v>12000</v>
      </c>
    </row>
    <row r="473" spans="1:16" ht="12.75">
      <c r="A473" s="102">
        <v>7874</v>
      </c>
      <c r="B473" s="102" t="s">
        <v>2028</v>
      </c>
      <c r="C473" s="98">
        <v>11948</v>
      </c>
      <c r="D473" s="103">
        <v>12029.97</v>
      </c>
      <c r="E473" s="98">
        <f t="shared" si="40"/>
        <v>101</v>
      </c>
      <c r="F473" s="98">
        <v>17006</v>
      </c>
      <c r="G473" s="98">
        <v>17006</v>
      </c>
      <c r="H473" s="98">
        <f t="shared" si="39"/>
        <v>100</v>
      </c>
      <c r="I473" s="104">
        <v>16</v>
      </c>
      <c r="J473" s="98">
        <v>3649</v>
      </c>
      <c r="K473" s="98">
        <v>531</v>
      </c>
      <c r="L473" s="98">
        <v>0</v>
      </c>
      <c r="M473" s="98">
        <v>0</v>
      </c>
      <c r="N473" s="98">
        <v>0</v>
      </c>
      <c r="O473" s="98">
        <v>0</v>
      </c>
      <c r="P473" s="104">
        <v>0</v>
      </c>
    </row>
    <row r="474" spans="1:16" ht="12.75">
      <c r="A474" s="102">
        <v>7876</v>
      </c>
      <c r="B474" s="102" t="s">
        <v>2029</v>
      </c>
      <c r="C474" s="98">
        <v>37727</v>
      </c>
      <c r="D474" s="103">
        <v>37987.29</v>
      </c>
      <c r="E474" s="98">
        <f t="shared" si="40"/>
        <v>101</v>
      </c>
      <c r="F474" s="98">
        <v>29420</v>
      </c>
      <c r="G474" s="98">
        <v>29420</v>
      </c>
      <c r="H474" s="98">
        <f t="shared" si="39"/>
        <v>100</v>
      </c>
      <c r="I474" s="104">
        <v>39</v>
      </c>
      <c r="J474" s="98">
        <v>6915</v>
      </c>
      <c r="K474" s="98">
        <v>54</v>
      </c>
      <c r="L474" s="98">
        <v>0</v>
      </c>
      <c r="M474" s="98">
        <v>0</v>
      </c>
      <c r="N474" s="98">
        <v>0</v>
      </c>
      <c r="O474" s="98">
        <v>0</v>
      </c>
      <c r="P474" s="104">
        <v>0</v>
      </c>
    </row>
    <row r="475" spans="1:16" ht="12.75">
      <c r="A475" s="102">
        <v>7878</v>
      </c>
      <c r="B475" s="102" t="s">
        <v>2030</v>
      </c>
      <c r="C475" s="98">
        <v>17187</v>
      </c>
      <c r="D475" s="103">
        <v>17305.23</v>
      </c>
      <c r="E475" s="98">
        <f t="shared" si="40"/>
        <v>101</v>
      </c>
      <c r="F475" s="98">
        <v>22131</v>
      </c>
      <c r="G475" s="98">
        <v>22131</v>
      </c>
      <c r="H475" s="98">
        <f t="shared" si="39"/>
        <v>100</v>
      </c>
      <c r="I475" s="104">
        <v>0</v>
      </c>
      <c r="J475" s="98">
        <v>5005</v>
      </c>
      <c r="K475" s="98">
        <v>141</v>
      </c>
      <c r="L475" s="98">
        <v>0</v>
      </c>
      <c r="M475" s="98">
        <v>0</v>
      </c>
      <c r="N475" s="98">
        <v>0</v>
      </c>
      <c r="O475" s="98">
        <v>3500</v>
      </c>
      <c r="P475" s="104">
        <v>6870</v>
      </c>
    </row>
    <row r="476" spans="1:16" ht="12.75">
      <c r="A476" s="102">
        <v>7880</v>
      </c>
      <c r="B476" s="102" t="s">
        <v>2031</v>
      </c>
      <c r="C476" s="98">
        <v>9556</v>
      </c>
      <c r="D476" s="103">
        <v>9622.05</v>
      </c>
      <c r="E476" s="98">
        <f t="shared" si="40"/>
        <v>101</v>
      </c>
      <c r="F476" s="98">
        <v>19966</v>
      </c>
      <c r="G476" s="98">
        <v>19966</v>
      </c>
      <c r="H476" s="98">
        <f t="shared" si="39"/>
        <v>100</v>
      </c>
      <c r="I476" s="104">
        <v>74</v>
      </c>
      <c r="J476" s="98">
        <v>4062</v>
      </c>
      <c r="K476" s="98">
        <v>1276</v>
      </c>
      <c r="L476" s="98">
        <v>0</v>
      </c>
      <c r="M476" s="98">
        <v>0</v>
      </c>
      <c r="N476" s="98">
        <v>0</v>
      </c>
      <c r="O476" s="98">
        <v>0</v>
      </c>
      <c r="P476" s="104">
        <v>0</v>
      </c>
    </row>
    <row r="477" spans="1:16" ht="12.75">
      <c r="A477" s="102">
        <v>7882</v>
      </c>
      <c r="B477" s="102" t="s">
        <v>2032</v>
      </c>
      <c r="C477" s="98">
        <v>10616</v>
      </c>
      <c r="D477" s="103">
        <v>10689.02</v>
      </c>
      <c r="E477" s="98">
        <f t="shared" si="40"/>
        <v>101</v>
      </c>
      <c r="F477" s="98">
        <v>33937</v>
      </c>
      <c r="G477" s="98">
        <v>33937</v>
      </c>
      <c r="H477" s="98">
        <f t="shared" si="39"/>
        <v>100</v>
      </c>
      <c r="I477" s="104">
        <v>0</v>
      </c>
      <c r="J477" s="98">
        <v>6443</v>
      </c>
      <c r="K477" s="98">
        <v>637</v>
      </c>
      <c r="L477" s="98">
        <v>0</v>
      </c>
      <c r="M477" s="98">
        <v>0</v>
      </c>
      <c r="N477" s="98">
        <v>0</v>
      </c>
      <c r="O477" s="98">
        <v>0</v>
      </c>
      <c r="P477" s="104">
        <v>0</v>
      </c>
    </row>
    <row r="478" spans="1:16" ht="12.75">
      <c r="A478" s="102">
        <v>7886</v>
      </c>
      <c r="B478" s="102" t="s">
        <v>2033</v>
      </c>
      <c r="C478" s="98">
        <v>20094</v>
      </c>
      <c r="D478" s="103">
        <v>20232.17</v>
      </c>
      <c r="E478" s="98">
        <f t="shared" si="40"/>
        <v>101</v>
      </c>
      <c r="F478" s="98">
        <v>60451</v>
      </c>
      <c r="G478" s="98">
        <v>60451</v>
      </c>
      <c r="H478" s="98">
        <f t="shared" si="39"/>
        <v>100</v>
      </c>
      <c r="I478" s="104">
        <v>98</v>
      </c>
      <c r="J478" s="98">
        <v>10114</v>
      </c>
      <c r="K478" s="98">
        <v>231</v>
      </c>
      <c r="L478" s="98">
        <v>10000</v>
      </c>
      <c r="M478" s="98">
        <v>10000</v>
      </c>
      <c r="N478" s="98">
        <v>0</v>
      </c>
      <c r="O478" s="98">
        <v>0</v>
      </c>
      <c r="P478" s="104">
        <v>0</v>
      </c>
    </row>
    <row r="479" spans="1:16" ht="12.75">
      <c r="A479" s="102">
        <v>7888</v>
      </c>
      <c r="B479" s="102" t="s">
        <v>2034</v>
      </c>
      <c r="C479" s="98">
        <v>39109</v>
      </c>
      <c r="D479" s="103">
        <v>39378.85</v>
      </c>
      <c r="E479" s="98">
        <f t="shared" si="40"/>
        <v>101</v>
      </c>
      <c r="F479" s="98">
        <v>158258</v>
      </c>
      <c r="G479" s="98">
        <v>158258</v>
      </c>
      <c r="H479" s="98">
        <f t="shared" si="39"/>
        <v>100</v>
      </c>
      <c r="I479" s="104">
        <v>108</v>
      </c>
      <c r="J479" s="98">
        <v>24488</v>
      </c>
      <c r="K479" s="98">
        <v>787</v>
      </c>
      <c r="L479" s="98">
        <v>0</v>
      </c>
      <c r="M479" s="98">
        <v>0</v>
      </c>
      <c r="N479" s="98">
        <v>0</v>
      </c>
      <c r="O479" s="98">
        <v>0</v>
      </c>
      <c r="P479" s="104">
        <v>0</v>
      </c>
    </row>
    <row r="480" spans="1:16" ht="12.75">
      <c r="A480" s="102">
        <v>7890</v>
      </c>
      <c r="B480" s="102" t="s">
        <v>2035</v>
      </c>
      <c r="C480" s="98">
        <v>9022</v>
      </c>
      <c r="D480" s="103">
        <v>9084.59</v>
      </c>
      <c r="E480" s="98">
        <f t="shared" si="40"/>
        <v>101</v>
      </c>
      <c r="F480" s="98">
        <v>33972</v>
      </c>
      <c r="G480" s="98">
        <v>33972</v>
      </c>
      <c r="H480" s="98">
        <f t="shared" si="39"/>
        <v>100</v>
      </c>
      <c r="I480" s="104">
        <v>76</v>
      </c>
      <c r="J480" s="98">
        <v>5896</v>
      </c>
      <c r="K480" s="98">
        <v>74</v>
      </c>
      <c r="L480" s="98">
        <v>0</v>
      </c>
      <c r="M480" s="98">
        <v>0</v>
      </c>
      <c r="N480" s="98">
        <v>0</v>
      </c>
      <c r="O480" s="98">
        <v>0</v>
      </c>
      <c r="P480" s="104">
        <v>0</v>
      </c>
    </row>
    <row r="481" spans="1:16" ht="12.75">
      <c r="A481" s="102">
        <v>7892</v>
      </c>
      <c r="B481" s="102" t="s">
        <v>2036</v>
      </c>
      <c r="C481" s="98">
        <v>13796</v>
      </c>
      <c r="D481" s="103">
        <v>13891.13</v>
      </c>
      <c r="E481" s="98">
        <f t="shared" si="40"/>
        <v>101</v>
      </c>
      <c r="F481" s="98">
        <v>19916</v>
      </c>
      <c r="G481" s="98">
        <v>19916</v>
      </c>
      <c r="H481" s="98">
        <f t="shared" si="39"/>
        <v>100</v>
      </c>
      <c r="I481" s="104">
        <v>0</v>
      </c>
      <c r="J481" s="98">
        <v>4451</v>
      </c>
      <c r="K481" s="98">
        <v>670</v>
      </c>
      <c r="L481" s="98">
        <v>0</v>
      </c>
      <c r="M481" s="98">
        <v>0</v>
      </c>
      <c r="N481" s="98">
        <v>0</v>
      </c>
      <c r="O481" s="98">
        <v>0</v>
      </c>
      <c r="P481" s="104">
        <v>0</v>
      </c>
    </row>
    <row r="482" spans="1:16" ht="12.75">
      <c r="A482" s="102">
        <v>7894</v>
      </c>
      <c r="B482" s="102" t="s">
        <v>2037</v>
      </c>
      <c r="C482" s="98">
        <v>42832</v>
      </c>
      <c r="D482" s="103">
        <v>43127.21</v>
      </c>
      <c r="E482" s="98">
        <f t="shared" si="40"/>
        <v>101</v>
      </c>
      <c r="F482" s="98">
        <v>16326</v>
      </c>
      <c r="G482" s="98">
        <v>16326</v>
      </c>
      <c r="H482" s="98">
        <f t="shared" si="39"/>
        <v>100</v>
      </c>
      <c r="I482" s="104">
        <v>494</v>
      </c>
      <c r="J482" s="98">
        <v>3925</v>
      </c>
      <c r="K482" s="98">
        <v>618</v>
      </c>
      <c r="L482" s="98">
        <v>0</v>
      </c>
      <c r="M482" s="98">
        <v>0</v>
      </c>
      <c r="N482" s="98">
        <v>0</v>
      </c>
      <c r="O482" s="98">
        <v>0</v>
      </c>
      <c r="P482" s="104">
        <v>0</v>
      </c>
    </row>
    <row r="483" spans="1:16" ht="12.75">
      <c r="A483" s="102">
        <v>7896</v>
      </c>
      <c r="B483" s="102" t="s">
        <v>2038</v>
      </c>
      <c r="C483" s="98">
        <v>56045</v>
      </c>
      <c r="D483" s="103">
        <v>56431.21</v>
      </c>
      <c r="E483" s="98">
        <f t="shared" si="40"/>
        <v>101</v>
      </c>
      <c r="F483" s="98">
        <v>3303</v>
      </c>
      <c r="G483" s="98">
        <v>3303</v>
      </c>
      <c r="H483" s="98">
        <f t="shared" si="39"/>
        <v>100</v>
      </c>
      <c r="I483" s="104">
        <v>0</v>
      </c>
      <c r="J483" s="98">
        <v>6416</v>
      </c>
      <c r="K483" s="98">
        <v>680</v>
      </c>
      <c r="L483" s="98">
        <v>0</v>
      </c>
      <c r="M483" s="98">
        <v>0</v>
      </c>
      <c r="N483" s="98">
        <v>2049</v>
      </c>
      <c r="O483" s="98">
        <v>0</v>
      </c>
      <c r="P483" s="104">
        <v>0</v>
      </c>
    </row>
    <row r="484" spans="1:16" ht="12.75">
      <c r="A484" s="102">
        <v>7898</v>
      </c>
      <c r="B484" s="102" t="s">
        <v>2039</v>
      </c>
      <c r="C484" s="98">
        <v>39858</v>
      </c>
      <c r="D484" s="103">
        <v>40132.14</v>
      </c>
      <c r="E484" s="98">
        <f t="shared" si="40"/>
        <v>101</v>
      </c>
      <c r="F484" s="98">
        <v>40972</v>
      </c>
      <c r="G484" s="98">
        <v>40972</v>
      </c>
      <c r="H484" s="98">
        <f>ROUND(G484*100/F484,0)</f>
        <v>100</v>
      </c>
      <c r="I484" s="104">
        <v>0</v>
      </c>
      <c r="J484" s="98">
        <v>9639</v>
      </c>
      <c r="K484" s="98">
        <v>680</v>
      </c>
      <c r="L484" s="98">
        <v>0</v>
      </c>
      <c r="M484" s="98">
        <v>0</v>
      </c>
      <c r="N484" s="98">
        <v>0</v>
      </c>
      <c r="O484" s="98">
        <v>0</v>
      </c>
      <c r="P484" s="104">
        <v>0</v>
      </c>
    </row>
    <row r="485" spans="1:16" s="100" customFormat="1" ht="18" customHeight="1">
      <c r="A485" s="105"/>
      <c r="B485" s="101" t="s">
        <v>2040</v>
      </c>
      <c r="C485" s="95">
        <f>SUM(C456:C484)</f>
        <v>839828</v>
      </c>
      <c r="D485" s="99">
        <f>SUM(D456:D484)</f>
        <v>845618.78</v>
      </c>
      <c r="E485" s="95">
        <f t="shared" si="40"/>
        <v>101</v>
      </c>
      <c r="F485" s="95">
        <f>SUM(F456:F484)</f>
        <v>1472627</v>
      </c>
      <c r="G485" s="95">
        <f>SUM(G456:G484)</f>
        <v>1472627</v>
      </c>
      <c r="H485" s="95">
        <f>ROUND(G485*100/F485,0)</f>
        <v>100</v>
      </c>
      <c r="I485" s="99">
        <f>SUM(I456:I484)</f>
        <v>1621</v>
      </c>
      <c r="J485" s="95">
        <f>SUM(J456:J484)</f>
        <v>211521</v>
      </c>
      <c r="K485" s="95">
        <f aca="true" t="shared" si="41" ref="K485:P485">SUM(K456:K484)</f>
        <v>33739</v>
      </c>
      <c r="L485" s="95">
        <f t="shared" si="41"/>
        <v>1893111</v>
      </c>
      <c r="M485" s="95">
        <f t="shared" si="41"/>
        <v>1893111</v>
      </c>
      <c r="N485" s="95">
        <f t="shared" si="41"/>
        <v>2049</v>
      </c>
      <c r="O485" s="95">
        <f t="shared" si="41"/>
        <v>35500</v>
      </c>
      <c r="P485" s="99">
        <f t="shared" si="41"/>
        <v>83870</v>
      </c>
    </row>
    <row r="486" spans="1:16" s="100" customFormat="1" ht="18" customHeight="1">
      <c r="A486" s="105"/>
      <c r="B486" s="101" t="s">
        <v>2041</v>
      </c>
      <c r="C486" s="95"/>
      <c r="D486" s="99">
        <v>0</v>
      </c>
      <c r="E486" s="98"/>
      <c r="F486" s="95"/>
      <c r="G486" s="95">
        <v>0</v>
      </c>
      <c r="H486" s="95"/>
      <c r="I486" s="99">
        <v>0</v>
      </c>
      <c r="J486" s="95"/>
      <c r="K486" s="95">
        <v>0</v>
      </c>
      <c r="L486" s="95"/>
      <c r="M486" s="95"/>
      <c r="N486" s="95"/>
      <c r="O486" s="95"/>
      <c r="P486" s="99"/>
    </row>
    <row r="487" spans="1:16" ht="12.75">
      <c r="A487" s="102">
        <v>8000</v>
      </c>
      <c r="B487" s="102" t="s">
        <v>2042</v>
      </c>
      <c r="C487" s="98">
        <v>0</v>
      </c>
      <c r="D487" s="103">
        <v>0</v>
      </c>
      <c r="E487" s="98"/>
      <c r="F487" s="98">
        <v>1307570</v>
      </c>
      <c r="G487" s="98">
        <v>1307570</v>
      </c>
      <c r="H487" s="98">
        <f>ROUND(G487*100/F487,0)</f>
        <v>100</v>
      </c>
      <c r="I487" s="104">
        <v>152</v>
      </c>
      <c r="J487" s="98">
        <v>0</v>
      </c>
      <c r="K487" s="98">
        <v>0</v>
      </c>
      <c r="L487" s="98">
        <v>4109499</v>
      </c>
      <c r="M487" s="98">
        <v>4109499</v>
      </c>
      <c r="N487" s="98">
        <v>3639</v>
      </c>
      <c r="O487" s="98">
        <v>6040</v>
      </c>
      <c r="P487" s="104">
        <v>0</v>
      </c>
    </row>
    <row r="488" spans="1:16" ht="12.75">
      <c r="A488" s="102">
        <v>8005</v>
      </c>
      <c r="B488" s="102" t="s">
        <v>2043</v>
      </c>
      <c r="C488" s="98">
        <v>201071</v>
      </c>
      <c r="D488" s="103">
        <v>202457.58</v>
      </c>
      <c r="E488" s="98">
        <f aca="true" t="shared" si="42" ref="E488:E551">ROUND(D488*100/C488,0)</f>
        <v>101</v>
      </c>
      <c r="F488" s="98">
        <v>36875</v>
      </c>
      <c r="G488" s="98">
        <v>36875</v>
      </c>
      <c r="H488" s="98">
        <f>ROUND(G488*100/F488,0)</f>
        <v>100</v>
      </c>
      <c r="I488" s="104">
        <v>0</v>
      </c>
      <c r="J488" s="98">
        <v>14107</v>
      </c>
      <c r="K488" s="98">
        <v>3110</v>
      </c>
      <c r="L488" s="98">
        <v>100353</v>
      </c>
      <c r="M488" s="98">
        <v>100353</v>
      </c>
      <c r="N488" s="98">
        <v>0</v>
      </c>
      <c r="O488" s="98">
        <v>0</v>
      </c>
      <c r="P488" s="104">
        <v>77035</v>
      </c>
    </row>
    <row r="489" spans="1:16" ht="12.75">
      <c r="A489" s="102">
        <v>8007</v>
      </c>
      <c r="B489" s="102" t="s">
        <v>2044</v>
      </c>
      <c r="C489" s="98">
        <v>289236</v>
      </c>
      <c r="D489" s="103">
        <v>291230.04</v>
      </c>
      <c r="E489" s="98">
        <f t="shared" si="42"/>
        <v>101</v>
      </c>
      <c r="F489" s="98">
        <v>0</v>
      </c>
      <c r="G489" s="98">
        <v>0</v>
      </c>
      <c r="H489" s="98"/>
      <c r="I489" s="104">
        <v>0</v>
      </c>
      <c r="J489" s="98">
        <v>0</v>
      </c>
      <c r="K489" s="98">
        <v>10</v>
      </c>
      <c r="L489" s="98">
        <v>353</v>
      </c>
      <c r="M489" s="98">
        <v>353</v>
      </c>
      <c r="N489" s="98">
        <v>0</v>
      </c>
      <c r="O489" s="98">
        <v>3500</v>
      </c>
      <c r="P489" s="104">
        <v>0</v>
      </c>
    </row>
    <row r="490" spans="1:16" ht="12.75">
      <c r="A490" s="102">
        <v>8009</v>
      </c>
      <c r="B490" s="102" t="s">
        <v>2045</v>
      </c>
      <c r="C490" s="98">
        <v>1128886</v>
      </c>
      <c r="D490" s="103">
        <v>1136669.94</v>
      </c>
      <c r="E490" s="98">
        <f t="shared" si="42"/>
        <v>101</v>
      </c>
      <c r="F490" s="98">
        <v>0</v>
      </c>
      <c r="G490" s="98">
        <v>0</v>
      </c>
      <c r="H490" s="98"/>
      <c r="I490" s="104">
        <v>0</v>
      </c>
      <c r="J490" s="98">
        <v>0</v>
      </c>
      <c r="K490" s="98">
        <v>10163</v>
      </c>
      <c r="L490" s="98">
        <v>353</v>
      </c>
      <c r="M490" s="98">
        <v>353</v>
      </c>
      <c r="N490" s="98">
        <v>0</v>
      </c>
      <c r="O490" s="98">
        <v>0</v>
      </c>
      <c r="P490" s="104">
        <v>0</v>
      </c>
    </row>
    <row r="491" spans="1:16" ht="12.75">
      <c r="A491" s="102">
        <v>8011</v>
      </c>
      <c r="B491" s="102" t="s">
        <v>2046</v>
      </c>
      <c r="C491" s="98">
        <v>1713971</v>
      </c>
      <c r="D491" s="103">
        <v>1725789.37</v>
      </c>
      <c r="E491" s="98">
        <f t="shared" si="42"/>
        <v>101</v>
      </c>
      <c r="F491" s="98">
        <v>0</v>
      </c>
      <c r="G491" s="98">
        <v>0</v>
      </c>
      <c r="H491" s="98"/>
      <c r="I491" s="104">
        <v>0</v>
      </c>
      <c r="J491" s="98">
        <v>0</v>
      </c>
      <c r="K491" s="98">
        <v>649</v>
      </c>
      <c r="L491" s="98">
        <v>531</v>
      </c>
      <c r="M491" s="98">
        <v>531</v>
      </c>
      <c r="N491" s="98">
        <v>4443</v>
      </c>
      <c r="O491" s="98">
        <v>0</v>
      </c>
      <c r="P491" s="104">
        <v>0</v>
      </c>
    </row>
    <row r="492" spans="1:16" ht="12.75">
      <c r="A492" s="102">
        <v>8013</v>
      </c>
      <c r="B492" s="102" t="s">
        <v>2047</v>
      </c>
      <c r="C492" s="98">
        <v>455995</v>
      </c>
      <c r="D492" s="103">
        <v>459139.15</v>
      </c>
      <c r="E492" s="98">
        <f t="shared" si="42"/>
        <v>101</v>
      </c>
      <c r="F492" s="98">
        <v>0</v>
      </c>
      <c r="G492" s="98">
        <v>0</v>
      </c>
      <c r="H492" s="98"/>
      <c r="I492" s="104">
        <v>0</v>
      </c>
      <c r="J492" s="98">
        <v>0</v>
      </c>
      <c r="K492" s="98">
        <v>998</v>
      </c>
      <c r="L492" s="98">
        <v>67353</v>
      </c>
      <c r="M492" s="98">
        <v>67353</v>
      </c>
      <c r="N492" s="98">
        <v>3500</v>
      </c>
      <c r="O492" s="98">
        <v>0</v>
      </c>
      <c r="P492" s="104">
        <v>126564</v>
      </c>
    </row>
    <row r="493" spans="1:16" ht="12.75">
      <c r="A493" s="102">
        <v>8015</v>
      </c>
      <c r="B493" s="102" t="s">
        <v>2048</v>
      </c>
      <c r="C493" s="98">
        <v>767583</v>
      </c>
      <c r="D493" s="103">
        <v>772875.86</v>
      </c>
      <c r="E493" s="98">
        <f t="shared" si="42"/>
        <v>101</v>
      </c>
      <c r="F493" s="98">
        <v>0</v>
      </c>
      <c r="G493" s="98">
        <v>0</v>
      </c>
      <c r="H493" s="98"/>
      <c r="I493" s="104">
        <v>0</v>
      </c>
      <c r="J493" s="98">
        <v>0</v>
      </c>
      <c r="K493" s="98">
        <v>74</v>
      </c>
      <c r="L493" s="98">
        <v>201237</v>
      </c>
      <c r="M493" s="98">
        <v>201237</v>
      </c>
      <c r="N493" s="98">
        <v>0</v>
      </c>
      <c r="O493" s="98">
        <v>3000</v>
      </c>
      <c r="P493" s="104">
        <v>0</v>
      </c>
    </row>
    <row r="494" spans="1:16" ht="12.75">
      <c r="A494" s="102">
        <v>8017</v>
      </c>
      <c r="B494" s="102" t="s">
        <v>2049</v>
      </c>
      <c r="C494" s="98">
        <v>261649</v>
      </c>
      <c r="D494" s="103">
        <v>263453.61</v>
      </c>
      <c r="E494" s="98">
        <f t="shared" si="42"/>
        <v>101</v>
      </c>
      <c r="F494" s="98">
        <v>0</v>
      </c>
      <c r="G494" s="98">
        <v>0</v>
      </c>
      <c r="H494" s="98"/>
      <c r="I494" s="104">
        <v>0</v>
      </c>
      <c r="J494" s="98">
        <v>0</v>
      </c>
      <c r="K494" s="98">
        <v>24</v>
      </c>
      <c r="L494" s="98">
        <v>0</v>
      </c>
      <c r="M494" s="98">
        <v>0</v>
      </c>
      <c r="N494" s="98">
        <v>0</v>
      </c>
      <c r="O494" s="98">
        <v>3250</v>
      </c>
      <c r="P494" s="104">
        <v>278000</v>
      </c>
    </row>
    <row r="495" spans="1:16" ht="12.75">
      <c r="A495" s="102">
        <v>8042</v>
      </c>
      <c r="B495" s="102" t="s">
        <v>2050</v>
      </c>
      <c r="C495" s="98">
        <v>46822</v>
      </c>
      <c r="D495" s="103">
        <v>47144.69</v>
      </c>
      <c r="E495" s="98">
        <f t="shared" si="42"/>
        <v>101</v>
      </c>
      <c r="F495" s="98">
        <v>15587</v>
      </c>
      <c r="G495" s="98">
        <v>15587</v>
      </c>
      <c r="H495" s="98">
        <f>ROUND(G495*100/F495,0)</f>
        <v>100</v>
      </c>
      <c r="I495" s="104">
        <v>1021</v>
      </c>
      <c r="J495" s="98">
        <v>8575</v>
      </c>
      <c r="K495" s="98">
        <v>7059</v>
      </c>
      <c r="L495" s="98">
        <v>0</v>
      </c>
      <c r="M495" s="98">
        <v>0</v>
      </c>
      <c r="N495" s="98">
        <v>0</v>
      </c>
      <c r="O495" s="98">
        <v>0</v>
      </c>
      <c r="P495" s="104">
        <v>8000</v>
      </c>
    </row>
    <row r="496" spans="1:16" ht="12.75">
      <c r="A496" s="102">
        <v>8044</v>
      </c>
      <c r="B496" s="102" t="s">
        <v>2051</v>
      </c>
      <c r="C496" s="98">
        <v>584979</v>
      </c>
      <c r="D496" s="103">
        <v>589012.9</v>
      </c>
      <c r="E496" s="98">
        <f t="shared" si="42"/>
        <v>101</v>
      </c>
      <c r="F496" s="98">
        <v>0</v>
      </c>
      <c r="G496" s="98">
        <v>0</v>
      </c>
      <c r="H496" s="98"/>
      <c r="I496" s="104">
        <v>0</v>
      </c>
      <c r="J496" s="98">
        <v>0</v>
      </c>
      <c r="K496" s="98">
        <v>818</v>
      </c>
      <c r="L496" s="98">
        <v>1061</v>
      </c>
      <c r="M496" s="98">
        <v>1061</v>
      </c>
      <c r="N496" s="98">
        <v>0</v>
      </c>
      <c r="O496" s="98">
        <v>0</v>
      </c>
      <c r="P496" s="104">
        <v>314196</v>
      </c>
    </row>
    <row r="497" spans="1:16" ht="12.75">
      <c r="A497" s="102">
        <v>8048</v>
      </c>
      <c r="B497" s="102" t="s">
        <v>2052</v>
      </c>
      <c r="C497" s="98">
        <v>386704</v>
      </c>
      <c r="D497" s="103">
        <v>389370.77</v>
      </c>
      <c r="E497" s="98">
        <f t="shared" si="42"/>
        <v>101</v>
      </c>
      <c r="F497" s="98">
        <v>0</v>
      </c>
      <c r="G497" s="98">
        <v>0</v>
      </c>
      <c r="H497" s="98"/>
      <c r="I497" s="104">
        <v>0</v>
      </c>
      <c r="J497" s="98">
        <v>0</v>
      </c>
      <c r="K497" s="98">
        <v>6010</v>
      </c>
      <c r="L497" s="98">
        <v>530</v>
      </c>
      <c r="M497" s="98">
        <v>530</v>
      </c>
      <c r="N497" s="98">
        <v>0</v>
      </c>
      <c r="O497" s="98">
        <v>0</v>
      </c>
      <c r="P497" s="104">
        <v>0</v>
      </c>
    </row>
    <row r="498" spans="1:16" ht="12.75">
      <c r="A498" s="102">
        <v>8052</v>
      </c>
      <c r="B498" s="102" t="s">
        <v>2053</v>
      </c>
      <c r="C498" s="98">
        <v>334848</v>
      </c>
      <c r="D498" s="103">
        <v>337156.74</v>
      </c>
      <c r="E498" s="98">
        <f t="shared" si="42"/>
        <v>101</v>
      </c>
      <c r="F498" s="98">
        <v>0</v>
      </c>
      <c r="G498" s="98">
        <v>0</v>
      </c>
      <c r="H498" s="98"/>
      <c r="I498" s="104">
        <v>0</v>
      </c>
      <c r="J498" s="98">
        <v>0</v>
      </c>
      <c r="K498" s="98">
        <v>1094</v>
      </c>
      <c r="L498" s="98">
        <v>706</v>
      </c>
      <c r="M498" s="98">
        <v>706</v>
      </c>
      <c r="N498" s="98">
        <v>0</v>
      </c>
      <c r="O498" s="98">
        <v>0</v>
      </c>
      <c r="P498" s="104">
        <v>0</v>
      </c>
    </row>
    <row r="499" spans="1:16" ht="12.75">
      <c r="A499" s="102">
        <v>8056</v>
      </c>
      <c r="B499" s="102" t="s">
        <v>2054</v>
      </c>
      <c r="C499" s="98">
        <v>33713</v>
      </c>
      <c r="D499" s="103">
        <v>33945.64</v>
      </c>
      <c r="E499" s="98">
        <f t="shared" si="42"/>
        <v>101</v>
      </c>
      <c r="F499" s="98">
        <v>0</v>
      </c>
      <c r="G499" s="98">
        <v>0</v>
      </c>
      <c r="H499" s="98"/>
      <c r="I499" s="104">
        <v>0</v>
      </c>
      <c r="J499" s="98">
        <v>1168</v>
      </c>
      <c r="K499" s="98">
        <v>1276</v>
      </c>
      <c r="L499" s="98">
        <v>0</v>
      </c>
      <c r="M499" s="98">
        <v>0</v>
      </c>
      <c r="N499" s="98">
        <v>0</v>
      </c>
      <c r="O499" s="98">
        <v>3500</v>
      </c>
      <c r="P499" s="104">
        <v>7200</v>
      </c>
    </row>
    <row r="500" spans="1:16" ht="12.75">
      <c r="A500" s="102">
        <v>8060</v>
      </c>
      <c r="B500" s="102" t="s">
        <v>2055</v>
      </c>
      <c r="C500" s="98">
        <v>209498</v>
      </c>
      <c r="D500" s="103">
        <v>210942.39</v>
      </c>
      <c r="E500" s="98">
        <f t="shared" si="42"/>
        <v>101</v>
      </c>
      <c r="F500" s="98">
        <v>0</v>
      </c>
      <c r="G500" s="98">
        <v>0</v>
      </c>
      <c r="H500" s="98"/>
      <c r="I500" s="104">
        <v>0</v>
      </c>
      <c r="J500" s="98">
        <v>0</v>
      </c>
      <c r="K500" s="98">
        <v>3817</v>
      </c>
      <c r="L500" s="98">
        <v>1061</v>
      </c>
      <c r="M500" s="98">
        <v>1061</v>
      </c>
      <c r="N500" s="98">
        <v>0</v>
      </c>
      <c r="O500" s="98">
        <v>0</v>
      </c>
      <c r="P500" s="104">
        <v>0</v>
      </c>
    </row>
    <row r="501" spans="1:16" ht="12.75">
      <c r="A501" s="102">
        <v>8064</v>
      </c>
      <c r="B501" s="102" t="s">
        <v>2056</v>
      </c>
      <c r="C501" s="98">
        <v>237498</v>
      </c>
      <c r="D501" s="103">
        <v>239135.77</v>
      </c>
      <c r="E501" s="98">
        <f t="shared" si="42"/>
        <v>101</v>
      </c>
      <c r="F501" s="98">
        <v>0</v>
      </c>
      <c r="G501" s="98">
        <v>0</v>
      </c>
      <c r="H501" s="98"/>
      <c r="I501" s="104">
        <v>0</v>
      </c>
      <c r="J501" s="98">
        <v>0</v>
      </c>
      <c r="K501" s="98">
        <v>1676</v>
      </c>
      <c r="L501" s="98">
        <v>353</v>
      </c>
      <c r="M501" s="98">
        <v>353</v>
      </c>
      <c r="N501" s="98">
        <v>0</v>
      </c>
      <c r="O501" s="98">
        <v>3500</v>
      </c>
      <c r="P501" s="104">
        <v>0</v>
      </c>
    </row>
    <row r="502" spans="1:16" ht="12.75">
      <c r="A502" s="102">
        <v>8068</v>
      </c>
      <c r="B502" s="102" t="s">
        <v>2057</v>
      </c>
      <c r="C502" s="98">
        <v>161620</v>
      </c>
      <c r="D502" s="103">
        <v>162734.64</v>
      </c>
      <c r="E502" s="98">
        <f t="shared" si="42"/>
        <v>101</v>
      </c>
      <c r="F502" s="98">
        <v>87300</v>
      </c>
      <c r="G502" s="98">
        <v>87300</v>
      </c>
      <c r="H502" s="98">
        <f>ROUND(G502*100/F502,0)</f>
        <v>100</v>
      </c>
      <c r="I502" s="104">
        <v>19758</v>
      </c>
      <c r="J502" s="98">
        <v>19459</v>
      </c>
      <c r="K502" s="98">
        <v>1786</v>
      </c>
      <c r="L502" s="98">
        <v>884</v>
      </c>
      <c r="M502" s="98">
        <v>884</v>
      </c>
      <c r="N502" s="98">
        <v>0</v>
      </c>
      <c r="O502" s="98">
        <v>0</v>
      </c>
      <c r="P502" s="104">
        <v>16000</v>
      </c>
    </row>
    <row r="503" spans="1:16" ht="12.75">
      <c r="A503" s="102">
        <v>8070</v>
      </c>
      <c r="B503" s="102" t="s">
        <v>2058</v>
      </c>
      <c r="C503" s="98">
        <v>1067555</v>
      </c>
      <c r="D503" s="103">
        <v>1074916.21</v>
      </c>
      <c r="E503" s="98">
        <f t="shared" si="42"/>
        <v>101</v>
      </c>
      <c r="F503" s="98">
        <v>0</v>
      </c>
      <c r="G503" s="98">
        <v>0</v>
      </c>
      <c r="H503" s="98"/>
      <c r="I503" s="104">
        <v>0</v>
      </c>
      <c r="J503" s="98">
        <v>0</v>
      </c>
      <c r="K503" s="98">
        <v>4897</v>
      </c>
      <c r="L503" s="98">
        <v>1061</v>
      </c>
      <c r="M503" s="98">
        <v>1061</v>
      </c>
      <c r="N503" s="98">
        <v>0</v>
      </c>
      <c r="O503" s="98">
        <v>0</v>
      </c>
      <c r="P503" s="104">
        <v>152000</v>
      </c>
    </row>
    <row r="504" spans="1:16" ht="12.75">
      <c r="A504" s="102">
        <v>8074</v>
      </c>
      <c r="B504" s="102" t="s">
        <v>2059</v>
      </c>
      <c r="C504" s="98">
        <v>214796</v>
      </c>
      <c r="D504" s="103">
        <v>216276.74</v>
      </c>
      <c r="E504" s="98">
        <f t="shared" si="42"/>
        <v>101</v>
      </c>
      <c r="F504" s="98">
        <v>0</v>
      </c>
      <c r="G504" s="98">
        <v>0</v>
      </c>
      <c r="H504" s="98"/>
      <c r="I504" s="104">
        <v>0</v>
      </c>
      <c r="J504" s="98">
        <v>0</v>
      </c>
      <c r="K504" s="98">
        <v>7214</v>
      </c>
      <c r="L504" s="98">
        <v>1061</v>
      </c>
      <c r="M504" s="98">
        <v>1061</v>
      </c>
      <c r="N504" s="98">
        <v>0</v>
      </c>
      <c r="O504" s="98">
        <v>3500</v>
      </c>
      <c r="P504" s="104">
        <v>0</v>
      </c>
    </row>
    <row r="505" spans="1:16" ht="12.75">
      <c r="A505" s="102">
        <v>8076</v>
      </c>
      <c r="B505" s="102" t="s">
        <v>2060</v>
      </c>
      <c r="C505" s="98">
        <v>612203</v>
      </c>
      <c r="D505" s="103">
        <v>616423.86</v>
      </c>
      <c r="E505" s="98">
        <f t="shared" si="42"/>
        <v>101</v>
      </c>
      <c r="F505" s="98">
        <v>0</v>
      </c>
      <c r="G505" s="98">
        <v>0</v>
      </c>
      <c r="H505" s="98"/>
      <c r="I505" s="104">
        <v>11938</v>
      </c>
      <c r="J505" s="98">
        <v>0</v>
      </c>
      <c r="K505" s="98">
        <v>42477</v>
      </c>
      <c r="L505" s="98">
        <v>0</v>
      </c>
      <c r="M505" s="98">
        <v>0</v>
      </c>
      <c r="N505" s="98">
        <v>4508</v>
      </c>
      <c r="O505" s="98">
        <v>0</v>
      </c>
      <c r="P505" s="104">
        <v>0</v>
      </c>
    </row>
    <row r="506" spans="1:16" ht="12.75">
      <c r="A506" s="102">
        <v>8080</v>
      </c>
      <c r="B506" s="102" t="s">
        <v>2061</v>
      </c>
      <c r="C506" s="98">
        <v>293875</v>
      </c>
      <c r="D506" s="103">
        <v>295901.65</v>
      </c>
      <c r="E506" s="98">
        <f t="shared" si="42"/>
        <v>101</v>
      </c>
      <c r="F506" s="98">
        <v>0</v>
      </c>
      <c r="G506" s="98">
        <v>0</v>
      </c>
      <c r="H506" s="98"/>
      <c r="I506" s="104">
        <v>0</v>
      </c>
      <c r="J506" s="98">
        <v>0</v>
      </c>
      <c r="K506" s="98">
        <v>10017</v>
      </c>
      <c r="L506" s="98">
        <v>0</v>
      </c>
      <c r="M506" s="98">
        <v>0</v>
      </c>
      <c r="N506" s="98">
        <v>0</v>
      </c>
      <c r="O506" s="98">
        <v>3500</v>
      </c>
      <c r="P506" s="104">
        <v>445000</v>
      </c>
    </row>
    <row r="507" spans="1:16" ht="12.75">
      <c r="A507" s="102">
        <v>8084</v>
      </c>
      <c r="B507" s="102" t="s">
        <v>2062</v>
      </c>
      <c r="C507" s="98">
        <v>193291</v>
      </c>
      <c r="D507" s="103">
        <v>194623.93</v>
      </c>
      <c r="E507" s="98">
        <f t="shared" si="42"/>
        <v>101</v>
      </c>
      <c r="F507" s="98">
        <v>8440</v>
      </c>
      <c r="G507" s="98">
        <v>8440</v>
      </c>
      <c r="H507" s="98">
        <f>ROUND(G507*100/F507,0)</f>
        <v>100</v>
      </c>
      <c r="I507" s="104">
        <v>0</v>
      </c>
      <c r="J507" s="98">
        <v>19664</v>
      </c>
      <c r="K507" s="98">
        <v>16567</v>
      </c>
      <c r="L507" s="98">
        <v>353</v>
      </c>
      <c r="M507" s="98">
        <v>353</v>
      </c>
      <c r="N507" s="98">
        <v>0</v>
      </c>
      <c r="O507" s="98">
        <v>3492</v>
      </c>
      <c r="P507" s="104">
        <v>0</v>
      </c>
    </row>
    <row r="508" spans="1:16" ht="12.75">
      <c r="A508" s="102">
        <v>8088</v>
      </c>
      <c r="B508" s="102" t="s">
        <v>1799</v>
      </c>
      <c r="C508" s="98">
        <v>41827</v>
      </c>
      <c r="D508" s="103">
        <v>42115.75</v>
      </c>
      <c r="E508" s="98">
        <f t="shared" si="42"/>
        <v>101</v>
      </c>
      <c r="F508" s="98">
        <v>7627</v>
      </c>
      <c r="G508" s="98">
        <v>7627</v>
      </c>
      <c r="H508" s="98">
        <f>ROUND(G508*100/F508,0)</f>
        <v>100</v>
      </c>
      <c r="I508" s="104">
        <v>26</v>
      </c>
      <c r="J508" s="98">
        <v>4626</v>
      </c>
      <c r="K508" s="98">
        <v>981</v>
      </c>
      <c r="L508" s="98">
        <v>0</v>
      </c>
      <c r="M508" s="98">
        <v>0</v>
      </c>
      <c r="N508" s="98">
        <v>0</v>
      </c>
      <c r="O508" s="98">
        <v>0</v>
      </c>
      <c r="P508" s="104">
        <v>0</v>
      </c>
    </row>
    <row r="509" spans="1:16" ht="12.75">
      <c r="A509" s="102">
        <v>8092</v>
      </c>
      <c r="B509" s="102" t="s">
        <v>2063</v>
      </c>
      <c r="C509" s="98">
        <v>97703</v>
      </c>
      <c r="D509" s="103">
        <v>98376.36</v>
      </c>
      <c r="E509" s="98">
        <f t="shared" si="42"/>
        <v>101</v>
      </c>
      <c r="F509" s="98">
        <v>0</v>
      </c>
      <c r="G509" s="98">
        <v>0</v>
      </c>
      <c r="H509" s="98"/>
      <c r="I509" s="104">
        <v>0</v>
      </c>
      <c r="J509" s="98">
        <v>0</v>
      </c>
      <c r="K509" s="98">
        <v>4529</v>
      </c>
      <c r="L509" s="98">
        <v>0</v>
      </c>
      <c r="M509" s="98">
        <v>0</v>
      </c>
      <c r="N509" s="98">
        <v>3500</v>
      </c>
      <c r="O509" s="98">
        <v>0</v>
      </c>
      <c r="P509" s="104">
        <v>15800</v>
      </c>
    </row>
    <row r="510" spans="1:16" ht="12.75">
      <c r="A510" s="102">
        <v>8094</v>
      </c>
      <c r="B510" s="102" t="s">
        <v>2064</v>
      </c>
      <c r="C510" s="98">
        <v>168209</v>
      </c>
      <c r="D510" s="103">
        <v>169368.49</v>
      </c>
      <c r="E510" s="98">
        <f t="shared" si="42"/>
        <v>101</v>
      </c>
      <c r="F510" s="98">
        <v>0</v>
      </c>
      <c r="G510" s="98">
        <v>0</v>
      </c>
      <c r="H510" s="98"/>
      <c r="I510" s="104">
        <v>760</v>
      </c>
      <c r="J510" s="98">
        <v>1459</v>
      </c>
      <c r="K510" s="98">
        <v>1326</v>
      </c>
      <c r="L510" s="98">
        <v>0</v>
      </c>
      <c r="M510" s="98">
        <v>0</v>
      </c>
      <c r="N510" s="98">
        <v>0</v>
      </c>
      <c r="O510" s="98">
        <v>3500</v>
      </c>
      <c r="P510" s="104">
        <v>0</v>
      </c>
    </row>
    <row r="511" spans="1:16" ht="12.75">
      <c r="A511" s="102">
        <v>8096</v>
      </c>
      <c r="B511" s="102" t="s">
        <v>2065</v>
      </c>
      <c r="C511" s="98">
        <v>645485</v>
      </c>
      <c r="D511" s="103">
        <v>649935.29</v>
      </c>
      <c r="E511" s="98">
        <f t="shared" si="42"/>
        <v>101</v>
      </c>
      <c r="F511" s="98">
        <v>0</v>
      </c>
      <c r="G511" s="98">
        <v>0</v>
      </c>
      <c r="H511" s="98"/>
      <c r="I511" s="104">
        <v>0</v>
      </c>
      <c r="J511" s="98">
        <v>0</v>
      </c>
      <c r="K511" s="98">
        <v>355</v>
      </c>
      <c r="L511" s="98">
        <v>0</v>
      </c>
      <c r="M511" s="98">
        <v>0</v>
      </c>
      <c r="N511" s="98">
        <v>0</v>
      </c>
      <c r="O511" s="98">
        <v>3500</v>
      </c>
      <c r="P511" s="104">
        <v>87500</v>
      </c>
    </row>
    <row r="512" spans="1:16" s="100" customFormat="1" ht="18" customHeight="1">
      <c r="A512" s="105"/>
      <c r="B512" s="101" t="s">
        <v>2066</v>
      </c>
      <c r="C512" s="95">
        <f>SUM(C487:C511)</f>
        <v>10149017</v>
      </c>
      <c r="D512" s="99">
        <f>SUM(D487:D511)</f>
        <v>10218997.370000001</v>
      </c>
      <c r="E512" s="95">
        <f t="shared" si="42"/>
        <v>101</v>
      </c>
      <c r="F512" s="95">
        <f>SUM(F487:F511)</f>
        <v>1463399</v>
      </c>
      <c r="G512" s="95">
        <f>SUM(G487:G511)</f>
        <v>1463399</v>
      </c>
      <c r="H512" s="95">
        <f aca="true" t="shared" si="43" ref="H512:H523">ROUND(G512*100/F512,0)</f>
        <v>100</v>
      </c>
      <c r="I512" s="99">
        <f>SUM(I487:I511)</f>
        <v>33655</v>
      </c>
      <c r="J512" s="95">
        <f>SUM(J487:J511)</f>
        <v>69058</v>
      </c>
      <c r="K512" s="95">
        <f aca="true" t="shared" si="44" ref="K512:P512">SUM(K487:K511)</f>
        <v>126927</v>
      </c>
      <c r="L512" s="95">
        <f t="shared" si="44"/>
        <v>4486749</v>
      </c>
      <c r="M512" s="95">
        <f t="shared" si="44"/>
        <v>4486749</v>
      </c>
      <c r="N512" s="95">
        <f t="shared" si="44"/>
        <v>19590</v>
      </c>
      <c r="O512" s="95">
        <f t="shared" si="44"/>
        <v>40282</v>
      </c>
      <c r="P512" s="99">
        <f t="shared" si="44"/>
        <v>1527295</v>
      </c>
    </row>
    <row r="513" spans="1:16" s="100" customFormat="1" ht="18" customHeight="1">
      <c r="A513" s="105"/>
      <c r="B513" s="101" t="s">
        <v>2067</v>
      </c>
      <c r="C513" s="95"/>
      <c r="D513" s="99">
        <v>0</v>
      </c>
      <c r="E513" s="98"/>
      <c r="F513" s="95"/>
      <c r="G513" s="95">
        <v>0</v>
      </c>
      <c r="H513" s="98"/>
      <c r="I513" s="99">
        <v>0</v>
      </c>
      <c r="J513" s="95"/>
      <c r="K513" s="95">
        <v>0</v>
      </c>
      <c r="L513" s="95"/>
      <c r="M513" s="95"/>
      <c r="N513" s="95"/>
      <c r="O513" s="95"/>
      <c r="P513" s="99"/>
    </row>
    <row r="514" spans="1:16" ht="12.75">
      <c r="A514" s="102">
        <v>8400</v>
      </c>
      <c r="B514" s="102" t="s">
        <v>2068</v>
      </c>
      <c r="C514" s="98">
        <v>0</v>
      </c>
      <c r="D514" s="103">
        <v>0</v>
      </c>
      <c r="E514" s="98"/>
      <c r="F514" s="98">
        <v>444443</v>
      </c>
      <c r="G514" s="98">
        <v>444443</v>
      </c>
      <c r="H514" s="98">
        <f t="shared" si="43"/>
        <v>100</v>
      </c>
      <c r="I514" s="104">
        <v>0</v>
      </c>
      <c r="J514" s="98">
        <v>0</v>
      </c>
      <c r="K514" s="98">
        <v>0</v>
      </c>
      <c r="L514" s="98">
        <v>1910563</v>
      </c>
      <c r="M514" s="98">
        <v>1910563</v>
      </c>
      <c r="N514" s="98">
        <v>0</v>
      </c>
      <c r="O514" s="98">
        <v>0</v>
      </c>
      <c r="P514" s="104">
        <v>0</v>
      </c>
    </row>
    <row r="515" spans="1:16" ht="12.75">
      <c r="A515" s="102">
        <v>8401</v>
      </c>
      <c r="B515" s="102" t="s">
        <v>2069</v>
      </c>
      <c r="C515" s="98">
        <v>836508</v>
      </c>
      <c r="D515" s="103">
        <v>842275.68</v>
      </c>
      <c r="E515" s="98">
        <f t="shared" si="42"/>
        <v>101</v>
      </c>
      <c r="F515" s="98">
        <v>0</v>
      </c>
      <c r="G515" s="98">
        <v>0</v>
      </c>
      <c r="H515" s="98"/>
      <c r="I515" s="104">
        <v>7572</v>
      </c>
      <c r="J515" s="98">
        <v>0</v>
      </c>
      <c r="K515" s="98">
        <v>0</v>
      </c>
      <c r="L515" s="98">
        <v>30584</v>
      </c>
      <c r="M515" s="98">
        <v>30584</v>
      </c>
      <c r="N515" s="98">
        <v>3500</v>
      </c>
      <c r="O515" s="98">
        <v>0</v>
      </c>
      <c r="P515" s="104">
        <v>0</v>
      </c>
    </row>
    <row r="516" spans="1:16" ht="12.75">
      <c r="A516" s="102">
        <v>8405</v>
      </c>
      <c r="B516" s="102" t="s">
        <v>2070</v>
      </c>
      <c r="C516" s="98">
        <v>198526</v>
      </c>
      <c r="D516" s="103">
        <v>199895.05</v>
      </c>
      <c r="E516" s="98">
        <f t="shared" si="42"/>
        <v>101</v>
      </c>
      <c r="F516" s="98">
        <v>23408</v>
      </c>
      <c r="G516" s="98">
        <v>23408</v>
      </c>
      <c r="H516" s="98">
        <f t="shared" si="43"/>
        <v>100</v>
      </c>
      <c r="I516" s="104">
        <v>9589</v>
      </c>
      <c r="J516" s="98">
        <v>17040</v>
      </c>
      <c r="K516" s="98">
        <v>2466</v>
      </c>
      <c r="L516" s="98">
        <v>0</v>
      </c>
      <c r="M516" s="98">
        <v>0</v>
      </c>
      <c r="N516" s="98">
        <v>0</v>
      </c>
      <c r="O516" s="98">
        <v>0</v>
      </c>
      <c r="P516" s="104">
        <v>0</v>
      </c>
    </row>
    <row r="517" spans="1:16" ht="12.75">
      <c r="A517" s="102">
        <v>8444</v>
      </c>
      <c r="B517" s="102" t="s">
        <v>2071</v>
      </c>
      <c r="C517" s="98">
        <v>17126</v>
      </c>
      <c r="D517" s="103">
        <v>17244.06</v>
      </c>
      <c r="E517" s="98">
        <f t="shared" si="42"/>
        <v>101</v>
      </c>
      <c r="F517" s="98">
        <v>13027</v>
      </c>
      <c r="G517" s="98">
        <v>13027</v>
      </c>
      <c r="H517" s="98">
        <f t="shared" si="43"/>
        <v>100</v>
      </c>
      <c r="I517" s="104">
        <v>247</v>
      </c>
      <c r="J517" s="98">
        <v>6132</v>
      </c>
      <c r="K517" s="98">
        <v>6447</v>
      </c>
      <c r="L517" s="98">
        <v>0</v>
      </c>
      <c r="M517" s="98">
        <v>0</v>
      </c>
      <c r="N517" s="98">
        <v>0</v>
      </c>
      <c r="O517" s="98">
        <v>0</v>
      </c>
      <c r="P517" s="104">
        <v>0</v>
      </c>
    </row>
    <row r="518" spans="1:16" ht="12.75">
      <c r="A518" s="102">
        <v>8448</v>
      </c>
      <c r="B518" s="102" t="s">
        <v>2072</v>
      </c>
      <c r="C518" s="98">
        <v>32674</v>
      </c>
      <c r="D518" s="103">
        <v>32899.59</v>
      </c>
      <c r="E518" s="98">
        <f t="shared" si="42"/>
        <v>101</v>
      </c>
      <c r="F518" s="98">
        <v>35086</v>
      </c>
      <c r="G518" s="98">
        <v>35086</v>
      </c>
      <c r="H518" s="98">
        <f t="shared" si="43"/>
        <v>100</v>
      </c>
      <c r="I518" s="104">
        <v>278</v>
      </c>
      <c r="J518" s="98">
        <v>7979</v>
      </c>
      <c r="K518" s="98">
        <v>1881</v>
      </c>
      <c r="L518" s="98">
        <v>0</v>
      </c>
      <c r="M518" s="98">
        <v>0</v>
      </c>
      <c r="N518" s="98">
        <v>0</v>
      </c>
      <c r="O518" s="98">
        <v>0</v>
      </c>
      <c r="P518" s="104">
        <v>0</v>
      </c>
    </row>
    <row r="519" spans="1:16" ht="12.75">
      <c r="A519" s="102">
        <v>8452</v>
      </c>
      <c r="B519" s="102" t="s">
        <v>2073</v>
      </c>
      <c r="C519" s="98">
        <v>12904</v>
      </c>
      <c r="D519" s="103">
        <v>12993.07</v>
      </c>
      <c r="E519" s="98">
        <f t="shared" si="42"/>
        <v>101</v>
      </c>
      <c r="F519" s="98">
        <v>19896</v>
      </c>
      <c r="G519" s="98">
        <v>19896</v>
      </c>
      <c r="H519" s="98">
        <f t="shared" si="43"/>
        <v>100</v>
      </c>
      <c r="I519" s="104">
        <v>126</v>
      </c>
      <c r="J519" s="98">
        <v>5896</v>
      </c>
      <c r="K519" s="98">
        <v>4881</v>
      </c>
      <c r="L519" s="98">
        <v>0</v>
      </c>
      <c r="M519" s="98">
        <v>0</v>
      </c>
      <c r="N519" s="98">
        <v>0</v>
      </c>
      <c r="O519" s="98">
        <v>0</v>
      </c>
      <c r="P519" s="104">
        <v>16000</v>
      </c>
    </row>
    <row r="520" spans="1:16" ht="12.75">
      <c r="A520" s="102">
        <v>8456</v>
      </c>
      <c r="B520" s="102" t="s">
        <v>2074</v>
      </c>
      <c r="C520" s="98">
        <v>9174</v>
      </c>
      <c r="D520" s="103">
        <v>9237.6</v>
      </c>
      <c r="E520" s="98">
        <f t="shared" si="42"/>
        <v>101</v>
      </c>
      <c r="F520" s="98">
        <v>7263</v>
      </c>
      <c r="G520" s="98">
        <v>7263</v>
      </c>
      <c r="H520" s="98">
        <f t="shared" si="43"/>
        <v>100</v>
      </c>
      <c r="I520" s="104">
        <v>60</v>
      </c>
      <c r="J520" s="98">
        <v>3094</v>
      </c>
      <c r="K520" s="98">
        <v>2040</v>
      </c>
      <c r="L520" s="98">
        <v>0</v>
      </c>
      <c r="M520" s="98">
        <v>0</v>
      </c>
      <c r="N520" s="98">
        <v>0</v>
      </c>
      <c r="O520" s="98">
        <v>0</v>
      </c>
      <c r="P520" s="104">
        <v>0</v>
      </c>
    </row>
    <row r="521" spans="1:16" ht="12.75">
      <c r="A521" s="102">
        <v>8458</v>
      </c>
      <c r="B521" s="102" t="s">
        <v>2075</v>
      </c>
      <c r="C521" s="98">
        <v>15675</v>
      </c>
      <c r="D521" s="103">
        <v>15783.03</v>
      </c>
      <c r="E521" s="98">
        <f t="shared" si="42"/>
        <v>101</v>
      </c>
      <c r="F521" s="98">
        <v>22778</v>
      </c>
      <c r="G521" s="98">
        <v>22778</v>
      </c>
      <c r="H521" s="98">
        <f t="shared" si="43"/>
        <v>100</v>
      </c>
      <c r="I521" s="104">
        <v>162</v>
      </c>
      <c r="J521" s="98">
        <v>6635</v>
      </c>
      <c r="K521" s="98">
        <v>2630</v>
      </c>
      <c r="L521" s="98">
        <v>0</v>
      </c>
      <c r="M521" s="98">
        <v>0</v>
      </c>
      <c r="N521" s="98">
        <v>0</v>
      </c>
      <c r="O521" s="98">
        <v>0</v>
      </c>
      <c r="P521" s="104">
        <v>0</v>
      </c>
    </row>
    <row r="522" spans="1:16" ht="12.75">
      <c r="A522" s="102">
        <v>8462</v>
      </c>
      <c r="B522" s="102" t="s">
        <v>2076</v>
      </c>
      <c r="C522" s="98">
        <v>12048</v>
      </c>
      <c r="D522" s="103">
        <v>12130.78</v>
      </c>
      <c r="E522" s="98">
        <f t="shared" si="42"/>
        <v>101</v>
      </c>
      <c r="F522" s="98">
        <v>24068</v>
      </c>
      <c r="G522" s="98">
        <v>24068</v>
      </c>
      <c r="H522" s="98">
        <f t="shared" si="43"/>
        <v>100</v>
      </c>
      <c r="I522" s="104">
        <v>111</v>
      </c>
      <c r="J522" s="98">
        <v>7364</v>
      </c>
      <c r="K522" s="98">
        <v>7003</v>
      </c>
      <c r="L522" s="98">
        <v>0</v>
      </c>
      <c r="M522" s="98">
        <v>0</v>
      </c>
      <c r="N522" s="98">
        <v>0</v>
      </c>
      <c r="O522" s="98">
        <v>0</v>
      </c>
      <c r="P522" s="104">
        <v>4000</v>
      </c>
    </row>
    <row r="523" spans="1:16" ht="12.75">
      <c r="A523" s="102">
        <v>8466</v>
      </c>
      <c r="B523" s="102" t="s">
        <v>2077</v>
      </c>
      <c r="C523" s="98">
        <v>56647</v>
      </c>
      <c r="D523" s="103">
        <v>57037.81</v>
      </c>
      <c r="E523" s="98">
        <f t="shared" si="42"/>
        <v>101</v>
      </c>
      <c r="F523" s="98">
        <v>13302</v>
      </c>
      <c r="G523" s="98">
        <v>13302</v>
      </c>
      <c r="H523" s="98">
        <f t="shared" si="43"/>
        <v>100</v>
      </c>
      <c r="I523" s="104">
        <v>365</v>
      </c>
      <c r="J523" s="98">
        <v>5771</v>
      </c>
      <c r="K523" s="98">
        <v>2739</v>
      </c>
      <c r="L523" s="98">
        <v>0</v>
      </c>
      <c r="M523" s="98">
        <v>0</v>
      </c>
      <c r="N523" s="98">
        <v>0</v>
      </c>
      <c r="O523" s="98">
        <v>0</v>
      </c>
      <c r="P523" s="104">
        <v>20000</v>
      </c>
    </row>
    <row r="524" spans="1:16" ht="12.75">
      <c r="A524" s="102">
        <v>8470</v>
      </c>
      <c r="B524" s="102" t="s">
        <v>2078</v>
      </c>
      <c r="C524" s="98">
        <v>56475</v>
      </c>
      <c r="D524" s="103">
        <v>56864.25</v>
      </c>
      <c r="E524" s="98">
        <f t="shared" si="42"/>
        <v>101</v>
      </c>
      <c r="F524" s="98">
        <v>50102</v>
      </c>
      <c r="G524" s="98">
        <v>50102</v>
      </c>
      <c r="H524" s="98">
        <f>ROUND(G524*100/F524,0)</f>
        <v>100</v>
      </c>
      <c r="I524" s="104">
        <v>184</v>
      </c>
      <c r="J524" s="98">
        <v>9982</v>
      </c>
      <c r="K524" s="98">
        <v>1981</v>
      </c>
      <c r="L524" s="98">
        <v>0</v>
      </c>
      <c r="M524" s="98">
        <v>0</v>
      </c>
      <c r="N524" s="98">
        <v>0</v>
      </c>
      <c r="O524" s="98">
        <v>0</v>
      </c>
      <c r="P524" s="104">
        <v>14500</v>
      </c>
    </row>
    <row r="525" spans="1:16" ht="12.75">
      <c r="A525" s="102">
        <v>8472</v>
      </c>
      <c r="B525" s="102" t="s">
        <v>2079</v>
      </c>
      <c r="C525" s="98">
        <v>67346</v>
      </c>
      <c r="D525" s="103">
        <v>67810.29</v>
      </c>
      <c r="E525" s="98">
        <f t="shared" si="42"/>
        <v>101</v>
      </c>
      <c r="F525" s="98">
        <v>0</v>
      </c>
      <c r="G525" s="98">
        <v>0</v>
      </c>
      <c r="H525" s="98"/>
      <c r="I525" s="104">
        <v>3902</v>
      </c>
      <c r="J525" s="98">
        <v>2966</v>
      </c>
      <c r="K525" s="98">
        <v>1235</v>
      </c>
      <c r="L525" s="98">
        <v>0</v>
      </c>
      <c r="M525" s="98">
        <v>0</v>
      </c>
      <c r="N525" s="98">
        <v>0</v>
      </c>
      <c r="O525" s="98">
        <v>0</v>
      </c>
      <c r="P525" s="104">
        <v>0</v>
      </c>
    </row>
    <row r="526" spans="1:16" ht="12.75">
      <c r="A526" s="102">
        <v>8476</v>
      </c>
      <c r="B526" s="102" t="s">
        <v>2080</v>
      </c>
      <c r="C526" s="98">
        <v>55279</v>
      </c>
      <c r="D526" s="103">
        <v>55660.56</v>
      </c>
      <c r="E526" s="98">
        <f t="shared" si="42"/>
        <v>101</v>
      </c>
      <c r="F526" s="98">
        <v>0</v>
      </c>
      <c r="G526" s="98">
        <v>0</v>
      </c>
      <c r="H526" s="98"/>
      <c r="I526" s="104">
        <v>67</v>
      </c>
      <c r="J526" s="98">
        <v>0</v>
      </c>
      <c r="K526" s="98">
        <v>3599</v>
      </c>
      <c r="L526" s="98">
        <v>0</v>
      </c>
      <c r="M526" s="98">
        <v>0</v>
      </c>
      <c r="N526" s="98">
        <v>0</v>
      </c>
      <c r="O526" s="98">
        <v>0</v>
      </c>
      <c r="P526" s="104">
        <v>0</v>
      </c>
    </row>
    <row r="527" spans="1:16" ht="12.75">
      <c r="A527" s="102">
        <v>8480</v>
      </c>
      <c r="B527" s="102" t="s">
        <v>2081</v>
      </c>
      <c r="C527" s="98">
        <v>20787</v>
      </c>
      <c r="D527" s="103">
        <v>20930.02</v>
      </c>
      <c r="E527" s="98">
        <f t="shared" si="42"/>
        <v>101</v>
      </c>
      <c r="F527" s="98">
        <v>1075</v>
      </c>
      <c r="G527" s="98">
        <v>1075</v>
      </c>
      <c r="H527" s="98">
        <f aca="true" t="shared" si="45" ref="H527:H544">ROUND(G527*100/F527,0)</f>
        <v>100</v>
      </c>
      <c r="I527" s="104">
        <v>105</v>
      </c>
      <c r="J527" s="98">
        <v>4854</v>
      </c>
      <c r="K527" s="98">
        <v>9487</v>
      </c>
      <c r="L527" s="98">
        <v>0</v>
      </c>
      <c r="M527" s="98">
        <v>0</v>
      </c>
      <c r="N527" s="98">
        <v>0</v>
      </c>
      <c r="O527" s="98">
        <v>0</v>
      </c>
      <c r="P527" s="104">
        <v>0</v>
      </c>
    </row>
    <row r="528" spans="1:16" ht="12.75">
      <c r="A528" s="102">
        <v>8482</v>
      </c>
      <c r="B528" s="102" t="s">
        <v>2082</v>
      </c>
      <c r="C528" s="98">
        <v>20727</v>
      </c>
      <c r="D528" s="103">
        <v>20870.46</v>
      </c>
      <c r="E528" s="98">
        <f t="shared" si="42"/>
        <v>101</v>
      </c>
      <c r="F528" s="98">
        <v>38967</v>
      </c>
      <c r="G528" s="98">
        <v>38967</v>
      </c>
      <c r="H528" s="98">
        <f t="shared" si="45"/>
        <v>100</v>
      </c>
      <c r="I528" s="104">
        <v>132</v>
      </c>
      <c r="J528" s="98">
        <v>7499</v>
      </c>
      <c r="K528" s="98">
        <v>3485</v>
      </c>
      <c r="L528" s="98">
        <v>0</v>
      </c>
      <c r="M528" s="98">
        <v>0</v>
      </c>
      <c r="N528" s="98">
        <v>0</v>
      </c>
      <c r="O528" s="98">
        <v>0</v>
      </c>
      <c r="P528" s="104">
        <v>0</v>
      </c>
    </row>
    <row r="529" spans="1:16" ht="12.75">
      <c r="A529" s="102">
        <v>8486</v>
      </c>
      <c r="B529" s="102" t="s">
        <v>2083</v>
      </c>
      <c r="C529" s="98">
        <v>68772</v>
      </c>
      <c r="D529" s="103">
        <v>69246.25</v>
      </c>
      <c r="E529" s="98">
        <f t="shared" si="42"/>
        <v>101</v>
      </c>
      <c r="F529" s="98">
        <v>9929</v>
      </c>
      <c r="G529" s="98">
        <v>9929</v>
      </c>
      <c r="H529" s="98">
        <f t="shared" si="45"/>
        <v>100</v>
      </c>
      <c r="I529" s="104">
        <v>907</v>
      </c>
      <c r="J529" s="98">
        <v>5415</v>
      </c>
      <c r="K529" s="98">
        <v>561</v>
      </c>
      <c r="L529" s="98">
        <v>0</v>
      </c>
      <c r="M529" s="98">
        <v>0</v>
      </c>
      <c r="N529" s="98">
        <v>0</v>
      </c>
      <c r="O529" s="98">
        <v>3500</v>
      </c>
      <c r="P529" s="104">
        <v>41000</v>
      </c>
    </row>
    <row r="530" spans="1:16" ht="12.75">
      <c r="A530" s="102">
        <v>8488</v>
      </c>
      <c r="B530" s="102" t="s">
        <v>2084</v>
      </c>
      <c r="C530" s="98">
        <v>9491</v>
      </c>
      <c r="D530" s="103">
        <v>9556.69</v>
      </c>
      <c r="E530" s="98">
        <f t="shared" si="42"/>
        <v>101</v>
      </c>
      <c r="F530" s="98">
        <v>19733</v>
      </c>
      <c r="G530" s="98">
        <v>19733</v>
      </c>
      <c r="H530" s="98">
        <f t="shared" si="45"/>
        <v>100</v>
      </c>
      <c r="I530" s="104">
        <v>61</v>
      </c>
      <c r="J530" s="98">
        <v>5248</v>
      </c>
      <c r="K530" s="98">
        <v>2859</v>
      </c>
      <c r="L530" s="98">
        <v>0</v>
      </c>
      <c r="M530" s="98">
        <v>0</v>
      </c>
      <c r="N530" s="98">
        <v>0</v>
      </c>
      <c r="O530" s="98">
        <v>0</v>
      </c>
      <c r="P530" s="104">
        <v>0</v>
      </c>
    </row>
    <row r="531" spans="1:16" ht="12.75">
      <c r="A531" s="102">
        <v>8492</v>
      </c>
      <c r="B531" s="102" t="s">
        <v>2085</v>
      </c>
      <c r="C531" s="98">
        <v>11040</v>
      </c>
      <c r="D531" s="103">
        <v>11115.46</v>
      </c>
      <c r="E531" s="98">
        <f t="shared" si="42"/>
        <v>101</v>
      </c>
      <c r="F531" s="98">
        <v>17991</v>
      </c>
      <c r="G531" s="98">
        <v>17991</v>
      </c>
      <c r="H531" s="98">
        <f t="shared" si="45"/>
        <v>100</v>
      </c>
      <c r="I531" s="104">
        <v>65</v>
      </c>
      <c r="J531" s="98">
        <v>4542</v>
      </c>
      <c r="K531" s="98">
        <v>2514</v>
      </c>
      <c r="L531" s="98">
        <v>0</v>
      </c>
      <c r="M531" s="98">
        <v>0</v>
      </c>
      <c r="N531" s="98">
        <v>0</v>
      </c>
      <c r="O531" s="98">
        <v>0</v>
      </c>
      <c r="P531" s="104">
        <v>0</v>
      </c>
    </row>
    <row r="532" spans="1:16" ht="12.75">
      <c r="A532" s="102">
        <v>8494</v>
      </c>
      <c r="B532" s="102" t="s">
        <v>2086</v>
      </c>
      <c r="C532" s="98">
        <v>14317</v>
      </c>
      <c r="D532" s="103">
        <v>14415.4</v>
      </c>
      <c r="E532" s="98">
        <f t="shared" si="42"/>
        <v>101</v>
      </c>
      <c r="F532" s="98">
        <v>20381</v>
      </c>
      <c r="G532" s="98">
        <v>20381</v>
      </c>
      <c r="H532" s="98">
        <f t="shared" si="45"/>
        <v>100</v>
      </c>
      <c r="I532" s="104">
        <v>203</v>
      </c>
      <c r="J532" s="98">
        <v>5232</v>
      </c>
      <c r="K532" s="98">
        <v>1690</v>
      </c>
      <c r="L532" s="98">
        <v>0</v>
      </c>
      <c r="M532" s="98">
        <v>0</v>
      </c>
      <c r="N532" s="98">
        <v>0</v>
      </c>
      <c r="O532" s="98">
        <v>0</v>
      </c>
      <c r="P532" s="104">
        <v>0</v>
      </c>
    </row>
    <row r="533" spans="1:16" ht="12.75">
      <c r="A533" s="102">
        <v>8496</v>
      </c>
      <c r="B533" s="102" t="s">
        <v>2087</v>
      </c>
      <c r="C533" s="98">
        <v>39820</v>
      </c>
      <c r="D533" s="103">
        <v>40094.81</v>
      </c>
      <c r="E533" s="98">
        <f t="shared" si="42"/>
        <v>101</v>
      </c>
      <c r="F533" s="98">
        <v>16098</v>
      </c>
      <c r="G533" s="98">
        <v>16098</v>
      </c>
      <c r="H533" s="98">
        <f t="shared" si="45"/>
        <v>100</v>
      </c>
      <c r="I533" s="104">
        <v>382</v>
      </c>
      <c r="J533" s="98">
        <v>9494</v>
      </c>
      <c r="K533" s="98">
        <v>9674</v>
      </c>
      <c r="L533" s="98">
        <v>0</v>
      </c>
      <c r="M533" s="98">
        <v>0</v>
      </c>
      <c r="N533" s="98">
        <v>0</v>
      </c>
      <c r="O533" s="98">
        <v>0</v>
      </c>
      <c r="P533" s="104">
        <v>31000</v>
      </c>
    </row>
    <row r="534" spans="1:16" ht="12.75">
      <c r="A534" s="102">
        <v>8498</v>
      </c>
      <c r="B534" s="102" t="s">
        <v>2088</v>
      </c>
      <c r="C534" s="98">
        <v>4705</v>
      </c>
      <c r="D534" s="103">
        <v>4737.02</v>
      </c>
      <c r="E534" s="98">
        <f t="shared" si="42"/>
        <v>101</v>
      </c>
      <c r="F534" s="98">
        <v>0</v>
      </c>
      <c r="G534" s="98">
        <v>0</v>
      </c>
      <c r="H534" s="98"/>
      <c r="I534" s="104">
        <v>38</v>
      </c>
      <c r="J534" s="98">
        <v>0</v>
      </c>
      <c r="K534" s="98">
        <v>6438</v>
      </c>
      <c r="L534" s="98">
        <v>0</v>
      </c>
      <c r="M534" s="98">
        <v>0</v>
      </c>
      <c r="N534" s="98">
        <v>0</v>
      </c>
      <c r="O534" s="98">
        <v>0</v>
      </c>
      <c r="P534" s="104">
        <v>0</v>
      </c>
    </row>
    <row r="535" spans="1:16" s="100" customFormat="1" ht="18" customHeight="1">
      <c r="A535" s="105"/>
      <c r="B535" s="101" t="s">
        <v>2089</v>
      </c>
      <c r="C535" s="95">
        <f>SUM(C514:C534)</f>
        <v>1560041</v>
      </c>
      <c r="D535" s="99">
        <f>SUM(D514:D534)</f>
        <v>1570797.8800000004</v>
      </c>
      <c r="E535" s="95">
        <f t="shared" si="42"/>
        <v>101</v>
      </c>
      <c r="F535" s="95">
        <f>SUM(F514:F534)</f>
        <v>777547</v>
      </c>
      <c r="G535" s="95">
        <f>SUM(G514:G534)</f>
        <v>777547</v>
      </c>
      <c r="H535" s="95">
        <f t="shared" si="45"/>
        <v>100</v>
      </c>
      <c r="I535" s="99">
        <f>SUM(I514:I534)</f>
        <v>24556</v>
      </c>
      <c r="J535" s="95">
        <f>SUM(J514:J534)</f>
        <v>115143</v>
      </c>
      <c r="K535" s="95">
        <f aca="true" t="shared" si="46" ref="K535:P535">SUM(K514:K534)</f>
        <v>73610</v>
      </c>
      <c r="L535" s="95">
        <f t="shared" si="46"/>
        <v>1941147</v>
      </c>
      <c r="M535" s="95">
        <f t="shared" si="46"/>
        <v>1941147</v>
      </c>
      <c r="N535" s="95">
        <f t="shared" si="46"/>
        <v>3500</v>
      </c>
      <c r="O535" s="95">
        <f t="shared" si="46"/>
        <v>3500</v>
      </c>
      <c r="P535" s="99">
        <f t="shared" si="46"/>
        <v>126500</v>
      </c>
    </row>
    <row r="536" spans="1:16" s="100" customFormat="1" ht="18" customHeight="1">
      <c r="A536" s="105"/>
      <c r="B536" s="101" t="s">
        <v>2090</v>
      </c>
      <c r="C536" s="95"/>
      <c r="D536" s="99">
        <v>0</v>
      </c>
      <c r="E536" s="98"/>
      <c r="F536" s="95"/>
      <c r="G536" s="95">
        <v>0</v>
      </c>
      <c r="H536" s="95"/>
      <c r="I536" s="99">
        <v>0</v>
      </c>
      <c r="J536" s="95"/>
      <c r="K536" s="95">
        <v>0</v>
      </c>
      <c r="L536" s="95"/>
      <c r="M536" s="95"/>
      <c r="N536" s="95"/>
      <c r="O536" s="95"/>
      <c r="P536" s="99"/>
    </row>
    <row r="537" spans="1:16" ht="12.75">
      <c r="A537" s="102">
        <v>8800</v>
      </c>
      <c r="B537" s="102" t="s">
        <v>2091</v>
      </c>
      <c r="C537" s="98">
        <v>0</v>
      </c>
      <c r="D537" s="103">
        <v>0</v>
      </c>
      <c r="E537" s="98"/>
      <c r="F537" s="98">
        <v>658750</v>
      </c>
      <c r="G537" s="98">
        <v>658750</v>
      </c>
      <c r="H537" s="98">
        <f t="shared" si="45"/>
        <v>100</v>
      </c>
      <c r="I537" s="104">
        <v>0</v>
      </c>
      <c r="J537" s="98">
        <v>0</v>
      </c>
      <c r="K537" s="98">
        <v>0</v>
      </c>
      <c r="L537" s="98">
        <v>1851781</v>
      </c>
      <c r="M537" s="98">
        <v>1851781</v>
      </c>
      <c r="N537" s="98">
        <v>0</v>
      </c>
      <c r="O537" s="98">
        <v>0</v>
      </c>
      <c r="P537" s="104">
        <v>20000</v>
      </c>
    </row>
    <row r="538" spans="1:16" ht="12.75">
      <c r="A538" s="102">
        <v>8801</v>
      </c>
      <c r="B538" s="102" t="s">
        <v>2092</v>
      </c>
      <c r="C538" s="98">
        <v>859037</v>
      </c>
      <c r="D538" s="103">
        <v>864960.31</v>
      </c>
      <c r="E538" s="98">
        <f t="shared" si="42"/>
        <v>101</v>
      </c>
      <c r="F538" s="98">
        <v>0</v>
      </c>
      <c r="G538" s="98">
        <v>0</v>
      </c>
      <c r="H538" s="98"/>
      <c r="I538" s="104">
        <v>0</v>
      </c>
      <c r="J538" s="98">
        <v>0</v>
      </c>
      <c r="K538" s="98">
        <v>688</v>
      </c>
      <c r="L538" s="98">
        <v>217611</v>
      </c>
      <c r="M538" s="98">
        <v>217611</v>
      </c>
      <c r="N538" s="98">
        <v>3500</v>
      </c>
      <c r="O538" s="98">
        <v>0</v>
      </c>
      <c r="P538" s="104">
        <v>50000</v>
      </c>
    </row>
    <row r="539" spans="1:16" ht="12.75">
      <c r="A539" s="102">
        <v>8813</v>
      </c>
      <c r="B539" s="102" t="s">
        <v>2093</v>
      </c>
      <c r="C539" s="98">
        <v>46430</v>
      </c>
      <c r="D539" s="103">
        <v>46749.53</v>
      </c>
      <c r="E539" s="98">
        <f t="shared" si="42"/>
        <v>101</v>
      </c>
      <c r="F539" s="98">
        <v>40924</v>
      </c>
      <c r="G539" s="98">
        <v>40924</v>
      </c>
      <c r="H539" s="98">
        <f t="shared" si="45"/>
        <v>100</v>
      </c>
      <c r="I539" s="104">
        <v>456</v>
      </c>
      <c r="J539" s="98">
        <v>7017</v>
      </c>
      <c r="K539" s="98">
        <v>0</v>
      </c>
      <c r="L539" s="98">
        <v>0</v>
      </c>
      <c r="M539" s="98">
        <v>0</v>
      </c>
      <c r="N539" s="98">
        <v>0</v>
      </c>
      <c r="O539" s="98">
        <v>0</v>
      </c>
      <c r="P539" s="104">
        <v>0</v>
      </c>
    </row>
    <row r="540" spans="1:16" ht="12.75">
      <c r="A540" s="102">
        <v>8815</v>
      </c>
      <c r="B540" s="102" t="s">
        <v>2094</v>
      </c>
      <c r="C540" s="98">
        <v>92329</v>
      </c>
      <c r="D540" s="103">
        <v>92966.25</v>
      </c>
      <c r="E540" s="98">
        <f t="shared" si="42"/>
        <v>101</v>
      </c>
      <c r="F540" s="98">
        <v>7447</v>
      </c>
      <c r="G540" s="98">
        <v>7447</v>
      </c>
      <c r="H540" s="98">
        <f t="shared" si="45"/>
        <v>100</v>
      </c>
      <c r="I540" s="104">
        <v>0</v>
      </c>
      <c r="J540" s="98">
        <v>5316</v>
      </c>
      <c r="K540" s="98">
        <v>35</v>
      </c>
      <c r="L540" s="98">
        <v>0</v>
      </c>
      <c r="M540" s="98">
        <v>0</v>
      </c>
      <c r="N540" s="98">
        <v>0</v>
      </c>
      <c r="O540" s="98">
        <v>3500</v>
      </c>
      <c r="P540" s="104">
        <v>0</v>
      </c>
    </row>
    <row r="541" spans="1:16" ht="12.75">
      <c r="A541" s="102">
        <v>8817</v>
      </c>
      <c r="B541" s="102" t="s">
        <v>2095</v>
      </c>
      <c r="C541" s="98">
        <v>106945</v>
      </c>
      <c r="D541" s="103">
        <v>107681.77</v>
      </c>
      <c r="E541" s="98">
        <f t="shared" si="42"/>
        <v>101</v>
      </c>
      <c r="F541" s="98">
        <v>25339</v>
      </c>
      <c r="G541" s="98">
        <v>25339</v>
      </c>
      <c r="H541" s="98">
        <f t="shared" si="45"/>
        <v>100</v>
      </c>
      <c r="I541" s="104">
        <v>0</v>
      </c>
      <c r="J541" s="98">
        <v>8982</v>
      </c>
      <c r="K541" s="98">
        <v>3013</v>
      </c>
      <c r="L541" s="98">
        <v>0</v>
      </c>
      <c r="M541" s="98">
        <v>0</v>
      </c>
      <c r="N541" s="98">
        <v>0</v>
      </c>
      <c r="O541" s="98">
        <v>0</v>
      </c>
      <c r="P541" s="104">
        <v>0</v>
      </c>
    </row>
    <row r="542" spans="1:16" ht="12.75">
      <c r="A542" s="102">
        <v>8842</v>
      </c>
      <c r="B542" s="102" t="s">
        <v>2096</v>
      </c>
      <c r="C542" s="98">
        <v>27437</v>
      </c>
      <c r="D542" s="103">
        <v>27625.96</v>
      </c>
      <c r="E542" s="98">
        <f t="shared" si="42"/>
        <v>101</v>
      </c>
      <c r="F542" s="98">
        <v>62808</v>
      </c>
      <c r="G542" s="98">
        <v>62808</v>
      </c>
      <c r="H542" s="98">
        <f t="shared" si="45"/>
        <v>100</v>
      </c>
      <c r="I542" s="104">
        <v>0</v>
      </c>
      <c r="J542" s="98">
        <v>12355</v>
      </c>
      <c r="K542" s="98">
        <v>3040</v>
      </c>
      <c r="L542" s="98">
        <v>0</v>
      </c>
      <c r="M542" s="98">
        <v>0</v>
      </c>
      <c r="N542" s="98">
        <v>2025</v>
      </c>
      <c r="O542" s="98">
        <v>0</v>
      </c>
      <c r="P542" s="104">
        <v>0</v>
      </c>
    </row>
    <row r="543" spans="1:16" ht="12.75">
      <c r="A543" s="102">
        <v>8846</v>
      </c>
      <c r="B543" s="102" t="s">
        <v>2097</v>
      </c>
      <c r="C543" s="98">
        <v>20365</v>
      </c>
      <c r="D543" s="103">
        <v>20505.22</v>
      </c>
      <c r="E543" s="98">
        <f t="shared" si="42"/>
        <v>101</v>
      </c>
      <c r="F543" s="98">
        <v>26934</v>
      </c>
      <c r="G543" s="98">
        <v>26934</v>
      </c>
      <c r="H543" s="98">
        <f t="shared" si="45"/>
        <v>100</v>
      </c>
      <c r="I543" s="104">
        <v>747</v>
      </c>
      <c r="J543" s="98">
        <v>6081</v>
      </c>
      <c r="K543" s="98">
        <v>1161</v>
      </c>
      <c r="L543" s="98">
        <v>0</v>
      </c>
      <c r="M543" s="98">
        <v>0</v>
      </c>
      <c r="N543" s="98">
        <v>0</v>
      </c>
      <c r="O543" s="98">
        <v>3500</v>
      </c>
      <c r="P543" s="104">
        <v>0</v>
      </c>
    </row>
    <row r="544" spans="1:16" ht="12.75">
      <c r="A544" s="102">
        <v>8850</v>
      </c>
      <c r="B544" s="102" t="s">
        <v>2098</v>
      </c>
      <c r="C544" s="98">
        <v>161673</v>
      </c>
      <c r="D544" s="103">
        <v>162787.64</v>
      </c>
      <c r="E544" s="98">
        <f t="shared" si="42"/>
        <v>101</v>
      </c>
      <c r="F544" s="98">
        <v>7505</v>
      </c>
      <c r="G544" s="98">
        <v>7505</v>
      </c>
      <c r="H544" s="98">
        <f t="shared" si="45"/>
        <v>100</v>
      </c>
      <c r="I544" s="104">
        <v>0</v>
      </c>
      <c r="J544" s="98">
        <v>13676</v>
      </c>
      <c r="K544" s="98">
        <v>13576</v>
      </c>
      <c r="L544" s="98">
        <v>16000</v>
      </c>
      <c r="M544" s="98">
        <v>16000</v>
      </c>
      <c r="N544" s="98">
        <v>0</v>
      </c>
      <c r="O544" s="98">
        <v>0</v>
      </c>
      <c r="P544" s="104">
        <v>90000</v>
      </c>
    </row>
    <row r="545" spans="1:16" ht="12.75">
      <c r="A545" s="102">
        <v>8854</v>
      </c>
      <c r="B545" s="102" t="s">
        <v>2099</v>
      </c>
      <c r="C545" s="98">
        <v>78446</v>
      </c>
      <c r="D545" s="103">
        <v>78986.98</v>
      </c>
      <c r="E545" s="98">
        <f t="shared" si="42"/>
        <v>101</v>
      </c>
      <c r="F545" s="98">
        <v>15195</v>
      </c>
      <c r="G545" s="98">
        <v>15195</v>
      </c>
      <c r="H545" s="98">
        <f>ROUND(G545*100/F545,0)</f>
        <v>100</v>
      </c>
      <c r="I545" s="104">
        <v>0</v>
      </c>
      <c r="J545" s="98">
        <v>10761</v>
      </c>
      <c r="K545" s="98">
        <v>8758</v>
      </c>
      <c r="L545" s="98">
        <v>665</v>
      </c>
      <c r="M545" s="98">
        <v>665</v>
      </c>
      <c r="N545" s="98">
        <v>0</v>
      </c>
      <c r="O545" s="98">
        <v>3500</v>
      </c>
      <c r="P545" s="104">
        <v>20460</v>
      </c>
    </row>
    <row r="546" spans="1:16" ht="12.75">
      <c r="A546" s="102">
        <v>8858</v>
      </c>
      <c r="B546" s="102" t="s">
        <v>2100</v>
      </c>
      <c r="C546" s="98">
        <v>48037</v>
      </c>
      <c r="D546" s="103">
        <v>48368.42</v>
      </c>
      <c r="E546" s="98">
        <f t="shared" si="42"/>
        <v>101</v>
      </c>
      <c r="F546" s="98">
        <v>0</v>
      </c>
      <c r="G546" s="98">
        <v>0</v>
      </c>
      <c r="H546" s="98"/>
      <c r="I546" s="104">
        <v>0</v>
      </c>
      <c r="J546" s="98">
        <v>0</v>
      </c>
      <c r="K546" s="98">
        <v>993</v>
      </c>
      <c r="L546" s="98">
        <v>0</v>
      </c>
      <c r="M546" s="98">
        <v>0</v>
      </c>
      <c r="N546" s="98">
        <v>3500</v>
      </c>
      <c r="O546" s="98">
        <v>0</v>
      </c>
      <c r="P546" s="104">
        <v>0</v>
      </c>
    </row>
    <row r="547" spans="1:16" ht="12.75">
      <c r="A547" s="102">
        <v>8862</v>
      </c>
      <c r="B547" s="102" t="s">
        <v>2101</v>
      </c>
      <c r="C547" s="98">
        <v>98907</v>
      </c>
      <c r="D547" s="103">
        <v>99589.4</v>
      </c>
      <c r="E547" s="98">
        <f t="shared" si="42"/>
        <v>101</v>
      </c>
      <c r="F547" s="98">
        <v>0</v>
      </c>
      <c r="G547" s="98">
        <v>0</v>
      </c>
      <c r="H547" s="98"/>
      <c r="I547" s="104">
        <v>0</v>
      </c>
      <c r="J547" s="98">
        <v>0</v>
      </c>
      <c r="K547" s="98">
        <v>1541</v>
      </c>
      <c r="L547" s="98">
        <v>399</v>
      </c>
      <c r="M547" s="98">
        <v>399</v>
      </c>
      <c r="N547" s="98">
        <v>2203</v>
      </c>
      <c r="O547" s="98">
        <v>0</v>
      </c>
      <c r="P547" s="104">
        <v>0</v>
      </c>
    </row>
    <row r="548" spans="1:16" ht="12.75">
      <c r="A548" s="102">
        <v>8864</v>
      </c>
      <c r="B548" s="102" t="s">
        <v>2102</v>
      </c>
      <c r="C548" s="98">
        <v>10016</v>
      </c>
      <c r="D548" s="103">
        <v>10084.54</v>
      </c>
      <c r="E548" s="98">
        <f t="shared" si="42"/>
        <v>101</v>
      </c>
      <c r="F548" s="98">
        <v>14501</v>
      </c>
      <c r="G548" s="98">
        <v>14501</v>
      </c>
      <c r="H548" s="98">
        <f>ROUND(G548*100/F548,0)</f>
        <v>100</v>
      </c>
      <c r="I548" s="104">
        <v>236</v>
      </c>
      <c r="J548" s="98">
        <v>3097</v>
      </c>
      <c r="K548" s="98">
        <v>1187</v>
      </c>
      <c r="L548" s="98">
        <v>0</v>
      </c>
      <c r="M548" s="98">
        <v>0</v>
      </c>
      <c r="N548" s="98">
        <v>1939</v>
      </c>
      <c r="O548" s="98">
        <v>0</v>
      </c>
      <c r="P548" s="104">
        <v>0</v>
      </c>
    </row>
    <row r="549" spans="1:16" ht="12.75">
      <c r="A549" s="102">
        <v>8868</v>
      </c>
      <c r="B549" s="102" t="s">
        <v>2103</v>
      </c>
      <c r="C549" s="98">
        <v>50357</v>
      </c>
      <c r="D549" s="103">
        <v>50704.41</v>
      </c>
      <c r="E549" s="98">
        <f t="shared" si="42"/>
        <v>101</v>
      </c>
      <c r="F549" s="98">
        <v>28064</v>
      </c>
      <c r="G549" s="98">
        <v>28064</v>
      </c>
      <c r="H549" s="98">
        <f>ROUND(G549*100/F549,0)</f>
        <v>100</v>
      </c>
      <c r="I549" s="104">
        <v>415</v>
      </c>
      <c r="J549" s="98">
        <v>6906</v>
      </c>
      <c r="K549" s="98">
        <v>1497</v>
      </c>
      <c r="L549" s="98">
        <v>0</v>
      </c>
      <c r="M549" s="98">
        <v>0</v>
      </c>
      <c r="N549" s="98">
        <v>0</v>
      </c>
      <c r="O549" s="98">
        <v>3500</v>
      </c>
      <c r="P549" s="104">
        <v>0</v>
      </c>
    </row>
    <row r="550" spans="1:16" ht="12.75">
      <c r="A550" s="102">
        <v>8870</v>
      </c>
      <c r="B550" s="102" t="s">
        <v>2104</v>
      </c>
      <c r="C550" s="98">
        <v>35798</v>
      </c>
      <c r="D550" s="103">
        <v>36044.91</v>
      </c>
      <c r="E550" s="98">
        <f t="shared" si="42"/>
        <v>101</v>
      </c>
      <c r="F550" s="98">
        <v>0</v>
      </c>
      <c r="G550" s="98">
        <v>0</v>
      </c>
      <c r="H550" s="98"/>
      <c r="I550" s="104">
        <v>0</v>
      </c>
      <c r="J550" s="98">
        <v>0</v>
      </c>
      <c r="K550" s="98">
        <v>6923</v>
      </c>
      <c r="L550" s="98">
        <v>332</v>
      </c>
      <c r="M550" s="98">
        <v>332</v>
      </c>
      <c r="N550" s="98">
        <v>0</v>
      </c>
      <c r="O550" s="98">
        <v>0</v>
      </c>
      <c r="P550" s="104">
        <v>0</v>
      </c>
    </row>
    <row r="551" spans="1:16" ht="12.75">
      <c r="A551" s="102">
        <v>8872</v>
      </c>
      <c r="B551" s="102" t="s">
        <v>2105</v>
      </c>
      <c r="C551" s="98">
        <v>70336</v>
      </c>
      <c r="D551" s="103">
        <v>70820.73</v>
      </c>
      <c r="E551" s="98">
        <f t="shared" si="42"/>
        <v>101</v>
      </c>
      <c r="F551" s="98">
        <v>20958</v>
      </c>
      <c r="G551" s="98">
        <v>20958</v>
      </c>
      <c r="H551" s="98">
        <f>ROUND(G551*100/F551,0)</f>
        <v>100</v>
      </c>
      <c r="I551" s="104">
        <v>0</v>
      </c>
      <c r="J551" s="98">
        <v>8612</v>
      </c>
      <c r="K551" s="98">
        <v>6597</v>
      </c>
      <c r="L551" s="98">
        <v>0</v>
      </c>
      <c r="M551" s="98">
        <v>0</v>
      </c>
      <c r="N551" s="98">
        <v>0</v>
      </c>
      <c r="O551" s="98">
        <v>0</v>
      </c>
      <c r="P551" s="104">
        <v>5300</v>
      </c>
    </row>
    <row r="552" spans="1:16" ht="12.75">
      <c r="A552" s="102">
        <v>8874</v>
      </c>
      <c r="B552" s="102" t="s">
        <v>2106</v>
      </c>
      <c r="C552" s="98">
        <v>8515</v>
      </c>
      <c r="D552" s="103">
        <v>8573.78</v>
      </c>
      <c r="E552" s="98">
        <f aca="true" t="shared" si="47" ref="E552:E581">ROUND(D552*100/C552,0)</f>
        <v>101</v>
      </c>
      <c r="F552" s="98">
        <v>13963</v>
      </c>
      <c r="G552" s="98">
        <v>13963</v>
      </c>
      <c r="H552" s="98">
        <f>ROUND(G552*100/F552,0)</f>
        <v>100</v>
      </c>
      <c r="I552" s="104">
        <v>270</v>
      </c>
      <c r="J552" s="98">
        <v>3947</v>
      </c>
      <c r="K552" s="98">
        <v>3067</v>
      </c>
      <c r="L552" s="98">
        <v>0</v>
      </c>
      <c r="M552" s="98">
        <v>0</v>
      </c>
      <c r="N552" s="98">
        <v>0</v>
      </c>
      <c r="O552" s="98">
        <v>1500</v>
      </c>
      <c r="P552" s="104">
        <v>0</v>
      </c>
    </row>
    <row r="553" spans="1:16" ht="12.75">
      <c r="A553" s="102">
        <v>8878</v>
      </c>
      <c r="B553" s="102" t="s">
        <v>2107</v>
      </c>
      <c r="C553" s="98">
        <v>112253</v>
      </c>
      <c r="D553" s="103">
        <v>113026.56</v>
      </c>
      <c r="E553" s="98">
        <f t="shared" si="47"/>
        <v>101</v>
      </c>
      <c r="F553" s="98">
        <v>0</v>
      </c>
      <c r="G553" s="98">
        <v>0</v>
      </c>
      <c r="H553" s="98"/>
      <c r="I553" s="104">
        <v>730</v>
      </c>
      <c r="J553" s="98">
        <v>0</v>
      </c>
      <c r="K553" s="98">
        <v>1878</v>
      </c>
      <c r="L553" s="98">
        <v>0</v>
      </c>
      <c r="M553" s="98">
        <v>0</v>
      </c>
      <c r="N553" s="98">
        <v>2587</v>
      </c>
      <c r="O553" s="98">
        <v>0</v>
      </c>
      <c r="P553" s="104">
        <v>0</v>
      </c>
    </row>
    <row r="554" spans="1:16" ht="12.75">
      <c r="A554" s="102">
        <v>8882</v>
      </c>
      <c r="B554" s="102" t="s">
        <v>2108</v>
      </c>
      <c r="C554" s="98">
        <v>284344</v>
      </c>
      <c r="D554" s="103">
        <v>286305.14</v>
      </c>
      <c r="E554" s="98">
        <f t="shared" si="47"/>
        <v>101</v>
      </c>
      <c r="F554" s="98">
        <v>0</v>
      </c>
      <c r="G554" s="98">
        <v>0</v>
      </c>
      <c r="H554" s="98"/>
      <c r="I554" s="104">
        <v>0</v>
      </c>
      <c r="J554" s="98">
        <v>0</v>
      </c>
      <c r="K554" s="98">
        <v>6489</v>
      </c>
      <c r="L554" s="98">
        <v>351798</v>
      </c>
      <c r="M554" s="98">
        <v>351798</v>
      </c>
      <c r="N554" s="98">
        <v>0</v>
      </c>
      <c r="O554" s="98">
        <v>3500</v>
      </c>
      <c r="P554" s="104">
        <v>0</v>
      </c>
    </row>
    <row r="555" spans="1:16" ht="12.75">
      <c r="A555" s="102">
        <v>8886</v>
      </c>
      <c r="B555" s="102" t="s">
        <v>2109</v>
      </c>
      <c r="C555" s="98">
        <v>8058</v>
      </c>
      <c r="D555" s="103">
        <v>8113.81</v>
      </c>
      <c r="E555" s="98">
        <f t="shared" si="47"/>
        <v>101</v>
      </c>
      <c r="F555" s="98">
        <v>13152</v>
      </c>
      <c r="G555" s="98">
        <v>13152</v>
      </c>
      <c r="H555" s="98">
        <f aca="true" t="shared" si="48" ref="H555:H574">ROUND(G555*100/F555,0)</f>
        <v>100</v>
      </c>
      <c r="I555" s="104">
        <v>786</v>
      </c>
      <c r="J555" s="98">
        <v>3414</v>
      </c>
      <c r="K555" s="98">
        <v>1924</v>
      </c>
      <c r="L555" s="98">
        <v>0</v>
      </c>
      <c r="M555" s="98">
        <v>0</v>
      </c>
      <c r="N555" s="98">
        <v>0</v>
      </c>
      <c r="O555" s="98">
        <v>0</v>
      </c>
      <c r="P555" s="104">
        <v>8695</v>
      </c>
    </row>
    <row r="556" spans="1:16" ht="12.75">
      <c r="A556" s="102">
        <v>8892</v>
      </c>
      <c r="B556" s="102" t="s">
        <v>2110</v>
      </c>
      <c r="C556" s="98">
        <v>26497</v>
      </c>
      <c r="D556" s="103">
        <v>26680.17</v>
      </c>
      <c r="E556" s="98">
        <f t="shared" si="47"/>
        <v>101</v>
      </c>
      <c r="F556" s="98">
        <v>29489</v>
      </c>
      <c r="G556" s="98">
        <v>29489</v>
      </c>
      <c r="H556" s="98">
        <f t="shared" si="48"/>
        <v>100</v>
      </c>
      <c r="I556" s="104">
        <v>0</v>
      </c>
      <c r="J556" s="98">
        <v>8853</v>
      </c>
      <c r="K556" s="98">
        <v>5355</v>
      </c>
      <c r="L556" s="98">
        <v>0</v>
      </c>
      <c r="M556" s="98">
        <v>0</v>
      </c>
      <c r="N556" s="98">
        <v>3500</v>
      </c>
      <c r="O556" s="98">
        <v>0</v>
      </c>
      <c r="P556" s="104">
        <v>0</v>
      </c>
    </row>
    <row r="557" spans="1:16" ht="12.75">
      <c r="A557" s="102">
        <v>8894</v>
      </c>
      <c r="B557" s="102" t="s">
        <v>2111</v>
      </c>
      <c r="C557" s="98">
        <v>49359</v>
      </c>
      <c r="D557" s="103">
        <v>49699.01</v>
      </c>
      <c r="E557" s="98">
        <f t="shared" si="47"/>
        <v>101</v>
      </c>
      <c r="F557" s="98">
        <v>47244</v>
      </c>
      <c r="G557" s="98">
        <v>47244</v>
      </c>
      <c r="H557" s="98">
        <f t="shared" si="48"/>
        <v>100</v>
      </c>
      <c r="I557" s="104">
        <v>144</v>
      </c>
      <c r="J557" s="98">
        <v>10358</v>
      </c>
      <c r="K557" s="98">
        <v>3571</v>
      </c>
      <c r="L557" s="98">
        <v>0</v>
      </c>
      <c r="M557" s="98">
        <v>0</v>
      </c>
      <c r="N557" s="98">
        <v>0</v>
      </c>
      <c r="O557" s="98">
        <v>0</v>
      </c>
      <c r="P557" s="104">
        <v>0</v>
      </c>
    </row>
    <row r="558" spans="1:16" ht="12.75">
      <c r="A558" s="102">
        <v>8896</v>
      </c>
      <c r="B558" s="102" t="s">
        <v>2112</v>
      </c>
      <c r="C558" s="98">
        <v>64640</v>
      </c>
      <c r="D558" s="103">
        <v>65085.74</v>
      </c>
      <c r="E558" s="98">
        <f t="shared" si="47"/>
        <v>101</v>
      </c>
      <c r="F558" s="98">
        <v>0</v>
      </c>
      <c r="G558" s="98">
        <v>0</v>
      </c>
      <c r="H558" s="98"/>
      <c r="I558" s="104">
        <v>350</v>
      </c>
      <c r="J558" s="98">
        <v>0</v>
      </c>
      <c r="K558" s="98">
        <v>2444</v>
      </c>
      <c r="L558" s="98">
        <v>0</v>
      </c>
      <c r="M558" s="98">
        <v>0</v>
      </c>
      <c r="N558" s="98">
        <v>0</v>
      </c>
      <c r="O558" s="98">
        <v>0</v>
      </c>
      <c r="P558" s="104">
        <v>25000</v>
      </c>
    </row>
    <row r="559" spans="1:16" s="100" customFormat="1" ht="18" customHeight="1">
      <c r="A559" s="105"/>
      <c r="B559" s="101" t="s">
        <v>2113</v>
      </c>
      <c r="C559" s="95">
        <f>SUM(C537:C558)</f>
        <v>2259779</v>
      </c>
      <c r="D559" s="99">
        <f>SUM(D537:D558)</f>
        <v>2275360.28</v>
      </c>
      <c r="E559" s="95">
        <f t="shared" si="47"/>
        <v>101</v>
      </c>
      <c r="F559" s="95">
        <f>SUM(F537:F558)</f>
        <v>1012273</v>
      </c>
      <c r="G559" s="95">
        <f>SUM(G537:G558)</f>
        <v>1012273</v>
      </c>
      <c r="H559" s="95">
        <f t="shared" si="48"/>
        <v>100</v>
      </c>
      <c r="I559" s="99">
        <f>SUM(I537:I558)</f>
        <v>4134</v>
      </c>
      <c r="J559" s="95">
        <f>SUM(J537:J558)</f>
        <v>109375</v>
      </c>
      <c r="K559" s="95">
        <f aca="true" t="shared" si="49" ref="K559:P559">SUM(K537:K558)</f>
        <v>73737</v>
      </c>
      <c r="L559" s="95">
        <f t="shared" si="49"/>
        <v>2438586</v>
      </c>
      <c r="M559" s="95">
        <f t="shared" si="49"/>
        <v>2438586</v>
      </c>
      <c r="N559" s="95">
        <f t="shared" si="49"/>
        <v>19254</v>
      </c>
      <c r="O559" s="95">
        <f t="shared" si="49"/>
        <v>19000</v>
      </c>
      <c r="P559" s="99">
        <f t="shared" si="49"/>
        <v>219455</v>
      </c>
    </row>
    <row r="560" spans="1:16" s="100" customFormat="1" ht="18" customHeight="1">
      <c r="A560" s="105"/>
      <c r="B560" s="101" t="s">
        <v>2114</v>
      </c>
      <c r="C560" s="95"/>
      <c r="D560" s="99"/>
      <c r="E560" s="98"/>
      <c r="F560" s="95"/>
      <c r="G560" s="95"/>
      <c r="H560" s="98"/>
      <c r="I560" s="99"/>
      <c r="J560" s="95"/>
      <c r="K560" s="95"/>
      <c r="L560" s="95"/>
      <c r="M560" s="95"/>
      <c r="N560" s="95"/>
      <c r="O560" s="95"/>
      <c r="P560" s="99"/>
    </row>
    <row r="561" spans="1:16" ht="12.75">
      <c r="A561" s="102">
        <v>9000</v>
      </c>
      <c r="B561" s="102" t="s">
        <v>2115</v>
      </c>
      <c r="C561" s="98">
        <v>0</v>
      </c>
      <c r="D561" s="103">
        <v>0</v>
      </c>
      <c r="E561" s="98"/>
      <c r="F561" s="98">
        <v>776821</v>
      </c>
      <c r="G561" s="98">
        <v>776821</v>
      </c>
      <c r="H561" s="98">
        <f t="shared" si="48"/>
        <v>100</v>
      </c>
      <c r="I561" s="104">
        <v>0</v>
      </c>
      <c r="J561" s="98">
        <v>0</v>
      </c>
      <c r="K561" s="98">
        <v>0</v>
      </c>
      <c r="L561" s="98">
        <v>2703346</v>
      </c>
      <c r="M561" s="98">
        <v>2703346</v>
      </c>
      <c r="N561" s="98">
        <v>258</v>
      </c>
      <c r="O561" s="98">
        <v>0</v>
      </c>
      <c r="P561" s="104">
        <v>72000</v>
      </c>
    </row>
    <row r="562" spans="1:16" ht="12.75">
      <c r="A562" s="102">
        <v>9001</v>
      </c>
      <c r="B562" s="102" t="s">
        <v>2116</v>
      </c>
      <c r="C562" s="98">
        <v>1197968</v>
      </c>
      <c r="D562" s="103">
        <v>1206228.22</v>
      </c>
      <c r="E562" s="98">
        <f t="shared" si="47"/>
        <v>101</v>
      </c>
      <c r="F562" s="98">
        <v>0</v>
      </c>
      <c r="G562" s="98">
        <v>0</v>
      </c>
      <c r="H562" s="98"/>
      <c r="I562" s="104">
        <v>0</v>
      </c>
      <c r="J562" s="98">
        <v>0</v>
      </c>
      <c r="K562" s="98">
        <v>13203</v>
      </c>
      <c r="L562" s="98">
        <v>793726</v>
      </c>
      <c r="M562" s="98">
        <v>793726</v>
      </c>
      <c r="N562" s="98">
        <v>3500</v>
      </c>
      <c r="O562" s="98">
        <v>0</v>
      </c>
      <c r="P562" s="104">
        <v>193000</v>
      </c>
    </row>
    <row r="563" spans="1:16" ht="12.75">
      <c r="A563" s="102">
        <v>9011</v>
      </c>
      <c r="B563" s="102" t="s">
        <v>2117</v>
      </c>
      <c r="C563" s="98">
        <v>239077</v>
      </c>
      <c r="D563" s="103">
        <v>240725.81</v>
      </c>
      <c r="E563" s="98">
        <f t="shared" si="47"/>
        <v>101</v>
      </c>
      <c r="F563" s="98">
        <v>171278</v>
      </c>
      <c r="G563" s="98">
        <v>171278</v>
      </c>
      <c r="H563" s="98">
        <f t="shared" si="48"/>
        <v>100</v>
      </c>
      <c r="I563" s="104">
        <v>158</v>
      </c>
      <c r="J563" s="98">
        <v>38118</v>
      </c>
      <c r="K563" s="98">
        <v>11786</v>
      </c>
      <c r="L563" s="98">
        <v>43920</v>
      </c>
      <c r="M563" s="98">
        <v>43920</v>
      </c>
      <c r="N563" s="98">
        <v>1159</v>
      </c>
      <c r="O563" s="98">
        <v>0</v>
      </c>
      <c r="P563" s="104">
        <v>153400</v>
      </c>
    </row>
    <row r="564" spans="1:16" ht="12.75">
      <c r="A564" s="102">
        <v>9046</v>
      </c>
      <c r="B564" s="102" t="s">
        <v>2118</v>
      </c>
      <c r="C564" s="98">
        <v>20510</v>
      </c>
      <c r="D564" s="103">
        <v>20651.33</v>
      </c>
      <c r="E564" s="98">
        <f t="shared" si="47"/>
        <v>101</v>
      </c>
      <c r="F564" s="98">
        <v>10193</v>
      </c>
      <c r="G564" s="98">
        <v>10193</v>
      </c>
      <c r="H564" s="98">
        <f t="shared" si="48"/>
        <v>100</v>
      </c>
      <c r="I564" s="104">
        <v>0</v>
      </c>
      <c r="J564" s="98">
        <v>3786</v>
      </c>
      <c r="K564" s="98">
        <v>1197</v>
      </c>
      <c r="L564" s="98">
        <v>0</v>
      </c>
      <c r="M564" s="98">
        <v>0</v>
      </c>
      <c r="N564" s="98">
        <v>0</v>
      </c>
      <c r="O564" s="98">
        <v>0</v>
      </c>
      <c r="P564" s="104">
        <v>0</v>
      </c>
    </row>
    <row r="565" spans="1:16" ht="12.75">
      <c r="A565" s="102">
        <v>9048</v>
      </c>
      <c r="B565" s="102" t="s">
        <v>2119</v>
      </c>
      <c r="C565" s="98">
        <v>49939</v>
      </c>
      <c r="D565" s="103">
        <v>50283.43</v>
      </c>
      <c r="E565" s="98">
        <f t="shared" si="47"/>
        <v>101</v>
      </c>
      <c r="F565" s="98">
        <v>0</v>
      </c>
      <c r="G565" s="98">
        <v>0</v>
      </c>
      <c r="H565" s="98"/>
      <c r="I565" s="104">
        <v>20</v>
      </c>
      <c r="J565" s="98">
        <v>0</v>
      </c>
      <c r="K565" s="98">
        <v>1663</v>
      </c>
      <c r="L565" s="98">
        <v>0</v>
      </c>
      <c r="M565" s="98">
        <v>0</v>
      </c>
      <c r="N565" s="98">
        <v>0</v>
      </c>
      <c r="O565" s="98">
        <v>0</v>
      </c>
      <c r="P565" s="104">
        <v>0</v>
      </c>
    </row>
    <row r="566" spans="1:16" ht="12.75">
      <c r="A566" s="102">
        <v>9050</v>
      </c>
      <c r="B566" s="102" t="s">
        <v>2120</v>
      </c>
      <c r="C566" s="98">
        <v>190855</v>
      </c>
      <c r="D566" s="103">
        <v>192171.47</v>
      </c>
      <c r="E566" s="98">
        <f t="shared" si="47"/>
        <v>101</v>
      </c>
      <c r="F566" s="98">
        <v>0</v>
      </c>
      <c r="G566" s="98">
        <v>0</v>
      </c>
      <c r="H566" s="98"/>
      <c r="I566" s="104">
        <v>0</v>
      </c>
      <c r="J566" s="98">
        <v>0</v>
      </c>
      <c r="K566" s="98">
        <v>1842</v>
      </c>
      <c r="L566" s="98">
        <v>718</v>
      </c>
      <c r="M566" s="98">
        <v>718</v>
      </c>
      <c r="N566" s="98">
        <v>3500</v>
      </c>
      <c r="O566" s="98">
        <v>10000</v>
      </c>
      <c r="P566" s="104">
        <v>4500</v>
      </c>
    </row>
    <row r="567" spans="1:16" ht="12.75">
      <c r="A567" s="102">
        <v>9054</v>
      </c>
      <c r="B567" s="102" t="s">
        <v>2121</v>
      </c>
      <c r="C567" s="98">
        <v>48460</v>
      </c>
      <c r="D567" s="103">
        <v>48794.1</v>
      </c>
      <c r="E567" s="98">
        <f t="shared" si="47"/>
        <v>101</v>
      </c>
      <c r="F567" s="98">
        <v>23528</v>
      </c>
      <c r="G567" s="98">
        <v>23528</v>
      </c>
      <c r="H567" s="98">
        <f t="shared" si="48"/>
        <v>100</v>
      </c>
      <c r="I567" s="104">
        <v>0</v>
      </c>
      <c r="J567" s="98">
        <v>7380</v>
      </c>
      <c r="K567" s="98">
        <v>2243</v>
      </c>
      <c r="L567" s="98">
        <v>0</v>
      </c>
      <c r="M567" s="98">
        <v>0</v>
      </c>
      <c r="N567" s="98">
        <v>0</v>
      </c>
      <c r="O567" s="98">
        <v>0</v>
      </c>
      <c r="P567" s="104">
        <v>25000</v>
      </c>
    </row>
    <row r="568" spans="1:16" ht="12.75">
      <c r="A568" s="102">
        <v>9056</v>
      </c>
      <c r="B568" s="102" t="s">
        <v>2122</v>
      </c>
      <c r="C568" s="98">
        <v>105270</v>
      </c>
      <c r="D568" s="103">
        <v>105995.87</v>
      </c>
      <c r="E568" s="98">
        <f t="shared" si="47"/>
        <v>101</v>
      </c>
      <c r="F568" s="98">
        <v>37321</v>
      </c>
      <c r="G568" s="98">
        <v>37321</v>
      </c>
      <c r="H568" s="98">
        <f t="shared" si="48"/>
        <v>100</v>
      </c>
      <c r="I568" s="104">
        <v>0</v>
      </c>
      <c r="J568" s="98">
        <v>11096</v>
      </c>
      <c r="K568" s="98">
        <v>6934</v>
      </c>
      <c r="L568" s="98">
        <v>20000</v>
      </c>
      <c r="M568" s="98">
        <v>20000</v>
      </c>
      <c r="N568" s="98">
        <v>0</v>
      </c>
      <c r="O568" s="98">
        <v>3500</v>
      </c>
      <c r="P568" s="104">
        <v>58660</v>
      </c>
    </row>
    <row r="569" spans="1:16" ht="12.75">
      <c r="A569" s="102">
        <v>9058</v>
      </c>
      <c r="B569" s="102" t="s">
        <v>2123</v>
      </c>
      <c r="C569" s="98">
        <v>18249</v>
      </c>
      <c r="D569" s="103">
        <v>18375.19</v>
      </c>
      <c r="E569" s="98">
        <f t="shared" si="47"/>
        <v>101</v>
      </c>
      <c r="F569" s="98">
        <v>27572</v>
      </c>
      <c r="G569" s="98">
        <v>27572</v>
      </c>
      <c r="H569" s="98">
        <f t="shared" si="48"/>
        <v>100</v>
      </c>
      <c r="I569" s="104">
        <v>17</v>
      </c>
      <c r="J569" s="98">
        <v>6560</v>
      </c>
      <c r="K569" s="98">
        <v>3522</v>
      </c>
      <c r="L569" s="98">
        <v>10000</v>
      </c>
      <c r="M569" s="98">
        <v>10000</v>
      </c>
      <c r="N569" s="98">
        <v>0</v>
      </c>
      <c r="O569" s="98">
        <v>0</v>
      </c>
      <c r="P569" s="104">
        <v>0</v>
      </c>
    </row>
    <row r="570" spans="1:16" ht="12.75">
      <c r="A570" s="102">
        <v>9066</v>
      </c>
      <c r="B570" s="102" t="s">
        <v>2124</v>
      </c>
      <c r="C570" s="98">
        <v>116680</v>
      </c>
      <c r="D570" s="103">
        <v>117484.29</v>
      </c>
      <c r="E570" s="98">
        <f t="shared" si="47"/>
        <v>101</v>
      </c>
      <c r="F570" s="98">
        <v>0</v>
      </c>
      <c r="G570" s="98">
        <v>0</v>
      </c>
      <c r="H570" s="98"/>
      <c r="I570" s="104">
        <v>0</v>
      </c>
      <c r="J570" s="98">
        <v>0</v>
      </c>
      <c r="K570" s="98">
        <v>892</v>
      </c>
      <c r="L570" s="98">
        <v>0</v>
      </c>
      <c r="M570" s="98">
        <v>0</v>
      </c>
      <c r="N570" s="98">
        <v>2475</v>
      </c>
      <c r="O570" s="98">
        <v>0</v>
      </c>
      <c r="P570" s="104">
        <v>64750</v>
      </c>
    </row>
    <row r="571" spans="1:16" ht="12.75">
      <c r="A571" s="102">
        <v>9068</v>
      </c>
      <c r="B571" s="102" t="s">
        <v>2125</v>
      </c>
      <c r="C571" s="98">
        <v>24388</v>
      </c>
      <c r="D571" s="103">
        <v>24555.98</v>
      </c>
      <c r="E571" s="98">
        <f t="shared" si="47"/>
        <v>101</v>
      </c>
      <c r="F571" s="98">
        <v>5371</v>
      </c>
      <c r="G571" s="98">
        <v>5371</v>
      </c>
      <c r="H571" s="98">
        <f t="shared" si="48"/>
        <v>100</v>
      </c>
      <c r="I571" s="104">
        <v>0</v>
      </c>
      <c r="J571" s="98">
        <v>3700</v>
      </c>
      <c r="K571" s="98">
        <v>2452</v>
      </c>
      <c r="L571" s="98">
        <v>0</v>
      </c>
      <c r="M571" s="98">
        <v>0</v>
      </c>
      <c r="N571" s="98">
        <v>0</v>
      </c>
      <c r="O571" s="98">
        <v>3200</v>
      </c>
      <c r="P571" s="104">
        <v>10000</v>
      </c>
    </row>
    <row r="572" spans="1:16" ht="12.75">
      <c r="A572" s="102">
        <v>9074</v>
      </c>
      <c r="B572" s="102" t="s">
        <v>2126</v>
      </c>
      <c r="C572" s="98">
        <v>43667</v>
      </c>
      <c r="D572" s="103">
        <v>43967.83</v>
      </c>
      <c r="E572" s="98">
        <f t="shared" si="47"/>
        <v>101</v>
      </c>
      <c r="F572" s="98">
        <v>39246</v>
      </c>
      <c r="G572" s="98">
        <v>39246</v>
      </c>
      <c r="H572" s="98">
        <f t="shared" si="48"/>
        <v>100</v>
      </c>
      <c r="I572" s="104">
        <v>0</v>
      </c>
      <c r="J572" s="98">
        <v>9366</v>
      </c>
      <c r="K572" s="98">
        <v>5242</v>
      </c>
      <c r="L572" s="98">
        <v>0</v>
      </c>
      <c r="M572" s="98">
        <v>0</v>
      </c>
      <c r="N572" s="98">
        <v>4775</v>
      </c>
      <c r="O572" s="98">
        <v>0</v>
      </c>
      <c r="P572" s="104">
        <v>7500</v>
      </c>
    </row>
    <row r="573" spans="1:16" ht="12.75">
      <c r="A573" s="102">
        <v>9078</v>
      </c>
      <c r="B573" s="102" t="s">
        <v>2127</v>
      </c>
      <c r="C573" s="98">
        <v>35022</v>
      </c>
      <c r="D573" s="103">
        <v>35263.54</v>
      </c>
      <c r="E573" s="98">
        <f t="shared" si="47"/>
        <v>101</v>
      </c>
      <c r="F573" s="98">
        <v>9363</v>
      </c>
      <c r="G573" s="98">
        <v>9363</v>
      </c>
      <c r="H573" s="98">
        <f t="shared" si="48"/>
        <v>100</v>
      </c>
      <c r="I573" s="104">
        <v>0</v>
      </c>
      <c r="J573" s="98">
        <v>6245</v>
      </c>
      <c r="K573" s="98">
        <v>4648</v>
      </c>
      <c r="L573" s="98">
        <v>0</v>
      </c>
      <c r="M573" s="98">
        <v>0</v>
      </c>
      <c r="N573" s="98">
        <v>0</v>
      </c>
      <c r="O573" s="98">
        <v>0</v>
      </c>
      <c r="P573" s="104">
        <v>14800</v>
      </c>
    </row>
    <row r="574" spans="1:16" ht="12.75">
      <c r="A574" s="102">
        <v>9080</v>
      </c>
      <c r="B574" s="102" t="s">
        <v>2128</v>
      </c>
      <c r="C574" s="98">
        <v>64431</v>
      </c>
      <c r="D574" s="103">
        <v>64875.11</v>
      </c>
      <c r="E574" s="98">
        <f t="shared" si="47"/>
        <v>101</v>
      </c>
      <c r="F574" s="98">
        <v>29617</v>
      </c>
      <c r="G574" s="98">
        <v>29617</v>
      </c>
      <c r="H574" s="98">
        <f t="shared" si="48"/>
        <v>100</v>
      </c>
      <c r="I574" s="104">
        <v>0</v>
      </c>
      <c r="J574" s="98">
        <v>9745</v>
      </c>
      <c r="K574" s="98">
        <v>739</v>
      </c>
      <c r="L574" s="98">
        <v>15000</v>
      </c>
      <c r="M574" s="98">
        <v>15000</v>
      </c>
      <c r="N574" s="98">
        <v>0</v>
      </c>
      <c r="O574" s="98">
        <v>0</v>
      </c>
      <c r="P574" s="104">
        <v>0</v>
      </c>
    </row>
    <row r="575" spans="1:16" ht="12.75">
      <c r="A575" s="102">
        <v>9082</v>
      </c>
      <c r="B575" s="102" t="s">
        <v>2129</v>
      </c>
      <c r="C575" s="98">
        <v>90741</v>
      </c>
      <c r="D575" s="103">
        <v>91367.11</v>
      </c>
      <c r="E575" s="98">
        <f t="shared" si="47"/>
        <v>101</v>
      </c>
      <c r="F575" s="98">
        <v>21217</v>
      </c>
      <c r="G575" s="98">
        <v>21217</v>
      </c>
      <c r="H575" s="98">
        <f>ROUND(G575*100/F575,0)</f>
        <v>100</v>
      </c>
      <c r="I575" s="104">
        <v>0</v>
      </c>
      <c r="J575" s="98">
        <v>10703</v>
      </c>
      <c r="K575" s="98">
        <v>3149</v>
      </c>
      <c r="L575" s="98">
        <v>0</v>
      </c>
      <c r="M575" s="98">
        <v>0</v>
      </c>
      <c r="N575" s="98">
        <v>0</v>
      </c>
      <c r="O575" s="98">
        <v>0</v>
      </c>
      <c r="P575" s="104">
        <v>60000</v>
      </c>
    </row>
    <row r="576" spans="1:16" ht="12.75">
      <c r="A576" s="102">
        <v>9084</v>
      </c>
      <c r="B576" s="102" t="s">
        <v>2130</v>
      </c>
      <c r="C576" s="98">
        <v>73389</v>
      </c>
      <c r="D576" s="103">
        <v>73895.15</v>
      </c>
      <c r="E576" s="98">
        <f t="shared" si="47"/>
        <v>101</v>
      </c>
      <c r="F576" s="98">
        <v>0</v>
      </c>
      <c r="G576" s="98">
        <v>0</v>
      </c>
      <c r="H576" s="98"/>
      <c r="I576" s="104">
        <v>0</v>
      </c>
      <c r="J576" s="98">
        <v>0</v>
      </c>
      <c r="K576" s="98">
        <v>2151</v>
      </c>
      <c r="L576" s="98">
        <v>0</v>
      </c>
      <c r="M576" s="98">
        <v>0</v>
      </c>
      <c r="N576" s="98">
        <v>0</v>
      </c>
      <c r="O576" s="98">
        <v>0</v>
      </c>
      <c r="P576" s="104">
        <v>19000</v>
      </c>
    </row>
    <row r="577" spans="1:16" ht="12.75">
      <c r="A577" s="102">
        <v>9088</v>
      </c>
      <c r="B577" s="102" t="s">
        <v>2131</v>
      </c>
      <c r="C577" s="98">
        <v>22957</v>
      </c>
      <c r="D577" s="103">
        <v>23114.71</v>
      </c>
      <c r="E577" s="98">
        <f t="shared" si="47"/>
        <v>101</v>
      </c>
      <c r="F577" s="98">
        <v>28283</v>
      </c>
      <c r="G577" s="98">
        <v>28283</v>
      </c>
      <c r="H577" s="98">
        <f>ROUND(G577*100/F577,0)</f>
        <v>100</v>
      </c>
      <c r="I577" s="104">
        <v>0</v>
      </c>
      <c r="J577" s="98">
        <v>7738</v>
      </c>
      <c r="K577" s="98">
        <v>6901</v>
      </c>
      <c r="L577" s="98">
        <v>0</v>
      </c>
      <c r="M577" s="98">
        <v>0</v>
      </c>
      <c r="N577" s="98">
        <v>0</v>
      </c>
      <c r="O577" s="98">
        <v>0</v>
      </c>
      <c r="P577" s="104">
        <v>0</v>
      </c>
    </row>
    <row r="578" spans="1:16" ht="12.75">
      <c r="A578" s="102">
        <v>9090</v>
      </c>
      <c r="B578" s="102" t="s">
        <v>2132</v>
      </c>
      <c r="C578" s="98">
        <v>8334</v>
      </c>
      <c r="D578" s="103">
        <v>8390.9</v>
      </c>
      <c r="E578" s="98">
        <f t="shared" si="47"/>
        <v>101</v>
      </c>
      <c r="F578" s="98">
        <v>9539</v>
      </c>
      <c r="G578" s="98">
        <v>9539</v>
      </c>
      <c r="H578" s="98">
        <f>ROUND(G578*100/F578,0)</f>
        <v>100</v>
      </c>
      <c r="I578" s="104">
        <v>32</v>
      </c>
      <c r="J578" s="98">
        <v>2955</v>
      </c>
      <c r="K578" s="98">
        <v>2386</v>
      </c>
      <c r="L578" s="98">
        <v>15000</v>
      </c>
      <c r="M578" s="98">
        <v>15000</v>
      </c>
      <c r="N578" s="98">
        <v>0</v>
      </c>
      <c r="O578" s="98">
        <v>0</v>
      </c>
      <c r="P578" s="104">
        <v>30000</v>
      </c>
    </row>
    <row r="579" spans="1:16" ht="12.75">
      <c r="A579" s="102">
        <v>9092</v>
      </c>
      <c r="B579" s="102" t="s">
        <v>2133</v>
      </c>
      <c r="C579" s="98">
        <v>11198</v>
      </c>
      <c r="D579" s="103">
        <v>11275.03</v>
      </c>
      <c r="E579" s="98">
        <f t="shared" si="47"/>
        <v>101</v>
      </c>
      <c r="F579" s="98">
        <v>14802</v>
      </c>
      <c r="G579" s="98">
        <v>14802</v>
      </c>
      <c r="H579" s="98">
        <f>ROUND(G579*100/F579,0)</f>
        <v>100</v>
      </c>
      <c r="I579" s="104">
        <v>0</v>
      </c>
      <c r="J579" s="98">
        <v>4638</v>
      </c>
      <c r="K579" s="98">
        <v>4633</v>
      </c>
      <c r="L579" s="98">
        <v>0</v>
      </c>
      <c r="M579" s="98">
        <v>0</v>
      </c>
      <c r="N579" s="98">
        <v>0</v>
      </c>
      <c r="O579" s="98">
        <v>0</v>
      </c>
      <c r="P579" s="104">
        <v>38000</v>
      </c>
    </row>
    <row r="580" spans="1:16" ht="12.75">
      <c r="A580" s="102">
        <v>9096</v>
      </c>
      <c r="B580" s="102" t="s">
        <v>2134</v>
      </c>
      <c r="C580" s="98">
        <v>19820</v>
      </c>
      <c r="D580" s="103">
        <v>19957.05</v>
      </c>
      <c r="E580" s="98">
        <f t="shared" si="47"/>
        <v>101</v>
      </c>
      <c r="F580" s="98">
        <v>11464</v>
      </c>
      <c r="G580" s="98">
        <v>11464</v>
      </c>
      <c r="H580" s="98">
        <f aca="true" t="shared" si="50" ref="H580:H595">ROUND(G580*100/F580,0)</f>
        <v>100</v>
      </c>
      <c r="I580" s="104">
        <v>0</v>
      </c>
      <c r="J580" s="98">
        <v>4370</v>
      </c>
      <c r="K580" s="98">
        <v>2365</v>
      </c>
      <c r="L580" s="98">
        <v>0</v>
      </c>
      <c r="M580" s="98">
        <v>0</v>
      </c>
      <c r="N580" s="98">
        <v>1930</v>
      </c>
      <c r="O580" s="98">
        <v>0</v>
      </c>
      <c r="P580" s="104">
        <v>30000</v>
      </c>
    </row>
    <row r="581" spans="1:16" s="100" customFormat="1" ht="18" customHeight="1">
      <c r="A581" s="105"/>
      <c r="B581" s="101" t="s">
        <v>2135</v>
      </c>
      <c r="C581" s="95">
        <f>SUM(C561:C580)</f>
        <v>2380955</v>
      </c>
      <c r="D581" s="99">
        <f>SUM(D561:D580)</f>
        <v>2397372.119999999</v>
      </c>
      <c r="E581" s="95">
        <f t="shared" si="47"/>
        <v>101</v>
      </c>
      <c r="F581" s="95">
        <f>SUM(F561:F580)</f>
        <v>1215615</v>
      </c>
      <c r="G581" s="95">
        <f>SUM(G561:G580)</f>
        <v>1215615</v>
      </c>
      <c r="H581" s="95">
        <f t="shared" si="50"/>
        <v>100</v>
      </c>
      <c r="I581" s="99">
        <f>SUM(I561:I580)</f>
        <v>227</v>
      </c>
      <c r="J581" s="95">
        <f>SUM(J561:J580)</f>
        <v>126400</v>
      </c>
      <c r="K581" s="95">
        <f aca="true" t="shared" si="51" ref="K581:P581">SUM(K561:K580)</f>
        <v>77948</v>
      </c>
      <c r="L581" s="95">
        <f t="shared" si="51"/>
        <v>3601710</v>
      </c>
      <c r="M581" s="95">
        <f t="shared" si="51"/>
        <v>3601710</v>
      </c>
      <c r="N581" s="95">
        <f t="shared" si="51"/>
        <v>17597</v>
      </c>
      <c r="O581" s="95">
        <f t="shared" si="51"/>
        <v>16700</v>
      </c>
      <c r="P581" s="99">
        <f t="shared" si="51"/>
        <v>780610</v>
      </c>
    </row>
    <row r="582" spans="1:16" s="100" customFormat="1" ht="18" customHeight="1">
      <c r="A582" s="105"/>
      <c r="B582" s="101" t="s">
        <v>2136</v>
      </c>
      <c r="C582" s="95"/>
      <c r="D582" s="99"/>
      <c r="E582" s="98"/>
      <c r="F582" s="95"/>
      <c r="G582" s="95"/>
      <c r="H582" s="98"/>
      <c r="I582" s="99"/>
      <c r="J582" s="95"/>
      <c r="K582" s="95"/>
      <c r="L582" s="95"/>
      <c r="M582" s="95"/>
      <c r="N582" s="95"/>
      <c r="O582" s="95"/>
      <c r="P582" s="99"/>
    </row>
    <row r="583" spans="1:16" ht="12.75">
      <c r="A583" s="102">
        <v>9400</v>
      </c>
      <c r="B583" s="102" t="s">
        <v>2137</v>
      </c>
      <c r="C583" s="98">
        <v>0</v>
      </c>
      <c r="D583" s="103">
        <v>0</v>
      </c>
      <c r="E583" s="98"/>
      <c r="F583" s="98">
        <v>420520</v>
      </c>
      <c r="G583" s="98">
        <v>420520</v>
      </c>
      <c r="H583" s="98">
        <f t="shared" si="50"/>
        <v>100</v>
      </c>
      <c r="I583" s="104">
        <v>0</v>
      </c>
      <c r="J583" s="98">
        <v>0</v>
      </c>
      <c r="K583" s="98">
        <v>0</v>
      </c>
      <c r="L583" s="98">
        <v>1331694</v>
      </c>
      <c r="M583" s="98">
        <v>1331694</v>
      </c>
      <c r="N583" s="98">
        <v>7500</v>
      </c>
      <c r="O583" s="98">
        <v>0</v>
      </c>
      <c r="P583" s="104">
        <v>0</v>
      </c>
    </row>
    <row r="584" spans="1:16" ht="12.75">
      <c r="A584" s="102">
        <v>9401</v>
      </c>
      <c r="B584" s="102" t="s">
        <v>2138</v>
      </c>
      <c r="C584" s="98">
        <v>495270</v>
      </c>
      <c r="D584" s="103">
        <v>498684.96</v>
      </c>
      <c r="E584" s="98">
        <f aca="true" t="shared" si="52" ref="E584:E645">ROUND(D584*100/C584,0)</f>
        <v>101</v>
      </c>
      <c r="F584" s="98">
        <v>0</v>
      </c>
      <c r="G584" s="98">
        <v>0</v>
      </c>
      <c r="H584" s="98"/>
      <c r="I584" s="104">
        <v>131</v>
      </c>
      <c r="J584" s="98">
        <v>0</v>
      </c>
      <c r="K584" s="98">
        <v>75</v>
      </c>
      <c r="L584" s="98">
        <v>1440</v>
      </c>
      <c r="M584" s="98">
        <v>1440</v>
      </c>
      <c r="N584" s="98">
        <v>0</v>
      </c>
      <c r="O584" s="98">
        <v>3500</v>
      </c>
      <c r="P584" s="104">
        <v>100000</v>
      </c>
    </row>
    <row r="585" spans="1:16" ht="12.75">
      <c r="A585" s="102">
        <v>9413</v>
      </c>
      <c r="B585" s="102" t="s">
        <v>2139</v>
      </c>
      <c r="C585" s="98">
        <v>89601</v>
      </c>
      <c r="D585" s="103">
        <v>90218.6</v>
      </c>
      <c r="E585" s="98">
        <f t="shared" si="52"/>
        <v>101</v>
      </c>
      <c r="F585" s="98">
        <v>12953</v>
      </c>
      <c r="G585" s="98">
        <v>12953</v>
      </c>
      <c r="H585" s="98">
        <f t="shared" si="50"/>
        <v>100</v>
      </c>
      <c r="I585" s="104">
        <v>107</v>
      </c>
      <c r="J585" s="98">
        <v>4631</v>
      </c>
      <c r="K585" s="98">
        <v>3314</v>
      </c>
      <c r="L585" s="98">
        <v>0</v>
      </c>
      <c r="M585" s="98">
        <v>0</v>
      </c>
      <c r="N585" s="98">
        <v>0</v>
      </c>
      <c r="O585" s="98">
        <v>0</v>
      </c>
      <c r="P585" s="104">
        <v>60000</v>
      </c>
    </row>
    <row r="586" spans="1:16" ht="12.75">
      <c r="A586" s="102">
        <v>9415</v>
      </c>
      <c r="B586" s="102" t="s">
        <v>2140</v>
      </c>
      <c r="C586" s="98">
        <v>445779</v>
      </c>
      <c r="D586" s="103">
        <v>448853.07</v>
      </c>
      <c r="E586" s="98">
        <f t="shared" si="52"/>
        <v>101</v>
      </c>
      <c r="F586" s="98">
        <v>0</v>
      </c>
      <c r="G586" s="98">
        <v>0</v>
      </c>
      <c r="H586" s="98"/>
      <c r="I586" s="104">
        <v>857</v>
      </c>
      <c r="J586" s="98">
        <v>0</v>
      </c>
      <c r="K586" s="98">
        <v>0</v>
      </c>
      <c r="L586" s="98">
        <v>87058</v>
      </c>
      <c r="M586" s="98">
        <v>87058</v>
      </c>
      <c r="N586" s="98">
        <v>0</v>
      </c>
      <c r="O586" s="98">
        <v>0</v>
      </c>
      <c r="P586" s="104">
        <v>72000</v>
      </c>
    </row>
    <row r="587" spans="1:16" ht="12.75">
      <c r="A587" s="102">
        <v>9417</v>
      </c>
      <c r="B587" s="102" t="s">
        <v>2141</v>
      </c>
      <c r="C587" s="98">
        <v>114967</v>
      </c>
      <c r="D587" s="103">
        <v>115759.36</v>
      </c>
      <c r="E587" s="98">
        <f t="shared" si="52"/>
        <v>101</v>
      </c>
      <c r="F587" s="98">
        <v>0</v>
      </c>
      <c r="G587" s="98">
        <v>0</v>
      </c>
      <c r="H587" s="98"/>
      <c r="I587" s="104">
        <v>92</v>
      </c>
      <c r="J587" s="98">
        <v>0</v>
      </c>
      <c r="K587" s="98">
        <v>41</v>
      </c>
      <c r="L587" s="98">
        <v>311440</v>
      </c>
      <c r="M587" s="98">
        <v>311440</v>
      </c>
      <c r="N587" s="98">
        <v>0</v>
      </c>
      <c r="O587" s="98">
        <v>0</v>
      </c>
      <c r="P587" s="104">
        <v>0</v>
      </c>
    </row>
    <row r="588" spans="1:16" ht="12.75">
      <c r="A588" s="102">
        <v>9444</v>
      </c>
      <c r="B588" s="102" t="s">
        <v>2142</v>
      </c>
      <c r="C588" s="98">
        <v>32175</v>
      </c>
      <c r="D588" s="103">
        <v>32396.77</v>
      </c>
      <c r="E588" s="98">
        <f t="shared" si="52"/>
        <v>101</v>
      </c>
      <c r="F588" s="98">
        <v>44169</v>
      </c>
      <c r="G588" s="98">
        <v>44169</v>
      </c>
      <c r="H588" s="98">
        <f t="shared" si="50"/>
        <v>100</v>
      </c>
      <c r="I588" s="104">
        <v>48</v>
      </c>
      <c r="J588" s="98">
        <v>9371</v>
      </c>
      <c r="K588" s="98">
        <v>2213</v>
      </c>
      <c r="L588" s="98">
        <v>0</v>
      </c>
      <c r="M588" s="98">
        <v>0</v>
      </c>
      <c r="N588" s="98">
        <v>0</v>
      </c>
      <c r="O588" s="98">
        <v>0</v>
      </c>
      <c r="P588" s="104">
        <v>6600</v>
      </c>
    </row>
    <row r="589" spans="1:16" ht="12.75">
      <c r="A589" s="102">
        <v>9446</v>
      </c>
      <c r="B589" s="102" t="s">
        <v>2143</v>
      </c>
      <c r="C589" s="98">
        <v>18711</v>
      </c>
      <c r="D589" s="103">
        <v>18839.88</v>
      </c>
      <c r="E589" s="98">
        <f t="shared" si="52"/>
        <v>101</v>
      </c>
      <c r="F589" s="98">
        <v>34067</v>
      </c>
      <c r="G589" s="98">
        <v>34067</v>
      </c>
      <c r="H589" s="98">
        <f t="shared" si="50"/>
        <v>100</v>
      </c>
      <c r="I589" s="104">
        <v>169</v>
      </c>
      <c r="J589" s="98">
        <v>6631</v>
      </c>
      <c r="K589" s="98">
        <v>856</v>
      </c>
      <c r="L589" s="98">
        <v>0</v>
      </c>
      <c r="M589" s="98">
        <v>0</v>
      </c>
      <c r="N589" s="98">
        <v>0</v>
      </c>
      <c r="O589" s="98">
        <v>0</v>
      </c>
      <c r="P589" s="104">
        <v>0</v>
      </c>
    </row>
    <row r="590" spans="1:16" ht="12.75">
      <c r="A590" s="102">
        <v>9448</v>
      </c>
      <c r="B590" s="102" t="s">
        <v>2144</v>
      </c>
      <c r="C590" s="98">
        <v>21784</v>
      </c>
      <c r="D590" s="103">
        <v>21934.59</v>
      </c>
      <c r="E590" s="98">
        <f t="shared" si="52"/>
        <v>101</v>
      </c>
      <c r="F590" s="98">
        <v>1398</v>
      </c>
      <c r="G590" s="98">
        <v>1398</v>
      </c>
      <c r="H590" s="98">
        <f t="shared" si="50"/>
        <v>100</v>
      </c>
      <c r="I590" s="104">
        <v>34</v>
      </c>
      <c r="J590" s="98">
        <v>2523</v>
      </c>
      <c r="K590" s="98">
        <v>1419</v>
      </c>
      <c r="L590" s="98">
        <v>0</v>
      </c>
      <c r="M590" s="98">
        <v>0</v>
      </c>
      <c r="N590" s="98">
        <v>0</v>
      </c>
      <c r="O590" s="98">
        <v>2900</v>
      </c>
      <c r="P590" s="104">
        <v>0</v>
      </c>
    </row>
    <row r="591" spans="1:16" ht="12.75">
      <c r="A591" s="102">
        <v>9452</v>
      </c>
      <c r="B591" s="102" t="s">
        <v>2145</v>
      </c>
      <c r="C591" s="98">
        <v>26363</v>
      </c>
      <c r="D591" s="103">
        <v>26544.5</v>
      </c>
      <c r="E591" s="98">
        <f t="shared" si="52"/>
        <v>101</v>
      </c>
      <c r="F591" s="98">
        <v>13207</v>
      </c>
      <c r="G591" s="98">
        <v>13207</v>
      </c>
      <c r="H591" s="98">
        <f t="shared" si="50"/>
        <v>100</v>
      </c>
      <c r="I591" s="104">
        <v>66</v>
      </c>
      <c r="J591" s="98">
        <v>5803</v>
      </c>
      <c r="K591" s="98">
        <v>3298</v>
      </c>
      <c r="L591" s="98">
        <v>0</v>
      </c>
      <c r="M591" s="98">
        <v>0</v>
      </c>
      <c r="N591" s="98">
        <v>0</v>
      </c>
      <c r="O591" s="98">
        <v>0</v>
      </c>
      <c r="P591" s="104">
        <v>0</v>
      </c>
    </row>
    <row r="592" spans="1:16" ht="12.75">
      <c r="A592" s="102">
        <v>9454</v>
      </c>
      <c r="B592" s="102" t="s">
        <v>2146</v>
      </c>
      <c r="C592" s="98">
        <v>14689</v>
      </c>
      <c r="D592" s="103">
        <v>14790.79</v>
      </c>
      <c r="E592" s="98">
        <f t="shared" si="52"/>
        <v>101</v>
      </c>
      <c r="F592" s="98">
        <v>11594</v>
      </c>
      <c r="G592" s="98">
        <v>11594</v>
      </c>
      <c r="H592" s="98">
        <f t="shared" si="50"/>
        <v>100</v>
      </c>
      <c r="I592" s="104">
        <v>23</v>
      </c>
      <c r="J592" s="98">
        <v>3641</v>
      </c>
      <c r="K592" s="98">
        <v>1299</v>
      </c>
      <c r="L592" s="98">
        <v>0</v>
      </c>
      <c r="M592" s="98">
        <v>0</v>
      </c>
      <c r="N592" s="98">
        <v>0</v>
      </c>
      <c r="O592" s="98">
        <v>0</v>
      </c>
      <c r="P592" s="104">
        <v>0</v>
      </c>
    </row>
    <row r="593" spans="1:16" ht="12.75">
      <c r="A593" s="102">
        <v>9458</v>
      </c>
      <c r="B593" s="102" t="s">
        <v>2147</v>
      </c>
      <c r="C593" s="98">
        <v>18166</v>
      </c>
      <c r="D593" s="103">
        <v>18291.73</v>
      </c>
      <c r="E593" s="98">
        <f t="shared" si="52"/>
        <v>101</v>
      </c>
      <c r="F593" s="98">
        <v>28131</v>
      </c>
      <c r="G593" s="98">
        <v>28131</v>
      </c>
      <c r="H593" s="98">
        <f t="shared" si="50"/>
        <v>100</v>
      </c>
      <c r="I593" s="104">
        <v>46</v>
      </c>
      <c r="J593" s="98">
        <v>6080</v>
      </c>
      <c r="K593" s="98">
        <v>1163</v>
      </c>
      <c r="L593" s="98">
        <v>0</v>
      </c>
      <c r="M593" s="98">
        <v>0</v>
      </c>
      <c r="N593" s="98">
        <v>0</v>
      </c>
      <c r="O593" s="98">
        <v>0</v>
      </c>
      <c r="P593" s="104">
        <v>0</v>
      </c>
    </row>
    <row r="594" spans="1:16" ht="12.75">
      <c r="A594" s="102">
        <v>9462</v>
      </c>
      <c r="B594" s="102" t="s">
        <v>2148</v>
      </c>
      <c r="C594" s="98">
        <v>16525</v>
      </c>
      <c r="D594" s="103">
        <v>16638.76</v>
      </c>
      <c r="E594" s="98">
        <f t="shared" si="52"/>
        <v>101</v>
      </c>
      <c r="F594" s="98">
        <v>0</v>
      </c>
      <c r="G594" s="98">
        <v>0</v>
      </c>
      <c r="H594" s="98"/>
      <c r="I594" s="104">
        <v>0</v>
      </c>
      <c r="J594" s="98">
        <v>3336</v>
      </c>
      <c r="K594" s="98">
        <v>1187</v>
      </c>
      <c r="L594" s="98">
        <v>0</v>
      </c>
      <c r="M594" s="98">
        <v>0</v>
      </c>
      <c r="N594" s="98">
        <v>0</v>
      </c>
      <c r="O594" s="98">
        <v>0</v>
      </c>
      <c r="P594" s="104">
        <v>25000</v>
      </c>
    </row>
    <row r="595" spans="1:16" ht="12.75">
      <c r="A595" s="102">
        <v>9466</v>
      </c>
      <c r="B595" s="102" t="s">
        <v>2149</v>
      </c>
      <c r="C595" s="98">
        <v>21922</v>
      </c>
      <c r="D595" s="103">
        <v>22072.73</v>
      </c>
      <c r="E595" s="98">
        <f t="shared" si="52"/>
        <v>101</v>
      </c>
      <c r="F595" s="98">
        <v>12913</v>
      </c>
      <c r="G595" s="98">
        <v>12913</v>
      </c>
      <c r="H595" s="98">
        <f t="shared" si="50"/>
        <v>100</v>
      </c>
      <c r="I595" s="104">
        <v>44</v>
      </c>
      <c r="J595" s="98">
        <v>4414</v>
      </c>
      <c r="K595" s="98">
        <v>2089</v>
      </c>
      <c r="L595" s="98">
        <v>0</v>
      </c>
      <c r="M595" s="98">
        <v>0</v>
      </c>
      <c r="N595" s="98">
        <v>3495</v>
      </c>
      <c r="O595" s="98">
        <v>0</v>
      </c>
      <c r="P595" s="104">
        <v>90000</v>
      </c>
    </row>
    <row r="596" spans="1:16" ht="12.75">
      <c r="A596" s="102">
        <v>9470</v>
      </c>
      <c r="B596" s="102" t="s">
        <v>2150</v>
      </c>
      <c r="C596" s="98">
        <v>80615</v>
      </c>
      <c r="D596" s="103">
        <v>81170.54</v>
      </c>
      <c r="E596" s="98">
        <f t="shared" si="52"/>
        <v>101</v>
      </c>
      <c r="F596" s="98">
        <v>0</v>
      </c>
      <c r="G596" s="98">
        <v>0</v>
      </c>
      <c r="H596" s="98"/>
      <c r="I596" s="104">
        <v>0</v>
      </c>
      <c r="J596" s="98">
        <v>0</v>
      </c>
      <c r="K596" s="98">
        <v>7292</v>
      </c>
      <c r="L596" s="98">
        <v>0</v>
      </c>
      <c r="M596" s="98">
        <v>0</v>
      </c>
      <c r="N596" s="98">
        <v>0</v>
      </c>
      <c r="O596" s="98">
        <v>0</v>
      </c>
      <c r="P596" s="104">
        <v>0</v>
      </c>
    </row>
    <row r="597" spans="1:16" ht="12.75">
      <c r="A597" s="102">
        <v>9474</v>
      </c>
      <c r="B597" s="102" t="s">
        <v>2151</v>
      </c>
      <c r="C597" s="98">
        <v>37935</v>
      </c>
      <c r="D597" s="103">
        <v>38196.28</v>
      </c>
      <c r="E597" s="98">
        <f t="shared" si="52"/>
        <v>101</v>
      </c>
      <c r="F597" s="98">
        <v>30231</v>
      </c>
      <c r="G597" s="98">
        <v>30231</v>
      </c>
      <c r="H597" s="98">
        <f aca="true" t="shared" si="53" ref="H597:H622">ROUND(G597*100/F597,0)</f>
        <v>100</v>
      </c>
      <c r="I597" s="104">
        <v>0</v>
      </c>
      <c r="J597" s="98">
        <v>6460</v>
      </c>
      <c r="K597" s="98">
        <v>2057</v>
      </c>
      <c r="L597" s="98">
        <v>0</v>
      </c>
      <c r="M597" s="98">
        <v>0</v>
      </c>
      <c r="N597" s="98">
        <v>0</v>
      </c>
      <c r="O597" s="98">
        <v>3500</v>
      </c>
      <c r="P597" s="104">
        <v>0</v>
      </c>
    </row>
    <row r="598" spans="1:16" ht="12.75">
      <c r="A598" s="102">
        <v>9476</v>
      </c>
      <c r="B598" s="102" t="s">
        <v>2152</v>
      </c>
      <c r="C598" s="98">
        <v>24087</v>
      </c>
      <c r="D598" s="103">
        <v>24253.29</v>
      </c>
      <c r="E598" s="98">
        <f t="shared" si="52"/>
        <v>101</v>
      </c>
      <c r="F598" s="98">
        <v>0</v>
      </c>
      <c r="G598" s="98">
        <v>-2.2737367544323206E-13</v>
      </c>
      <c r="H598" s="98"/>
      <c r="I598" s="104">
        <v>0</v>
      </c>
      <c r="J598" s="98">
        <v>0</v>
      </c>
      <c r="K598" s="98">
        <v>2810</v>
      </c>
      <c r="L598" s="98">
        <v>0</v>
      </c>
      <c r="M598" s="98">
        <v>0</v>
      </c>
      <c r="N598" s="98">
        <v>0</v>
      </c>
      <c r="O598" s="98">
        <v>0</v>
      </c>
      <c r="P598" s="104">
        <v>36000</v>
      </c>
    </row>
    <row r="599" spans="1:16" ht="12.75">
      <c r="A599" s="102">
        <v>9480</v>
      </c>
      <c r="B599" s="102" t="s">
        <v>2153</v>
      </c>
      <c r="C599" s="98">
        <v>35132</v>
      </c>
      <c r="D599" s="103">
        <v>35373.73</v>
      </c>
      <c r="E599" s="98">
        <f t="shared" si="52"/>
        <v>101</v>
      </c>
      <c r="F599" s="98">
        <v>38607</v>
      </c>
      <c r="G599" s="98">
        <v>38607</v>
      </c>
      <c r="H599" s="98">
        <f t="shared" si="53"/>
        <v>100</v>
      </c>
      <c r="I599" s="104">
        <v>110</v>
      </c>
      <c r="J599" s="98">
        <v>8348</v>
      </c>
      <c r="K599" s="98">
        <v>391</v>
      </c>
      <c r="L599" s="98">
        <v>0</v>
      </c>
      <c r="M599" s="98">
        <v>0</v>
      </c>
      <c r="N599" s="98">
        <v>0</v>
      </c>
      <c r="O599" s="98">
        <v>0</v>
      </c>
      <c r="P599" s="104">
        <v>0</v>
      </c>
    </row>
    <row r="600" spans="1:16" ht="12.75">
      <c r="A600" s="102">
        <v>9484</v>
      </c>
      <c r="B600" s="102" t="s">
        <v>2154</v>
      </c>
      <c r="C600" s="98">
        <v>48780</v>
      </c>
      <c r="D600" s="103">
        <v>49116.77</v>
      </c>
      <c r="E600" s="98">
        <f t="shared" si="52"/>
        <v>101</v>
      </c>
      <c r="F600" s="98">
        <v>1209</v>
      </c>
      <c r="G600" s="98">
        <v>1209</v>
      </c>
      <c r="H600" s="98">
        <f t="shared" si="53"/>
        <v>100</v>
      </c>
      <c r="I600" s="104">
        <v>0</v>
      </c>
      <c r="J600" s="98">
        <v>4134</v>
      </c>
      <c r="K600" s="98">
        <v>2952</v>
      </c>
      <c r="L600" s="98">
        <v>0</v>
      </c>
      <c r="M600" s="98">
        <v>0</v>
      </c>
      <c r="N600" s="98">
        <v>0</v>
      </c>
      <c r="O600" s="98">
        <v>0</v>
      </c>
      <c r="P600" s="104">
        <v>0</v>
      </c>
    </row>
    <row r="601" spans="1:16" ht="12.75">
      <c r="A601" s="102">
        <v>9488</v>
      </c>
      <c r="B601" s="102" t="s">
        <v>2155</v>
      </c>
      <c r="C601" s="98">
        <v>37559</v>
      </c>
      <c r="D601" s="103">
        <v>37817.9</v>
      </c>
      <c r="E601" s="98">
        <f t="shared" si="52"/>
        <v>101</v>
      </c>
      <c r="F601" s="98">
        <v>0</v>
      </c>
      <c r="G601" s="98">
        <v>0</v>
      </c>
      <c r="H601" s="98"/>
      <c r="I601" s="104">
        <v>0</v>
      </c>
      <c r="J601" s="98">
        <v>0</v>
      </c>
      <c r="K601" s="98">
        <v>8889</v>
      </c>
      <c r="L601" s="98">
        <v>0</v>
      </c>
      <c r="M601" s="98">
        <v>0</v>
      </c>
      <c r="N601" s="98">
        <v>0</v>
      </c>
      <c r="O601" s="98">
        <v>0</v>
      </c>
      <c r="P601" s="104">
        <v>0</v>
      </c>
    </row>
    <row r="602" spans="1:16" ht="12.75">
      <c r="A602" s="102">
        <v>9490</v>
      </c>
      <c r="B602" s="102" t="s">
        <v>2156</v>
      </c>
      <c r="C602" s="98">
        <v>28315</v>
      </c>
      <c r="D602" s="103">
        <v>28509.99</v>
      </c>
      <c r="E602" s="98">
        <f t="shared" si="52"/>
        <v>101</v>
      </c>
      <c r="F602" s="98">
        <v>17578</v>
      </c>
      <c r="G602" s="98">
        <v>17578</v>
      </c>
      <c r="H602" s="98">
        <f t="shared" si="53"/>
        <v>100</v>
      </c>
      <c r="I602" s="104">
        <v>47</v>
      </c>
      <c r="J602" s="98">
        <v>4787</v>
      </c>
      <c r="K602" s="98">
        <v>2154</v>
      </c>
      <c r="L602" s="98">
        <v>0</v>
      </c>
      <c r="M602" s="98">
        <v>0</v>
      </c>
      <c r="N602" s="98">
        <v>0</v>
      </c>
      <c r="O602" s="98">
        <v>0</v>
      </c>
      <c r="P602" s="104">
        <v>0</v>
      </c>
    </row>
    <row r="603" spans="1:16" ht="12.75">
      <c r="A603" s="102">
        <v>9492</v>
      </c>
      <c r="B603" s="102" t="s">
        <v>2157</v>
      </c>
      <c r="C603" s="98">
        <v>17717</v>
      </c>
      <c r="D603" s="103">
        <v>17839.46</v>
      </c>
      <c r="E603" s="98">
        <f t="shared" si="52"/>
        <v>101</v>
      </c>
      <c r="F603" s="98">
        <v>6399</v>
      </c>
      <c r="G603" s="98">
        <v>6399</v>
      </c>
      <c r="H603" s="98">
        <f t="shared" si="53"/>
        <v>100</v>
      </c>
      <c r="I603" s="104">
        <v>0</v>
      </c>
      <c r="J603" s="98">
        <v>4453</v>
      </c>
      <c r="K603" s="98">
        <v>3522</v>
      </c>
      <c r="L603" s="98">
        <v>0</v>
      </c>
      <c r="M603" s="98">
        <v>0</v>
      </c>
      <c r="N603" s="98">
        <v>0</v>
      </c>
      <c r="O603" s="98">
        <v>3500</v>
      </c>
      <c r="P603" s="104">
        <v>0</v>
      </c>
    </row>
    <row r="604" spans="1:16" ht="12.75">
      <c r="A604" s="102">
        <v>9496</v>
      </c>
      <c r="B604" s="102" t="s">
        <v>2158</v>
      </c>
      <c r="C604" s="98">
        <v>11388</v>
      </c>
      <c r="D604" s="103">
        <v>11466.71</v>
      </c>
      <c r="E604" s="98">
        <f t="shared" si="52"/>
        <v>101</v>
      </c>
      <c r="F604" s="98">
        <v>7535</v>
      </c>
      <c r="G604" s="98">
        <v>7535</v>
      </c>
      <c r="H604" s="98">
        <f t="shared" si="53"/>
        <v>100</v>
      </c>
      <c r="I604" s="104">
        <v>67</v>
      </c>
      <c r="J604" s="98">
        <v>3386</v>
      </c>
      <c r="K604" s="98">
        <v>2272</v>
      </c>
      <c r="L604" s="98">
        <v>0</v>
      </c>
      <c r="M604" s="98">
        <v>0</v>
      </c>
      <c r="N604" s="98">
        <v>3085</v>
      </c>
      <c r="O604" s="98">
        <v>0</v>
      </c>
      <c r="P604" s="104">
        <v>0</v>
      </c>
    </row>
    <row r="605" spans="1:16" s="100" customFormat="1" ht="18" customHeight="1">
      <c r="A605" s="105"/>
      <c r="B605" s="101" t="s">
        <v>2159</v>
      </c>
      <c r="C605" s="95">
        <f>SUM(C583:C604)</f>
        <v>1637480</v>
      </c>
      <c r="D605" s="99">
        <f>SUM(D583:D604)</f>
        <v>1648770.4100000001</v>
      </c>
      <c r="E605" s="95">
        <f t="shared" si="52"/>
        <v>101</v>
      </c>
      <c r="F605" s="95">
        <f>SUM(F583:F604)</f>
        <v>680511</v>
      </c>
      <c r="G605" s="95">
        <f>SUM(G583:G604)</f>
        <v>680511</v>
      </c>
      <c r="H605" s="95">
        <f t="shared" si="53"/>
        <v>100</v>
      </c>
      <c r="I605" s="99">
        <f>SUM(I583:I604)</f>
        <v>1841</v>
      </c>
      <c r="J605" s="95">
        <f>SUM(J583:J604)</f>
        <v>77998</v>
      </c>
      <c r="K605" s="95">
        <f aca="true" t="shared" si="54" ref="K605:P605">SUM(K583:K604)</f>
        <v>49293</v>
      </c>
      <c r="L605" s="95">
        <f t="shared" si="54"/>
        <v>1731632</v>
      </c>
      <c r="M605" s="95">
        <f t="shared" si="54"/>
        <v>1731632</v>
      </c>
      <c r="N605" s="95">
        <f t="shared" si="54"/>
        <v>14080</v>
      </c>
      <c r="O605" s="95">
        <f t="shared" si="54"/>
        <v>13400</v>
      </c>
      <c r="P605" s="99">
        <f t="shared" si="54"/>
        <v>389600</v>
      </c>
    </row>
    <row r="606" spans="1:16" s="100" customFormat="1" ht="18" customHeight="1">
      <c r="A606" s="105"/>
      <c r="B606" s="101" t="s">
        <v>2160</v>
      </c>
      <c r="C606" s="95"/>
      <c r="D606" s="99"/>
      <c r="E606" s="98"/>
      <c r="F606" s="95"/>
      <c r="G606" s="95"/>
      <c r="H606" s="95"/>
      <c r="I606" s="99"/>
      <c r="J606" s="95"/>
      <c r="K606" s="95"/>
      <c r="L606" s="95"/>
      <c r="M606" s="95"/>
      <c r="N606" s="95"/>
      <c r="O606" s="95"/>
      <c r="P606" s="99"/>
    </row>
    <row r="607" spans="1:16" ht="12.75">
      <c r="A607" s="102">
        <v>9600</v>
      </c>
      <c r="B607" s="102" t="s">
        <v>2161</v>
      </c>
      <c r="C607" s="98">
        <v>0</v>
      </c>
      <c r="D607" s="103">
        <v>0</v>
      </c>
      <c r="E607" s="98"/>
      <c r="F607" s="98">
        <v>614080</v>
      </c>
      <c r="G607" s="98">
        <v>614080</v>
      </c>
      <c r="H607" s="98">
        <f t="shared" si="53"/>
        <v>100</v>
      </c>
      <c r="I607" s="104">
        <v>0</v>
      </c>
      <c r="J607" s="98">
        <v>0</v>
      </c>
      <c r="K607" s="98">
        <v>0</v>
      </c>
      <c r="L607" s="98">
        <v>2747014</v>
      </c>
      <c r="M607" s="98">
        <v>2747014</v>
      </c>
      <c r="N607" s="98">
        <v>0</v>
      </c>
      <c r="O607" s="98">
        <v>10000</v>
      </c>
      <c r="P607" s="104">
        <v>0</v>
      </c>
    </row>
    <row r="608" spans="1:16" ht="12.75">
      <c r="A608" s="102">
        <v>9601</v>
      </c>
      <c r="B608" s="102" t="s">
        <v>2162</v>
      </c>
      <c r="C608" s="98">
        <v>1921270</v>
      </c>
      <c r="D608" s="103">
        <v>1934517.8</v>
      </c>
      <c r="E608" s="98">
        <f t="shared" si="52"/>
        <v>101</v>
      </c>
      <c r="F608" s="98">
        <v>0</v>
      </c>
      <c r="G608" s="98">
        <v>0</v>
      </c>
      <c r="H608" s="98"/>
      <c r="I608" s="104">
        <v>3047</v>
      </c>
      <c r="J608" s="98">
        <v>0</v>
      </c>
      <c r="K608" s="98">
        <v>102</v>
      </c>
      <c r="L608" s="98">
        <v>3650</v>
      </c>
      <c r="M608" s="98">
        <v>3650</v>
      </c>
      <c r="N608" s="98">
        <v>0</v>
      </c>
      <c r="O608" s="98">
        <v>0</v>
      </c>
      <c r="P608" s="104">
        <v>650000</v>
      </c>
    </row>
    <row r="609" spans="1:16" ht="12.75">
      <c r="A609" s="102">
        <v>9611</v>
      </c>
      <c r="B609" s="102" t="s">
        <v>2163</v>
      </c>
      <c r="C609" s="98">
        <v>75878</v>
      </c>
      <c r="D609" s="103">
        <v>76401.95</v>
      </c>
      <c r="E609" s="98">
        <f t="shared" si="52"/>
        <v>101</v>
      </c>
      <c r="F609" s="98">
        <v>61614</v>
      </c>
      <c r="G609" s="98">
        <v>61614</v>
      </c>
      <c r="H609" s="98">
        <f t="shared" si="53"/>
        <v>100</v>
      </c>
      <c r="I609" s="104">
        <v>155</v>
      </c>
      <c r="J609" s="98">
        <v>11422</v>
      </c>
      <c r="K609" s="98">
        <v>1551</v>
      </c>
      <c r="L609" s="98">
        <v>360</v>
      </c>
      <c r="M609" s="98">
        <v>360</v>
      </c>
      <c r="N609" s="98">
        <v>0</v>
      </c>
      <c r="O609" s="98">
        <v>0</v>
      </c>
      <c r="P609" s="104">
        <v>7000</v>
      </c>
    </row>
    <row r="610" spans="1:16" ht="12.75">
      <c r="A610" s="102">
        <v>9615</v>
      </c>
      <c r="B610" s="102" t="s">
        <v>2164</v>
      </c>
      <c r="C610" s="98">
        <v>169930</v>
      </c>
      <c r="D610" s="103">
        <v>171101.64</v>
      </c>
      <c r="E610" s="98">
        <f t="shared" si="52"/>
        <v>101</v>
      </c>
      <c r="F610" s="98">
        <v>34583</v>
      </c>
      <c r="G610" s="98">
        <v>34583</v>
      </c>
      <c r="H610" s="98">
        <f t="shared" si="53"/>
        <v>100</v>
      </c>
      <c r="I610" s="104">
        <v>39</v>
      </c>
      <c r="J610" s="98">
        <v>10548</v>
      </c>
      <c r="K610" s="98">
        <v>883</v>
      </c>
      <c r="L610" s="98">
        <v>360</v>
      </c>
      <c r="M610" s="98">
        <v>360</v>
      </c>
      <c r="N610" s="98">
        <v>3500</v>
      </c>
      <c r="O610" s="98">
        <v>0</v>
      </c>
      <c r="P610" s="104">
        <v>0</v>
      </c>
    </row>
    <row r="611" spans="1:16" ht="12.75">
      <c r="A611" s="102">
        <v>9644</v>
      </c>
      <c r="B611" s="102" t="s">
        <v>2165</v>
      </c>
      <c r="C611" s="98">
        <v>9203</v>
      </c>
      <c r="D611" s="103">
        <v>9266.71</v>
      </c>
      <c r="E611" s="98">
        <f t="shared" si="52"/>
        <v>101</v>
      </c>
      <c r="F611" s="98">
        <v>21695</v>
      </c>
      <c r="G611" s="98">
        <v>21695</v>
      </c>
      <c r="H611" s="98">
        <f t="shared" si="53"/>
        <v>100</v>
      </c>
      <c r="I611" s="104">
        <v>23</v>
      </c>
      <c r="J611" s="98">
        <v>4276</v>
      </c>
      <c r="K611" s="98">
        <v>1192</v>
      </c>
      <c r="L611" s="98">
        <v>0</v>
      </c>
      <c r="M611" s="98">
        <v>0</v>
      </c>
      <c r="N611" s="98">
        <v>0</v>
      </c>
      <c r="O611" s="98">
        <v>3500</v>
      </c>
      <c r="P611" s="104">
        <v>2500</v>
      </c>
    </row>
    <row r="612" spans="1:16" ht="12.75">
      <c r="A612" s="102">
        <v>9646</v>
      </c>
      <c r="B612" s="102" t="s">
        <v>2166</v>
      </c>
      <c r="C612" s="98">
        <v>26576</v>
      </c>
      <c r="D612" s="103">
        <v>26758.68</v>
      </c>
      <c r="E612" s="98">
        <f t="shared" si="52"/>
        <v>101</v>
      </c>
      <c r="F612" s="98">
        <v>3982</v>
      </c>
      <c r="G612" s="98">
        <v>3982</v>
      </c>
      <c r="H612" s="98">
        <f t="shared" si="53"/>
        <v>100</v>
      </c>
      <c r="I612" s="104">
        <v>0</v>
      </c>
      <c r="J612" s="98">
        <v>4198</v>
      </c>
      <c r="K612" s="98">
        <v>3087</v>
      </c>
      <c r="L612" s="98">
        <v>0</v>
      </c>
      <c r="M612" s="98">
        <v>0</v>
      </c>
      <c r="N612" s="98">
        <v>0</v>
      </c>
      <c r="O612" s="98">
        <v>0</v>
      </c>
      <c r="P612" s="104">
        <v>0</v>
      </c>
    </row>
    <row r="613" spans="1:16" ht="12.75">
      <c r="A613" s="102">
        <v>9648</v>
      </c>
      <c r="B613" s="102" t="s">
        <v>2167</v>
      </c>
      <c r="C613" s="98">
        <v>41796</v>
      </c>
      <c r="D613" s="103">
        <v>42084.47</v>
      </c>
      <c r="E613" s="98">
        <f t="shared" si="52"/>
        <v>101</v>
      </c>
      <c r="F613" s="98">
        <v>26194</v>
      </c>
      <c r="G613" s="98">
        <v>26194</v>
      </c>
      <c r="H613" s="98">
        <f t="shared" si="53"/>
        <v>100</v>
      </c>
      <c r="I613" s="104">
        <v>85</v>
      </c>
      <c r="J613" s="98">
        <v>7967</v>
      </c>
      <c r="K613" s="98">
        <v>3920</v>
      </c>
      <c r="L613" s="98">
        <v>0</v>
      </c>
      <c r="M613" s="98">
        <v>0</v>
      </c>
      <c r="N613" s="98">
        <v>0</v>
      </c>
      <c r="O613" s="98">
        <v>3500</v>
      </c>
      <c r="P613" s="104">
        <v>0</v>
      </c>
    </row>
    <row r="614" spans="1:16" ht="12.75">
      <c r="A614" s="102">
        <v>9652</v>
      </c>
      <c r="B614" s="102" t="s">
        <v>2168</v>
      </c>
      <c r="C614" s="98">
        <v>24931</v>
      </c>
      <c r="D614" s="103">
        <v>25102.42</v>
      </c>
      <c r="E614" s="98">
        <f t="shared" si="52"/>
        <v>101</v>
      </c>
      <c r="F614" s="98">
        <v>32726</v>
      </c>
      <c r="G614" s="98">
        <v>32726</v>
      </c>
      <c r="H614" s="98">
        <f t="shared" si="53"/>
        <v>100</v>
      </c>
      <c r="I614" s="104">
        <v>139</v>
      </c>
      <c r="J614" s="98">
        <v>7952</v>
      </c>
      <c r="K614" s="98">
        <v>4186</v>
      </c>
      <c r="L614" s="98">
        <v>0</v>
      </c>
      <c r="M614" s="98">
        <v>0</v>
      </c>
      <c r="N614" s="98">
        <v>0</v>
      </c>
      <c r="O614" s="98">
        <v>3500</v>
      </c>
      <c r="P614" s="104">
        <v>0</v>
      </c>
    </row>
    <row r="615" spans="1:16" ht="12.75">
      <c r="A615" s="102">
        <v>9656</v>
      </c>
      <c r="B615" s="102" t="s">
        <v>2169</v>
      </c>
      <c r="C615" s="98">
        <v>2940</v>
      </c>
      <c r="D615" s="103">
        <v>2959.91</v>
      </c>
      <c r="E615" s="98">
        <f t="shared" si="52"/>
        <v>101</v>
      </c>
      <c r="F615" s="98">
        <v>10157</v>
      </c>
      <c r="G615" s="98">
        <v>10157</v>
      </c>
      <c r="H615" s="98">
        <f t="shared" si="53"/>
        <v>100</v>
      </c>
      <c r="I615" s="104">
        <v>0</v>
      </c>
      <c r="J615" s="98">
        <v>2600</v>
      </c>
      <c r="K615" s="98">
        <v>1931</v>
      </c>
      <c r="L615" s="98">
        <v>0</v>
      </c>
      <c r="M615" s="98">
        <v>0</v>
      </c>
      <c r="N615" s="98">
        <v>3490</v>
      </c>
      <c r="O615" s="98">
        <v>0</v>
      </c>
      <c r="P615" s="104">
        <v>0</v>
      </c>
    </row>
    <row r="616" spans="1:16" ht="12.75">
      <c r="A616" s="102">
        <v>9658</v>
      </c>
      <c r="B616" s="102" t="s">
        <v>2170</v>
      </c>
      <c r="C616" s="98">
        <v>20779</v>
      </c>
      <c r="D616" s="103">
        <v>20922.66</v>
      </c>
      <c r="E616" s="98">
        <f t="shared" si="52"/>
        <v>101</v>
      </c>
      <c r="F616" s="98">
        <v>40077</v>
      </c>
      <c r="G616" s="98">
        <v>40077</v>
      </c>
      <c r="H616" s="98">
        <f t="shared" si="53"/>
        <v>100</v>
      </c>
      <c r="I616" s="104">
        <v>37</v>
      </c>
      <c r="J616" s="98">
        <v>8175</v>
      </c>
      <c r="K616" s="98">
        <v>3239</v>
      </c>
      <c r="L616" s="98">
        <v>0</v>
      </c>
      <c r="M616" s="98">
        <v>0</v>
      </c>
      <c r="N616" s="98">
        <v>3495</v>
      </c>
      <c r="O616" s="98">
        <v>0</v>
      </c>
      <c r="P616" s="104">
        <v>0</v>
      </c>
    </row>
    <row r="617" spans="1:16" ht="12.75">
      <c r="A617" s="102">
        <v>9662</v>
      </c>
      <c r="B617" s="102" t="s">
        <v>2171</v>
      </c>
      <c r="C617" s="98">
        <v>30853</v>
      </c>
      <c r="D617" s="103">
        <v>31065.16</v>
      </c>
      <c r="E617" s="98">
        <f t="shared" si="52"/>
        <v>101</v>
      </c>
      <c r="F617" s="98">
        <v>29552</v>
      </c>
      <c r="G617" s="98">
        <v>29552</v>
      </c>
      <c r="H617" s="98">
        <f t="shared" si="53"/>
        <v>100</v>
      </c>
      <c r="I617" s="104">
        <v>13</v>
      </c>
      <c r="J617" s="98">
        <v>7721</v>
      </c>
      <c r="K617" s="98">
        <v>1835</v>
      </c>
      <c r="L617" s="98">
        <v>0</v>
      </c>
      <c r="M617" s="98">
        <v>0</v>
      </c>
      <c r="N617" s="98">
        <v>0</v>
      </c>
      <c r="O617" s="98">
        <v>0</v>
      </c>
      <c r="P617" s="104">
        <v>0</v>
      </c>
    </row>
    <row r="618" spans="1:16" ht="12.75">
      <c r="A618" s="102">
        <v>9664</v>
      </c>
      <c r="B618" s="102" t="s">
        <v>2172</v>
      </c>
      <c r="C618" s="98">
        <v>92110</v>
      </c>
      <c r="D618" s="103">
        <v>92744.91</v>
      </c>
      <c r="E618" s="98">
        <f t="shared" si="52"/>
        <v>101</v>
      </c>
      <c r="F618" s="98">
        <v>28925</v>
      </c>
      <c r="G618" s="98">
        <v>28925</v>
      </c>
      <c r="H618" s="98">
        <f t="shared" si="53"/>
        <v>100</v>
      </c>
      <c r="I618" s="104">
        <v>0</v>
      </c>
      <c r="J618" s="98">
        <v>13151</v>
      </c>
      <c r="K618" s="98">
        <v>14830</v>
      </c>
      <c r="L618" s="98">
        <v>0</v>
      </c>
      <c r="M618" s="98">
        <v>0</v>
      </c>
      <c r="N618" s="98">
        <v>0</v>
      </c>
      <c r="O618" s="98">
        <v>3500</v>
      </c>
      <c r="P618" s="104">
        <v>0</v>
      </c>
    </row>
    <row r="619" spans="1:16" ht="12.75">
      <c r="A619" s="102">
        <v>9666</v>
      </c>
      <c r="B619" s="102" t="s">
        <v>2173</v>
      </c>
      <c r="C619" s="98">
        <v>12100</v>
      </c>
      <c r="D619" s="103">
        <v>12182.95</v>
      </c>
      <c r="E619" s="98">
        <f t="shared" si="52"/>
        <v>101</v>
      </c>
      <c r="F619" s="98">
        <v>15655</v>
      </c>
      <c r="G619" s="98">
        <v>15655</v>
      </c>
      <c r="H619" s="98">
        <f t="shared" si="53"/>
        <v>100</v>
      </c>
      <c r="I619" s="104">
        <v>0</v>
      </c>
      <c r="J619" s="98">
        <v>4786</v>
      </c>
      <c r="K619" s="98">
        <v>4629</v>
      </c>
      <c r="L619" s="98">
        <v>0</v>
      </c>
      <c r="M619" s="98">
        <v>0</v>
      </c>
      <c r="N619" s="98">
        <v>3454</v>
      </c>
      <c r="O619" s="98">
        <v>0</v>
      </c>
      <c r="P619" s="104">
        <v>0</v>
      </c>
    </row>
    <row r="620" spans="1:16" ht="12.75">
      <c r="A620" s="102">
        <v>9668</v>
      </c>
      <c r="B620" s="102" t="s">
        <v>2174</v>
      </c>
      <c r="C620" s="98">
        <v>5334</v>
      </c>
      <c r="D620" s="103">
        <v>5371.09</v>
      </c>
      <c r="E620" s="98">
        <f t="shared" si="52"/>
        <v>101</v>
      </c>
      <c r="F620" s="98">
        <v>10864</v>
      </c>
      <c r="G620" s="98">
        <v>10864</v>
      </c>
      <c r="H620" s="98">
        <f t="shared" si="53"/>
        <v>100</v>
      </c>
      <c r="I620" s="104">
        <v>10</v>
      </c>
      <c r="J620" s="98">
        <v>2856</v>
      </c>
      <c r="K620" s="98">
        <v>2411</v>
      </c>
      <c r="L620" s="98">
        <v>0</v>
      </c>
      <c r="M620" s="98">
        <v>0</v>
      </c>
      <c r="N620" s="98">
        <v>3495</v>
      </c>
      <c r="O620" s="98">
        <v>0</v>
      </c>
      <c r="P620" s="104">
        <v>0</v>
      </c>
    </row>
    <row r="621" spans="1:16" ht="12.75">
      <c r="A621" s="102">
        <v>9670</v>
      </c>
      <c r="B621" s="102" t="s">
        <v>2175</v>
      </c>
      <c r="C621" s="98">
        <v>17371</v>
      </c>
      <c r="D621" s="103">
        <v>17490.37</v>
      </c>
      <c r="E621" s="98">
        <f t="shared" si="52"/>
        <v>101</v>
      </c>
      <c r="F621" s="98">
        <v>29737</v>
      </c>
      <c r="G621" s="98">
        <v>29737</v>
      </c>
      <c r="H621" s="98">
        <f t="shared" si="53"/>
        <v>100</v>
      </c>
      <c r="I621" s="104">
        <v>41</v>
      </c>
      <c r="J621" s="98">
        <v>6021</v>
      </c>
      <c r="K621" s="98">
        <v>1054</v>
      </c>
      <c r="L621" s="98">
        <v>0</v>
      </c>
      <c r="M621" s="98">
        <v>0</v>
      </c>
      <c r="N621" s="98">
        <v>0</v>
      </c>
      <c r="O621" s="98">
        <v>3500</v>
      </c>
      <c r="P621" s="104">
        <v>0</v>
      </c>
    </row>
    <row r="622" spans="1:16" ht="12.75">
      <c r="A622" s="102">
        <v>9672</v>
      </c>
      <c r="B622" s="102" t="s">
        <v>2176</v>
      </c>
      <c r="C622" s="98">
        <v>66813</v>
      </c>
      <c r="D622" s="103">
        <v>67273.71</v>
      </c>
      <c r="E622" s="98">
        <f t="shared" si="52"/>
        <v>101</v>
      </c>
      <c r="F622" s="98">
        <v>8897</v>
      </c>
      <c r="G622" s="98">
        <v>8897</v>
      </c>
      <c r="H622" s="98">
        <f t="shared" si="53"/>
        <v>100</v>
      </c>
      <c r="I622" s="104">
        <v>763</v>
      </c>
      <c r="J622" s="98">
        <v>6151</v>
      </c>
      <c r="K622" s="98">
        <v>5304</v>
      </c>
      <c r="L622" s="98">
        <v>0</v>
      </c>
      <c r="M622" s="98">
        <v>0</v>
      </c>
      <c r="N622" s="98">
        <v>3500</v>
      </c>
      <c r="O622" s="98">
        <v>0</v>
      </c>
      <c r="P622" s="104">
        <v>0</v>
      </c>
    </row>
    <row r="623" spans="1:16" ht="12.75">
      <c r="A623" s="102">
        <v>9676</v>
      </c>
      <c r="B623" s="102" t="s">
        <v>2177</v>
      </c>
      <c r="C623" s="98">
        <v>6201</v>
      </c>
      <c r="D623" s="103">
        <v>6244.15</v>
      </c>
      <c r="E623" s="98">
        <f t="shared" si="52"/>
        <v>101</v>
      </c>
      <c r="F623" s="98">
        <v>10870</v>
      </c>
      <c r="G623" s="98">
        <v>10870</v>
      </c>
      <c r="H623" s="98">
        <f>ROUND(G623*100/F623,0)</f>
        <v>100</v>
      </c>
      <c r="I623" s="104">
        <v>48</v>
      </c>
      <c r="J623" s="98">
        <v>4033</v>
      </c>
      <c r="K623" s="98">
        <v>5106</v>
      </c>
      <c r="L623" s="98">
        <v>0</v>
      </c>
      <c r="M623" s="98">
        <v>0</v>
      </c>
      <c r="N623" s="98">
        <v>0</v>
      </c>
      <c r="O623" s="98">
        <v>0</v>
      </c>
      <c r="P623" s="104">
        <v>0</v>
      </c>
    </row>
    <row r="624" spans="1:16" ht="12.75">
      <c r="A624" s="102">
        <v>9678</v>
      </c>
      <c r="B624" s="102" t="s">
        <v>2178</v>
      </c>
      <c r="C624" s="98">
        <v>31715</v>
      </c>
      <c r="D624" s="103">
        <v>31934.02</v>
      </c>
      <c r="E624" s="98">
        <f t="shared" si="52"/>
        <v>101</v>
      </c>
      <c r="F624" s="98">
        <v>36802</v>
      </c>
      <c r="G624" s="98">
        <v>36802</v>
      </c>
      <c r="H624" s="98">
        <f>ROUND(G624*100/F624,0)</f>
        <v>100</v>
      </c>
      <c r="I624" s="104">
        <v>174</v>
      </c>
      <c r="J624" s="98">
        <v>9795</v>
      </c>
      <c r="K624" s="98">
        <v>4664</v>
      </c>
      <c r="L624" s="98">
        <v>0</v>
      </c>
      <c r="M624" s="98">
        <v>0</v>
      </c>
      <c r="N624" s="98">
        <v>0</v>
      </c>
      <c r="O624" s="98">
        <v>3500</v>
      </c>
      <c r="P624" s="104">
        <v>0</v>
      </c>
    </row>
    <row r="625" spans="1:16" ht="12.75">
      <c r="A625" s="102">
        <v>9682</v>
      </c>
      <c r="B625" s="102" t="s">
        <v>2179</v>
      </c>
      <c r="C625" s="98">
        <v>5003</v>
      </c>
      <c r="D625" s="103">
        <v>5037.19</v>
      </c>
      <c r="E625" s="98">
        <f t="shared" si="52"/>
        <v>101</v>
      </c>
      <c r="F625" s="98">
        <v>21270</v>
      </c>
      <c r="G625" s="98">
        <v>21270</v>
      </c>
      <c r="H625" s="98">
        <f>ROUND(G625*100/F625,0)</f>
        <v>100</v>
      </c>
      <c r="I625" s="104">
        <v>39</v>
      </c>
      <c r="J625" s="98">
        <v>3997</v>
      </c>
      <c r="K625" s="98">
        <v>1393</v>
      </c>
      <c r="L625" s="98">
        <v>402</v>
      </c>
      <c r="M625" s="98">
        <v>402</v>
      </c>
      <c r="N625" s="98">
        <v>3495</v>
      </c>
      <c r="O625" s="98">
        <v>0</v>
      </c>
      <c r="P625" s="104">
        <v>0</v>
      </c>
    </row>
    <row r="626" spans="1:16" ht="12.75">
      <c r="A626" s="102">
        <v>9684</v>
      </c>
      <c r="B626" s="102" t="s">
        <v>2180</v>
      </c>
      <c r="C626" s="98">
        <v>17886</v>
      </c>
      <c r="D626" s="103">
        <v>18009.69</v>
      </c>
      <c r="E626" s="98">
        <f t="shared" si="52"/>
        <v>101</v>
      </c>
      <c r="F626" s="98">
        <v>20670</v>
      </c>
      <c r="G626" s="98">
        <v>20670</v>
      </c>
      <c r="H626" s="98">
        <f>ROUND(G626*100/F626,0)</f>
        <v>100</v>
      </c>
      <c r="I626" s="104">
        <v>72</v>
      </c>
      <c r="J626" s="98">
        <v>5250</v>
      </c>
      <c r="K626" s="98">
        <v>2418</v>
      </c>
      <c r="L626" s="98">
        <v>0</v>
      </c>
      <c r="M626" s="98">
        <v>0</v>
      </c>
      <c r="N626" s="98">
        <v>0</v>
      </c>
      <c r="O626" s="98">
        <v>0</v>
      </c>
      <c r="P626" s="104">
        <v>0</v>
      </c>
    </row>
    <row r="627" spans="1:16" ht="12.75">
      <c r="A627" s="102">
        <v>9688</v>
      </c>
      <c r="B627" s="102" t="s">
        <v>2181</v>
      </c>
      <c r="C627" s="98">
        <v>22741</v>
      </c>
      <c r="D627" s="103">
        <v>22897.22</v>
      </c>
      <c r="E627" s="98">
        <f t="shared" si="52"/>
        <v>101</v>
      </c>
      <c r="F627" s="98">
        <v>30756</v>
      </c>
      <c r="G627" s="98">
        <v>30756</v>
      </c>
      <c r="H627" s="98">
        <f aca="true" t="shared" si="55" ref="H627:H632">ROUND(G627*100/F627,0)</f>
        <v>100</v>
      </c>
      <c r="I627" s="104">
        <v>193</v>
      </c>
      <c r="J627" s="98">
        <v>6308</v>
      </c>
      <c r="K627" s="98">
        <v>1613</v>
      </c>
      <c r="L627" s="98">
        <v>460</v>
      </c>
      <c r="M627" s="98">
        <v>460</v>
      </c>
      <c r="N627" s="98">
        <v>0</v>
      </c>
      <c r="O627" s="98">
        <v>0</v>
      </c>
      <c r="P627" s="104">
        <v>0</v>
      </c>
    </row>
    <row r="628" spans="1:16" ht="12.75">
      <c r="A628" s="102">
        <v>9690</v>
      </c>
      <c r="B628" s="102" t="s">
        <v>2182</v>
      </c>
      <c r="C628" s="98">
        <v>157093</v>
      </c>
      <c r="D628" s="103">
        <v>158176.12</v>
      </c>
      <c r="E628" s="98">
        <f t="shared" si="52"/>
        <v>101</v>
      </c>
      <c r="F628" s="98">
        <v>0</v>
      </c>
      <c r="G628" s="98">
        <v>0</v>
      </c>
      <c r="H628" s="98"/>
      <c r="I628" s="104">
        <v>239</v>
      </c>
      <c r="J628" s="98">
        <v>2249</v>
      </c>
      <c r="K628" s="98">
        <v>3323</v>
      </c>
      <c r="L628" s="98">
        <v>0</v>
      </c>
      <c r="M628" s="98">
        <v>0</v>
      </c>
      <c r="N628" s="98">
        <v>0</v>
      </c>
      <c r="O628" s="98">
        <v>0</v>
      </c>
      <c r="P628" s="104">
        <v>130000</v>
      </c>
    </row>
    <row r="629" spans="1:16" ht="12.75">
      <c r="A629" s="102">
        <v>9692</v>
      </c>
      <c r="B629" s="102" t="s">
        <v>2183</v>
      </c>
      <c r="C629" s="98">
        <v>2931</v>
      </c>
      <c r="D629" s="103">
        <v>2951.17</v>
      </c>
      <c r="E629" s="98">
        <f t="shared" si="52"/>
        <v>101</v>
      </c>
      <c r="F629" s="98">
        <v>19704</v>
      </c>
      <c r="G629" s="98">
        <v>19704</v>
      </c>
      <c r="H629" s="98">
        <f t="shared" si="55"/>
        <v>100</v>
      </c>
      <c r="I629" s="104">
        <v>10</v>
      </c>
      <c r="J629" s="98">
        <v>4052</v>
      </c>
      <c r="K629" s="98">
        <v>1209</v>
      </c>
      <c r="L629" s="98">
        <v>0</v>
      </c>
      <c r="M629" s="98">
        <v>0</v>
      </c>
      <c r="N629" s="98">
        <v>0</v>
      </c>
      <c r="O629" s="98">
        <v>0</v>
      </c>
      <c r="P629" s="104">
        <v>0</v>
      </c>
    </row>
    <row r="630" spans="1:16" ht="12.75">
      <c r="A630" s="102">
        <v>9694</v>
      </c>
      <c r="B630" s="102" t="s">
        <v>2184</v>
      </c>
      <c r="C630" s="98">
        <v>16221</v>
      </c>
      <c r="D630" s="103">
        <v>16332.3</v>
      </c>
      <c r="E630" s="98">
        <f t="shared" si="52"/>
        <v>101</v>
      </c>
      <c r="F630" s="98">
        <v>13469</v>
      </c>
      <c r="G630" s="98">
        <v>13469</v>
      </c>
      <c r="H630" s="98">
        <f t="shared" si="55"/>
        <v>100</v>
      </c>
      <c r="I630" s="104">
        <v>55</v>
      </c>
      <c r="J630" s="98">
        <v>3857</v>
      </c>
      <c r="K630" s="98">
        <v>1924</v>
      </c>
      <c r="L630" s="98">
        <v>0</v>
      </c>
      <c r="M630" s="98">
        <v>0</v>
      </c>
      <c r="N630" s="98">
        <v>3493</v>
      </c>
      <c r="O630" s="98">
        <v>0</v>
      </c>
      <c r="P630" s="104">
        <v>0</v>
      </c>
    </row>
    <row r="631" spans="1:16" ht="12.75">
      <c r="A631" s="102">
        <v>9696</v>
      </c>
      <c r="B631" s="102" t="s">
        <v>2185</v>
      </c>
      <c r="C631" s="98">
        <v>29440</v>
      </c>
      <c r="D631" s="103">
        <v>29643.36</v>
      </c>
      <c r="E631" s="98">
        <f t="shared" si="52"/>
        <v>101</v>
      </c>
      <c r="F631" s="98">
        <v>18449</v>
      </c>
      <c r="G631" s="98">
        <v>18449</v>
      </c>
      <c r="H631" s="98">
        <f t="shared" si="55"/>
        <v>100</v>
      </c>
      <c r="I631" s="104">
        <v>259</v>
      </c>
      <c r="J631" s="98">
        <v>3152</v>
      </c>
      <c r="K631" s="98">
        <v>370</v>
      </c>
      <c r="L631" s="98">
        <v>0</v>
      </c>
      <c r="M631" s="98">
        <v>0</v>
      </c>
      <c r="N631" s="98">
        <v>0</v>
      </c>
      <c r="O631" s="98">
        <v>3500</v>
      </c>
      <c r="P631" s="104">
        <v>0</v>
      </c>
    </row>
    <row r="632" spans="1:16" s="100" customFormat="1" ht="18" customHeight="1">
      <c r="A632" s="105"/>
      <c r="B632" s="101" t="s">
        <v>2186</v>
      </c>
      <c r="C632" s="95">
        <f>SUM(C607:C631)</f>
        <v>2807115</v>
      </c>
      <c r="D632" s="99">
        <f>SUM(D607:D631)</f>
        <v>2826469.650000001</v>
      </c>
      <c r="E632" s="95">
        <f t="shared" si="52"/>
        <v>101</v>
      </c>
      <c r="F632" s="95">
        <f>SUM(F607:F631)</f>
        <v>1140728</v>
      </c>
      <c r="G632" s="95">
        <f>SUM(G607:G631)</f>
        <v>1140728</v>
      </c>
      <c r="H632" s="95">
        <f t="shared" si="55"/>
        <v>100</v>
      </c>
      <c r="I632" s="99">
        <f>SUM(I607:I631)</f>
        <v>5441</v>
      </c>
      <c r="J632" s="95">
        <f>SUM(J607:J631)</f>
        <v>140517</v>
      </c>
      <c r="K632" s="95">
        <f aca="true" t="shared" si="56" ref="K632:P632">SUM(K607:K631)</f>
        <v>72174</v>
      </c>
      <c r="L632" s="95">
        <f t="shared" si="56"/>
        <v>2752246</v>
      </c>
      <c r="M632" s="95">
        <f t="shared" si="56"/>
        <v>2752246</v>
      </c>
      <c r="N632" s="95">
        <f t="shared" si="56"/>
        <v>27922</v>
      </c>
      <c r="O632" s="95">
        <f t="shared" si="56"/>
        <v>34500</v>
      </c>
      <c r="P632" s="99">
        <f t="shared" si="56"/>
        <v>789500</v>
      </c>
    </row>
    <row r="633" spans="1:16" s="100" customFormat="1" ht="18" customHeight="1">
      <c r="A633" s="105"/>
      <c r="B633" s="101" t="s">
        <v>2187</v>
      </c>
      <c r="C633" s="95"/>
      <c r="D633" s="99"/>
      <c r="E633" s="98"/>
      <c r="F633" s="95"/>
      <c r="G633" s="95"/>
      <c r="H633" s="95"/>
      <c r="I633" s="99"/>
      <c r="J633" s="95"/>
      <c r="K633" s="95"/>
      <c r="L633" s="95"/>
      <c r="M633" s="95"/>
      <c r="N633" s="95"/>
      <c r="O633" s="95"/>
      <c r="P633" s="99"/>
    </row>
    <row r="634" spans="1:16" ht="12.75">
      <c r="A634" s="102">
        <v>9800</v>
      </c>
      <c r="B634" s="102" t="s">
        <v>2188</v>
      </c>
      <c r="C634" s="98">
        <v>0</v>
      </c>
      <c r="D634" s="103">
        <v>0</v>
      </c>
      <c r="E634" s="98"/>
      <c r="F634" s="98">
        <v>132863</v>
      </c>
      <c r="G634" s="98">
        <v>132863</v>
      </c>
      <c r="H634" s="98">
        <f>ROUND(G634*100/F634,0)</f>
        <v>100</v>
      </c>
      <c r="I634" s="104">
        <v>0</v>
      </c>
      <c r="J634" s="98">
        <v>0</v>
      </c>
      <c r="K634" s="98">
        <v>0</v>
      </c>
      <c r="L634" s="98">
        <v>671699</v>
      </c>
      <c r="M634" s="98">
        <v>671699</v>
      </c>
      <c r="N634" s="98">
        <v>0</v>
      </c>
      <c r="O634" s="98">
        <v>0</v>
      </c>
      <c r="P634" s="104">
        <v>0</v>
      </c>
    </row>
    <row r="635" spans="1:16" ht="12.75">
      <c r="A635" s="102">
        <v>9813</v>
      </c>
      <c r="B635" s="102" t="s">
        <v>2189</v>
      </c>
      <c r="C635" s="98">
        <v>91262</v>
      </c>
      <c r="D635" s="103">
        <v>91891.38</v>
      </c>
      <c r="E635" s="98">
        <f t="shared" si="52"/>
        <v>101</v>
      </c>
      <c r="F635" s="98">
        <v>0</v>
      </c>
      <c r="G635" s="98">
        <v>0</v>
      </c>
      <c r="H635" s="98"/>
      <c r="I635" s="104">
        <v>0</v>
      </c>
      <c r="J635" s="98">
        <v>0</v>
      </c>
      <c r="K635" s="98">
        <v>4663</v>
      </c>
      <c r="L635" s="98">
        <v>0</v>
      </c>
      <c r="M635" s="98">
        <v>0</v>
      </c>
      <c r="N635" s="98">
        <v>3500</v>
      </c>
      <c r="O635" s="98">
        <v>0</v>
      </c>
      <c r="P635" s="104">
        <v>0</v>
      </c>
    </row>
    <row r="636" spans="1:16" ht="12.75">
      <c r="A636" s="102">
        <v>9844</v>
      </c>
      <c r="B636" s="102" t="s">
        <v>2190</v>
      </c>
      <c r="C636" s="98">
        <v>37651</v>
      </c>
      <c r="D636" s="103">
        <v>37911.25</v>
      </c>
      <c r="E636" s="98">
        <f t="shared" si="52"/>
        <v>101</v>
      </c>
      <c r="F636" s="98">
        <v>0</v>
      </c>
      <c r="G636" s="98">
        <v>0</v>
      </c>
      <c r="H636" s="98"/>
      <c r="I636" s="104">
        <v>0</v>
      </c>
      <c r="J636" s="98">
        <v>0</v>
      </c>
      <c r="K636" s="98">
        <v>7101</v>
      </c>
      <c r="L636" s="98">
        <v>466</v>
      </c>
      <c r="M636" s="98">
        <v>466</v>
      </c>
      <c r="N636" s="98">
        <v>1750</v>
      </c>
      <c r="O636" s="98">
        <v>0</v>
      </c>
      <c r="P636" s="104">
        <v>0</v>
      </c>
    </row>
    <row r="637" spans="1:16" ht="12.75">
      <c r="A637" s="102">
        <v>9850</v>
      </c>
      <c r="B637" s="102" t="s">
        <v>2191</v>
      </c>
      <c r="C637" s="98">
        <v>11122</v>
      </c>
      <c r="D637" s="103">
        <v>11198.99</v>
      </c>
      <c r="E637" s="98">
        <f t="shared" si="52"/>
        <v>101</v>
      </c>
      <c r="F637" s="98">
        <v>1968</v>
      </c>
      <c r="G637" s="98">
        <v>1968</v>
      </c>
      <c r="H637" s="98">
        <f>ROUND(G637*100/F637,0)</f>
        <v>100</v>
      </c>
      <c r="I637" s="104">
        <v>0</v>
      </c>
      <c r="J637" s="98">
        <v>2042</v>
      </c>
      <c r="K637" s="98">
        <v>1873</v>
      </c>
      <c r="L637" s="98">
        <v>466</v>
      </c>
      <c r="M637" s="98">
        <v>466</v>
      </c>
      <c r="N637" s="98">
        <v>5450</v>
      </c>
      <c r="O637" s="98">
        <v>0</v>
      </c>
      <c r="P637" s="104">
        <v>25000</v>
      </c>
    </row>
    <row r="638" spans="1:16" ht="12.75">
      <c r="A638" s="102">
        <v>9856</v>
      </c>
      <c r="B638" s="102" t="s">
        <v>2192</v>
      </c>
      <c r="C638" s="98">
        <v>43374</v>
      </c>
      <c r="D638" s="103">
        <v>43673.46</v>
      </c>
      <c r="E638" s="98">
        <f t="shared" si="52"/>
        <v>101</v>
      </c>
      <c r="F638" s="98">
        <v>2382</v>
      </c>
      <c r="G638" s="98">
        <v>2382</v>
      </c>
      <c r="H638" s="98">
        <f>ROUND(G638*100/F638,0)</f>
        <v>100</v>
      </c>
      <c r="I638" s="104">
        <v>0</v>
      </c>
      <c r="J638" s="98">
        <v>4141</v>
      </c>
      <c r="K638" s="98">
        <v>4548</v>
      </c>
      <c r="L638" s="98">
        <v>0</v>
      </c>
      <c r="M638" s="98">
        <v>0</v>
      </c>
      <c r="N638" s="98">
        <v>0</v>
      </c>
      <c r="O638" s="98">
        <v>0</v>
      </c>
      <c r="P638" s="104">
        <v>0</v>
      </c>
    </row>
    <row r="639" spans="1:16" ht="12.75">
      <c r="A639" s="102">
        <v>9860</v>
      </c>
      <c r="B639" s="102" t="s">
        <v>2193</v>
      </c>
      <c r="C639" s="98">
        <v>55559</v>
      </c>
      <c r="D639" s="103">
        <v>55942.34</v>
      </c>
      <c r="E639" s="98">
        <f t="shared" si="52"/>
        <v>101</v>
      </c>
      <c r="F639" s="98">
        <v>5288</v>
      </c>
      <c r="G639" s="98">
        <v>5288</v>
      </c>
      <c r="H639" s="98">
        <f>ROUND(G639*100/F639,0)</f>
        <v>100</v>
      </c>
      <c r="I639" s="104">
        <v>0</v>
      </c>
      <c r="J639" s="98">
        <v>4470</v>
      </c>
      <c r="K639" s="98">
        <v>4482</v>
      </c>
      <c r="L639" s="98">
        <v>0</v>
      </c>
      <c r="M639" s="98"/>
      <c r="N639" s="98">
        <v>0</v>
      </c>
      <c r="O639" s="98">
        <v>0</v>
      </c>
      <c r="P639" s="104">
        <v>0</v>
      </c>
    </row>
    <row r="640" spans="1:16" ht="12.75">
      <c r="A640" s="102">
        <v>9866</v>
      </c>
      <c r="B640" s="102" t="s">
        <v>2194</v>
      </c>
      <c r="C640" s="98">
        <v>174519</v>
      </c>
      <c r="D640" s="103">
        <v>175722.8</v>
      </c>
      <c r="E640" s="98">
        <f t="shared" si="52"/>
        <v>101</v>
      </c>
      <c r="F640" s="98">
        <v>0</v>
      </c>
      <c r="G640" s="98">
        <v>0</v>
      </c>
      <c r="H640" s="98"/>
      <c r="I640" s="104">
        <v>0</v>
      </c>
      <c r="J640" s="98">
        <v>0</v>
      </c>
      <c r="K640" s="98">
        <v>8546</v>
      </c>
      <c r="L640" s="98">
        <v>0</v>
      </c>
      <c r="M640" s="98">
        <v>0</v>
      </c>
      <c r="N640" s="98">
        <v>1993</v>
      </c>
      <c r="O640" s="98">
        <v>0</v>
      </c>
      <c r="P640" s="104">
        <v>0</v>
      </c>
    </row>
    <row r="641" spans="1:16" ht="12.75">
      <c r="A641" s="102">
        <v>9870</v>
      </c>
      <c r="B641" s="102" t="s">
        <v>2195</v>
      </c>
      <c r="C641" s="98">
        <v>90556</v>
      </c>
      <c r="D641" s="103">
        <v>91180.37</v>
      </c>
      <c r="E641" s="98">
        <f t="shared" si="52"/>
        <v>101</v>
      </c>
      <c r="F641" s="98">
        <v>21958</v>
      </c>
      <c r="G641" s="98">
        <v>21958</v>
      </c>
      <c r="H641" s="98">
        <f>ROUND(G641*100/F641,0)</f>
        <v>100</v>
      </c>
      <c r="I641" s="104">
        <v>0</v>
      </c>
      <c r="J641" s="98">
        <v>10443</v>
      </c>
      <c r="K641" s="98">
        <v>8645</v>
      </c>
      <c r="L641" s="98">
        <v>1398</v>
      </c>
      <c r="M641" s="98">
        <v>1398</v>
      </c>
      <c r="N641" s="98">
        <v>0</v>
      </c>
      <c r="O641" s="98">
        <v>0</v>
      </c>
      <c r="P641" s="104">
        <v>0</v>
      </c>
    </row>
    <row r="642" spans="1:16" ht="12.75">
      <c r="A642" s="102">
        <v>9874</v>
      </c>
      <c r="B642" s="102" t="s">
        <v>2196</v>
      </c>
      <c r="C642" s="98">
        <v>19225</v>
      </c>
      <c r="D642" s="103">
        <v>19357.24</v>
      </c>
      <c r="E642" s="98">
        <f t="shared" si="52"/>
        <v>101</v>
      </c>
      <c r="F642" s="98">
        <v>741</v>
      </c>
      <c r="G642" s="98">
        <v>741</v>
      </c>
      <c r="H642" s="98">
        <f>ROUND(G642*100/F642,0)</f>
        <v>100</v>
      </c>
      <c r="I642" s="104">
        <v>0</v>
      </c>
      <c r="J642" s="98">
        <v>2970</v>
      </c>
      <c r="K642" s="98">
        <v>4472</v>
      </c>
      <c r="L642" s="98">
        <v>0</v>
      </c>
      <c r="M642" s="98">
        <v>0</v>
      </c>
      <c r="N642" s="98">
        <v>0</v>
      </c>
      <c r="O642" s="98">
        <v>0</v>
      </c>
      <c r="P642" s="104">
        <v>0</v>
      </c>
    </row>
    <row r="643" spans="1:16" ht="12.75">
      <c r="A643" s="102">
        <v>9878</v>
      </c>
      <c r="B643" s="102" t="s">
        <v>2197</v>
      </c>
      <c r="C643" s="98">
        <v>32695</v>
      </c>
      <c r="D643" s="103">
        <v>32921.03</v>
      </c>
      <c r="E643" s="98">
        <f t="shared" si="52"/>
        <v>101</v>
      </c>
      <c r="F643" s="98">
        <v>0</v>
      </c>
      <c r="G643" s="98">
        <v>0</v>
      </c>
      <c r="H643" s="98"/>
      <c r="I643" s="104">
        <v>0</v>
      </c>
      <c r="J643" s="98">
        <v>0</v>
      </c>
      <c r="K643" s="98">
        <v>692</v>
      </c>
      <c r="L643" s="98">
        <v>0</v>
      </c>
      <c r="M643" s="98">
        <v>0</v>
      </c>
      <c r="N643" s="98">
        <v>0</v>
      </c>
      <c r="O643" s="98">
        <v>0</v>
      </c>
      <c r="P643" s="104">
        <v>0</v>
      </c>
    </row>
    <row r="644" spans="1:16" ht="12.75" customHeight="1">
      <c r="A644" s="102">
        <v>9884</v>
      </c>
      <c r="B644" s="102" t="s">
        <v>2198</v>
      </c>
      <c r="C644" s="98">
        <v>144789</v>
      </c>
      <c r="D644" s="103">
        <v>145787.51</v>
      </c>
      <c r="E644" s="98">
        <f t="shared" si="52"/>
        <v>101</v>
      </c>
      <c r="F644" s="98">
        <v>0</v>
      </c>
      <c r="G644" s="98">
        <v>0</v>
      </c>
      <c r="H644" s="98"/>
      <c r="I644" s="104">
        <v>0</v>
      </c>
      <c r="J644" s="98">
        <v>0</v>
      </c>
      <c r="K644" s="98">
        <v>1152</v>
      </c>
      <c r="L644" s="98">
        <v>466</v>
      </c>
      <c r="M644" s="98">
        <v>466</v>
      </c>
      <c r="N644" s="98">
        <v>0</v>
      </c>
      <c r="O644" s="98">
        <v>3500</v>
      </c>
      <c r="P644" s="104">
        <v>10000</v>
      </c>
    </row>
    <row r="645" spans="1:16" ht="12.75">
      <c r="A645" s="102">
        <v>9890</v>
      </c>
      <c r="B645" s="102" t="s">
        <v>2199</v>
      </c>
      <c r="C645" s="98">
        <v>28800</v>
      </c>
      <c r="D645" s="103">
        <v>28998.52</v>
      </c>
      <c r="E645" s="98">
        <f t="shared" si="52"/>
        <v>101</v>
      </c>
      <c r="F645" s="98">
        <v>0</v>
      </c>
      <c r="G645" s="98">
        <v>0</v>
      </c>
      <c r="H645" s="98"/>
      <c r="I645" s="104">
        <v>0</v>
      </c>
      <c r="J645" s="98">
        <v>0</v>
      </c>
      <c r="K645" s="98">
        <v>3868</v>
      </c>
      <c r="L645" s="98">
        <v>0</v>
      </c>
      <c r="M645" s="98">
        <v>0</v>
      </c>
      <c r="N645" s="98">
        <v>0</v>
      </c>
      <c r="O645" s="98">
        <v>0</v>
      </c>
      <c r="P645" s="104">
        <v>0</v>
      </c>
    </row>
    <row r="646" spans="1:16" ht="12.75">
      <c r="A646" s="102">
        <v>9894</v>
      </c>
      <c r="B646" s="102" t="s">
        <v>2200</v>
      </c>
      <c r="C646" s="98">
        <v>11377</v>
      </c>
      <c r="D646" s="103">
        <v>11455.46</v>
      </c>
      <c r="E646" s="98">
        <f>ROUND(D646*100/C646,0)</f>
        <v>101</v>
      </c>
      <c r="F646" s="98">
        <v>6861</v>
      </c>
      <c r="G646" s="98">
        <v>6861</v>
      </c>
      <c r="H646" s="98">
        <f>ROUND(G646*100/F646,0)</f>
        <v>100</v>
      </c>
      <c r="I646" s="104">
        <v>0</v>
      </c>
      <c r="J646" s="98">
        <v>3109</v>
      </c>
      <c r="K646" s="98">
        <v>3146</v>
      </c>
      <c r="L646" s="98">
        <v>0</v>
      </c>
      <c r="M646" s="98">
        <v>0</v>
      </c>
      <c r="N646" s="98">
        <v>0</v>
      </c>
      <c r="O646" s="98">
        <v>0</v>
      </c>
      <c r="P646" s="104">
        <v>0</v>
      </c>
    </row>
    <row r="647" spans="1:16" s="100" customFormat="1" ht="18" customHeight="1">
      <c r="A647" s="95"/>
      <c r="B647" s="101" t="s">
        <v>2201</v>
      </c>
      <c r="C647" s="95">
        <f>SUM(C634:C646)</f>
        <v>740929</v>
      </c>
      <c r="D647" s="99">
        <f>SUM(D634:D646)</f>
        <v>746040.35</v>
      </c>
      <c r="E647" s="95">
        <f>ROUND(D647*100/C647,0)</f>
        <v>101</v>
      </c>
      <c r="F647" s="95">
        <f>SUM(F634:F646)</f>
        <v>172061</v>
      </c>
      <c r="G647" s="95">
        <f>SUM(G634:G646)</f>
        <v>172061</v>
      </c>
      <c r="H647" s="95">
        <f>ROUND(G647*100/F647,0)</f>
        <v>100</v>
      </c>
      <c r="I647" s="99">
        <f>SUM(I634:I646)</f>
        <v>0</v>
      </c>
      <c r="J647" s="95">
        <f>SUM(J634:J646)</f>
        <v>27175</v>
      </c>
      <c r="K647" s="95">
        <f aca="true" t="shared" si="57" ref="K647:P647">SUM(K634:K646)</f>
        <v>53188</v>
      </c>
      <c r="L647" s="95">
        <f t="shared" si="57"/>
        <v>674495</v>
      </c>
      <c r="M647" s="95">
        <f t="shared" si="57"/>
        <v>674495</v>
      </c>
      <c r="N647" s="95">
        <f t="shared" si="57"/>
        <v>12693</v>
      </c>
      <c r="O647" s="95">
        <f t="shared" si="57"/>
        <v>3500</v>
      </c>
      <c r="P647" s="99">
        <f t="shared" si="57"/>
        <v>35000</v>
      </c>
    </row>
    <row r="648" spans="1:16" s="107" customFormat="1" ht="24" customHeight="1">
      <c r="A648" s="105"/>
      <c r="B648" s="106" t="s">
        <v>2202</v>
      </c>
      <c r="C648" s="95">
        <f aca="true" t="shared" si="58" ref="C648:P648">SUM(C7:C647)-C647-C632-C605-C581-C559-C535-C512-C485-C454-C430-C410-C383-C353-C333-C300-C278-C249-C223-C204-C187-C164-C134-C105-C85-C61-C38</f>
        <v>81238685</v>
      </c>
      <c r="D648" s="99">
        <f t="shared" si="58"/>
        <v>81798836.74999996</v>
      </c>
      <c r="E648" s="95">
        <f>ROUND(D648*100/C648,0)</f>
        <v>101</v>
      </c>
      <c r="F648" s="95">
        <f t="shared" si="58"/>
        <v>27062540</v>
      </c>
      <c r="G648" s="95">
        <f t="shared" si="58"/>
        <v>27062540</v>
      </c>
      <c r="H648" s="95">
        <f>ROUND(G648*100/F648,0)</f>
        <v>100</v>
      </c>
      <c r="I648" s="99">
        <f t="shared" si="58"/>
        <v>157516.83000000002</v>
      </c>
      <c r="J648" s="95">
        <f t="shared" si="58"/>
        <v>3420142</v>
      </c>
      <c r="K648" s="95">
        <f t="shared" si="58"/>
        <v>4500000</v>
      </c>
      <c r="L648" s="95">
        <f t="shared" si="58"/>
        <v>87363297</v>
      </c>
      <c r="M648" s="95">
        <f t="shared" si="58"/>
        <v>87363297</v>
      </c>
      <c r="N648" s="95">
        <f t="shared" si="58"/>
        <v>446038</v>
      </c>
      <c r="O648" s="95">
        <f t="shared" si="58"/>
        <v>534330</v>
      </c>
      <c r="P648" s="99">
        <f t="shared" si="58"/>
        <v>16568739.239999998</v>
      </c>
    </row>
    <row r="649" spans="1:16" s="111" customFormat="1" ht="35.25" customHeight="1" hidden="1">
      <c r="A649" s="108" t="s">
        <v>2203</v>
      </c>
      <c r="B649" s="109"/>
      <c r="C649" s="110">
        <f aca="true" t="shared" si="59" ref="C649:P649">(SUM(C7:C647)+SUM(C7:C13))/2-C648</f>
        <v>0</v>
      </c>
      <c r="D649" s="109">
        <f t="shared" si="59"/>
        <v>0</v>
      </c>
      <c r="E649" s="110"/>
      <c r="F649" s="110">
        <f t="shared" si="59"/>
        <v>0</v>
      </c>
      <c r="G649" s="110">
        <f t="shared" si="59"/>
        <v>0</v>
      </c>
      <c r="H649" s="110"/>
      <c r="I649" s="109">
        <f t="shared" si="59"/>
        <v>0</v>
      </c>
      <c r="J649" s="110">
        <f t="shared" si="59"/>
        <v>0</v>
      </c>
      <c r="K649" s="110">
        <f t="shared" si="59"/>
        <v>0</v>
      </c>
      <c r="L649" s="110">
        <f t="shared" si="59"/>
        <v>0</v>
      </c>
      <c r="M649" s="110">
        <f t="shared" si="59"/>
        <v>0</v>
      </c>
      <c r="N649" s="110">
        <f t="shared" si="59"/>
        <v>0</v>
      </c>
      <c r="O649" s="110">
        <f t="shared" si="59"/>
        <v>0</v>
      </c>
      <c r="P649" s="109">
        <f t="shared" si="59"/>
        <v>0</v>
      </c>
    </row>
    <row r="650" spans="1:16" s="120" customFormat="1" ht="59.25" customHeight="1">
      <c r="A650" s="66"/>
      <c r="B650" s="112" t="s">
        <v>1535</v>
      </c>
      <c r="C650" s="113"/>
      <c r="D650" s="114"/>
      <c r="E650" s="115"/>
      <c r="F650" s="116"/>
      <c r="G650" s="115"/>
      <c r="H650" s="115"/>
      <c r="I650" s="115"/>
      <c r="J650" s="115"/>
      <c r="K650" s="115"/>
      <c r="L650" s="117" t="s">
        <v>2204</v>
      </c>
      <c r="M650" s="118"/>
      <c r="N650" s="118"/>
      <c r="O650" s="118"/>
      <c r="P650" s="119"/>
    </row>
    <row r="651" spans="6:16" ht="12.75">
      <c r="F651" s="122"/>
      <c r="G651" s="117"/>
      <c r="H651" s="117"/>
      <c r="I651" s="123"/>
      <c r="J651" s="117"/>
      <c r="K651" s="117"/>
      <c r="L651" s="117"/>
      <c r="M651" s="117"/>
      <c r="N651" s="117"/>
      <c r="O651" s="117"/>
      <c r="P651" s="123"/>
    </row>
    <row r="652" spans="6:16" ht="12.75">
      <c r="F652" s="122"/>
      <c r="G652" s="117"/>
      <c r="H652" s="117"/>
      <c r="I652" s="123"/>
      <c r="J652" s="117"/>
      <c r="K652" s="117"/>
      <c r="L652" s="117"/>
      <c r="M652" s="117"/>
      <c r="N652" s="117"/>
      <c r="O652" s="117"/>
      <c r="P652" s="123"/>
    </row>
    <row r="653" spans="6:16" ht="12.75">
      <c r="F653" s="122"/>
      <c r="G653" s="117"/>
      <c r="H653" s="117"/>
      <c r="I653" s="123"/>
      <c r="J653" s="117"/>
      <c r="K653" s="117"/>
      <c r="L653" s="117"/>
      <c r="M653" s="117"/>
      <c r="N653" s="117"/>
      <c r="O653" s="117"/>
      <c r="P653" s="123"/>
    </row>
    <row r="654" spans="6:16" ht="12.75">
      <c r="F654" s="122"/>
      <c r="G654" s="117"/>
      <c r="H654" s="117"/>
      <c r="I654" s="123"/>
      <c r="J654" s="117"/>
      <c r="K654" s="117"/>
      <c r="L654" s="117"/>
      <c r="M654" s="117"/>
      <c r="N654" s="117"/>
      <c r="O654" s="117"/>
      <c r="P654" s="123"/>
    </row>
    <row r="655" spans="6:16" ht="12.75">
      <c r="F655" s="122"/>
      <c r="G655" s="117"/>
      <c r="H655" s="117"/>
      <c r="I655" s="123"/>
      <c r="J655" s="117"/>
      <c r="K655" s="117"/>
      <c r="L655" s="117"/>
      <c r="M655" s="117"/>
      <c r="N655" s="117"/>
      <c r="O655" s="117"/>
      <c r="P655" s="123"/>
    </row>
    <row r="656" spans="6:16" ht="12.75">
      <c r="F656" s="122"/>
      <c r="G656" s="117"/>
      <c r="H656" s="117"/>
      <c r="I656" s="123"/>
      <c r="J656" s="117"/>
      <c r="K656" s="117"/>
      <c r="L656" s="117"/>
      <c r="M656" s="117"/>
      <c r="N656" s="117"/>
      <c r="O656" s="117"/>
      <c r="P656" s="123"/>
    </row>
    <row r="657" spans="6:16" ht="12.75">
      <c r="F657" s="122"/>
      <c r="G657" s="117"/>
      <c r="H657" s="117"/>
      <c r="I657" s="123"/>
      <c r="J657" s="117"/>
      <c r="K657" s="117"/>
      <c r="L657" s="117"/>
      <c r="M657" s="117"/>
      <c r="N657" s="117"/>
      <c r="O657" s="117"/>
      <c r="P657" s="123"/>
    </row>
    <row r="658" spans="6:16" ht="12.75">
      <c r="F658" s="122"/>
      <c r="G658" s="117"/>
      <c r="H658" s="117"/>
      <c r="I658" s="123"/>
      <c r="J658" s="117"/>
      <c r="K658" s="117"/>
      <c r="L658" s="117"/>
      <c r="M658" s="117"/>
      <c r="N658" s="117"/>
      <c r="O658" s="117"/>
      <c r="P658" s="123"/>
    </row>
    <row r="659" spans="6:16" ht="12.75">
      <c r="F659" s="122"/>
      <c r="G659" s="117"/>
      <c r="H659" s="117"/>
      <c r="I659" s="123"/>
      <c r="J659" s="117"/>
      <c r="K659" s="117"/>
      <c r="L659" s="117"/>
      <c r="M659" s="117"/>
      <c r="N659" s="117"/>
      <c r="O659" s="117"/>
      <c r="P659" s="123"/>
    </row>
    <row r="660" spans="6:16" ht="12.75">
      <c r="F660" s="122"/>
      <c r="G660" s="117"/>
      <c r="H660" s="117"/>
      <c r="I660" s="123"/>
      <c r="J660" s="117"/>
      <c r="K660" s="117"/>
      <c r="L660" s="117"/>
      <c r="M660" s="117"/>
      <c r="N660" s="117"/>
      <c r="O660" s="117"/>
      <c r="P660" s="123"/>
    </row>
    <row r="661" spans="6:16" ht="12.75">
      <c r="F661" s="122"/>
      <c r="G661" s="117"/>
      <c r="H661" s="117"/>
      <c r="I661" s="123"/>
      <c r="J661" s="117"/>
      <c r="K661" s="117"/>
      <c r="L661" s="117"/>
      <c r="M661" s="117"/>
      <c r="N661" s="117"/>
      <c r="O661" s="117"/>
      <c r="P661" s="123"/>
    </row>
    <row r="662" spans="6:16" ht="12.75">
      <c r="F662" s="122"/>
      <c r="G662" s="117"/>
      <c r="H662" s="117"/>
      <c r="I662" s="123"/>
      <c r="J662" s="117"/>
      <c r="K662" s="117"/>
      <c r="L662" s="117"/>
      <c r="M662" s="117"/>
      <c r="N662" s="117"/>
      <c r="O662" s="117"/>
      <c r="P662" s="123"/>
    </row>
    <row r="663" spans="6:16" ht="12.75">
      <c r="F663" s="122"/>
      <c r="G663" s="117"/>
      <c r="H663" s="117"/>
      <c r="I663" s="123"/>
      <c r="J663" s="117"/>
      <c r="K663" s="117"/>
      <c r="L663" s="117"/>
      <c r="M663" s="117"/>
      <c r="N663" s="117"/>
      <c r="O663" s="117"/>
      <c r="P663" s="123"/>
    </row>
    <row r="664" spans="6:16" ht="12.75">
      <c r="F664" s="122"/>
      <c r="G664" s="117"/>
      <c r="H664" s="117"/>
      <c r="I664" s="123"/>
      <c r="J664" s="117"/>
      <c r="K664" s="117"/>
      <c r="L664" s="117"/>
      <c r="M664" s="117"/>
      <c r="N664" s="117"/>
      <c r="O664" s="117"/>
      <c r="P664" s="123"/>
    </row>
    <row r="665" spans="6:16" ht="12.75">
      <c r="F665" s="122"/>
      <c r="G665" s="117"/>
      <c r="H665" s="117"/>
      <c r="I665" s="123"/>
      <c r="J665" s="117"/>
      <c r="K665" s="117"/>
      <c r="L665" s="117"/>
      <c r="M665" s="117"/>
      <c r="N665" s="117"/>
      <c r="O665" s="117"/>
      <c r="P665" s="123"/>
    </row>
    <row r="666" spans="6:16" ht="12.75">
      <c r="F666" s="122"/>
      <c r="G666" s="117"/>
      <c r="H666" s="117"/>
      <c r="I666" s="123"/>
      <c r="J666" s="117"/>
      <c r="K666" s="117"/>
      <c r="L666" s="117"/>
      <c r="M666" s="117"/>
      <c r="N666" s="117"/>
      <c r="O666" s="117"/>
      <c r="P666" s="123"/>
    </row>
    <row r="667" spans="6:16" ht="12.75">
      <c r="F667" s="122"/>
      <c r="G667" s="117"/>
      <c r="H667" s="117"/>
      <c r="I667" s="123"/>
      <c r="J667" s="117"/>
      <c r="K667" s="117"/>
      <c r="L667" s="117"/>
      <c r="M667" s="117"/>
      <c r="N667" s="117"/>
      <c r="O667" s="117"/>
      <c r="P667" s="123"/>
    </row>
    <row r="668" ht="12.75">
      <c r="L668" s="117"/>
    </row>
    <row r="669" ht="12.75">
      <c r="L669" s="117"/>
    </row>
    <row r="670" ht="12.75">
      <c r="L670" s="117"/>
    </row>
    <row r="671" ht="12.75">
      <c r="L671" s="117"/>
    </row>
    <row r="672" ht="12.75">
      <c r="L672" s="117"/>
    </row>
    <row r="673" ht="12.75">
      <c r="L673" s="117"/>
    </row>
    <row r="674" ht="12.75">
      <c r="L674" s="117"/>
    </row>
    <row r="675" ht="12.75">
      <c r="L675" s="117"/>
    </row>
    <row r="676" ht="12.75">
      <c r="L676" s="117"/>
    </row>
    <row r="677" ht="12.75">
      <c r="L677" s="117"/>
    </row>
    <row r="678" ht="12.75">
      <c r="L678" s="117"/>
    </row>
    <row r="679" ht="12.75">
      <c r="L679" s="117"/>
    </row>
    <row r="680" ht="12.75">
      <c r="L680" s="117"/>
    </row>
    <row r="681" ht="12.75">
      <c r="L681" s="117"/>
    </row>
    <row r="682" ht="12.75">
      <c r="L682" s="117"/>
    </row>
    <row r="683" ht="12.75">
      <c r="L683" s="117"/>
    </row>
    <row r="684" ht="12.75">
      <c r="L684" s="117"/>
    </row>
    <row r="685" ht="12.75">
      <c r="L685" s="117"/>
    </row>
    <row r="686" ht="12.75">
      <c r="L686" s="117"/>
    </row>
    <row r="687" ht="12.75">
      <c r="L687" s="117"/>
    </row>
    <row r="688" ht="12.75">
      <c r="L688" s="117"/>
    </row>
    <row r="689" ht="12.75">
      <c r="L689" s="117"/>
    </row>
    <row r="690" ht="12.75">
      <c r="L690" s="117"/>
    </row>
    <row r="691" ht="12.75">
      <c r="L691" s="117"/>
    </row>
    <row r="692" ht="12.75">
      <c r="L692" s="117"/>
    </row>
    <row r="693" ht="12.75">
      <c r="L693" s="117"/>
    </row>
    <row r="694" ht="12.75">
      <c r="L694" s="117"/>
    </row>
    <row r="695" ht="12.75">
      <c r="L695" s="117"/>
    </row>
    <row r="696" ht="12.75">
      <c r="L696" s="117"/>
    </row>
    <row r="697" ht="12.75">
      <c r="L697" s="117"/>
    </row>
    <row r="698" ht="12.75">
      <c r="L698" s="117"/>
    </row>
    <row r="699" ht="12.75">
      <c r="L699" s="117"/>
    </row>
    <row r="700" ht="12.75">
      <c r="L700" s="117"/>
    </row>
    <row r="701" ht="12.75">
      <c r="L701" s="117"/>
    </row>
    <row r="702" ht="12.75">
      <c r="L702" s="117"/>
    </row>
    <row r="703" ht="12.75">
      <c r="L703" s="117"/>
    </row>
    <row r="704" ht="12.75">
      <c r="L704" s="117"/>
    </row>
    <row r="705" ht="12.75">
      <c r="L705" s="117"/>
    </row>
    <row r="706" ht="12.75">
      <c r="L706" s="117"/>
    </row>
    <row r="707" ht="12.75">
      <c r="L707" s="117"/>
    </row>
    <row r="708" ht="12.75">
      <c r="L708" s="117"/>
    </row>
    <row r="709" ht="12.75">
      <c r="L709" s="117"/>
    </row>
    <row r="710" ht="12.75">
      <c r="L710" s="117"/>
    </row>
    <row r="711" ht="12.75">
      <c r="L711" s="117"/>
    </row>
    <row r="712" ht="12.75">
      <c r="L712" s="117"/>
    </row>
    <row r="713" ht="12.75">
      <c r="L713" s="117"/>
    </row>
    <row r="714" ht="12.75">
      <c r="L714" s="117"/>
    </row>
    <row r="715" ht="12.75">
      <c r="L715" s="117"/>
    </row>
    <row r="716" ht="12.75">
      <c r="L716" s="117"/>
    </row>
    <row r="717" ht="12.75">
      <c r="L717" s="117"/>
    </row>
    <row r="718" ht="12.75">
      <c r="L718" s="117"/>
    </row>
    <row r="719" ht="12.75">
      <c r="L719" s="117"/>
    </row>
    <row r="720" ht="12.75">
      <c r="L720" s="117"/>
    </row>
    <row r="721" ht="12.75">
      <c r="L721" s="117"/>
    </row>
    <row r="722" ht="12.75">
      <c r="L722" s="117"/>
    </row>
    <row r="723" ht="12.75">
      <c r="L723" s="117"/>
    </row>
    <row r="724" ht="12.75">
      <c r="L724" s="117"/>
    </row>
    <row r="725" ht="12.75">
      <c r="L725" s="117"/>
    </row>
    <row r="726" ht="12.75">
      <c r="L726" s="117"/>
    </row>
    <row r="727" ht="12.75">
      <c r="L727" s="117"/>
    </row>
    <row r="728" ht="12.75">
      <c r="L728" s="117"/>
    </row>
    <row r="729" ht="12.75">
      <c r="L729" s="117"/>
    </row>
    <row r="730" ht="12.75">
      <c r="L730" s="117"/>
    </row>
    <row r="731" ht="12.75">
      <c r="L731" s="117"/>
    </row>
    <row r="732" ht="12.75">
      <c r="L732" s="117"/>
    </row>
    <row r="733" ht="12.75">
      <c r="L733" s="117"/>
    </row>
    <row r="734" ht="12.75">
      <c r="L734" s="117"/>
    </row>
    <row r="735" ht="12.75">
      <c r="L735" s="117"/>
    </row>
    <row r="736" ht="12.75">
      <c r="L736" s="117"/>
    </row>
    <row r="737" ht="12.75">
      <c r="L737" s="117"/>
    </row>
    <row r="738" ht="12.75">
      <c r="L738" s="117"/>
    </row>
    <row r="739" ht="12.75">
      <c r="L739" s="117"/>
    </row>
    <row r="740" ht="12.75">
      <c r="L740" s="117"/>
    </row>
    <row r="741" ht="12.75">
      <c r="L741" s="117"/>
    </row>
    <row r="742" ht="12.75">
      <c r="L742" s="117"/>
    </row>
    <row r="743" ht="12.75">
      <c r="L743" s="117"/>
    </row>
    <row r="744" ht="12.75">
      <c r="L744" s="117"/>
    </row>
    <row r="745" ht="12.75">
      <c r="L745" s="117"/>
    </row>
    <row r="746" ht="12.75">
      <c r="L746" s="117"/>
    </row>
    <row r="747" ht="12.75">
      <c r="L747" s="117"/>
    </row>
    <row r="748" ht="12.75">
      <c r="L748" s="117"/>
    </row>
    <row r="749" ht="12.75">
      <c r="L749" s="117"/>
    </row>
    <row r="750" ht="12.75">
      <c r="L750" s="117"/>
    </row>
    <row r="751" ht="12.75">
      <c r="L751" s="117"/>
    </row>
    <row r="752" ht="12.75">
      <c r="L752" s="117"/>
    </row>
    <row r="753" ht="12.75">
      <c r="L753" s="117"/>
    </row>
    <row r="754" ht="12.75">
      <c r="L754" s="117"/>
    </row>
    <row r="755" ht="12.75">
      <c r="L755" s="117"/>
    </row>
    <row r="756" ht="12.75">
      <c r="L756" s="117"/>
    </row>
    <row r="757" ht="12.75">
      <c r="L757" s="117"/>
    </row>
    <row r="758" ht="12.75">
      <c r="L758" s="117"/>
    </row>
    <row r="759" ht="12.75">
      <c r="L759" s="117"/>
    </row>
    <row r="760" ht="12.75">
      <c r="L760" s="117"/>
    </row>
    <row r="761" ht="12.75">
      <c r="L761" s="117"/>
    </row>
    <row r="762" ht="12.75">
      <c r="L762" s="117"/>
    </row>
    <row r="763" ht="12.75">
      <c r="L763" s="117"/>
    </row>
    <row r="764" ht="12.75">
      <c r="L764" s="117"/>
    </row>
    <row r="765" ht="12.75">
      <c r="L765" s="117"/>
    </row>
    <row r="766" ht="12.75">
      <c r="L766" s="117"/>
    </row>
    <row r="767" ht="12.75">
      <c r="L767" s="117"/>
    </row>
    <row r="768" ht="12.75">
      <c r="L768" s="117"/>
    </row>
    <row r="769" ht="12.75">
      <c r="L769" s="117"/>
    </row>
    <row r="770" ht="12.75">
      <c r="L770" s="117"/>
    </row>
    <row r="771" ht="12.75">
      <c r="L771" s="117"/>
    </row>
    <row r="772" ht="12.75">
      <c r="L772" s="117"/>
    </row>
    <row r="773" ht="12.75">
      <c r="L773" s="117"/>
    </row>
    <row r="774" ht="12.75">
      <c r="L774" s="117"/>
    </row>
    <row r="775" ht="12.75">
      <c r="L775" s="117"/>
    </row>
    <row r="776" ht="12.75">
      <c r="L776" s="117"/>
    </row>
    <row r="777" ht="12.75">
      <c r="L777" s="117"/>
    </row>
    <row r="778" ht="12.75">
      <c r="L778" s="117"/>
    </row>
    <row r="779" ht="12.75">
      <c r="L779" s="117"/>
    </row>
    <row r="780" ht="12.75">
      <c r="L780" s="117"/>
    </row>
    <row r="781" ht="12.75">
      <c r="L781" s="117"/>
    </row>
    <row r="782" ht="12.75">
      <c r="L782" s="117"/>
    </row>
    <row r="783" ht="12.75">
      <c r="L783" s="117"/>
    </row>
    <row r="784" ht="12.75">
      <c r="L784" s="117"/>
    </row>
    <row r="785" ht="12.75">
      <c r="L785" s="117"/>
    </row>
    <row r="786" ht="12.75">
      <c r="L786" s="117"/>
    </row>
    <row r="787" ht="12.75">
      <c r="L787" s="117"/>
    </row>
    <row r="788" ht="12.75">
      <c r="L788" s="117"/>
    </row>
    <row r="789" ht="12.75">
      <c r="L789" s="117"/>
    </row>
    <row r="790" ht="12.75">
      <c r="L790" s="117"/>
    </row>
    <row r="791" ht="12.75">
      <c r="L791" s="117"/>
    </row>
    <row r="792" ht="12.75">
      <c r="L792" s="117"/>
    </row>
    <row r="793" ht="12.75">
      <c r="L793" s="117"/>
    </row>
    <row r="794" ht="12.75">
      <c r="L794" s="117"/>
    </row>
    <row r="795" ht="12.75">
      <c r="L795" s="117"/>
    </row>
    <row r="796" ht="12.75">
      <c r="L796" s="117"/>
    </row>
    <row r="797" ht="12.75">
      <c r="L797" s="117"/>
    </row>
    <row r="798" ht="12.75">
      <c r="L798" s="117"/>
    </row>
    <row r="799" ht="12.75">
      <c r="L799" s="117"/>
    </row>
    <row r="800" ht="12.75">
      <c r="L800" s="117"/>
    </row>
    <row r="801" ht="12.75">
      <c r="L801" s="117"/>
    </row>
    <row r="802" ht="12.75">
      <c r="L802" s="117"/>
    </row>
    <row r="803" ht="12.75">
      <c r="L803" s="117"/>
    </row>
    <row r="804" ht="12.75">
      <c r="L804" s="117"/>
    </row>
    <row r="805" ht="12.75">
      <c r="L805" s="117"/>
    </row>
    <row r="806" ht="12.75">
      <c r="L806" s="117"/>
    </row>
    <row r="807" ht="12.75">
      <c r="L807" s="117"/>
    </row>
    <row r="808" ht="12.75">
      <c r="L808" s="117"/>
    </row>
    <row r="809" ht="12.75">
      <c r="L809" s="117"/>
    </row>
    <row r="810" ht="12.75">
      <c r="L810" s="117"/>
    </row>
    <row r="811" ht="12.75">
      <c r="L811" s="117"/>
    </row>
    <row r="812" ht="12.75">
      <c r="L812" s="117"/>
    </row>
    <row r="813" ht="12.75">
      <c r="L813" s="117"/>
    </row>
    <row r="814" ht="12.75">
      <c r="L814" s="117"/>
    </row>
    <row r="815" ht="12.75">
      <c r="L815" s="117"/>
    </row>
    <row r="816" ht="12.75">
      <c r="L816" s="117"/>
    </row>
    <row r="817" ht="12.75">
      <c r="L817" s="117"/>
    </row>
    <row r="818" ht="12.75">
      <c r="L818" s="117"/>
    </row>
    <row r="819" ht="12.75">
      <c r="L819" s="117"/>
    </row>
    <row r="820" ht="12.75">
      <c r="L820" s="117"/>
    </row>
    <row r="821" ht="12.75">
      <c r="L821" s="117"/>
    </row>
    <row r="822" ht="12.75">
      <c r="L822" s="117"/>
    </row>
    <row r="823" ht="12.75">
      <c r="L823" s="117"/>
    </row>
    <row r="824" ht="12.75">
      <c r="L824" s="117"/>
    </row>
    <row r="825" ht="12.75">
      <c r="L825" s="117"/>
    </row>
    <row r="826" ht="12.75">
      <c r="L826" s="117"/>
    </row>
    <row r="827" ht="12.75">
      <c r="L827" s="117"/>
    </row>
    <row r="828" ht="12.75">
      <c r="L828" s="117"/>
    </row>
    <row r="829" ht="12.75">
      <c r="L829" s="117"/>
    </row>
    <row r="830" ht="12.75">
      <c r="L830" s="117"/>
    </row>
    <row r="831" ht="12.75">
      <c r="L831" s="117"/>
    </row>
    <row r="832" ht="12.75">
      <c r="L832" s="117"/>
    </row>
    <row r="833" ht="12.75">
      <c r="L833" s="117"/>
    </row>
    <row r="834" ht="12.75">
      <c r="L834" s="117"/>
    </row>
    <row r="835" ht="12.75">
      <c r="L835" s="117"/>
    </row>
    <row r="836" ht="12.75">
      <c r="L836" s="117"/>
    </row>
    <row r="837" ht="12.75">
      <c r="L837" s="117"/>
    </row>
    <row r="838" ht="12.75">
      <c r="L838" s="117"/>
    </row>
    <row r="839" ht="12.75">
      <c r="L839" s="117"/>
    </row>
    <row r="840" ht="12.75">
      <c r="L840" s="117"/>
    </row>
    <row r="841" ht="12.75">
      <c r="L841" s="117"/>
    </row>
    <row r="842" ht="12.75">
      <c r="L842" s="117"/>
    </row>
    <row r="843" ht="12.75">
      <c r="L843" s="117"/>
    </row>
    <row r="844" ht="12.75">
      <c r="L844" s="117"/>
    </row>
    <row r="845" ht="12.75">
      <c r="L845" s="117"/>
    </row>
    <row r="846" ht="12.75">
      <c r="L846" s="117"/>
    </row>
    <row r="847" ht="12.75">
      <c r="L847" s="117"/>
    </row>
    <row r="848" ht="12.75">
      <c r="L848" s="117"/>
    </row>
    <row r="849" ht="12.75">
      <c r="L849" s="117"/>
    </row>
    <row r="850" ht="12.75">
      <c r="L850" s="117"/>
    </row>
    <row r="851" ht="12.75">
      <c r="L851" s="117"/>
    </row>
    <row r="852" ht="12.75">
      <c r="L852" s="117"/>
    </row>
    <row r="853" ht="12.75">
      <c r="L853" s="117"/>
    </row>
    <row r="854" ht="12.75">
      <c r="L854" s="117"/>
    </row>
    <row r="855" ht="12.75">
      <c r="L855" s="117"/>
    </row>
    <row r="856" ht="12.75">
      <c r="L856" s="117"/>
    </row>
    <row r="857" ht="12.75">
      <c r="L857" s="117"/>
    </row>
    <row r="858" ht="12.75">
      <c r="L858" s="117"/>
    </row>
    <row r="859" ht="12.75">
      <c r="L859" s="117"/>
    </row>
    <row r="860" ht="12.75">
      <c r="L860" s="117"/>
    </row>
    <row r="861" ht="12.75">
      <c r="L861" s="117"/>
    </row>
    <row r="862" ht="12.75">
      <c r="L862" s="117"/>
    </row>
    <row r="863" ht="12.75">
      <c r="L863" s="117"/>
    </row>
    <row r="864" ht="12.75">
      <c r="L864" s="117"/>
    </row>
    <row r="865" ht="12.75">
      <c r="L865" s="117"/>
    </row>
    <row r="866" ht="12.75">
      <c r="L866" s="117"/>
    </row>
    <row r="867" ht="12.75">
      <c r="L867" s="117"/>
    </row>
    <row r="868" ht="12.75">
      <c r="L868" s="117"/>
    </row>
    <row r="869" ht="12.75">
      <c r="L869" s="117"/>
    </row>
    <row r="870" ht="12.75">
      <c r="L870" s="117"/>
    </row>
    <row r="871" ht="12.75">
      <c r="L871" s="117"/>
    </row>
    <row r="872" ht="12.75">
      <c r="L872" s="117"/>
    </row>
    <row r="873" ht="12.75">
      <c r="L873" s="117"/>
    </row>
    <row r="874" ht="12.75">
      <c r="L874" s="117"/>
    </row>
    <row r="875" ht="12.75">
      <c r="L875" s="117"/>
    </row>
    <row r="876" ht="12.75">
      <c r="L876" s="117"/>
    </row>
    <row r="877" ht="12.75">
      <c r="L877" s="117"/>
    </row>
    <row r="878" ht="12.75">
      <c r="L878" s="117"/>
    </row>
    <row r="879" ht="12.75">
      <c r="L879" s="117"/>
    </row>
    <row r="880" ht="12.75">
      <c r="L880" s="117"/>
    </row>
    <row r="881" ht="12.75">
      <c r="L881" s="117"/>
    </row>
    <row r="882" ht="12.75">
      <c r="L882" s="117"/>
    </row>
    <row r="883" ht="12.75">
      <c r="L883" s="117"/>
    </row>
    <row r="884" ht="12.75">
      <c r="L884" s="117"/>
    </row>
    <row r="885" ht="12.75">
      <c r="L885" s="117"/>
    </row>
    <row r="886" ht="12.75">
      <c r="L886" s="117"/>
    </row>
    <row r="887" ht="12.75">
      <c r="L887" s="117"/>
    </row>
    <row r="888" ht="12.75">
      <c r="L888" s="117"/>
    </row>
    <row r="889" ht="12.75">
      <c r="L889" s="117"/>
    </row>
    <row r="890" ht="12.75">
      <c r="L890" s="117"/>
    </row>
    <row r="891" ht="12.75">
      <c r="L891" s="117"/>
    </row>
    <row r="892" ht="12.75">
      <c r="L892" s="117"/>
    </row>
    <row r="893" ht="12.75">
      <c r="L893" s="117"/>
    </row>
    <row r="894" ht="12.75">
      <c r="L894" s="117"/>
    </row>
    <row r="895" ht="12.75">
      <c r="L895" s="117"/>
    </row>
    <row r="896" ht="12.75">
      <c r="L896" s="117"/>
    </row>
    <row r="897" ht="12.75">
      <c r="L897" s="117"/>
    </row>
    <row r="898" ht="12.75">
      <c r="L898" s="117"/>
    </row>
    <row r="899" ht="12.75">
      <c r="L899" s="117"/>
    </row>
    <row r="900" ht="12.75">
      <c r="L900" s="117"/>
    </row>
    <row r="901" ht="12.75">
      <c r="L901" s="117"/>
    </row>
    <row r="902" ht="12.75">
      <c r="L902" s="117"/>
    </row>
    <row r="903" ht="12.75">
      <c r="L903" s="117"/>
    </row>
    <row r="904" ht="12.75">
      <c r="L904" s="117"/>
    </row>
    <row r="905" ht="12.75">
      <c r="L905" s="117"/>
    </row>
    <row r="906" ht="12.75">
      <c r="L906" s="117"/>
    </row>
    <row r="907" ht="12.75">
      <c r="L907" s="117"/>
    </row>
    <row r="908" ht="12.75">
      <c r="L908" s="117"/>
    </row>
    <row r="909" ht="12.75">
      <c r="L909" s="117"/>
    </row>
    <row r="910" ht="12.75">
      <c r="L910" s="117"/>
    </row>
    <row r="911" ht="12.75">
      <c r="L911" s="117"/>
    </row>
    <row r="912" ht="12.75">
      <c r="L912" s="117"/>
    </row>
    <row r="913" ht="12.75">
      <c r="L913" s="117"/>
    </row>
    <row r="914" ht="12.75">
      <c r="L914" s="117"/>
    </row>
    <row r="915" ht="12.75">
      <c r="L915" s="117"/>
    </row>
    <row r="916" ht="12.75">
      <c r="L916" s="117"/>
    </row>
    <row r="917" ht="12.75">
      <c r="L917" s="117"/>
    </row>
    <row r="918" ht="12.75">
      <c r="L918" s="117"/>
    </row>
    <row r="919" ht="12.75">
      <c r="L919" s="117"/>
    </row>
    <row r="920" ht="12.75">
      <c r="L920" s="117"/>
    </row>
    <row r="921" ht="12.75">
      <c r="L921" s="117"/>
    </row>
    <row r="922" ht="12.75">
      <c r="L922" s="117"/>
    </row>
    <row r="923" ht="12.75">
      <c r="L923" s="117"/>
    </row>
    <row r="924" ht="12.75">
      <c r="L924" s="117"/>
    </row>
    <row r="925" ht="12.75">
      <c r="L925" s="117"/>
    </row>
    <row r="926" ht="12.75">
      <c r="L926" s="117"/>
    </row>
    <row r="927" ht="12.75">
      <c r="L927" s="117"/>
    </row>
    <row r="928" ht="12.75">
      <c r="L928" s="117"/>
    </row>
    <row r="929" ht="12.75">
      <c r="L929" s="117"/>
    </row>
    <row r="930" ht="12.75">
      <c r="L930" s="117"/>
    </row>
    <row r="931" ht="12.75">
      <c r="L931" s="117"/>
    </row>
    <row r="932" ht="12.75">
      <c r="L932" s="117"/>
    </row>
    <row r="933" ht="12.75">
      <c r="L933" s="117"/>
    </row>
    <row r="934" ht="12.75">
      <c r="L934" s="117"/>
    </row>
    <row r="935" ht="12.75">
      <c r="L935" s="117"/>
    </row>
    <row r="936" ht="12.75">
      <c r="L936" s="117"/>
    </row>
    <row r="937" ht="12.75">
      <c r="L937" s="117"/>
    </row>
    <row r="938" ht="12.75">
      <c r="L938" s="117"/>
    </row>
    <row r="939" ht="12.75">
      <c r="L939" s="117"/>
    </row>
    <row r="940" ht="12.75">
      <c r="L940" s="117"/>
    </row>
    <row r="941" ht="12.75">
      <c r="L941" s="117"/>
    </row>
    <row r="942" ht="12.75">
      <c r="L942" s="117"/>
    </row>
    <row r="943" ht="12.75">
      <c r="L943" s="117"/>
    </row>
    <row r="944" ht="12.75">
      <c r="L944" s="117"/>
    </row>
    <row r="945" ht="12.75">
      <c r="L945" s="117"/>
    </row>
    <row r="946" ht="12.75">
      <c r="L946" s="117"/>
    </row>
    <row r="947" ht="12.75">
      <c r="L947" s="117"/>
    </row>
    <row r="948" ht="12.75">
      <c r="L948" s="117"/>
    </row>
    <row r="949" ht="12.75">
      <c r="L949" s="117"/>
    </row>
    <row r="950" ht="12.75">
      <c r="L950" s="117"/>
    </row>
    <row r="951" ht="12.75">
      <c r="L951" s="117"/>
    </row>
    <row r="952" ht="12.75">
      <c r="L952" s="117"/>
    </row>
    <row r="953" ht="12.75">
      <c r="L953" s="117"/>
    </row>
    <row r="954" ht="12.75">
      <c r="L954" s="117"/>
    </row>
    <row r="955" ht="12.75">
      <c r="L955" s="117"/>
    </row>
    <row r="956" ht="12.75">
      <c r="L956" s="117"/>
    </row>
    <row r="957" ht="12.75">
      <c r="L957" s="117"/>
    </row>
    <row r="958" ht="12.75">
      <c r="L958" s="117"/>
    </row>
    <row r="959" ht="12.75">
      <c r="L959" s="117"/>
    </row>
    <row r="960" ht="12.75">
      <c r="L960" s="117"/>
    </row>
    <row r="961" ht="12.75">
      <c r="L961" s="117"/>
    </row>
    <row r="962" ht="12.75">
      <c r="L962" s="117"/>
    </row>
    <row r="963" ht="12.75">
      <c r="L963" s="117"/>
    </row>
    <row r="964" ht="12.75">
      <c r="L964" s="117"/>
    </row>
    <row r="965" ht="12.75">
      <c r="L965" s="117"/>
    </row>
    <row r="966" ht="12.75">
      <c r="L966" s="117"/>
    </row>
    <row r="967" ht="12.75">
      <c r="L967" s="117"/>
    </row>
    <row r="968" ht="12.75">
      <c r="L968" s="117"/>
    </row>
    <row r="969" ht="12.75">
      <c r="L969" s="117"/>
    </row>
    <row r="970" ht="12.75">
      <c r="L970" s="117"/>
    </row>
    <row r="971" ht="12.75">
      <c r="L971" s="117"/>
    </row>
    <row r="972" ht="12.75">
      <c r="L972" s="117"/>
    </row>
    <row r="973" ht="12.75">
      <c r="L973" s="117"/>
    </row>
    <row r="974" ht="12.75">
      <c r="L974" s="117"/>
    </row>
    <row r="975" ht="12.75">
      <c r="L975" s="117"/>
    </row>
    <row r="976" ht="12.75">
      <c r="L976" s="117"/>
    </row>
    <row r="977" ht="12.75">
      <c r="L977" s="117"/>
    </row>
    <row r="978" ht="12.75">
      <c r="L978" s="117"/>
    </row>
    <row r="979" ht="12.75">
      <c r="L979" s="117"/>
    </row>
    <row r="980" ht="12.75">
      <c r="L980" s="117"/>
    </row>
    <row r="981" ht="12.75">
      <c r="L981" s="117"/>
    </row>
    <row r="982" ht="12.75">
      <c r="L982" s="117"/>
    </row>
    <row r="983" ht="12.75">
      <c r="L983" s="117"/>
    </row>
    <row r="984" ht="12.75">
      <c r="L984" s="117"/>
    </row>
    <row r="985" ht="12.75">
      <c r="L985" s="117"/>
    </row>
    <row r="986" ht="12.75">
      <c r="L986" s="117"/>
    </row>
    <row r="987" ht="12.75">
      <c r="L987" s="117"/>
    </row>
    <row r="988" ht="12.75">
      <c r="L988" s="117"/>
    </row>
    <row r="989" ht="12.75">
      <c r="L989" s="117"/>
    </row>
    <row r="990" ht="12.75">
      <c r="L990" s="117"/>
    </row>
    <row r="991" ht="12.75">
      <c r="L991" s="117"/>
    </row>
    <row r="992" ht="12.75">
      <c r="L992" s="117"/>
    </row>
    <row r="993" ht="12.75">
      <c r="L993" s="117"/>
    </row>
    <row r="994" ht="12.75">
      <c r="L994" s="117"/>
    </row>
    <row r="995" ht="12.75">
      <c r="L995" s="117"/>
    </row>
    <row r="996" ht="12.75">
      <c r="L996" s="117"/>
    </row>
    <row r="997" ht="12.75">
      <c r="L997" s="117"/>
    </row>
    <row r="998" ht="12.75">
      <c r="L998" s="117"/>
    </row>
    <row r="999" ht="12.75">
      <c r="L999" s="117"/>
    </row>
    <row r="1000" ht="12.75">
      <c r="L1000" s="117"/>
    </row>
    <row r="1001" ht="12.75">
      <c r="L1001" s="117"/>
    </row>
    <row r="1002" ht="12.75">
      <c r="L1002" s="117"/>
    </row>
    <row r="1003" ht="12.75">
      <c r="L1003" s="117"/>
    </row>
    <row r="1004" ht="12.75">
      <c r="L1004" s="117"/>
    </row>
    <row r="1005" ht="12.75">
      <c r="L1005" s="117"/>
    </row>
    <row r="1006" ht="12.75">
      <c r="L1006" s="117"/>
    </row>
    <row r="1007" ht="12.75">
      <c r="L1007" s="117"/>
    </row>
    <row r="1008" ht="12.75">
      <c r="L1008" s="117"/>
    </row>
    <row r="1009" ht="12.75">
      <c r="L1009" s="117"/>
    </row>
    <row r="1010" ht="12.75">
      <c r="L1010" s="117"/>
    </row>
    <row r="1011" ht="12.75">
      <c r="L1011" s="117"/>
    </row>
    <row r="1012" ht="12.75">
      <c r="L1012" s="117"/>
    </row>
    <row r="1013" ht="12.75">
      <c r="L1013" s="117"/>
    </row>
    <row r="1014" ht="12.75">
      <c r="L1014" s="117"/>
    </row>
    <row r="1015" ht="12.75">
      <c r="L1015" s="117"/>
    </row>
    <row r="1016" ht="12.75">
      <c r="L1016" s="117"/>
    </row>
    <row r="1017" ht="12.75">
      <c r="L1017" s="117"/>
    </row>
    <row r="1018" ht="12.75">
      <c r="L1018" s="117"/>
    </row>
    <row r="1019" ht="12.75">
      <c r="L1019" s="117"/>
    </row>
    <row r="1020" ht="12.75">
      <c r="L1020" s="117"/>
    </row>
    <row r="1021" ht="12.75">
      <c r="L1021" s="117"/>
    </row>
    <row r="1022" ht="12.75">
      <c r="L1022" s="117"/>
    </row>
    <row r="1023" ht="12.75">
      <c r="L1023" s="117"/>
    </row>
    <row r="1024" ht="12.75">
      <c r="L1024" s="117"/>
    </row>
    <row r="1025" ht="12.75">
      <c r="L1025" s="117"/>
    </row>
    <row r="1026" ht="12.75">
      <c r="L1026" s="117"/>
    </row>
    <row r="1027" ht="12.75">
      <c r="L1027" s="117"/>
    </row>
    <row r="1028" ht="12.75">
      <c r="L1028" s="117"/>
    </row>
    <row r="1029" ht="12.75">
      <c r="L1029" s="117"/>
    </row>
    <row r="1030" ht="12.75">
      <c r="L1030" s="117"/>
    </row>
    <row r="1031" ht="12.75">
      <c r="L1031" s="117"/>
    </row>
    <row r="1032" ht="12.75">
      <c r="L1032" s="117"/>
    </row>
    <row r="1033" ht="12.75">
      <c r="L1033" s="117"/>
    </row>
    <row r="1034" ht="12.75">
      <c r="L1034" s="117"/>
    </row>
    <row r="1035" ht="12.75">
      <c r="L1035" s="117"/>
    </row>
    <row r="1036" ht="12.75">
      <c r="L1036" s="117"/>
    </row>
    <row r="1037" ht="12.75">
      <c r="L1037" s="117"/>
    </row>
    <row r="1038" ht="12.75">
      <c r="L1038" s="117"/>
    </row>
    <row r="1039" ht="12.75">
      <c r="L1039" s="117"/>
    </row>
    <row r="1040" ht="12.75">
      <c r="L1040" s="117"/>
    </row>
    <row r="1041" ht="12.75">
      <c r="L1041" s="117"/>
    </row>
    <row r="1042" ht="12.75">
      <c r="L1042" s="117"/>
    </row>
    <row r="1043" ht="12.75">
      <c r="L1043" s="117"/>
    </row>
    <row r="1044" ht="12.75">
      <c r="L1044" s="117"/>
    </row>
    <row r="1045" ht="12.75">
      <c r="L1045" s="117"/>
    </row>
    <row r="1046" ht="12.75">
      <c r="L1046" s="117"/>
    </row>
    <row r="1047" ht="12.75">
      <c r="L1047" s="117"/>
    </row>
    <row r="1048" ht="12.75">
      <c r="L1048" s="117"/>
    </row>
    <row r="1049" ht="12.75">
      <c r="L1049" s="117"/>
    </row>
    <row r="1050" ht="12.75">
      <c r="L1050" s="117"/>
    </row>
    <row r="1051" ht="12.75">
      <c r="L1051" s="117"/>
    </row>
    <row r="1052" ht="12.75">
      <c r="L1052" s="117"/>
    </row>
    <row r="1053" ht="12.75">
      <c r="L1053" s="117"/>
    </row>
    <row r="1054" ht="12.75">
      <c r="L1054" s="117"/>
    </row>
    <row r="1055" ht="12.75">
      <c r="L1055" s="117"/>
    </row>
    <row r="1056" ht="12.75">
      <c r="L1056" s="117"/>
    </row>
    <row r="1057" ht="12.75">
      <c r="L1057" s="117"/>
    </row>
    <row r="1058" ht="12.75">
      <c r="L1058" s="117"/>
    </row>
    <row r="1059" ht="12.75">
      <c r="L1059" s="117"/>
    </row>
    <row r="1060" ht="12.75">
      <c r="L1060" s="117"/>
    </row>
    <row r="1061" ht="12.75">
      <c r="L1061" s="117"/>
    </row>
    <row r="1062" ht="12.75">
      <c r="L1062" s="117"/>
    </row>
    <row r="1063" ht="12.75">
      <c r="L1063" s="117"/>
    </row>
    <row r="1064" ht="12.75">
      <c r="L1064" s="117"/>
    </row>
    <row r="1065" ht="12.75">
      <c r="L1065" s="117"/>
    </row>
    <row r="1066" ht="12.75">
      <c r="L1066" s="117"/>
    </row>
    <row r="1067" ht="12.75">
      <c r="L1067" s="117"/>
    </row>
    <row r="1068" ht="12.75">
      <c r="L1068" s="117"/>
    </row>
    <row r="1069" ht="12.75">
      <c r="L1069" s="117"/>
    </row>
    <row r="1070" ht="12.75">
      <c r="L1070" s="117"/>
    </row>
    <row r="1071" ht="12.75">
      <c r="L1071" s="117"/>
    </row>
    <row r="1072" ht="12.75">
      <c r="L1072" s="117"/>
    </row>
    <row r="1073" ht="12.75">
      <c r="L1073" s="117"/>
    </row>
    <row r="1074" ht="12.75">
      <c r="L1074" s="117"/>
    </row>
    <row r="1075" ht="12.75">
      <c r="L1075" s="117"/>
    </row>
    <row r="1076" ht="12.75">
      <c r="L1076" s="117"/>
    </row>
    <row r="1077" ht="12.75">
      <c r="L1077" s="117"/>
    </row>
    <row r="1078" ht="12.75">
      <c r="L1078" s="117"/>
    </row>
    <row r="1079" ht="12.75">
      <c r="L1079" s="117"/>
    </row>
    <row r="1080" ht="12.75">
      <c r="L1080" s="117"/>
    </row>
    <row r="1081" ht="12.75">
      <c r="L1081" s="117"/>
    </row>
    <row r="1082" ht="12.75">
      <c r="L1082" s="117"/>
    </row>
    <row r="1083" ht="12.75">
      <c r="L1083" s="117"/>
    </row>
    <row r="1084" ht="12.75">
      <c r="L1084" s="117"/>
    </row>
    <row r="1085" ht="12.75">
      <c r="L1085" s="117"/>
    </row>
    <row r="1086" ht="12.75">
      <c r="L1086" s="117"/>
    </row>
    <row r="1087" ht="12.75">
      <c r="L1087" s="117"/>
    </row>
    <row r="1088" ht="12.75">
      <c r="L1088" s="117"/>
    </row>
    <row r="1089" ht="12.75">
      <c r="L1089" s="117"/>
    </row>
    <row r="1090" ht="12.75">
      <c r="L1090" s="117"/>
    </row>
    <row r="1091" ht="12.75">
      <c r="L1091" s="117"/>
    </row>
    <row r="1092" ht="12.75">
      <c r="L1092" s="117"/>
    </row>
    <row r="1093" ht="12.75">
      <c r="L1093" s="117"/>
    </row>
    <row r="1094" ht="12.75">
      <c r="L1094" s="117"/>
    </row>
    <row r="1095" ht="12.75">
      <c r="L1095" s="117"/>
    </row>
    <row r="1096" ht="12.75">
      <c r="L1096" s="117"/>
    </row>
    <row r="1097" ht="12.75">
      <c r="L1097" s="117"/>
    </row>
    <row r="1098" ht="12.75">
      <c r="L1098" s="117"/>
    </row>
    <row r="1099" ht="12.75">
      <c r="L1099" s="117"/>
    </row>
    <row r="1100" ht="12.75">
      <c r="L1100" s="117"/>
    </row>
    <row r="1101" ht="12.75">
      <c r="L1101" s="117"/>
    </row>
    <row r="1102" ht="12.75">
      <c r="L1102" s="117"/>
    </row>
    <row r="1103" ht="12.75">
      <c r="L1103" s="117"/>
    </row>
    <row r="1104" ht="12.75">
      <c r="L1104" s="117"/>
    </row>
    <row r="1105" ht="12.75">
      <c r="L1105" s="117"/>
    </row>
    <row r="1106" ht="12.75">
      <c r="L1106" s="117"/>
    </row>
    <row r="1107" ht="12.75">
      <c r="L1107" s="117"/>
    </row>
    <row r="1108" ht="12.75">
      <c r="L1108" s="117"/>
    </row>
    <row r="1109" ht="12.75">
      <c r="L1109" s="117"/>
    </row>
    <row r="1110" ht="12.75">
      <c r="L1110" s="117"/>
    </row>
    <row r="1111" ht="12.75">
      <c r="L1111" s="117"/>
    </row>
    <row r="1112" ht="12.75">
      <c r="L1112" s="117"/>
    </row>
    <row r="1113" ht="12.75">
      <c r="L1113" s="117"/>
    </row>
    <row r="1114" ht="12.75">
      <c r="L1114" s="117"/>
    </row>
    <row r="1115" ht="12.75">
      <c r="L1115" s="117"/>
    </row>
    <row r="1116" ht="12.75">
      <c r="L1116" s="117"/>
    </row>
    <row r="1117" ht="12.75">
      <c r="L1117" s="117"/>
    </row>
    <row r="1118" ht="12.75">
      <c r="L1118" s="117"/>
    </row>
    <row r="1119" ht="12.75">
      <c r="L1119" s="117"/>
    </row>
    <row r="1120" ht="12.75">
      <c r="L1120" s="117"/>
    </row>
    <row r="1121" ht="12.75">
      <c r="L1121" s="117"/>
    </row>
    <row r="1122" ht="12.75">
      <c r="L1122" s="117"/>
    </row>
    <row r="1123" ht="12.75">
      <c r="L1123" s="117"/>
    </row>
    <row r="1124" ht="12.75">
      <c r="L1124" s="117"/>
    </row>
    <row r="1125" ht="12.75">
      <c r="L1125" s="117"/>
    </row>
    <row r="1126" ht="12.75">
      <c r="L1126" s="117"/>
    </row>
    <row r="1127" ht="12.75">
      <c r="L1127" s="117"/>
    </row>
    <row r="1128" ht="12.75">
      <c r="L1128" s="117"/>
    </row>
    <row r="1129" ht="12.75">
      <c r="L1129" s="117"/>
    </row>
    <row r="1130" ht="12.75">
      <c r="L1130" s="117"/>
    </row>
    <row r="1131" ht="12.75">
      <c r="L1131" s="117"/>
    </row>
    <row r="1132" ht="12.75">
      <c r="L1132" s="117"/>
    </row>
    <row r="1133" ht="12.75">
      <c r="L1133" s="117"/>
    </row>
    <row r="1134" ht="12.75">
      <c r="L1134" s="117"/>
    </row>
    <row r="1135" ht="12.75">
      <c r="L1135" s="117"/>
    </row>
    <row r="1136" ht="12.75">
      <c r="L1136" s="117"/>
    </row>
    <row r="1137" ht="12.75">
      <c r="L1137" s="117"/>
    </row>
    <row r="1138" ht="12.75">
      <c r="L1138" s="117"/>
    </row>
    <row r="1139" ht="12.75">
      <c r="L1139" s="117"/>
    </row>
    <row r="1140" ht="12.75">
      <c r="L1140" s="117"/>
    </row>
    <row r="1141" ht="12.75">
      <c r="L1141" s="117"/>
    </row>
    <row r="1142" ht="12.75">
      <c r="L1142" s="117"/>
    </row>
    <row r="1143" ht="12.75">
      <c r="L1143" s="117"/>
    </row>
    <row r="1144" ht="12.75">
      <c r="L1144" s="117"/>
    </row>
    <row r="1145" ht="12.75">
      <c r="L1145" s="117"/>
    </row>
    <row r="1146" ht="12.75">
      <c r="L1146" s="117"/>
    </row>
    <row r="1147" ht="12.75">
      <c r="L1147" s="117"/>
    </row>
    <row r="1148" ht="12.75">
      <c r="L1148" s="117"/>
    </row>
    <row r="1149" ht="12.75">
      <c r="L1149" s="117"/>
    </row>
    <row r="1150" ht="12.75">
      <c r="L1150" s="117"/>
    </row>
    <row r="1151" ht="12.75">
      <c r="L1151" s="117"/>
    </row>
    <row r="1152" ht="12.75">
      <c r="L1152" s="117"/>
    </row>
    <row r="1153" ht="12.75">
      <c r="L1153" s="117"/>
    </row>
    <row r="1154" ht="12.75">
      <c r="L1154" s="117"/>
    </row>
    <row r="1155" ht="12.75">
      <c r="L1155" s="117"/>
    </row>
    <row r="1156" ht="12.75">
      <c r="L1156" s="117"/>
    </row>
    <row r="1157" ht="12.75">
      <c r="L1157" s="117"/>
    </row>
    <row r="1158" ht="12.75">
      <c r="L1158" s="117"/>
    </row>
    <row r="1159" ht="12.75">
      <c r="L1159" s="117"/>
    </row>
    <row r="1160" ht="12.75">
      <c r="L1160" s="117"/>
    </row>
    <row r="1161" ht="12.75">
      <c r="L1161" s="117"/>
    </row>
    <row r="1162" ht="12.75">
      <c r="L1162" s="117"/>
    </row>
    <row r="1163" ht="12.75">
      <c r="L1163" s="117"/>
    </row>
    <row r="1164" ht="12.75">
      <c r="L1164" s="117"/>
    </row>
    <row r="1165" ht="12.75">
      <c r="L1165" s="117"/>
    </row>
    <row r="1166" ht="12.75">
      <c r="L1166" s="117"/>
    </row>
    <row r="1167" ht="12.75">
      <c r="L1167" s="117"/>
    </row>
    <row r="1168" ht="12.75">
      <c r="L1168" s="117"/>
    </row>
    <row r="1169" ht="12.75">
      <c r="L1169" s="117"/>
    </row>
    <row r="1170" ht="12.75">
      <c r="L1170" s="117"/>
    </row>
    <row r="1171" ht="12.75">
      <c r="L1171" s="117"/>
    </row>
    <row r="1172" ht="12.75">
      <c r="L1172" s="117"/>
    </row>
    <row r="1173" ht="12.75">
      <c r="L1173" s="117"/>
    </row>
    <row r="1174" ht="12.75">
      <c r="L1174" s="117"/>
    </row>
    <row r="1175" ht="12.75">
      <c r="L1175" s="117"/>
    </row>
    <row r="1176" ht="12.75">
      <c r="L1176" s="117"/>
    </row>
    <row r="1177" ht="12.75">
      <c r="L1177" s="117"/>
    </row>
    <row r="1178" ht="12.75">
      <c r="L1178" s="117"/>
    </row>
    <row r="1179" ht="12.75">
      <c r="L1179" s="117"/>
    </row>
    <row r="1180" ht="12.75">
      <c r="L1180" s="117"/>
    </row>
    <row r="1181" ht="12.75">
      <c r="L1181" s="117"/>
    </row>
    <row r="1182" ht="12.75">
      <c r="L1182" s="117"/>
    </row>
    <row r="1183" ht="12.75">
      <c r="L1183" s="117"/>
    </row>
    <row r="1184" ht="12.75">
      <c r="L1184" s="117"/>
    </row>
    <row r="1185" ht="12.75">
      <c r="L1185" s="117"/>
    </row>
    <row r="1186" ht="12.75">
      <c r="L1186" s="117"/>
    </row>
    <row r="1187" ht="12.75">
      <c r="L1187" s="117"/>
    </row>
    <row r="1188" ht="12.75">
      <c r="L1188" s="117"/>
    </row>
    <row r="1189" ht="12.75">
      <c r="L1189" s="117"/>
    </row>
    <row r="1190" ht="12.75">
      <c r="L1190" s="117"/>
    </row>
    <row r="1191" ht="12.75">
      <c r="L1191" s="117"/>
    </row>
    <row r="1192" ht="12.75">
      <c r="L1192" s="117"/>
    </row>
    <row r="1193" ht="12.75">
      <c r="L1193" s="117"/>
    </row>
    <row r="1194" ht="12.75">
      <c r="L1194" s="117"/>
    </row>
    <row r="1195" ht="12.75">
      <c r="L1195" s="117"/>
    </row>
    <row r="1196" ht="12.75">
      <c r="L1196" s="117"/>
    </row>
    <row r="1197" ht="12.75">
      <c r="L1197" s="117"/>
    </row>
    <row r="1198" ht="12.75">
      <c r="L1198" s="117"/>
    </row>
    <row r="1199" ht="12.75">
      <c r="L1199" s="117"/>
    </row>
    <row r="1200" ht="12.75">
      <c r="L1200" s="117"/>
    </row>
    <row r="1201" ht="12.75">
      <c r="L1201" s="117"/>
    </row>
    <row r="1202" ht="12.75">
      <c r="L1202" s="117"/>
    </row>
    <row r="1203" ht="12.75">
      <c r="L1203" s="117"/>
    </row>
    <row r="1204" ht="12.75">
      <c r="L1204" s="117"/>
    </row>
    <row r="1205" ht="12.75">
      <c r="L1205" s="117"/>
    </row>
    <row r="1206" ht="12.75">
      <c r="L1206" s="117"/>
    </row>
    <row r="1207" ht="12.75">
      <c r="L1207" s="117"/>
    </row>
    <row r="1208" ht="12.75">
      <c r="L1208" s="117"/>
    </row>
    <row r="1209" ht="12.75">
      <c r="L1209" s="117"/>
    </row>
    <row r="1210" ht="12.75">
      <c r="L1210" s="117"/>
    </row>
    <row r="1211" ht="12.75">
      <c r="L1211" s="117"/>
    </row>
    <row r="1212" ht="12.75">
      <c r="L1212" s="117"/>
    </row>
    <row r="1213" ht="12.75">
      <c r="L1213" s="117"/>
    </row>
    <row r="1214" ht="12.75">
      <c r="L1214" s="117"/>
    </row>
    <row r="1215" ht="12.75">
      <c r="L1215" s="117"/>
    </row>
    <row r="1216" ht="12.75">
      <c r="L1216" s="117"/>
    </row>
    <row r="1217" ht="12.75">
      <c r="L1217" s="117"/>
    </row>
    <row r="1218" ht="12.75">
      <c r="L1218" s="117"/>
    </row>
    <row r="1219" ht="12.75">
      <c r="L1219" s="117"/>
    </row>
    <row r="1220" ht="12.75">
      <c r="L1220" s="117"/>
    </row>
    <row r="1221" ht="12.75">
      <c r="L1221" s="117"/>
    </row>
    <row r="1222" ht="12.75">
      <c r="L1222" s="117"/>
    </row>
    <row r="1223" ht="12.75">
      <c r="L1223" s="117"/>
    </row>
    <row r="1224" ht="12.75">
      <c r="L1224" s="117"/>
    </row>
    <row r="1225" ht="12.75">
      <c r="L1225" s="117"/>
    </row>
    <row r="1226" ht="12.75">
      <c r="L1226" s="117"/>
    </row>
    <row r="1227" ht="12.75">
      <c r="L1227" s="117"/>
    </row>
    <row r="1228" ht="12.75">
      <c r="L1228" s="117"/>
    </row>
    <row r="1229" ht="12.75">
      <c r="L1229" s="117"/>
    </row>
    <row r="1230" ht="12.75">
      <c r="L1230" s="117"/>
    </row>
    <row r="1231" ht="12.75">
      <c r="L1231" s="117"/>
    </row>
    <row r="1232" ht="12.75">
      <c r="L1232" s="117"/>
    </row>
    <row r="1233" ht="12.75">
      <c r="L1233" s="117"/>
    </row>
    <row r="1234" ht="12.75">
      <c r="L1234" s="117"/>
    </row>
    <row r="1235" ht="12.75">
      <c r="L1235" s="117"/>
    </row>
    <row r="1236" ht="12.75">
      <c r="L1236" s="117"/>
    </row>
    <row r="1237" ht="12.75">
      <c r="L1237" s="117"/>
    </row>
    <row r="1238" ht="12.75">
      <c r="L1238" s="117"/>
    </row>
    <row r="1239" ht="12.75">
      <c r="L1239" s="117"/>
    </row>
    <row r="1240" ht="12.75">
      <c r="L1240" s="117"/>
    </row>
    <row r="1241" ht="12.75">
      <c r="L1241" s="117"/>
    </row>
    <row r="1242" ht="12.75">
      <c r="L1242" s="117"/>
    </row>
    <row r="1243" ht="12.75">
      <c r="L1243" s="117"/>
    </row>
    <row r="1244" ht="12.75">
      <c r="L1244" s="117"/>
    </row>
    <row r="1245" ht="12.75">
      <c r="L1245" s="117"/>
    </row>
    <row r="1246" ht="12.75">
      <c r="L1246" s="117"/>
    </row>
    <row r="1247" ht="12.75">
      <c r="L1247" s="117"/>
    </row>
    <row r="1248" ht="12.75">
      <c r="L1248" s="117"/>
    </row>
    <row r="1249" ht="12.75">
      <c r="L1249" s="117"/>
    </row>
    <row r="1250" ht="12.75">
      <c r="L1250" s="117"/>
    </row>
    <row r="1251" ht="12.75">
      <c r="L1251" s="117"/>
    </row>
    <row r="1252" ht="12.75">
      <c r="L1252" s="117"/>
    </row>
    <row r="1253" ht="12.75">
      <c r="L1253" s="117"/>
    </row>
    <row r="1254" ht="12.75">
      <c r="L1254" s="117"/>
    </row>
    <row r="1255" ht="12.75">
      <c r="L1255" s="117"/>
    </row>
    <row r="1256" ht="12.75">
      <c r="L1256" s="117"/>
    </row>
    <row r="1257" ht="12.75">
      <c r="L1257" s="117"/>
    </row>
    <row r="1258" ht="12.75">
      <c r="L1258" s="117"/>
    </row>
    <row r="1259" ht="12.75">
      <c r="L1259" s="117"/>
    </row>
    <row r="1260" ht="12.75">
      <c r="L1260" s="117"/>
    </row>
    <row r="1261" ht="12.75">
      <c r="L1261" s="117"/>
    </row>
    <row r="1262" ht="12.75">
      <c r="L1262" s="117"/>
    </row>
    <row r="1263" ht="12.75">
      <c r="L1263" s="117"/>
    </row>
    <row r="1264" ht="12.75">
      <c r="L1264" s="117"/>
    </row>
    <row r="1265" ht="12.75">
      <c r="L1265" s="117"/>
    </row>
    <row r="1266" ht="12.75">
      <c r="L1266" s="117"/>
    </row>
    <row r="1267" ht="12.75">
      <c r="L1267" s="117"/>
    </row>
    <row r="1268" ht="12.75">
      <c r="L1268" s="117"/>
    </row>
    <row r="1269" ht="12.75">
      <c r="L1269" s="117"/>
    </row>
    <row r="1270" ht="12.75">
      <c r="L1270" s="117"/>
    </row>
    <row r="1271" ht="12.75">
      <c r="L1271" s="117"/>
    </row>
    <row r="1272" ht="12.75">
      <c r="L1272" s="117"/>
    </row>
    <row r="1273" ht="12.75">
      <c r="L1273" s="117"/>
    </row>
    <row r="1274" ht="12.75">
      <c r="L1274" s="117"/>
    </row>
    <row r="1275" ht="12.75">
      <c r="L1275" s="117"/>
    </row>
    <row r="1276" ht="12.75">
      <c r="L1276" s="117"/>
    </row>
    <row r="1277" ht="12.75">
      <c r="L1277" s="117"/>
    </row>
    <row r="1278" ht="12.75">
      <c r="L1278" s="117"/>
    </row>
    <row r="1279" ht="12.75">
      <c r="L1279" s="117"/>
    </row>
    <row r="1280" ht="12.75">
      <c r="L1280" s="117"/>
    </row>
    <row r="1281" ht="12.75">
      <c r="L1281" s="117"/>
    </row>
    <row r="1282" ht="12.75">
      <c r="L1282" s="117"/>
    </row>
    <row r="1283" ht="12.75">
      <c r="L1283" s="117"/>
    </row>
    <row r="1284" ht="12.75">
      <c r="L1284" s="117"/>
    </row>
    <row r="1285" ht="12.75">
      <c r="L1285" s="117"/>
    </row>
    <row r="1286" ht="12.75">
      <c r="L1286" s="117"/>
    </row>
    <row r="1287" ht="12.75">
      <c r="L1287" s="117"/>
    </row>
    <row r="1288" ht="12.75">
      <c r="L1288" s="117"/>
    </row>
    <row r="1289" ht="12.75">
      <c r="L1289" s="117"/>
    </row>
    <row r="1290" ht="12.75">
      <c r="L1290" s="117"/>
    </row>
    <row r="1291" ht="12.75">
      <c r="L1291" s="117"/>
    </row>
    <row r="1292" ht="12.75">
      <c r="L1292" s="117"/>
    </row>
    <row r="1293" ht="12.75">
      <c r="L1293" s="117"/>
    </row>
    <row r="1294" ht="12.75">
      <c r="L1294" s="117"/>
    </row>
    <row r="1295" ht="12.75">
      <c r="L1295" s="117"/>
    </row>
    <row r="1296" ht="12.75">
      <c r="L1296" s="117"/>
    </row>
    <row r="1297" ht="12.75">
      <c r="L1297" s="117"/>
    </row>
    <row r="1298" ht="12.75">
      <c r="L1298" s="117"/>
    </row>
    <row r="1299" ht="12.75">
      <c r="L1299" s="117"/>
    </row>
    <row r="1300" ht="12.75">
      <c r="L1300" s="117"/>
    </row>
    <row r="1301" ht="12.75">
      <c r="L1301" s="117"/>
    </row>
    <row r="1302" ht="12.75">
      <c r="L1302" s="117"/>
    </row>
    <row r="1303" ht="12.75">
      <c r="L1303" s="117"/>
    </row>
    <row r="1304" ht="12.75">
      <c r="L1304" s="117"/>
    </row>
    <row r="1305" ht="12.75">
      <c r="L1305" s="117"/>
    </row>
    <row r="1306" ht="12.75">
      <c r="L1306" s="117"/>
    </row>
    <row r="1307" ht="12.75">
      <c r="L1307" s="117"/>
    </row>
    <row r="1308" ht="12.75">
      <c r="L1308" s="117"/>
    </row>
    <row r="1309" ht="12.75">
      <c r="L1309" s="117"/>
    </row>
    <row r="1310" ht="12.75">
      <c r="L1310" s="117"/>
    </row>
    <row r="1311" ht="12.75">
      <c r="L1311" s="117"/>
    </row>
    <row r="1312" ht="12.75">
      <c r="L1312" s="117"/>
    </row>
    <row r="1313" ht="12.75">
      <c r="L1313" s="117"/>
    </row>
    <row r="1314" ht="12.75">
      <c r="L1314" s="117"/>
    </row>
    <row r="1315" ht="12.75">
      <c r="L1315" s="117"/>
    </row>
    <row r="1316" ht="12.75">
      <c r="L1316" s="117"/>
    </row>
    <row r="1317" ht="12.75">
      <c r="L1317" s="117"/>
    </row>
    <row r="1318" ht="12.75">
      <c r="L1318" s="117"/>
    </row>
    <row r="1319" ht="12.75">
      <c r="L1319" s="117"/>
    </row>
    <row r="1320" ht="12.75">
      <c r="L1320" s="117"/>
    </row>
    <row r="1321" ht="12.75">
      <c r="L1321" s="117"/>
    </row>
    <row r="1322" ht="12.75">
      <c r="L1322" s="117"/>
    </row>
    <row r="1323" ht="12.75">
      <c r="L1323" s="117"/>
    </row>
    <row r="1324" ht="12.75">
      <c r="L1324" s="117"/>
    </row>
    <row r="1325" ht="12.75">
      <c r="L1325" s="117"/>
    </row>
    <row r="1326" ht="12.75">
      <c r="L1326" s="117"/>
    </row>
    <row r="1327" ht="12.75">
      <c r="L1327" s="117"/>
    </row>
    <row r="1328" ht="12.75">
      <c r="L1328" s="117"/>
    </row>
    <row r="1329" ht="12.75">
      <c r="L1329" s="117"/>
    </row>
    <row r="1330" ht="12.75">
      <c r="L1330" s="117"/>
    </row>
    <row r="1331" ht="12.75">
      <c r="L1331" s="117"/>
    </row>
    <row r="1332" ht="12.75">
      <c r="L1332" s="117"/>
    </row>
    <row r="1333" ht="12.75">
      <c r="L1333" s="117"/>
    </row>
    <row r="1334" ht="12.75">
      <c r="L1334" s="117"/>
    </row>
    <row r="1335" ht="12.75">
      <c r="L1335" s="117"/>
    </row>
    <row r="1336" ht="12.75">
      <c r="L1336" s="117"/>
    </row>
    <row r="1337" ht="12.75">
      <c r="L1337" s="117"/>
    </row>
    <row r="1338" ht="12.75">
      <c r="L1338" s="117"/>
    </row>
    <row r="1339" ht="12.75">
      <c r="L1339" s="117"/>
    </row>
    <row r="1340" ht="12.75">
      <c r="L1340" s="117"/>
    </row>
    <row r="1341" ht="12.75">
      <c r="L1341" s="117"/>
    </row>
    <row r="1342" ht="12.75">
      <c r="L1342" s="117"/>
    </row>
    <row r="1343" ht="12.75">
      <c r="L1343" s="117"/>
    </row>
    <row r="1344" ht="12.75">
      <c r="L1344" s="117"/>
    </row>
    <row r="1345" ht="12.75">
      <c r="L1345" s="117"/>
    </row>
    <row r="1346" ht="12.75">
      <c r="L1346" s="117"/>
    </row>
    <row r="1347" ht="12.75">
      <c r="L1347" s="117"/>
    </row>
    <row r="1348" ht="12.75">
      <c r="L1348" s="117"/>
    </row>
    <row r="1349" ht="12.75">
      <c r="L1349" s="117"/>
    </row>
    <row r="1350" ht="12.75">
      <c r="L1350" s="117"/>
    </row>
    <row r="1351" ht="12.75">
      <c r="L1351" s="117"/>
    </row>
    <row r="1352" ht="12.75">
      <c r="L1352" s="117"/>
    </row>
    <row r="1353" ht="12.75">
      <c r="L1353" s="117"/>
    </row>
    <row r="1354" ht="12.75">
      <c r="L1354" s="117"/>
    </row>
    <row r="1355" ht="12.75">
      <c r="L1355" s="117"/>
    </row>
    <row r="1356" ht="12.75">
      <c r="L1356" s="117"/>
    </row>
    <row r="1357" ht="12.75">
      <c r="L1357" s="117"/>
    </row>
    <row r="1358" ht="12.75">
      <c r="L1358" s="117"/>
    </row>
    <row r="1359" ht="12.75">
      <c r="L1359" s="117"/>
    </row>
    <row r="1360" ht="12.75">
      <c r="L1360" s="117"/>
    </row>
    <row r="1361" ht="12.75">
      <c r="L1361" s="117"/>
    </row>
    <row r="1362" ht="12.75">
      <c r="L1362" s="117"/>
    </row>
    <row r="1363" ht="12.75">
      <c r="L1363" s="117"/>
    </row>
    <row r="1364" ht="12.75">
      <c r="L1364" s="117"/>
    </row>
    <row r="1365" ht="12.75">
      <c r="L1365" s="117"/>
    </row>
    <row r="1366" ht="12.75">
      <c r="L1366" s="117"/>
    </row>
    <row r="1367" ht="12.75">
      <c r="L1367" s="1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3"/>
  <sheetViews>
    <sheetView workbookViewId="0" topLeftCell="B1">
      <selection activeCell="B11" sqref="B11"/>
    </sheetView>
  </sheetViews>
  <sheetFormatPr defaultColWidth="9.140625" defaultRowHeight="12.75"/>
  <cols>
    <col min="1" max="1" width="0.5625" style="137" hidden="1" customWidth="1"/>
    <col min="2" max="2" width="40.00390625" style="137" customWidth="1"/>
    <col min="3" max="5" width="12.7109375" style="137" customWidth="1"/>
    <col min="6" max="6" width="12.28125" style="137" customWidth="1"/>
    <col min="7" max="16384" width="9.140625" style="137" customWidth="1"/>
  </cols>
  <sheetData>
    <row r="1" spans="1:6" s="136" customFormat="1" ht="15.75">
      <c r="A1" s="135" t="s">
        <v>2205</v>
      </c>
      <c r="B1" s="135" t="s">
        <v>2206</v>
      </c>
      <c r="C1" s="135"/>
      <c r="D1" s="135"/>
      <c r="E1" s="135"/>
      <c r="F1" s="135"/>
    </row>
    <row r="2" spans="1:6" s="136" customFormat="1" ht="15.75">
      <c r="A2" s="135" t="s">
        <v>2207</v>
      </c>
      <c r="B2" s="135" t="s">
        <v>2208</v>
      </c>
      <c r="C2" s="135"/>
      <c r="D2" s="135"/>
      <c r="E2" s="135"/>
      <c r="F2" s="135"/>
    </row>
    <row r="3" spans="1:6" s="136" customFormat="1" ht="12" customHeight="1">
      <c r="A3" s="135"/>
      <c r="B3" s="135"/>
      <c r="C3" s="135"/>
      <c r="D3" s="135"/>
      <c r="E3" s="135"/>
      <c r="F3" s="135"/>
    </row>
    <row r="4" spans="1:6" s="136" customFormat="1" ht="12" customHeight="1">
      <c r="A4" s="135"/>
      <c r="B4" s="135"/>
      <c r="C4" s="135"/>
      <c r="D4" s="135"/>
      <c r="E4" s="135"/>
      <c r="F4" s="135"/>
    </row>
    <row r="5" ht="11.25">
      <c r="F5" s="138" t="s">
        <v>305</v>
      </c>
    </row>
    <row r="6" spans="1:6" ht="12">
      <c r="A6" s="139" t="s">
        <v>2209</v>
      </c>
      <c r="B6" s="140" t="s">
        <v>2210</v>
      </c>
      <c r="C6" s="141" t="s">
        <v>2211</v>
      </c>
      <c r="D6" s="141" t="s">
        <v>2212</v>
      </c>
      <c r="E6" s="141" t="s">
        <v>2213</v>
      </c>
      <c r="F6" s="141" t="s">
        <v>2214</v>
      </c>
    </row>
    <row r="7" spans="1:6" ht="11.25">
      <c r="A7" s="142" t="s">
        <v>2215</v>
      </c>
      <c r="B7" s="143"/>
      <c r="C7" s="144" t="s">
        <v>2216</v>
      </c>
      <c r="D7" s="144" t="s">
        <v>2217</v>
      </c>
      <c r="E7" s="144" t="s">
        <v>2216</v>
      </c>
      <c r="F7" s="144" t="s">
        <v>2218</v>
      </c>
    </row>
    <row r="8" spans="1:6" s="146" customFormat="1" ht="11.25">
      <c r="A8" s="145">
        <v>1</v>
      </c>
      <c r="B8" s="145">
        <v>1</v>
      </c>
      <c r="C8" s="145">
        <v>2</v>
      </c>
      <c r="D8" s="145">
        <v>3</v>
      </c>
      <c r="E8" s="145">
        <v>4</v>
      </c>
      <c r="F8" s="145">
        <v>5</v>
      </c>
    </row>
    <row r="9" spans="1:6" s="146" customFormat="1" ht="11.25">
      <c r="A9" s="147"/>
      <c r="B9" s="147"/>
      <c r="C9" s="147"/>
      <c r="D9" s="147"/>
      <c r="E9" s="147"/>
      <c r="F9" s="147"/>
    </row>
    <row r="10" spans="1:6" s="150" customFormat="1" ht="12.75">
      <c r="A10" s="107" t="s">
        <v>2219</v>
      </c>
      <c r="B10" s="100" t="s">
        <v>2220</v>
      </c>
      <c r="C10" s="148">
        <f>SUM(C12:C28)</f>
        <v>28230761</v>
      </c>
      <c r="D10" s="148">
        <f>SUM(D12:D28)</f>
        <v>51521917</v>
      </c>
      <c r="E10" s="148">
        <f>SUM(E12:E28)</f>
        <v>46372710</v>
      </c>
      <c r="F10" s="149">
        <f>E10/D10*100</f>
        <v>90.00579306860807</v>
      </c>
    </row>
    <row r="11" spans="1:6" s="146" customFormat="1" ht="12.75">
      <c r="A11" s="147"/>
      <c r="B11" s="34"/>
      <c r="C11" s="147"/>
      <c r="D11" s="147"/>
      <c r="E11" s="147"/>
      <c r="F11" s="147"/>
    </row>
    <row r="12" spans="1:6" s="5" customFormat="1" ht="12">
      <c r="A12" s="151" t="s">
        <v>2221</v>
      </c>
      <c r="B12" s="66" t="s">
        <v>2222</v>
      </c>
      <c r="C12" s="117">
        <v>4525757</v>
      </c>
      <c r="D12" s="117">
        <f>5864723+403502</f>
        <v>6268225</v>
      </c>
      <c r="E12" s="117">
        <f>4503116+349240</f>
        <v>4852356</v>
      </c>
      <c r="F12" s="152">
        <f>E12/D12*100</f>
        <v>77.41196271671805</v>
      </c>
    </row>
    <row r="13" spans="1:6" s="5" customFormat="1" ht="12">
      <c r="A13" s="151" t="s">
        <v>2223</v>
      </c>
      <c r="B13" s="66" t="s">
        <v>2224</v>
      </c>
      <c r="C13" s="117"/>
      <c r="D13" s="117"/>
      <c r="E13" s="117">
        <v>275</v>
      </c>
      <c r="F13" s="152"/>
    </row>
    <row r="14" spans="1:6" s="5" customFormat="1" ht="12">
      <c r="A14" s="151" t="s">
        <v>2225</v>
      </c>
      <c r="B14" s="66" t="s">
        <v>2226</v>
      </c>
      <c r="C14" s="117"/>
      <c r="D14" s="117"/>
      <c r="E14" s="117"/>
      <c r="F14" s="152"/>
    </row>
    <row r="15" spans="1:6" s="5" customFormat="1" ht="12">
      <c r="A15" s="151"/>
      <c r="B15" s="66" t="s">
        <v>2227</v>
      </c>
      <c r="C15" s="117"/>
      <c r="D15" s="117">
        <v>104029</v>
      </c>
      <c r="E15" s="117">
        <v>94454</v>
      </c>
      <c r="F15" s="152">
        <f>E15/D15*100</f>
        <v>90.7958357765623</v>
      </c>
    </row>
    <row r="16" spans="1:6" s="5" customFormat="1" ht="12">
      <c r="A16" s="151" t="s">
        <v>2228</v>
      </c>
      <c r="B16" s="66" t="s">
        <v>2229</v>
      </c>
      <c r="C16" s="117">
        <v>9306</v>
      </c>
      <c r="D16" s="117">
        <v>2505043</v>
      </c>
      <c r="E16" s="117">
        <v>2148502</v>
      </c>
      <c r="F16" s="152">
        <f>E16/D16*100</f>
        <v>85.76707066505446</v>
      </c>
    </row>
    <row r="17" spans="1:6" s="5" customFormat="1" ht="12">
      <c r="A17" s="151" t="s">
        <v>2230</v>
      </c>
      <c r="B17" s="66" t="s">
        <v>2231</v>
      </c>
      <c r="C17" s="117">
        <v>8324</v>
      </c>
      <c r="D17" s="117">
        <v>3454</v>
      </c>
      <c r="E17" s="117">
        <v>5580</v>
      </c>
      <c r="F17" s="152">
        <f>E17/D17*100</f>
        <v>161.55182397220614</v>
      </c>
    </row>
    <row r="18" spans="1:6" s="5" customFormat="1" ht="12">
      <c r="A18" s="151" t="s">
        <v>2232</v>
      </c>
      <c r="B18" s="66" t="s">
        <v>0</v>
      </c>
      <c r="C18" s="137"/>
      <c r="D18" s="137"/>
      <c r="E18" s="137"/>
      <c r="F18" s="152"/>
    </row>
    <row r="19" spans="1:6" s="5" customFormat="1" ht="12">
      <c r="A19" s="151"/>
      <c r="B19" s="66" t="s">
        <v>1</v>
      </c>
      <c r="C19" s="117">
        <v>156262</v>
      </c>
      <c r="D19" s="117">
        <f>199604+292264</f>
        <v>491868</v>
      </c>
      <c r="E19" s="117">
        <f>221030+286475</f>
        <v>507505</v>
      </c>
      <c r="F19" s="152">
        <f>E19/D19*100</f>
        <v>103.1791049631202</v>
      </c>
    </row>
    <row r="20" spans="1:6" s="5" customFormat="1" ht="12">
      <c r="A20" s="151" t="s">
        <v>2</v>
      </c>
      <c r="B20" s="66" t="s">
        <v>3</v>
      </c>
      <c r="C20" s="117"/>
      <c r="D20" s="117"/>
      <c r="E20" s="117"/>
      <c r="F20" s="153"/>
    </row>
    <row r="21" spans="1:6" s="5" customFormat="1" ht="12">
      <c r="A21" s="151"/>
      <c r="B21" s="66" t="s">
        <v>4</v>
      </c>
      <c r="C21" s="117">
        <v>2746264</v>
      </c>
      <c r="D21" s="117">
        <f>3005006+2917001</f>
        <v>5922007</v>
      </c>
      <c r="E21" s="117">
        <f>2573922+2713191</f>
        <v>5287113</v>
      </c>
      <c r="F21" s="152">
        <f>E21/D21*100</f>
        <v>89.2790738004869</v>
      </c>
    </row>
    <row r="22" spans="1:6" s="5" customFormat="1" ht="12">
      <c r="A22" s="151" t="s">
        <v>5</v>
      </c>
      <c r="B22" s="66" t="s">
        <v>6</v>
      </c>
      <c r="C22" s="117"/>
      <c r="D22" s="117">
        <v>264711</v>
      </c>
      <c r="E22" s="117">
        <v>266314</v>
      </c>
      <c r="F22" s="152">
        <f>E22/D22*100</f>
        <v>100.60556607016709</v>
      </c>
    </row>
    <row r="23" spans="1:6" s="5" customFormat="1" ht="12">
      <c r="A23" s="151" t="s">
        <v>7</v>
      </c>
      <c r="B23" s="66" t="s">
        <v>8</v>
      </c>
      <c r="C23" s="117"/>
      <c r="D23" s="117"/>
      <c r="E23" s="117"/>
      <c r="F23" s="152"/>
    </row>
    <row r="24" spans="1:6" s="5" customFormat="1" ht="12">
      <c r="A24" s="151"/>
      <c r="B24" s="66" t="s">
        <v>9</v>
      </c>
      <c r="C24" s="117"/>
      <c r="D24" s="117"/>
      <c r="E24" s="117">
        <v>100</v>
      </c>
      <c r="F24" s="152"/>
    </row>
    <row r="25" spans="1:6" s="5" customFormat="1" ht="12">
      <c r="A25" s="151" t="s">
        <v>10</v>
      </c>
      <c r="B25" s="66" t="s">
        <v>11</v>
      </c>
      <c r="C25" s="117">
        <v>11395061</v>
      </c>
      <c r="D25" s="117">
        <f>17147935+4008520</f>
        <v>21156455</v>
      </c>
      <c r="E25" s="117">
        <f>15327745+4008151</f>
        <v>19335896</v>
      </c>
      <c r="F25" s="152">
        <f>E25/D25*100</f>
        <v>91.39478234893322</v>
      </c>
    </row>
    <row r="26" spans="1:6" s="5" customFormat="1" ht="12">
      <c r="A26" s="151" t="s">
        <v>12</v>
      </c>
      <c r="B26" s="66" t="s">
        <v>13</v>
      </c>
      <c r="C26" s="117"/>
      <c r="D26" s="117">
        <v>571375</v>
      </c>
      <c r="E26" s="117">
        <v>522068</v>
      </c>
      <c r="F26" s="152">
        <f>E26/D26*100</f>
        <v>91.37046598118573</v>
      </c>
    </row>
    <row r="27" spans="1:6" s="5" customFormat="1" ht="12">
      <c r="A27" s="151" t="s">
        <v>14</v>
      </c>
      <c r="B27" s="66" t="s">
        <v>15</v>
      </c>
      <c r="C27" s="117"/>
      <c r="D27" s="117"/>
      <c r="E27" s="117"/>
      <c r="F27" s="152"/>
    </row>
    <row r="28" spans="1:6" s="5" customFormat="1" ht="12">
      <c r="A28" s="151"/>
      <c r="B28" s="66" t="s">
        <v>16</v>
      </c>
      <c r="C28" s="117">
        <v>9389787</v>
      </c>
      <c r="D28" s="117">
        <f>14681674+23967-470891</f>
        <v>14234750</v>
      </c>
      <c r="E28" s="117">
        <f>13805655+17783-470891</f>
        <v>13352547</v>
      </c>
      <c r="F28" s="152">
        <f>E28/D28*100</f>
        <v>93.80246930926079</v>
      </c>
    </row>
    <row r="29" spans="1:6" s="5" customFormat="1" ht="12">
      <c r="A29" s="154"/>
      <c r="B29" s="66"/>
      <c r="C29" s="117"/>
      <c r="D29" s="66"/>
      <c r="E29" s="66"/>
      <c r="F29" s="155"/>
    </row>
    <row r="43" spans="1:11" ht="12.75">
      <c r="A43" s="34" t="s">
        <v>1533</v>
      </c>
      <c r="B43" s="34" t="s">
        <v>1533</v>
      </c>
      <c r="E43" s="124"/>
      <c r="F43" s="124" t="s">
        <v>1534</v>
      </c>
      <c r="G43" s="124"/>
      <c r="H43" s="124"/>
      <c r="I43" s="124"/>
      <c r="J43" s="124"/>
      <c r="K43" s="124"/>
    </row>
    <row r="48" ht="12.75">
      <c r="D48" s="124"/>
    </row>
    <row r="49" spans="1:6" s="5" customFormat="1" ht="12.75">
      <c r="A49" s="34" t="s">
        <v>1535</v>
      </c>
      <c r="B49" s="34" t="s">
        <v>1535</v>
      </c>
      <c r="C49" s="122"/>
      <c r="D49" s="122"/>
      <c r="E49" s="124"/>
      <c r="F49" s="124" t="s">
        <v>1536</v>
      </c>
    </row>
    <row r="50" spans="1:6" s="5" customFormat="1" ht="12">
      <c r="A50" s="137"/>
      <c r="C50" s="122"/>
      <c r="D50" s="122"/>
      <c r="E50" s="122"/>
      <c r="F50" s="152"/>
    </row>
    <row r="51" spans="1:6" s="5" customFormat="1" ht="12">
      <c r="A51" s="137"/>
      <c r="C51" s="122"/>
      <c r="D51" s="122"/>
      <c r="E51" s="122"/>
      <c r="F51" s="152"/>
    </row>
    <row r="52" spans="1:6" s="5" customFormat="1" ht="12">
      <c r="A52" s="137"/>
      <c r="C52" s="122"/>
      <c r="D52" s="122"/>
      <c r="E52" s="122"/>
      <c r="F52" s="152"/>
    </row>
    <row r="53" spans="1:6" s="5" customFormat="1" ht="12.75">
      <c r="A53" s="137"/>
      <c r="C53" s="122"/>
      <c r="D53" s="124"/>
      <c r="E53" s="137"/>
      <c r="F53" s="152"/>
    </row>
    <row r="54" spans="1:6" s="34" customFormat="1" ht="12.75">
      <c r="A54" s="137"/>
      <c r="C54" s="124"/>
      <c r="D54" s="137"/>
      <c r="E54" s="124"/>
      <c r="F54" s="156"/>
    </row>
    <row r="108" spans="1:3" ht="11.25">
      <c r="A108" s="137" t="s">
        <v>17</v>
      </c>
      <c r="B108" s="137" t="s">
        <v>18</v>
      </c>
      <c r="C108" s="137">
        <v>10060</v>
      </c>
    </row>
    <row r="109" spans="1:3" ht="11.25">
      <c r="A109" s="137" t="s">
        <v>19</v>
      </c>
      <c r="B109" s="137" t="s">
        <v>20</v>
      </c>
      <c r="C109" s="137">
        <v>0</v>
      </c>
    </row>
    <row r="110" spans="1:3" ht="11.25">
      <c r="A110" s="137" t="s">
        <v>21</v>
      </c>
      <c r="B110" s="137" t="s">
        <v>22</v>
      </c>
      <c r="C110" s="137">
        <v>0</v>
      </c>
    </row>
    <row r="111" spans="1:3" ht="11.25">
      <c r="A111" s="137" t="s">
        <v>23</v>
      </c>
      <c r="B111" s="137" t="s">
        <v>24</v>
      </c>
      <c r="C111" s="137">
        <v>0</v>
      </c>
    </row>
    <row r="112" spans="1:3" ht="11.25">
      <c r="A112" s="137" t="s">
        <v>25</v>
      </c>
      <c r="B112" s="137" t="s">
        <v>26</v>
      </c>
      <c r="C112" s="137">
        <v>0</v>
      </c>
    </row>
    <row r="113" spans="1:3" ht="11.25">
      <c r="A113" s="137" t="s">
        <v>2219</v>
      </c>
      <c r="B113" s="137" t="s">
        <v>27</v>
      </c>
      <c r="C113" s="137">
        <v>813</v>
      </c>
    </row>
    <row r="114" spans="1:3" ht="11.25">
      <c r="A114" s="137" t="s">
        <v>28</v>
      </c>
      <c r="B114" s="137" t="s">
        <v>29</v>
      </c>
      <c r="C114" s="137">
        <v>0</v>
      </c>
    </row>
    <row r="115" spans="1:3" ht="11.25">
      <c r="A115" s="137" t="s">
        <v>2219</v>
      </c>
      <c r="B115" s="137" t="s">
        <v>30</v>
      </c>
      <c r="C115" s="137">
        <v>373404</v>
      </c>
    </row>
    <row r="116" spans="1:3" ht="11.25">
      <c r="A116" s="137" t="s">
        <v>2219</v>
      </c>
      <c r="B116" s="137" t="s">
        <v>31</v>
      </c>
      <c r="C116" s="137">
        <v>12274</v>
      </c>
    </row>
    <row r="117" spans="1:3" ht="11.25">
      <c r="A117" s="137" t="s">
        <v>2219</v>
      </c>
      <c r="B117" s="137" t="s">
        <v>32</v>
      </c>
      <c r="C117" s="137">
        <v>356496</v>
      </c>
    </row>
    <row r="118" spans="1:3" ht="11.25">
      <c r="A118" s="137" t="s">
        <v>2219</v>
      </c>
      <c r="B118" s="137" t="s">
        <v>33</v>
      </c>
      <c r="C118" s="137">
        <v>4634</v>
      </c>
    </row>
    <row r="119" spans="1:3" ht="11.25">
      <c r="A119" s="137" t="s">
        <v>2219</v>
      </c>
      <c r="B119" s="137" t="s">
        <v>34</v>
      </c>
      <c r="C119" s="137">
        <v>367746</v>
      </c>
    </row>
    <row r="120" spans="1:3" ht="11.25">
      <c r="A120" s="137" t="s">
        <v>35</v>
      </c>
      <c r="B120" s="137" t="s">
        <v>36</v>
      </c>
      <c r="C120" s="137">
        <v>100</v>
      </c>
    </row>
    <row r="121" spans="1:3" ht="11.25">
      <c r="A121" s="137" t="s">
        <v>37</v>
      </c>
      <c r="B121" s="137" t="s">
        <v>38</v>
      </c>
      <c r="C121" s="137">
        <v>4468</v>
      </c>
    </row>
    <row r="122" spans="1:3" ht="11.25">
      <c r="A122" s="137" t="s">
        <v>39</v>
      </c>
      <c r="B122" s="137" t="s">
        <v>40</v>
      </c>
      <c r="C122" s="137">
        <v>2171</v>
      </c>
    </row>
    <row r="123" spans="1:3" ht="11.25">
      <c r="A123" s="137" t="s">
        <v>41</v>
      </c>
      <c r="B123" s="137" t="s">
        <v>42</v>
      </c>
      <c r="C123" s="137">
        <v>0</v>
      </c>
    </row>
    <row r="124" spans="1:3" ht="11.25">
      <c r="A124" s="137" t="s">
        <v>43</v>
      </c>
      <c r="B124" s="137" t="s">
        <v>44</v>
      </c>
      <c r="C124" s="137">
        <v>26345</v>
      </c>
    </row>
    <row r="125" spans="1:3" ht="11.25">
      <c r="A125" s="137" t="s">
        <v>45</v>
      </c>
      <c r="B125" s="137" t="s">
        <v>46</v>
      </c>
      <c r="C125" s="137">
        <v>147758</v>
      </c>
    </row>
    <row r="126" spans="1:3" ht="11.25">
      <c r="A126" s="137" t="s">
        <v>47</v>
      </c>
      <c r="B126" s="137" t="s">
        <v>48</v>
      </c>
      <c r="C126" s="137">
        <v>45</v>
      </c>
    </row>
    <row r="127" spans="1:3" ht="11.25">
      <c r="A127" s="137" t="s">
        <v>49</v>
      </c>
      <c r="B127" s="137" t="s">
        <v>50</v>
      </c>
      <c r="C127" s="137">
        <v>0</v>
      </c>
    </row>
    <row r="128" spans="1:3" ht="11.25">
      <c r="A128" s="137" t="s">
        <v>51</v>
      </c>
      <c r="B128" s="137" t="s">
        <v>52</v>
      </c>
      <c r="C128" s="137">
        <v>174255</v>
      </c>
    </row>
    <row r="129" spans="1:3" ht="11.25">
      <c r="A129" s="137" t="s">
        <v>17</v>
      </c>
      <c r="B129" s="137" t="s">
        <v>18</v>
      </c>
      <c r="C129" s="137">
        <v>12604</v>
      </c>
    </row>
    <row r="130" spans="1:3" ht="11.25">
      <c r="A130" s="137" t="s">
        <v>19</v>
      </c>
      <c r="B130" s="137" t="s">
        <v>20</v>
      </c>
      <c r="C130" s="137">
        <v>0</v>
      </c>
    </row>
    <row r="131" spans="1:3" ht="11.25">
      <c r="A131" s="137" t="s">
        <v>21</v>
      </c>
      <c r="B131" s="137" t="s">
        <v>22</v>
      </c>
      <c r="C131" s="137">
        <v>0</v>
      </c>
    </row>
    <row r="132" spans="1:3" ht="11.25">
      <c r="A132" s="137" t="s">
        <v>23</v>
      </c>
      <c r="B132" s="137" t="s">
        <v>24</v>
      </c>
      <c r="C132" s="137">
        <v>0</v>
      </c>
    </row>
    <row r="133" spans="1:3" ht="11.25">
      <c r="A133" s="137" t="s">
        <v>25</v>
      </c>
      <c r="B133" s="137" t="s">
        <v>26</v>
      </c>
      <c r="C133" s="137">
        <v>0</v>
      </c>
    </row>
    <row r="134" spans="1:3" ht="11.25">
      <c r="A134" s="137" t="s">
        <v>2219</v>
      </c>
      <c r="B134" s="137" t="s">
        <v>27</v>
      </c>
      <c r="C134" s="137">
        <v>5658</v>
      </c>
    </row>
    <row r="135" spans="1:3" ht="11.25">
      <c r="A135" s="137" t="s">
        <v>53</v>
      </c>
      <c r="B135" s="137" t="s">
        <v>54</v>
      </c>
      <c r="C135" s="137">
        <v>0</v>
      </c>
    </row>
    <row r="136" spans="1:3" ht="11.25">
      <c r="A136" s="137" t="s">
        <v>2219</v>
      </c>
      <c r="B136" s="137" t="s">
        <v>30</v>
      </c>
      <c r="C136" s="137">
        <v>113138</v>
      </c>
    </row>
    <row r="137" spans="1:3" ht="11.25">
      <c r="A137" s="137" t="s">
        <v>2219</v>
      </c>
      <c r="B137" s="137" t="s">
        <v>31</v>
      </c>
      <c r="C137" s="137">
        <v>10045</v>
      </c>
    </row>
    <row r="138" spans="1:3" ht="11.25">
      <c r="A138" s="137" t="s">
        <v>2219</v>
      </c>
      <c r="B138" s="137" t="s">
        <v>32</v>
      </c>
      <c r="C138" s="137">
        <v>103093</v>
      </c>
    </row>
    <row r="139" spans="1:3" ht="11.25">
      <c r="A139" s="137" t="s">
        <v>2219</v>
      </c>
      <c r="B139" s="137" t="s">
        <v>33</v>
      </c>
      <c r="C139" s="137">
        <v>0</v>
      </c>
    </row>
    <row r="140" spans="1:3" ht="11.25">
      <c r="A140" s="137" t="s">
        <v>2219</v>
      </c>
      <c r="B140" s="137" t="s">
        <v>34</v>
      </c>
      <c r="C140" s="137">
        <v>109079</v>
      </c>
    </row>
    <row r="141" spans="1:3" ht="11.25">
      <c r="A141" s="137" t="s">
        <v>35</v>
      </c>
      <c r="B141" s="137" t="s">
        <v>36</v>
      </c>
      <c r="C141" s="137">
        <v>0</v>
      </c>
    </row>
    <row r="142" spans="1:3" ht="11.25">
      <c r="A142" s="137" t="s">
        <v>37</v>
      </c>
      <c r="B142" s="137" t="s">
        <v>38</v>
      </c>
      <c r="C142" s="137">
        <v>570</v>
      </c>
    </row>
    <row r="143" spans="1:3" ht="11.25">
      <c r="A143" s="137" t="s">
        <v>39</v>
      </c>
      <c r="B143" s="137" t="s">
        <v>40</v>
      </c>
      <c r="C143" s="137">
        <v>435</v>
      </c>
    </row>
    <row r="144" spans="1:3" ht="11.25">
      <c r="A144" s="137" t="s">
        <v>41</v>
      </c>
      <c r="B144" s="137" t="s">
        <v>42</v>
      </c>
      <c r="C144" s="137">
        <v>0</v>
      </c>
    </row>
    <row r="145" spans="1:3" ht="11.25">
      <c r="A145" s="137" t="s">
        <v>43</v>
      </c>
      <c r="B145" s="137" t="s">
        <v>44</v>
      </c>
      <c r="C145" s="137">
        <v>90912</v>
      </c>
    </row>
    <row r="146" spans="1:3" ht="11.25">
      <c r="A146" s="137" t="s">
        <v>45</v>
      </c>
      <c r="B146" s="137" t="s">
        <v>46</v>
      </c>
      <c r="C146" s="137">
        <v>5441</v>
      </c>
    </row>
    <row r="147" spans="1:3" ht="11.25">
      <c r="A147" s="137" t="s">
        <v>47</v>
      </c>
      <c r="B147" s="137" t="s">
        <v>48</v>
      </c>
      <c r="C147" s="137">
        <v>0</v>
      </c>
    </row>
    <row r="148" spans="1:3" ht="11.25">
      <c r="A148" s="137" t="s">
        <v>49</v>
      </c>
      <c r="B148" s="137" t="s">
        <v>50</v>
      </c>
      <c r="C148" s="137">
        <v>0</v>
      </c>
    </row>
    <row r="149" spans="1:3" ht="11.25">
      <c r="A149" s="137" t="s">
        <v>51</v>
      </c>
      <c r="B149" s="137" t="s">
        <v>52</v>
      </c>
      <c r="C149" s="137">
        <v>3000</v>
      </c>
    </row>
    <row r="150" spans="1:3" ht="11.25">
      <c r="A150" s="137" t="s">
        <v>17</v>
      </c>
      <c r="B150" s="137" t="s">
        <v>18</v>
      </c>
      <c r="C150" s="137">
        <v>8721</v>
      </c>
    </row>
    <row r="151" spans="1:3" ht="11.25">
      <c r="A151" s="137" t="s">
        <v>19</v>
      </c>
      <c r="B151" s="137" t="s">
        <v>20</v>
      </c>
      <c r="C151" s="137">
        <v>0</v>
      </c>
    </row>
    <row r="152" spans="1:3" ht="11.25">
      <c r="A152" s="137" t="s">
        <v>21</v>
      </c>
      <c r="B152" s="137" t="s">
        <v>22</v>
      </c>
      <c r="C152" s="137">
        <v>0</v>
      </c>
    </row>
    <row r="153" spans="1:3" ht="11.25">
      <c r="A153" s="137" t="s">
        <v>23</v>
      </c>
      <c r="B153" s="137" t="s">
        <v>24</v>
      </c>
      <c r="C153" s="137">
        <v>0</v>
      </c>
    </row>
    <row r="154" spans="1:3" ht="11.25">
      <c r="A154" s="137" t="s">
        <v>25</v>
      </c>
      <c r="B154" s="137" t="s">
        <v>26</v>
      </c>
      <c r="C154" s="137">
        <v>0</v>
      </c>
    </row>
    <row r="155" spans="1:3" ht="11.25">
      <c r="A155" s="137" t="s">
        <v>2219</v>
      </c>
      <c r="B155" s="137" t="s">
        <v>27</v>
      </c>
      <c r="C155" s="137">
        <v>4059</v>
      </c>
    </row>
    <row r="156" spans="1:3" ht="11.25">
      <c r="A156" s="137" t="s">
        <v>55</v>
      </c>
      <c r="B156" s="137" t="s">
        <v>56</v>
      </c>
      <c r="C156" s="137">
        <v>0</v>
      </c>
    </row>
    <row r="157" spans="1:3" ht="11.25">
      <c r="A157" s="137" t="s">
        <v>2219</v>
      </c>
      <c r="B157" s="137" t="s">
        <v>30</v>
      </c>
      <c r="C157" s="137">
        <v>188617</v>
      </c>
    </row>
    <row r="158" spans="1:3" ht="11.25">
      <c r="A158" s="137" t="s">
        <v>2219</v>
      </c>
      <c r="B158" s="137" t="s">
        <v>31</v>
      </c>
      <c r="C158" s="137">
        <v>7660</v>
      </c>
    </row>
    <row r="159" spans="1:3" ht="11.25">
      <c r="A159" s="137" t="s">
        <v>2219</v>
      </c>
      <c r="B159" s="137" t="s">
        <v>32</v>
      </c>
      <c r="C159" s="137">
        <v>180957</v>
      </c>
    </row>
    <row r="160" spans="1:3" ht="11.25">
      <c r="A160" s="137" t="s">
        <v>2219</v>
      </c>
      <c r="B160" s="137" t="s">
        <v>33</v>
      </c>
      <c r="C160" s="137">
        <v>0</v>
      </c>
    </row>
    <row r="161" spans="1:3" ht="11.25">
      <c r="A161" s="137" t="s">
        <v>2219</v>
      </c>
      <c r="B161" s="137" t="s">
        <v>34</v>
      </c>
      <c r="C161" s="137">
        <v>180662</v>
      </c>
    </row>
    <row r="162" spans="1:3" ht="11.25">
      <c r="A162" s="137" t="s">
        <v>35</v>
      </c>
      <c r="B162" s="137" t="s">
        <v>36</v>
      </c>
      <c r="C162" s="137">
        <v>1195</v>
      </c>
    </row>
    <row r="163" spans="1:3" ht="11.25">
      <c r="A163" s="137" t="s">
        <v>37</v>
      </c>
      <c r="B163" s="137" t="s">
        <v>38</v>
      </c>
      <c r="C163" s="137">
        <v>8465</v>
      </c>
    </row>
    <row r="164" spans="1:3" ht="11.25">
      <c r="A164" s="137" t="s">
        <v>39</v>
      </c>
      <c r="B164" s="137" t="s">
        <v>40</v>
      </c>
      <c r="C164" s="137">
        <v>3852</v>
      </c>
    </row>
    <row r="165" spans="1:3" ht="11.25">
      <c r="A165" s="137" t="s">
        <v>41</v>
      </c>
      <c r="B165" s="137" t="s">
        <v>42</v>
      </c>
      <c r="C165" s="137">
        <v>4376</v>
      </c>
    </row>
    <row r="166" spans="1:3" ht="11.25">
      <c r="A166" s="137" t="s">
        <v>43</v>
      </c>
      <c r="B166" s="137" t="s">
        <v>44</v>
      </c>
      <c r="C166" s="137">
        <v>83625</v>
      </c>
    </row>
    <row r="167" spans="1:3" ht="11.25">
      <c r="A167" s="137" t="s">
        <v>45</v>
      </c>
      <c r="B167" s="137" t="s">
        <v>46</v>
      </c>
      <c r="C167" s="137">
        <v>35883</v>
      </c>
    </row>
    <row r="168" spans="1:3" ht="11.25">
      <c r="A168" s="137" t="s">
        <v>47</v>
      </c>
      <c r="B168" s="137" t="s">
        <v>48</v>
      </c>
      <c r="C168" s="137">
        <v>1498</v>
      </c>
    </row>
    <row r="169" spans="1:3" ht="11.25">
      <c r="A169" s="137" t="s">
        <v>49</v>
      </c>
      <c r="B169" s="137" t="s">
        <v>50</v>
      </c>
      <c r="C169" s="137">
        <v>0</v>
      </c>
    </row>
    <row r="170" spans="1:3" ht="11.25">
      <c r="A170" s="137" t="s">
        <v>51</v>
      </c>
      <c r="B170" s="137" t="s">
        <v>52</v>
      </c>
      <c r="C170" s="137">
        <v>30380</v>
      </c>
    </row>
    <row r="171" spans="1:3" ht="11.25">
      <c r="A171" s="137" t="s">
        <v>17</v>
      </c>
      <c r="B171" s="137" t="s">
        <v>18</v>
      </c>
      <c r="C171" s="137">
        <v>11388</v>
      </c>
    </row>
    <row r="172" spans="1:3" ht="11.25">
      <c r="A172" s="137" t="s">
        <v>19</v>
      </c>
      <c r="B172" s="137" t="s">
        <v>20</v>
      </c>
      <c r="C172" s="137">
        <v>0</v>
      </c>
    </row>
    <row r="173" spans="1:3" ht="11.25">
      <c r="A173" s="137" t="s">
        <v>21</v>
      </c>
      <c r="B173" s="137" t="s">
        <v>22</v>
      </c>
      <c r="C173" s="137">
        <v>0</v>
      </c>
    </row>
    <row r="174" spans="1:3" ht="11.25">
      <c r="A174" s="137" t="s">
        <v>23</v>
      </c>
      <c r="B174" s="137" t="s">
        <v>24</v>
      </c>
      <c r="C174" s="137">
        <v>0</v>
      </c>
    </row>
    <row r="175" spans="1:3" ht="11.25">
      <c r="A175" s="137" t="s">
        <v>25</v>
      </c>
      <c r="B175" s="137" t="s">
        <v>26</v>
      </c>
      <c r="C175" s="137">
        <v>0</v>
      </c>
    </row>
    <row r="176" spans="1:3" ht="11.25">
      <c r="A176" s="137" t="s">
        <v>2219</v>
      </c>
      <c r="B176" s="137" t="s">
        <v>27</v>
      </c>
      <c r="C176" s="137">
        <v>7955</v>
      </c>
    </row>
    <row r="177" spans="1:3" ht="11.25">
      <c r="A177" s="137" t="s">
        <v>57</v>
      </c>
      <c r="B177" s="137" t="s">
        <v>58</v>
      </c>
      <c r="C177" s="137">
        <v>0</v>
      </c>
    </row>
    <row r="178" spans="1:3" ht="11.25">
      <c r="A178" s="137" t="s">
        <v>2219</v>
      </c>
      <c r="B178" s="137" t="s">
        <v>30</v>
      </c>
      <c r="C178" s="137">
        <v>0</v>
      </c>
    </row>
    <row r="179" spans="1:3" ht="11.25">
      <c r="A179" s="137" t="s">
        <v>2219</v>
      </c>
      <c r="B179" s="137" t="s">
        <v>31</v>
      </c>
      <c r="C179" s="137">
        <v>0</v>
      </c>
    </row>
    <row r="180" spans="1:3" ht="11.25">
      <c r="A180" s="137" t="s">
        <v>2219</v>
      </c>
      <c r="B180" s="137" t="s">
        <v>32</v>
      </c>
      <c r="C180" s="137">
        <v>0</v>
      </c>
    </row>
    <row r="181" spans="1:3" ht="11.25">
      <c r="A181" s="137" t="s">
        <v>2219</v>
      </c>
      <c r="B181" s="137" t="s">
        <v>33</v>
      </c>
      <c r="C181" s="137">
        <v>0</v>
      </c>
    </row>
    <row r="182" spans="1:3" ht="11.25">
      <c r="A182" s="137" t="s">
        <v>2219</v>
      </c>
      <c r="B182" s="137" t="s">
        <v>34</v>
      </c>
      <c r="C182" s="137">
        <v>0</v>
      </c>
    </row>
    <row r="183" spans="1:3" ht="11.25">
      <c r="A183" s="137" t="s">
        <v>35</v>
      </c>
      <c r="B183" s="137" t="s">
        <v>36</v>
      </c>
      <c r="C183" s="137">
        <v>0</v>
      </c>
    </row>
    <row r="184" spans="1:3" ht="11.25">
      <c r="A184" s="137" t="s">
        <v>37</v>
      </c>
      <c r="B184" s="137" t="s">
        <v>38</v>
      </c>
      <c r="C184" s="137">
        <v>0</v>
      </c>
    </row>
    <row r="185" spans="1:3" ht="11.25">
      <c r="A185" s="137" t="s">
        <v>39</v>
      </c>
      <c r="B185" s="137" t="s">
        <v>40</v>
      </c>
      <c r="C185" s="137">
        <v>0</v>
      </c>
    </row>
    <row r="186" spans="1:3" ht="11.25">
      <c r="A186" s="137" t="s">
        <v>41</v>
      </c>
      <c r="B186" s="137" t="s">
        <v>42</v>
      </c>
      <c r="C186" s="137">
        <v>0</v>
      </c>
    </row>
    <row r="187" spans="1:3" ht="11.25">
      <c r="A187" s="137" t="s">
        <v>43</v>
      </c>
      <c r="B187" s="137" t="s">
        <v>44</v>
      </c>
      <c r="C187" s="137">
        <v>0</v>
      </c>
    </row>
    <row r="188" spans="1:3" ht="11.25">
      <c r="A188" s="137" t="s">
        <v>45</v>
      </c>
      <c r="B188" s="137" t="s">
        <v>46</v>
      </c>
      <c r="C188" s="137">
        <v>0</v>
      </c>
    </row>
    <row r="189" spans="1:3" ht="11.25">
      <c r="A189" s="137" t="s">
        <v>47</v>
      </c>
      <c r="B189" s="137" t="s">
        <v>48</v>
      </c>
      <c r="C189" s="137">
        <v>0</v>
      </c>
    </row>
    <row r="190" spans="1:3" ht="11.25">
      <c r="A190" s="137" t="s">
        <v>49</v>
      </c>
      <c r="B190" s="137" t="s">
        <v>50</v>
      </c>
      <c r="C190" s="137">
        <v>0</v>
      </c>
    </row>
    <row r="191" spans="1:3" ht="11.25">
      <c r="A191" s="137" t="s">
        <v>51</v>
      </c>
      <c r="B191" s="137" t="s">
        <v>52</v>
      </c>
      <c r="C191" s="137">
        <v>0</v>
      </c>
    </row>
    <row r="192" spans="1:3" ht="11.25">
      <c r="A192" s="137" t="s">
        <v>17</v>
      </c>
      <c r="B192" s="137" t="s">
        <v>18</v>
      </c>
      <c r="C192" s="137">
        <v>0</v>
      </c>
    </row>
    <row r="193" spans="1:3" ht="11.25">
      <c r="A193" s="137" t="s">
        <v>19</v>
      </c>
      <c r="B193" s="137" t="s">
        <v>20</v>
      </c>
      <c r="C193" s="137">
        <v>0</v>
      </c>
    </row>
    <row r="194" spans="1:3" ht="11.25">
      <c r="A194" s="137" t="s">
        <v>21</v>
      </c>
      <c r="B194" s="137" t="s">
        <v>22</v>
      </c>
      <c r="C194" s="137">
        <v>0</v>
      </c>
    </row>
    <row r="195" spans="1:3" ht="11.25">
      <c r="A195" s="137" t="s">
        <v>23</v>
      </c>
      <c r="B195" s="137" t="s">
        <v>24</v>
      </c>
      <c r="C195" s="137">
        <v>0</v>
      </c>
    </row>
    <row r="196" spans="1:3" ht="11.25">
      <c r="A196" s="137" t="s">
        <v>25</v>
      </c>
      <c r="B196" s="137" t="s">
        <v>26</v>
      </c>
      <c r="C196" s="137">
        <v>0</v>
      </c>
    </row>
    <row r="197" spans="1:3" ht="11.25">
      <c r="A197" s="137" t="s">
        <v>2219</v>
      </c>
      <c r="B197" s="137" t="s">
        <v>27</v>
      </c>
      <c r="C197" s="137">
        <v>0</v>
      </c>
    </row>
    <row r="198" spans="1:3" ht="11.25">
      <c r="A198" s="137" t="s">
        <v>59</v>
      </c>
      <c r="B198" s="137" t="s">
        <v>60</v>
      </c>
      <c r="C198" s="137">
        <v>0</v>
      </c>
    </row>
    <row r="199" spans="1:3" ht="11.25">
      <c r="A199" s="137" t="s">
        <v>2219</v>
      </c>
      <c r="B199" s="137" t="s">
        <v>30</v>
      </c>
      <c r="C199" s="137">
        <v>2115</v>
      </c>
    </row>
    <row r="200" spans="1:3" ht="11.25">
      <c r="A200" s="137" t="s">
        <v>2219</v>
      </c>
      <c r="B200" s="137" t="s">
        <v>31</v>
      </c>
      <c r="C200" s="137">
        <v>994</v>
      </c>
    </row>
    <row r="201" spans="1:3" ht="11.25">
      <c r="A201" s="137" t="s">
        <v>2219</v>
      </c>
      <c r="B201" s="137" t="s">
        <v>32</v>
      </c>
      <c r="C201" s="137">
        <v>1121</v>
      </c>
    </row>
    <row r="202" spans="1:3" ht="11.25">
      <c r="A202" s="137" t="s">
        <v>2219</v>
      </c>
      <c r="B202" s="137" t="s">
        <v>33</v>
      </c>
      <c r="C202" s="137">
        <v>0</v>
      </c>
    </row>
    <row r="203" spans="1:3" ht="11.25">
      <c r="A203" s="137" t="s">
        <v>2219</v>
      </c>
      <c r="B203" s="137" t="s">
        <v>34</v>
      </c>
      <c r="C203" s="137">
        <v>2115</v>
      </c>
    </row>
    <row r="204" spans="1:3" ht="11.25">
      <c r="A204" s="137" t="s">
        <v>35</v>
      </c>
      <c r="B204" s="137" t="s">
        <v>36</v>
      </c>
      <c r="C204" s="137">
        <v>0</v>
      </c>
    </row>
    <row r="205" spans="1:3" ht="11.25">
      <c r="A205" s="137" t="s">
        <v>37</v>
      </c>
      <c r="B205" s="137" t="s">
        <v>38</v>
      </c>
      <c r="C205" s="137">
        <v>15</v>
      </c>
    </row>
    <row r="206" spans="1:3" ht="11.25">
      <c r="A206" s="137" t="s">
        <v>39</v>
      </c>
      <c r="B206" s="137" t="s">
        <v>40</v>
      </c>
      <c r="C206" s="137">
        <v>0</v>
      </c>
    </row>
    <row r="207" spans="1:3" ht="11.25">
      <c r="A207" s="137" t="s">
        <v>41</v>
      </c>
      <c r="B207" s="137" t="s">
        <v>42</v>
      </c>
      <c r="C207" s="137">
        <v>0</v>
      </c>
    </row>
    <row r="208" spans="1:3" ht="11.25">
      <c r="A208" s="137" t="s">
        <v>43</v>
      </c>
      <c r="B208" s="137" t="s">
        <v>44</v>
      </c>
      <c r="C208" s="137">
        <v>83</v>
      </c>
    </row>
    <row r="209" spans="1:3" ht="11.25">
      <c r="A209" s="137" t="s">
        <v>45</v>
      </c>
      <c r="B209" s="137" t="s">
        <v>46</v>
      </c>
      <c r="C209" s="137">
        <v>0</v>
      </c>
    </row>
    <row r="210" spans="1:3" ht="11.25">
      <c r="A210" s="137" t="s">
        <v>47</v>
      </c>
      <c r="B210" s="137" t="s">
        <v>48</v>
      </c>
      <c r="C210" s="137">
        <v>0</v>
      </c>
    </row>
    <row r="211" spans="1:3" ht="11.25">
      <c r="A211" s="137" t="s">
        <v>49</v>
      </c>
      <c r="B211" s="137" t="s">
        <v>50</v>
      </c>
      <c r="C211" s="137">
        <v>0</v>
      </c>
    </row>
    <row r="212" spans="1:3" ht="11.25">
      <c r="A212" s="137" t="s">
        <v>51</v>
      </c>
      <c r="B212" s="137" t="s">
        <v>52</v>
      </c>
      <c r="C212" s="137">
        <v>2017</v>
      </c>
    </row>
    <row r="213" spans="1:3" ht="11.25">
      <c r="A213" s="137" t="s">
        <v>17</v>
      </c>
      <c r="B213" s="137" t="s">
        <v>18</v>
      </c>
      <c r="C213" s="137">
        <v>0</v>
      </c>
    </row>
    <row r="214" spans="1:3" ht="11.25">
      <c r="A214" s="137" t="s">
        <v>19</v>
      </c>
      <c r="B214" s="137" t="s">
        <v>20</v>
      </c>
      <c r="C214" s="137">
        <v>0</v>
      </c>
    </row>
    <row r="215" spans="1:3" ht="11.25">
      <c r="A215" s="137" t="s">
        <v>21</v>
      </c>
      <c r="B215" s="137" t="s">
        <v>22</v>
      </c>
      <c r="C215" s="137">
        <v>0</v>
      </c>
    </row>
    <row r="216" spans="1:3" ht="11.25">
      <c r="A216" s="137" t="s">
        <v>23</v>
      </c>
      <c r="B216" s="137" t="s">
        <v>24</v>
      </c>
      <c r="C216" s="137">
        <v>0</v>
      </c>
    </row>
    <row r="217" spans="1:3" ht="11.25">
      <c r="A217" s="137" t="s">
        <v>25</v>
      </c>
      <c r="B217" s="137" t="s">
        <v>26</v>
      </c>
      <c r="C217" s="137">
        <v>0</v>
      </c>
    </row>
    <row r="218" spans="1:3" ht="11.25">
      <c r="A218" s="137" t="s">
        <v>2219</v>
      </c>
      <c r="B218" s="137" t="s">
        <v>27</v>
      </c>
      <c r="C218" s="137">
        <v>0</v>
      </c>
    </row>
    <row r="219" spans="1:3" ht="11.25">
      <c r="A219" s="137" t="s">
        <v>61</v>
      </c>
      <c r="B219" s="137" t="s">
        <v>62</v>
      </c>
      <c r="C219" s="137">
        <v>0</v>
      </c>
    </row>
    <row r="220" spans="1:3" ht="11.25">
      <c r="A220" s="137" t="s">
        <v>2219</v>
      </c>
      <c r="B220" s="137" t="s">
        <v>30</v>
      </c>
      <c r="C220" s="137">
        <v>0</v>
      </c>
    </row>
    <row r="221" spans="1:3" ht="11.25">
      <c r="A221" s="137" t="s">
        <v>2219</v>
      </c>
      <c r="B221" s="137" t="s">
        <v>31</v>
      </c>
      <c r="C221" s="137">
        <v>0</v>
      </c>
    </row>
    <row r="222" spans="1:3" ht="11.25">
      <c r="A222" s="137" t="s">
        <v>2219</v>
      </c>
      <c r="B222" s="137" t="s">
        <v>32</v>
      </c>
      <c r="C222" s="137">
        <v>0</v>
      </c>
    </row>
    <row r="223" spans="1:3" ht="11.25">
      <c r="A223" s="137" t="s">
        <v>2219</v>
      </c>
      <c r="B223" s="137" t="s">
        <v>33</v>
      </c>
      <c r="C223" s="137">
        <v>0</v>
      </c>
    </row>
    <row r="224" spans="1:3" ht="11.25">
      <c r="A224" s="137" t="s">
        <v>2219</v>
      </c>
      <c r="B224" s="137" t="s">
        <v>34</v>
      </c>
      <c r="C224" s="137">
        <v>0</v>
      </c>
    </row>
    <row r="225" spans="1:3" ht="11.25">
      <c r="A225" s="137" t="s">
        <v>35</v>
      </c>
      <c r="B225" s="137" t="s">
        <v>36</v>
      </c>
      <c r="C225" s="137">
        <v>0</v>
      </c>
    </row>
    <row r="226" spans="1:3" ht="11.25">
      <c r="A226" s="137" t="s">
        <v>37</v>
      </c>
      <c r="B226" s="137" t="s">
        <v>38</v>
      </c>
      <c r="C226" s="137">
        <v>0</v>
      </c>
    </row>
    <row r="227" spans="1:3" ht="11.25">
      <c r="A227" s="137" t="s">
        <v>39</v>
      </c>
      <c r="B227" s="137" t="s">
        <v>40</v>
      </c>
      <c r="C227" s="137">
        <v>0</v>
      </c>
    </row>
    <row r="228" spans="1:3" ht="11.25">
      <c r="A228" s="137" t="s">
        <v>41</v>
      </c>
      <c r="B228" s="137" t="s">
        <v>42</v>
      </c>
      <c r="C228" s="137">
        <v>0</v>
      </c>
    </row>
    <row r="229" spans="1:3" ht="11.25">
      <c r="A229" s="137" t="s">
        <v>43</v>
      </c>
      <c r="B229" s="137" t="s">
        <v>44</v>
      </c>
      <c r="C229" s="137">
        <v>0</v>
      </c>
    </row>
    <row r="230" spans="1:3" ht="11.25">
      <c r="A230" s="137" t="s">
        <v>45</v>
      </c>
      <c r="B230" s="137" t="s">
        <v>46</v>
      </c>
      <c r="C230" s="137">
        <v>0</v>
      </c>
    </row>
    <row r="321" spans="1:3" ht="11.25">
      <c r="A321" s="137" t="s">
        <v>23</v>
      </c>
      <c r="B321" s="137" t="s">
        <v>24</v>
      </c>
      <c r="C321" s="137">
        <v>0</v>
      </c>
    </row>
    <row r="322" spans="1:3" ht="11.25">
      <c r="A322" s="137" t="s">
        <v>25</v>
      </c>
      <c r="B322" s="137" t="s">
        <v>26</v>
      </c>
      <c r="C322" s="137">
        <v>0</v>
      </c>
    </row>
    <row r="323" spans="1:3" ht="11.25">
      <c r="A323" s="137" t="s">
        <v>2219</v>
      </c>
      <c r="B323" s="137" t="s">
        <v>27</v>
      </c>
      <c r="C323" s="137">
        <v>75903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61"/>
  <sheetViews>
    <sheetView tabSelected="1" workbookViewId="0" topLeftCell="B1">
      <selection activeCell="D21" sqref="D21"/>
    </sheetView>
  </sheetViews>
  <sheetFormatPr defaultColWidth="9.140625" defaultRowHeight="12.75"/>
  <cols>
    <col min="1" max="1" width="7.421875" style="137" hidden="1" customWidth="1"/>
    <col min="2" max="2" width="42.57421875" style="137" customWidth="1"/>
    <col min="3" max="3" width="16.28125" style="137" hidden="1" customWidth="1"/>
    <col min="4" max="7" width="13.00390625" style="137" customWidth="1"/>
    <col min="8" max="16384" width="9.140625" style="137" customWidth="1"/>
  </cols>
  <sheetData>
    <row r="1" spans="1:7" s="136" customFormat="1" ht="15.75">
      <c r="A1" s="135" t="s">
        <v>63</v>
      </c>
      <c r="B1" s="135" t="s">
        <v>64</v>
      </c>
      <c r="C1" s="135"/>
      <c r="D1" s="135"/>
      <c r="E1" s="135"/>
      <c r="F1" s="135"/>
      <c r="G1" s="135"/>
    </row>
    <row r="2" spans="1:7" s="136" customFormat="1" ht="15.75">
      <c r="A2" s="135" t="s">
        <v>65</v>
      </c>
      <c r="B2" s="135" t="s">
        <v>66</v>
      </c>
      <c r="C2" s="135"/>
      <c r="D2" s="135"/>
      <c r="E2" s="135"/>
      <c r="F2" s="135"/>
      <c r="G2" s="135"/>
    </row>
    <row r="3" spans="1:7" s="136" customFormat="1" ht="15.75">
      <c r="A3" s="135"/>
      <c r="B3" s="135"/>
      <c r="C3" s="135"/>
      <c r="D3" s="135"/>
      <c r="E3" s="135"/>
      <c r="F3" s="135"/>
      <c r="G3" s="135"/>
    </row>
    <row r="4" spans="4:11" ht="12">
      <c r="D4" s="122"/>
      <c r="E4" s="122"/>
      <c r="F4" s="122"/>
      <c r="G4" s="149"/>
      <c r="H4" s="157"/>
      <c r="I4" s="122"/>
      <c r="J4" s="122"/>
      <c r="K4" s="122"/>
    </row>
    <row r="5" spans="7:11" ht="12">
      <c r="G5" s="138" t="s">
        <v>305</v>
      </c>
      <c r="H5" s="157"/>
      <c r="I5" s="158"/>
      <c r="J5" s="158"/>
      <c r="K5" s="158"/>
    </row>
    <row r="6" spans="1:11" ht="12">
      <c r="A6" s="139" t="s">
        <v>2209</v>
      </c>
      <c r="B6" s="140" t="s">
        <v>2210</v>
      </c>
      <c r="C6" s="141" t="s">
        <v>67</v>
      </c>
      <c r="D6" s="141" t="s">
        <v>2211</v>
      </c>
      <c r="E6" s="141" t="s">
        <v>2212</v>
      </c>
      <c r="F6" s="141" t="s">
        <v>2213</v>
      </c>
      <c r="G6" s="141" t="s">
        <v>2214</v>
      </c>
      <c r="H6" s="157"/>
      <c r="I6" s="122"/>
      <c r="J6" s="122"/>
      <c r="K6" s="122"/>
    </row>
    <row r="7" spans="1:11" ht="12">
      <c r="A7" s="142" t="s">
        <v>2215</v>
      </c>
      <c r="B7" s="143"/>
      <c r="C7" s="144" t="s">
        <v>2216</v>
      </c>
      <c r="D7" s="144" t="s">
        <v>2216</v>
      </c>
      <c r="E7" s="144" t="s">
        <v>2217</v>
      </c>
      <c r="F7" s="144" t="s">
        <v>2216</v>
      </c>
      <c r="G7" s="144" t="s">
        <v>2218</v>
      </c>
      <c r="H7" s="157"/>
      <c r="I7" s="158"/>
      <c r="J7" s="158"/>
      <c r="K7" s="158"/>
    </row>
    <row r="8" spans="1:7" s="146" customFormat="1" ht="11.25">
      <c r="A8" s="145">
        <v>1</v>
      </c>
      <c r="B8" s="145">
        <v>1</v>
      </c>
      <c r="C8" s="145">
        <v>3</v>
      </c>
      <c r="D8" s="145">
        <v>2</v>
      </c>
      <c r="E8" s="145">
        <v>3</v>
      </c>
      <c r="F8" s="145">
        <v>4</v>
      </c>
      <c r="G8" s="159">
        <v>5</v>
      </c>
    </row>
    <row r="9" spans="1:11" s="161" customFormat="1" ht="12" customHeight="1">
      <c r="A9" s="160"/>
      <c r="B9" s="160"/>
      <c r="C9" s="160"/>
      <c r="D9" s="158"/>
      <c r="E9" s="158"/>
      <c r="F9" s="158"/>
      <c r="G9" s="149"/>
      <c r="H9" s="157"/>
      <c r="I9" s="158"/>
      <c r="J9" s="158"/>
      <c r="K9" s="158"/>
    </row>
    <row r="10" spans="2:11" s="162" customFormat="1" ht="12.75">
      <c r="B10" s="163" t="s">
        <v>68</v>
      </c>
      <c r="C10" s="162" t="s">
        <v>69</v>
      </c>
      <c r="D10" s="158">
        <f>SUM(D12+D27+D33)</f>
        <v>336339783</v>
      </c>
      <c r="E10" s="158">
        <f>SUM(E12+E27+E33)</f>
        <v>377272229</v>
      </c>
      <c r="F10" s="158">
        <f>SUM(F12+F27+F33)</f>
        <v>387175164</v>
      </c>
      <c r="G10" s="149">
        <f>F10/E10*100</f>
        <v>102.6248778040856</v>
      </c>
      <c r="H10" s="157"/>
      <c r="I10" s="122"/>
      <c r="J10" s="122"/>
      <c r="K10" s="122"/>
    </row>
    <row r="11" spans="1:11" s="146" customFormat="1" ht="12">
      <c r="A11" s="147"/>
      <c r="B11" s="147"/>
      <c r="C11" s="147"/>
      <c r="D11" s="158"/>
      <c r="E11" s="158"/>
      <c r="F11" s="158"/>
      <c r="G11" s="149"/>
      <c r="H11" s="157"/>
      <c r="I11" s="158"/>
      <c r="J11" s="158"/>
      <c r="K11" s="158"/>
    </row>
    <row r="12" spans="1:11" s="157" customFormat="1" ht="12.75">
      <c r="A12" s="164"/>
      <c r="B12" s="165" t="s">
        <v>70</v>
      </c>
      <c r="C12" s="164"/>
      <c r="D12" s="158">
        <f>SUM(D14+D24+D25)</f>
        <v>300369015</v>
      </c>
      <c r="E12" s="158">
        <f>SUM(E14+E24+E25)</f>
        <v>339182031</v>
      </c>
      <c r="F12" s="158">
        <f>SUM(F14+F24+F25)</f>
        <v>332656966</v>
      </c>
      <c r="G12" s="149">
        <f>F12/E12*100</f>
        <v>98.07623505857242</v>
      </c>
      <c r="I12" s="122"/>
      <c r="J12" s="122"/>
      <c r="K12" s="122"/>
    </row>
    <row r="13" spans="1:7" s="157" customFormat="1" ht="12.75">
      <c r="A13" s="164"/>
      <c r="B13" s="165"/>
      <c r="C13" s="164"/>
      <c r="D13" s="158"/>
      <c r="E13" s="158"/>
      <c r="F13" s="158"/>
      <c r="G13" s="149"/>
    </row>
    <row r="14" spans="1:7" s="146" customFormat="1" ht="12">
      <c r="A14" s="147"/>
      <c r="B14" s="150" t="s">
        <v>71</v>
      </c>
      <c r="C14" s="147"/>
      <c r="D14" s="158">
        <f>SUM(D15:D23)</f>
        <v>247548078</v>
      </c>
      <c r="E14" s="158">
        <f>SUM(E15:E23)</f>
        <v>272175351</v>
      </c>
      <c r="F14" s="158">
        <f>SUM(F15:F23)</f>
        <v>266345866</v>
      </c>
      <c r="G14" s="149">
        <f aca="true" t="shared" si="0" ref="G14:G25">F14/E14*100</f>
        <v>97.85818775337962</v>
      </c>
    </row>
    <row r="15" spans="1:7" ht="12">
      <c r="A15" s="5" t="s">
        <v>72</v>
      </c>
      <c r="B15" s="5" t="s">
        <v>38</v>
      </c>
      <c r="C15" s="137" t="s">
        <v>38</v>
      </c>
      <c r="D15" s="122">
        <v>94401139</v>
      </c>
      <c r="E15" s="122">
        <v>126549632</v>
      </c>
      <c r="F15" s="122">
        <v>125800976</v>
      </c>
      <c r="G15" s="152">
        <f t="shared" si="0"/>
        <v>99.40840918446922</v>
      </c>
    </row>
    <row r="16" spans="1:7" ht="12">
      <c r="A16" s="5" t="s">
        <v>73</v>
      </c>
      <c r="B16" s="5" t="s">
        <v>74</v>
      </c>
      <c r="C16" s="137" t="s">
        <v>40</v>
      </c>
      <c r="D16" s="122">
        <v>27209873</v>
      </c>
      <c r="E16" s="122">
        <v>35608037</v>
      </c>
      <c r="F16" s="122">
        <v>35151001</v>
      </c>
      <c r="G16" s="152">
        <f t="shared" si="0"/>
        <v>98.71648077651683</v>
      </c>
    </row>
    <row r="17" spans="1:7" ht="12">
      <c r="A17" s="5" t="s">
        <v>365</v>
      </c>
      <c r="B17" s="5" t="s">
        <v>75</v>
      </c>
      <c r="C17" s="137" t="s">
        <v>42</v>
      </c>
      <c r="D17" s="122">
        <v>827990</v>
      </c>
      <c r="E17" s="122">
        <v>1087988</v>
      </c>
      <c r="F17" s="122">
        <v>1027048</v>
      </c>
      <c r="G17" s="152">
        <f t="shared" si="0"/>
        <v>94.39883528127149</v>
      </c>
    </row>
    <row r="18" spans="1:7" ht="12">
      <c r="A18" s="5" t="s">
        <v>76</v>
      </c>
      <c r="B18" s="5" t="s">
        <v>44</v>
      </c>
      <c r="C18" s="137" t="s">
        <v>44</v>
      </c>
      <c r="D18" s="122">
        <v>46448372</v>
      </c>
      <c r="E18" s="122">
        <v>45755861</v>
      </c>
      <c r="F18" s="122">
        <v>42880992</v>
      </c>
      <c r="G18" s="152">
        <f t="shared" si="0"/>
        <v>93.7169382519105</v>
      </c>
    </row>
    <row r="19" spans="1:3" ht="12">
      <c r="A19" s="5" t="s">
        <v>77</v>
      </c>
      <c r="B19" s="5" t="s">
        <v>78</v>
      </c>
      <c r="C19" s="137" t="s">
        <v>79</v>
      </c>
    </row>
    <row r="20" spans="1:7" ht="12">
      <c r="A20" s="5"/>
      <c r="B20" s="5" t="s">
        <v>80</v>
      </c>
      <c r="C20" s="137" t="s">
        <v>81</v>
      </c>
      <c r="D20" s="122">
        <v>50733641</v>
      </c>
      <c r="E20" s="122">
        <v>56715074</v>
      </c>
      <c r="F20" s="122">
        <v>55820960</v>
      </c>
      <c r="G20" s="152">
        <f>F20/E20*100</f>
        <v>98.42349848648702</v>
      </c>
    </row>
    <row r="21" spans="1:7" ht="12">
      <c r="A21" s="5" t="s">
        <v>82</v>
      </c>
      <c r="B21" s="5" t="s">
        <v>48</v>
      </c>
      <c r="C21" s="137" t="s">
        <v>48</v>
      </c>
      <c r="D21" s="122">
        <v>1672003</v>
      </c>
      <c r="E21" s="122">
        <v>2147886</v>
      </c>
      <c r="F21" s="122">
        <v>2084865</v>
      </c>
      <c r="G21" s="152">
        <f t="shared" si="0"/>
        <v>97.06590573242714</v>
      </c>
    </row>
    <row r="22" spans="1:7" ht="12">
      <c r="A22" s="5" t="s">
        <v>83</v>
      </c>
      <c r="B22" s="5" t="s">
        <v>84</v>
      </c>
      <c r="C22" s="137" t="s">
        <v>50</v>
      </c>
      <c r="E22" s="122"/>
      <c r="F22" s="122"/>
      <c r="G22" s="152"/>
    </row>
    <row r="23" spans="1:7" ht="12">
      <c r="A23" s="166" t="s">
        <v>85</v>
      </c>
      <c r="B23" s="5" t="s">
        <v>86</v>
      </c>
      <c r="C23" s="137" t="s">
        <v>52</v>
      </c>
      <c r="D23" s="122">
        <v>26255060</v>
      </c>
      <c r="E23" s="122">
        <v>4310873</v>
      </c>
      <c r="F23" s="122">
        <v>3580024</v>
      </c>
      <c r="G23" s="152">
        <f t="shared" si="0"/>
        <v>83.04638062870328</v>
      </c>
    </row>
    <row r="24" spans="1:7" ht="12">
      <c r="A24" s="167" t="str">
        <f>"0010"</f>
        <v>0010</v>
      </c>
      <c r="B24" s="150" t="s">
        <v>87</v>
      </c>
      <c r="D24" s="158">
        <v>1645234</v>
      </c>
      <c r="E24" s="158">
        <v>1714842</v>
      </c>
      <c r="F24" s="158">
        <v>1646336</v>
      </c>
      <c r="G24" s="149">
        <f t="shared" si="0"/>
        <v>96.00511300749574</v>
      </c>
    </row>
    <row r="25" spans="1:7" ht="12">
      <c r="A25" s="167"/>
      <c r="B25" s="150" t="s">
        <v>88</v>
      </c>
      <c r="D25" s="158">
        <v>51175703</v>
      </c>
      <c r="E25" s="158">
        <v>65291838</v>
      </c>
      <c r="F25" s="158">
        <v>64664764</v>
      </c>
      <c r="G25" s="149">
        <f t="shared" si="0"/>
        <v>99.03958286485977</v>
      </c>
    </row>
    <row r="26" spans="1:7" ht="12">
      <c r="A26" s="167"/>
      <c r="B26" s="150"/>
      <c r="D26" s="122"/>
      <c r="E26" s="122"/>
      <c r="F26" s="122"/>
      <c r="G26" s="152"/>
    </row>
    <row r="27" spans="1:7" s="162" customFormat="1" ht="12.75">
      <c r="A27" s="168"/>
      <c r="B27" s="165" t="s">
        <v>89</v>
      </c>
      <c r="D27" s="158">
        <f>SUM(D29:D31)</f>
        <v>33663476</v>
      </c>
      <c r="E27" s="158">
        <f>SUM(E29:E31)</f>
        <v>37038027</v>
      </c>
      <c r="F27" s="158">
        <f>SUM(F29:F31)</f>
        <v>51557225</v>
      </c>
      <c r="G27" s="149">
        <f>F27/E27*100</f>
        <v>139.20078680216957</v>
      </c>
    </row>
    <row r="28" spans="1:7" ht="12">
      <c r="A28" s="5"/>
      <c r="B28" s="5"/>
      <c r="D28" s="122"/>
      <c r="E28" s="122"/>
      <c r="F28" s="122"/>
      <c r="G28" s="152"/>
    </row>
    <row r="29" spans="1:7" ht="12">
      <c r="A29" s="5" t="s">
        <v>506</v>
      </c>
      <c r="B29" s="5" t="s">
        <v>18</v>
      </c>
      <c r="C29" s="137" t="s">
        <v>18</v>
      </c>
      <c r="D29" s="122">
        <v>23453754</v>
      </c>
      <c r="E29" s="122">
        <v>21654671</v>
      </c>
      <c r="F29" s="122">
        <v>20385188</v>
      </c>
      <c r="G29" s="152">
        <f>F29/E29*100</f>
        <v>94.13760199820167</v>
      </c>
    </row>
    <row r="30" spans="1:7" ht="12">
      <c r="A30" s="5" t="s">
        <v>805</v>
      </c>
      <c r="B30" s="5" t="s">
        <v>20</v>
      </c>
      <c r="C30" s="137" t="s">
        <v>20</v>
      </c>
      <c r="D30" s="122">
        <v>54829</v>
      </c>
      <c r="E30" s="122">
        <v>273999</v>
      </c>
      <c r="F30" s="122">
        <v>271694</v>
      </c>
      <c r="G30" s="152">
        <f>F30/E30*100</f>
        <v>99.15875605385422</v>
      </c>
    </row>
    <row r="31" spans="1:7" ht="12">
      <c r="A31" s="5" t="s">
        <v>1048</v>
      </c>
      <c r="B31" s="5" t="s">
        <v>90</v>
      </c>
      <c r="C31" s="137" t="s">
        <v>22</v>
      </c>
      <c r="D31" s="122">
        <v>10154893</v>
      </c>
      <c r="E31" s="122">
        <v>15109357</v>
      </c>
      <c r="F31" s="122">
        <v>30900343</v>
      </c>
      <c r="G31" s="152">
        <f>F31/E31*100</f>
        <v>204.51130382318718</v>
      </c>
    </row>
    <row r="32" spans="1:7" ht="12">
      <c r="A32" s="5"/>
      <c r="B32" s="5"/>
      <c r="D32" s="122"/>
      <c r="E32" s="122"/>
      <c r="F32" s="122"/>
      <c r="G32" s="152"/>
    </row>
    <row r="33" spans="2:7" s="162" customFormat="1" ht="12.75">
      <c r="B33" s="163" t="s">
        <v>91</v>
      </c>
      <c r="D33" s="158">
        <f>SUM(D35:D35)</f>
        <v>2307292</v>
      </c>
      <c r="E33" s="158">
        <f>SUM(E35:E35)</f>
        <v>1052171</v>
      </c>
      <c r="F33" s="158">
        <f>SUM(F35:F35)</f>
        <v>2960973</v>
      </c>
      <c r="G33" s="149">
        <f>F33/E33*100</f>
        <v>281.41556838194555</v>
      </c>
    </row>
    <row r="34" spans="2:7" ht="12">
      <c r="B34" s="5"/>
      <c r="D34" s="122"/>
      <c r="E34" s="122"/>
      <c r="F34" s="122"/>
      <c r="G34" s="152"/>
    </row>
    <row r="35" spans="1:7" ht="12">
      <c r="A35" s="5" t="s">
        <v>1236</v>
      </c>
      <c r="B35" s="5" t="s">
        <v>92</v>
      </c>
      <c r="C35" s="137" t="s">
        <v>24</v>
      </c>
      <c r="D35" s="122">
        <v>2307292</v>
      </c>
      <c r="E35" s="122">
        <v>1052171</v>
      </c>
      <c r="F35" s="122">
        <v>2960973</v>
      </c>
      <c r="G35" s="152">
        <f>F35/E35*100</f>
        <v>281.41556838194555</v>
      </c>
    </row>
    <row r="36" spans="1:7" ht="12">
      <c r="A36" s="5"/>
      <c r="B36" s="5"/>
      <c r="D36" s="122"/>
      <c r="E36" s="122"/>
      <c r="F36" s="122"/>
      <c r="G36" s="152"/>
    </row>
    <row r="46" spans="1:7" s="34" customFormat="1" ht="12.75">
      <c r="A46" s="34" t="s">
        <v>1533</v>
      </c>
      <c r="B46" s="34" t="s">
        <v>93</v>
      </c>
      <c r="C46" s="124"/>
      <c r="D46" s="137"/>
      <c r="E46" s="124"/>
      <c r="F46" s="124"/>
      <c r="G46" s="124" t="s">
        <v>1534</v>
      </c>
    </row>
    <row r="47" spans="1:6" s="5" customFormat="1" ht="12">
      <c r="A47" s="137"/>
      <c r="C47" s="122"/>
      <c r="D47" s="122"/>
      <c r="E47" s="122"/>
      <c r="F47" s="152"/>
    </row>
    <row r="48" spans="1:6" s="5" customFormat="1" ht="12">
      <c r="A48" s="137"/>
      <c r="C48" s="122"/>
      <c r="D48" s="122"/>
      <c r="E48" s="122"/>
      <c r="F48" s="152"/>
    </row>
    <row r="49" spans="1:6" s="5" customFormat="1" ht="12">
      <c r="A49" s="137"/>
      <c r="C49" s="122"/>
      <c r="D49" s="122"/>
      <c r="E49" s="122"/>
      <c r="F49" s="152"/>
    </row>
    <row r="50" spans="1:6" s="5" customFormat="1" ht="12">
      <c r="A50" s="137"/>
      <c r="C50" s="122"/>
      <c r="D50" s="122"/>
      <c r="E50" s="122"/>
      <c r="F50" s="152"/>
    </row>
    <row r="51" spans="1:6" s="5" customFormat="1" ht="12">
      <c r="A51" s="137"/>
      <c r="C51" s="122"/>
      <c r="D51" s="122"/>
      <c r="E51" s="122"/>
      <c r="F51" s="152"/>
    </row>
    <row r="52" spans="1:7" s="34" customFormat="1" ht="12.75">
      <c r="A52" s="34" t="s">
        <v>1535</v>
      </c>
      <c r="B52" s="34" t="s">
        <v>1535</v>
      </c>
      <c r="C52" s="124"/>
      <c r="D52" s="137"/>
      <c r="E52" s="124"/>
      <c r="F52" s="124"/>
      <c r="G52" s="124" t="s">
        <v>1536</v>
      </c>
    </row>
    <row r="53" spans="1:6" s="5" customFormat="1" ht="12">
      <c r="A53" s="137"/>
      <c r="C53" s="122"/>
      <c r="D53" s="122"/>
      <c r="E53" s="122"/>
      <c r="F53" s="152"/>
    </row>
    <row r="113" spans="1:6" ht="11.25">
      <c r="A113" s="137" t="s">
        <v>94</v>
      </c>
      <c r="B113" s="137" t="s">
        <v>359</v>
      </c>
      <c r="C113" s="137" t="s">
        <v>36</v>
      </c>
      <c r="E113" s="137">
        <v>0</v>
      </c>
      <c r="F113" s="137">
        <v>0</v>
      </c>
    </row>
    <row r="114" spans="1:6" ht="11.25">
      <c r="A114" s="137" t="s">
        <v>94</v>
      </c>
      <c r="B114" s="137" t="s">
        <v>72</v>
      </c>
      <c r="C114" s="137" t="s">
        <v>38</v>
      </c>
      <c r="E114" s="137">
        <v>1379366</v>
      </c>
      <c r="F114" s="137">
        <v>1362399</v>
      </c>
    </row>
    <row r="115" spans="1:6" ht="11.25">
      <c r="A115" s="137" t="s">
        <v>94</v>
      </c>
      <c r="B115" s="137" t="s">
        <v>73</v>
      </c>
      <c r="C115" s="137" t="s">
        <v>40</v>
      </c>
      <c r="E115" s="137">
        <v>496090</v>
      </c>
      <c r="F115" s="137">
        <v>484129</v>
      </c>
    </row>
    <row r="116" spans="1:6" ht="11.25">
      <c r="A116" s="137" t="s">
        <v>94</v>
      </c>
      <c r="B116" s="137" t="s">
        <v>365</v>
      </c>
      <c r="C116" s="137" t="s">
        <v>42</v>
      </c>
      <c r="E116" s="137">
        <v>415</v>
      </c>
      <c r="F116" s="137">
        <v>318</v>
      </c>
    </row>
    <row r="117" spans="1:6" ht="11.25">
      <c r="A117" s="137" t="s">
        <v>94</v>
      </c>
      <c r="B117" s="137" t="s">
        <v>76</v>
      </c>
      <c r="C117" s="137" t="s">
        <v>44</v>
      </c>
      <c r="E117" s="137">
        <v>235275</v>
      </c>
      <c r="F117" s="137">
        <v>209907</v>
      </c>
    </row>
    <row r="118" spans="1:6" ht="11.25">
      <c r="A118" s="137" t="s">
        <v>94</v>
      </c>
      <c r="B118" s="137" t="s">
        <v>77</v>
      </c>
      <c r="C118" s="137" t="s">
        <v>46</v>
      </c>
      <c r="E118" s="137">
        <v>362035</v>
      </c>
      <c r="F118" s="137">
        <v>374877</v>
      </c>
    </row>
    <row r="119" spans="1:6" ht="11.25">
      <c r="A119" s="137" t="s">
        <v>94</v>
      </c>
      <c r="B119" s="137" t="s">
        <v>82</v>
      </c>
      <c r="C119" s="137" t="s">
        <v>48</v>
      </c>
      <c r="E119" s="137">
        <v>290</v>
      </c>
      <c r="F119" s="137">
        <v>286</v>
      </c>
    </row>
    <row r="120" spans="1:6" ht="11.25">
      <c r="A120" s="137" t="s">
        <v>94</v>
      </c>
      <c r="B120" s="137" t="s">
        <v>83</v>
      </c>
      <c r="C120" s="137" t="s">
        <v>50</v>
      </c>
      <c r="E120" s="137">
        <v>0</v>
      </c>
      <c r="F120" s="137">
        <v>0</v>
      </c>
    </row>
    <row r="121" spans="1:6" ht="11.25">
      <c r="A121" s="137" t="s">
        <v>94</v>
      </c>
      <c r="B121" s="137" t="s">
        <v>85</v>
      </c>
      <c r="C121" s="137" t="s">
        <v>52</v>
      </c>
      <c r="E121" s="137">
        <v>20137</v>
      </c>
      <c r="F121" s="137">
        <v>16476</v>
      </c>
    </row>
    <row r="122" spans="1:6" ht="11.25">
      <c r="A122" s="137" t="s">
        <v>94</v>
      </c>
      <c r="B122" s="137" t="s">
        <v>506</v>
      </c>
      <c r="C122" s="137" t="s">
        <v>18</v>
      </c>
      <c r="E122" s="137">
        <v>38887</v>
      </c>
      <c r="F122" s="137">
        <v>41001</v>
      </c>
    </row>
    <row r="123" spans="1:6" ht="11.25">
      <c r="A123" s="137" t="s">
        <v>94</v>
      </c>
      <c r="B123" s="137" t="s">
        <v>805</v>
      </c>
      <c r="C123" s="137" t="s">
        <v>20</v>
      </c>
      <c r="E123" s="137">
        <v>0</v>
      </c>
      <c r="F123" s="137">
        <v>0</v>
      </c>
    </row>
    <row r="124" spans="1:6" ht="11.25">
      <c r="A124" s="137" t="s">
        <v>94</v>
      </c>
      <c r="B124" s="137" t="s">
        <v>1048</v>
      </c>
      <c r="C124" s="137" t="s">
        <v>22</v>
      </c>
      <c r="E124" s="137">
        <v>0</v>
      </c>
      <c r="F124" s="137">
        <v>0</v>
      </c>
    </row>
    <row r="125" spans="1:6" ht="11.25">
      <c r="A125" s="137" t="s">
        <v>94</v>
      </c>
      <c r="B125" s="137" t="s">
        <v>1236</v>
      </c>
      <c r="C125" s="137" t="s">
        <v>24</v>
      </c>
      <c r="E125" s="137">
        <v>0</v>
      </c>
      <c r="F125" s="137">
        <v>0</v>
      </c>
    </row>
    <row r="126" spans="1:6" ht="11.25">
      <c r="A126" s="137" t="s">
        <v>94</v>
      </c>
      <c r="B126" s="137" t="s">
        <v>1371</v>
      </c>
      <c r="C126" s="137" t="s">
        <v>26</v>
      </c>
      <c r="E126" s="137">
        <v>0</v>
      </c>
      <c r="F126" s="137">
        <v>0</v>
      </c>
    </row>
    <row r="127" spans="1:6" ht="11.25">
      <c r="A127" s="137" t="s">
        <v>95</v>
      </c>
      <c r="B127" s="137" t="s">
        <v>2219</v>
      </c>
      <c r="C127" s="137" t="s">
        <v>2219</v>
      </c>
      <c r="E127" s="137">
        <v>398675</v>
      </c>
      <c r="F127" s="137">
        <v>387346</v>
      </c>
    </row>
    <row r="128" spans="1:6" ht="11.25">
      <c r="A128" s="137" t="s">
        <v>95</v>
      </c>
      <c r="B128" s="137" t="s">
        <v>359</v>
      </c>
      <c r="C128" s="137" t="s">
        <v>36</v>
      </c>
      <c r="E128" s="137">
        <v>0</v>
      </c>
      <c r="F128" s="137">
        <v>0</v>
      </c>
    </row>
    <row r="129" spans="1:6" ht="11.25">
      <c r="A129" s="137" t="s">
        <v>95</v>
      </c>
      <c r="B129" s="137" t="s">
        <v>72</v>
      </c>
      <c r="C129" s="137" t="s">
        <v>38</v>
      </c>
      <c r="E129" s="137">
        <v>184169</v>
      </c>
      <c r="F129" s="137">
        <v>182012</v>
      </c>
    </row>
    <row r="130" spans="1:6" ht="11.25">
      <c r="A130" s="137" t="s">
        <v>95</v>
      </c>
      <c r="B130" s="137" t="s">
        <v>73</v>
      </c>
      <c r="C130" s="137" t="s">
        <v>40</v>
      </c>
      <c r="E130" s="137">
        <v>52173</v>
      </c>
      <c r="F130" s="137">
        <v>51308</v>
      </c>
    </row>
    <row r="131" spans="1:6" ht="11.25">
      <c r="A131" s="137" t="s">
        <v>95</v>
      </c>
      <c r="B131" s="137" t="s">
        <v>365</v>
      </c>
      <c r="C131" s="137" t="s">
        <v>42</v>
      </c>
      <c r="E131" s="137">
        <v>429</v>
      </c>
      <c r="F131" s="137">
        <v>410</v>
      </c>
    </row>
    <row r="132" spans="1:6" ht="11.25">
      <c r="A132" s="137" t="s">
        <v>95</v>
      </c>
      <c r="B132" s="137" t="s">
        <v>76</v>
      </c>
      <c r="C132" s="137" t="s">
        <v>44</v>
      </c>
      <c r="E132" s="137">
        <v>57806</v>
      </c>
      <c r="F132" s="137">
        <v>55279</v>
      </c>
    </row>
    <row r="133" spans="1:6" ht="11.25">
      <c r="A133" s="137" t="s">
        <v>95</v>
      </c>
      <c r="B133" s="137" t="s">
        <v>77</v>
      </c>
      <c r="C133" s="137" t="s">
        <v>46</v>
      </c>
      <c r="E133" s="137">
        <v>59837</v>
      </c>
      <c r="F133" s="137">
        <v>54425</v>
      </c>
    </row>
    <row r="134" spans="1:6" ht="11.25">
      <c r="A134" s="137" t="s">
        <v>95</v>
      </c>
      <c r="B134" s="137" t="s">
        <v>82</v>
      </c>
      <c r="C134" s="137" t="s">
        <v>48</v>
      </c>
      <c r="E134" s="137">
        <v>0</v>
      </c>
      <c r="F134" s="137">
        <v>0</v>
      </c>
    </row>
    <row r="135" spans="1:6" ht="11.25">
      <c r="A135" s="137" t="s">
        <v>95</v>
      </c>
      <c r="B135" s="137" t="s">
        <v>83</v>
      </c>
      <c r="C135" s="137" t="s">
        <v>50</v>
      </c>
      <c r="E135" s="137">
        <v>0</v>
      </c>
      <c r="F135" s="137">
        <v>0</v>
      </c>
    </row>
    <row r="136" spans="1:6" ht="11.25">
      <c r="A136" s="137" t="s">
        <v>95</v>
      </c>
      <c r="B136" s="137" t="s">
        <v>85</v>
      </c>
      <c r="C136" s="137" t="s">
        <v>52</v>
      </c>
      <c r="E136" s="137">
        <v>12640</v>
      </c>
      <c r="F136" s="137">
        <v>12683</v>
      </c>
    </row>
    <row r="137" spans="1:6" ht="11.25">
      <c r="A137" s="137" t="s">
        <v>95</v>
      </c>
      <c r="B137" s="137" t="s">
        <v>506</v>
      </c>
      <c r="C137" s="137" t="s">
        <v>18</v>
      </c>
      <c r="E137" s="137">
        <v>45793</v>
      </c>
      <c r="F137" s="137">
        <v>45401</v>
      </c>
    </row>
    <row r="138" spans="1:6" ht="11.25">
      <c r="A138" s="137" t="s">
        <v>95</v>
      </c>
      <c r="B138" s="137" t="s">
        <v>805</v>
      </c>
      <c r="C138" s="137" t="s">
        <v>20</v>
      </c>
      <c r="E138" s="137">
        <v>0</v>
      </c>
      <c r="F138" s="137">
        <v>0</v>
      </c>
    </row>
    <row r="139" spans="1:6" ht="11.25">
      <c r="A139" s="137" t="s">
        <v>95</v>
      </c>
      <c r="B139" s="137" t="s">
        <v>1048</v>
      </c>
      <c r="C139" s="137" t="s">
        <v>22</v>
      </c>
      <c r="E139" s="137">
        <v>0</v>
      </c>
      <c r="F139" s="137">
        <v>0</v>
      </c>
    </row>
    <row r="140" spans="1:6" ht="11.25">
      <c r="A140" s="137" t="s">
        <v>95</v>
      </c>
      <c r="B140" s="137" t="s">
        <v>1236</v>
      </c>
      <c r="C140" s="137" t="s">
        <v>24</v>
      </c>
      <c r="E140" s="137">
        <v>-14172</v>
      </c>
      <c r="F140" s="137">
        <v>-14172</v>
      </c>
    </row>
    <row r="141" spans="1:6" ht="11.25">
      <c r="A141" s="137" t="s">
        <v>95</v>
      </c>
      <c r="B141" s="137" t="s">
        <v>1371</v>
      </c>
      <c r="C141" s="137" t="s">
        <v>26</v>
      </c>
      <c r="E141" s="137">
        <v>0</v>
      </c>
      <c r="F141" s="137">
        <v>0</v>
      </c>
    </row>
    <row r="142" spans="1:6" ht="11.25">
      <c r="A142" s="137" t="s">
        <v>96</v>
      </c>
      <c r="B142" s="137" t="s">
        <v>2219</v>
      </c>
      <c r="C142" s="137" t="s">
        <v>2219</v>
      </c>
      <c r="E142" s="137">
        <v>1159651</v>
      </c>
      <c r="F142" s="137">
        <v>1144749</v>
      </c>
    </row>
    <row r="143" spans="1:6" ht="11.25">
      <c r="A143" s="137" t="s">
        <v>96</v>
      </c>
      <c r="B143" s="137" t="s">
        <v>359</v>
      </c>
      <c r="C143" s="137" t="s">
        <v>36</v>
      </c>
      <c r="E143" s="137">
        <v>0</v>
      </c>
      <c r="F143" s="137">
        <v>53</v>
      </c>
    </row>
    <row r="144" spans="1:6" ht="11.25">
      <c r="A144" s="137" t="s">
        <v>96</v>
      </c>
      <c r="B144" s="137" t="s">
        <v>72</v>
      </c>
      <c r="C144" s="137" t="s">
        <v>38</v>
      </c>
      <c r="E144" s="137">
        <v>615281</v>
      </c>
      <c r="F144" s="137">
        <v>613210</v>
      </c>
    </row>
    <row r="145" spans="1:6" ht="11.25">
      <c r="A145" s="137" t="s">
        <v>96</v>
      </c>
      <c r="B145" s="137" t="s">
        <v>73</v>
      </c>
      <c r="C145" s="137" t="s">
        <v>40</v>
      </c>
      <c r="E145" s="137">
        <v>174949</v>
      </c>
      <c r="F145" s="137">
        <v>174261</v>
      </c>
    </row>
    <row r="146" spans="1:6" ht="11.25">
      <c r="A146" s="137" t="s">
        <v>96</v>
      </c>
      <c r="B146" s="137" t="s">
        <v>365</v>
      </c>
      <c r="C146" s="137" t="s">
        <v>42</v>
      </c>
      <c r="E146" s="137">
        <v>801</v>
      </c>
      <c r="F146" s="137">
        <v>594</v>
      </c>
    </row>
    <row r="147" spans="1:6" ht="11.25">
      <c r="A147" s="137" t="s">
        <v>96</v>
      </c>
      <c r="B147" s="137" t="s">
        <v>76</v>
      </c>
      <c r="C147" s="137" t="s">
        <v>44</v>
      </c>
      <c r="E147" s="137">
        <v>91329</v>
      </c>
      <c r="F147" s="137">
        <v>84061</v>
      </c>
    </row>
    <row r="148" spans="1:6" ht="11.25">
      <c r="A148" s="137" t="s">
        <v>96</v>
      </c>
      <c r="B148" s="137" t="s">
        <v>77</v>
      </c>
      <c r="C148" s="137" t="s">
        <v>46</v>
      </c>
      <c r="E148" s="137">
        <v>188024</v>
      </c>
      <c r="F148" s="137">
        <v>183845</v>
      </c>
    </row>
    <row r="149" spans="1:6" ht="11.25">
      <c r="A149" s="137" t="s">
        <v>96</v>
      </c>
      <c r="B149" s="137" t="s">
        <v>82</v>
      </c>
      <c r="C149" s="137" t="s">
        <v>48</v>
      </c>
      <c r="E149" s="137">
        <v>294</v>
      </c>
      <c r="F149" s="137">
        <v>294</v>
      </c>
    </row>
    <row r="150" spans="1:6" ht="11.25">
      <c r="A150" s="137" t="s">
        <v>96</v>
      </c>
      <c r="B150" s="137" t="s">
        <v>83</v>
      </c>
      <c r="C150" s="137" t="s">
        <v>50</v>
      </c>
      <c r="E150" s="137">
        <v>0</v>
      </c>
      <c r="F150" s="137">
        <v>0</v>
      </c>
    </row>
    <row r="151" spans="1:6" ht="11.25">
      <c r="A151" s="137" t="s">
        <v>96</v>
      </c>
      <c r="B151" s="137" t="s">
        <v>85</v>
      </c>
      <c r="C151" s="137" t="s">
        <v>52</v>
      </c>
      <c r="E151" s="137">
        <v>5097</v>
      </c>
      <c r="F151" s="137">
        <v>4807</v>
      </c>
    </row>
    <row r="152" spans="1:6" ht="11.25">
      <c r="A152" s="137" t="s">
        <v>96</v>
      </c>
      <c r="B152" s="137" t="s">
        <v>506</v>
      </c>
      <c r="C152" s="137" t="s">
        <v>18</v>
      </c>
      <c r="E152" s="137">
        <v>83876</v>
      </c>
      <c r="F152" s="137">
        <v>83624</v>
      </c>
    </row>
    <row r="153" spans="1:6" ht="11.25">
      <c r="A153" s="137" t="s">
        <v>96</v>
      </c>
      <c r="B153" s="137" t="s">
        <v>805</v>
      </c>
      <c r="C153" s="137" t="s">
        <v>20</v>
      </c>
      <c r="E153" s="137">
        <v>0</v>
      </c>
      <c r="F153" s="137">
        <v>0</v>
      </c>
    </row>
    <row r="154" spans="1:6" ht="11.25">
      <c r="A154" s="137" t="s">
        <v>96</v>
      </c>
      <c r="B154" s="137" t="s">
        <v>1048</v>
      </c>
      <c r="C154" s="137" t="s">
        <v>22</v>
      </c>
      <c r="E154" s="137">
        <v>0</v>
      </c>
      <c r="F154" s="137">
        <v>0</v>
      </c>
    </row>
    <row r="155" spans="1:6" ht="11.25">
      <c r="A155" s="137" t="s">
        <v>96</v>
      </c>
      <c r="B155" s="137" t="s">
        <v>1236</v>
      </c>
      <c r="C155" s="137" t="s">
        <v>24</v>
      </c>
      <c r="E155" s="137">
        <v>0</v>
      </c>
      <c r="F155" s="137">
        <v>0</v>
      </c>
    </row>
    <row r="156" spans="1:6" ht="11.25">
      <c r="A156" s="137" t="s">
        <v>96</v>
      </c>
      <c r="B156" s="137" t="s">
        <v>1371</v>
      </c>
      <c r="C156" s="137" t="s">
        <v>26</v>
      </c>
      <c r="E156" s="137">
        <v>0</v>
      </c>
      <c r="F156" s="137">
        <v>0</v>
      </c>
    </row>
    <row r="157" spans="1:6" ht="11.25">
      <c r="A157" s="137" t="s">
        <v>97</v>
      </c>
      <c r="B157" s="137" t="s">
        <v>2219</v>
      </c>
      <c r="C157" s="137" t="s">
        <v>2219</v>
      </c>
      <c r="E157" s="137">
        <v>257558</v>
      </c>
      <c r="F157" s="137">
        <v>237955</v>
      </c>
    </row>
    <row r="158" spans="1:6" ht="11.25">
      <c r="A158" s="137" t="s">
        <v>97</v>
      </c>
      <c r="B158" s="137" t="s">
        <v>359</v>
      </c>
      <c r="C158" s="137" t="s">
        <v>36</v>
      </c>
      <c r="E158" s="137">
        <v>0</v>
      </c>
      <c r="F158" s="137">
        <v>0</v>
      </c>
    </row>
    <row r="159" spans="1:6" ht="11.25">
      <c r="A159" s="137" t="s">
        <v>97</v>
      </c>
      <c r="B159" s="137" t="s">
        <v>72</v>
      </c>
      <c r="C159" s="137" t="s">
        <v>38</v>
      </c>
      <c r="E159" s="137">
        <v>93956</v>
      </c>
      <c r="F159" s="137">
        <v>91568</v>
      </c>
    </row>
    <row r="160" spans="1:6" ht="11.25">
      <c r="A160" s="137" t="s">
        <v>97</v>
      </c>
      <c r="B160" s="137" t="s">
        <v>73</v>
      </c>
      <c r="C160" s="137" t="s">
        <v>40</v>
      </c>
      <c r="E160" s="137">
        <v>27739</v>
      </c>
      <c r="F160" s="137">
        <v>26483</v>
      </c>
    </row>
    <row r="161" spans="1:6" ht="11.25">
      <c r="A161" s="137" t="s">
        <v>97</v>
      </c>
      <c r="B161" s="137" t="s">
        <v>365</v>
      </c>
      <c r="C161" s="137" t="s">
        <v>42</v>
      </c>
      <c r="E161" s="137">
        <v>0</v>
      </c>
      <c r="F161" s="137">
        <v>0</v>
      </c>
    </row>
    <row r="162" spans="1:6" ht="11.25">
      <c r="A162" s="137" t="s">
        <v>97</v>
      </c>
      <c r="B162" s="137" t="s">
        <v>76</v>
      </c>
      <c r="C162" s="137" t="s">
        <v>44</v>
      </c>
      <c r="E162" s="137">
        <v>47439</v>
      </c>
      <c r="F162" s="137">
        <v>44788</v>
      </c>
    </row>
    <row r="163" spans="1:6" ht="11.25">
      <c r="A163" s="137" t="s">
        <v>97</v>
      </c>
      <c r="B163" s="137" t="s">
        <v>77</v>
      </c>
      <c r="C163" s="137" t="s">
        <v>46</v>
      </c>
      <c r="E163" s="137">
        <v>46899</v>
      </c>
      <c r="F163" s="137">
        <v>35956</v>
      </c>
    </row>
    <row r="164" spans="1:6" ht="11.25">
      <c r="A164" s="137" t="s">
        <v>97</v>
      </c>
      <c r="B164" s="137" t="s">
        <v>82</v>
      </c>
      <c r="C164" s="137" t="s">
        <v>48</v>
      </c>
      <c r="E164" s="137">
        <v>0</v>
      </c>
      <c r="F164" s="137">
        <v>0</v>
      </c>
    </row>
    <row r="165" spans="1:6" ht="11.25">
      <c r="A165" s="137" t="s">
        <v>97</v>
      </c>
      <c r="B165" s="137" t="s">
        <v>83</v>
      </c>
      <c r="C165" s="137" t="s">
        <v>50</v>
      </c>
      <c r="E165" s="137">
        <v>0</v>
      </c>
      <c r="F165" s="137">
        <v>0</v>
      </c>
    </row>
    <row r="166" spans="1:6" ht="11.25">
      <c r="A166" s="137" t="s">
        <v>97</v>
      </c>
      <c r="B166" s="137" t="s">
        <v>85</v>
      </c>
      <c r="C166" s="137" t="s">
        <v>52</v>
      </c>
      <c r="E166" s="137">
        <v>36295</v>
      </c>
      <c r="F166" s="137">
        <v>35501</v>
      </c>
    </row>
    <row r="167" spans="1:6" ht="11.25">
      <c r="A167" s="137" t="s">
        <v>97</v>
      </c>
      <c r="B167" s="137" t="s">
        <v>506</v>
      </c>
      <c r="C167" s="137" t="s">
        <v>18</v>
      </c>
      <c r="E167" s="137">
        <v>5230</v>
      </c>
      <c r="F167" s="137">
        <v>3659</v>
      </c>
    </row>
    <row r="168" spans="1:6" ht="11.25">
      <c r="A168" s="137" t="s">
        <v>97</v>
      </c>
      <c r="B168" s="137" t="s">
        <v>805</v>
      </c>
      <c r="C168" s="137" t="s">
        <v>20</v>
      </c>
      <c r="E168" s="137">
        <v>0</v>
      </c>
      <c r="F168" s="137">
        <v>0</v>
      </c>
    </row>
    <row r="169" spans="1:6" ht="11.25">
      <c r="A169" s="137" t="s">
        <v>97</v>
      </c>
      <c r="B169" s="137" t="s">
        <v>1048</v>
      </c>
      <c r="C169" s="137" t="s">
        <v>22</v>
      </c>
      <c r="E169" s="137">
        <v>0</v>
      </c>
      <c r="F169" s="137">
        <v>0</v>
      </c>
    </row>
    <row r="170" spans="1:6" ht="11.25">
      <c r="A170" s="137" t="s">
        <v>97</v>
      </c>
      <c r="B170" s="137" t="s">
        <v>1236</v>
      </c>
      <c r="C170" s="137" t="s">
        <v>24</v>
      </c>
      <c r="E170" s="137">
        <v>0</v>
      </c>
      <c r="F170" s="137">
        <v>0</v>
      </c>
    </row>
    <row r="171" spans="1:6" ht="11.25">
      <c r="A171" s="137" t="s">
        <v>97</v>
      </c>
      <c r="B171" s="137" t="s">
        <v>1371</v>
      </c>
      <c r="C171" s="137" t="s">
        <v>26</v>
      </c>
      <c r="E171" s="137">
        <v>0</v>
      </c>
      <c r="F171" s="137">
        <v>0</v>
      </c>
    </row>
    <row r="172" spans="1:6" ht="11.25">
      <c r="A172" s="137" t="s">
        <v>98</v>
      </c>
      <c r="B172" s="137" t="s">
        <v>2219</v>
      </c>
      <c r="C172" s="137" t="s">
        <v>99</v>
      </c>
      <c r="E172" s="137">
        <v>144886911</v>
      </c>
      <c r="F172" s="137">
        <v>145525238</v>
      </c>
    </row>
    <row r="173" spans="1:6" ht="11.25">
      <c r="A173" s="137" t="s">
        <v>98</v>
      </c>
      <c r="B173" s="137" t="s">
        <v>359</v>
      </c>
      <c r="C173" s="137" t="s">
        <v>36</v>
      </c>
      <c r="E173" s="137">
        <v>23883</v>
      </c>
      <c r="F173" s="137">
        <v>17962</v>
      </c>
    </row>
    <row r="174" spans="1:6" ht="11.25">
      <c r="A174" s="137" t="s">
        <v>98</v>
      </c>
      <c r="B174" s="137" t="s">
        <v>72</v>
      </c>
      <c r="C174" s="137" t="s">
        <v>38</v>
      </c>
      <c r="E174" s="137">
        <v>60695467</v>
      </c>
      <c r="F174" s="137">
        <v>60442906</v>
      </c>
    </row>
    <row r="175" spans="1:6" ht="11.25">
      <c r="A175" s="137" t="s">
        <v>98</v>
      </c>
      <c r="B175" s="137" t="s">
        <v>73</v>
      </c>
      <c r="C175" s="137" t="s">
        <v>40</v>
      </c>
      <c r="E175" s="137">
        <v>17185028</v>
      </c>
      <c r="F175" s="137">
        <v>17137116</v>
      </c>
    </row>
    <row r="176" spans="1:6" ht="11.25">
      <c r="A176" s="137" t="s">
        <v>98</v>
      </c>
      <c r="B176" s="137" t="s">
        <v>365</v>
      </c>
      <c r="C176" s="137" t="s">
        <v>42</v>
      </c>
      <c r="E176" s="137">
        <v>390397</v>
      </c>
      <c r="F176" s="137">
        <v>370090</v>
      </c>
    </row>
    <row r="177" spans="1:6" ht="11.25">
      <c r="A177" s="137" t="s">
        <v>98</v>
      </c>
      <c r="B177" s="137" t="s">
        <v>76</v>
      </c>
      <c r="C177" s="137" t="s">
        <v>44</v>
      </c>
      <c r="E177" s="137">
        <v>8759029</v>
      </c>
      <c r="F177" s="137">
        <v>8630457</v>
      </c>
    </row>
    <row r="178" spans="1:6" ht="11.25">
      <c r="A178" s="137" t="s">
        <v>98</v>
      </c>
      <c r="B178" s="137" t="s">
        <v>77</v>
      </c>
      <c r="C178" s="137" t="s">
        <v>46</v>
      </c>
      <c r="E178" s="137">
        <v>27225150</v>
      </c>
      <c r="F178" s="137">
        <v>26996571</v>
      </c>
    </row>
    <row r="179" spans="1:6" ht="11.25">
      <c r="A179" s="137" t="s">
        <v>98</v>
      </c>
      <c r="B179" s="137" t="s">
        <v>82</v>
      </c>
      <c r="C179" s="137" t="s">
        <v>48</v>
      </c>
      <c r="E179" s="137">
        <v>1147885</v>
      </c>
      <c r="F179" s="137">
        <v>1053555</v>
      </c>
    </row>
    <row r="180" spans="1:6" ht="11.25">
      <c r="A180" s="137" t="s">
        <v>98</v>
      </c>
      <c r="B180" s="137" t="s">
        <v>83</v>
      </c>
      <c r="C180" s="137" t="s">
        <v>50</v>
      </c>
      <c r="E180" s="137">
        <v>7200</v>
      </c>
      <c r="F180" s="137">
        <v>7188</v>
      </c>
    </row>
    <row r="181" spans="1:6" ht="11.25">
      <c r="A181" s="137" t="s">
        <v>98</v>
      </c>
      <c r="B181" s="137" t="s">
        <v>85</v>
      </c>
      <c r="C181" s="137" t="s">
        <v>52</v>
      </c>
      <c r="E181" s="137">
        <v>25426308</v>
      </c>
      <c r="F181" s="137">
        <v>25398738</v>
      </c>
    </row>
    <row r="182" spans="1:6" ht="11.25">
      <c r="A182" s="137" t="s">
        <v>98</v>
      </c>
      <c r="B182" s="137" t="s">
        <v>506</v>
      </c>
      <c r="C182" s="137" t="s">
        <v>18</v>
      </c>
      <c r="E182" s="137">
        <v>3542462</v>
      </c>
      <c r="F182" s="137">
        <v>4986399</v>
      </c>
    </row>
    <row r="183" spans="1:6" ht="11.25">
      <c r="A183" s="137" t="s">
        <v>98</v>
      </c>
      <c r="B183" s="137" t="s">
        <v>805</v>
      </c>
      <c r="C183" s="137" t="s">
        <v>20</v>
      </c>
      <c r="E183" s="137">
        <v>9825</v>
      </c>
      <c r="F183" s="137">
        <v>9825</v>
      </c>
    </row>
    <row r="184" spans="1:6" ht="11.25">
      <c r="A184" s="137" t="s">
        <v>98</v>
      </c>
      <c r="B184" s="137" t="s">
        <v>1048</v>
      </c>
      <c r="C184" s="137" t="s">
        <v>22</v>
      </c>
      <c r="E184" s="137">
        <v>524070</v>
      </c>
      <c r="F184" s="137">
        <v>524074</v>
      </c>
    </row>
    <row r="185" spans="1:6" ht="11.25">
      <c r="A185" s="137" t="s">
        <v>98</v>
      </c>
      <c r="B185" s="137" t="s">
        <v>1236</v>
      </c>
      <c r="C185" s="137" t="s">
        <v>24</v>
      </c>
      <c r="E185" s="137">
        <v>-49793</v>
      </c>
      <c r="F185" s="137">
        <v>-49643</v>
      </c>
    </row>
    <row r="186" spans="1:6" ht="11.25">
      <c r="A186" s="137" t="s">
        <v>98</v>
      </c>
      <c r="B186" s="137" t="s">
        <v>1371</v>
      </c>
      <c r="C186" s="137" t="s">
        <v>26</v>
      </c>
      <c r="E186" s="137">
        <v>0</v>
      </c>
      <c r="F186" s="137">
        <v>0</v>
      </c>
    </row>
    <row r="187" spans="1:6" ht="11.25">
      <c r="A187" s="137" t="s">
        <v>100</v>
      </c>
      <c r="B187" s="137" t="s">
        <v>2219</v>
      </c>
      <c r="C187" s="137" t="s">
        <v>2219</v>
      </c>
      <c r="E187" s="137">
        <v>1045475</v>
      </c>
      <c r="F187" s="137">
        <v>1010452</v>
      </c>
    </row>
    <row r="188" spans="1:6" ht="11.25">
      <c r="A188" s="137" t="s">
        <v>100</v>
      </c>
      <c r="B188" s="137" t="s">
        <v>359</v>
      </c>
      <c r="C188" s="137" t="s">
        <v>36</v>
      </c>
      <c r="E188" s="137">
        <v>905</v>
      </c>
      <c r="F188" s="137">
        <v>0</v>
      </c>
    </row>
    <row r="189" spans="1:6" ht="11.25">
      <c r="A189" s="137" t="s">
        <v>100</v>
      </c>
      <c r="B189" s="137" t="s">
        <v>72</v>
      </c>
      <c r="C189" s="137" t="s">
        <v>38</v>
      </c>
      <c r="E189" s="137">
        <v>541823</v>
      </c>
      <c r="F189" s="137">
        <v>538190</v>
      </c>
    </row>
    <row r="190" spans="1:6" ht="11.25">
      <c r="A190" s="137" t="s">
        <v>100</v>
      </c>
      <c r="B190" s="137" t="s">
        <v>73</v>
      </c>
      <c r="C190" s="137" t="s">
        <v>40</v>
      </c>
      <c r="E190" s="137">
        <v>154581</v>
      </c>
      <c r="F190" s="137">
        <v>153191</v>
      </c>
    </row>
    <row r="191" spans="1:6" ht="11.25">
      <c r="A191" s="137" t="s">
        <v>100</v>
      </c>
      <c r="B191" s="137" t="s">
        <v>365</v>
      </c>
      <c r="C191" s="137" t="s">
        <v>42</v>
      </c>
      <c r="E191" s="137">
        <v>10355</v>
      </c>
      <c r="F191" s="137">
        <v>10111</v>
      </c>
    </row>
    <row r="192" spans="1:6" ht="11.25">
      <c r="A192" s="137" t="s">
        <v>100</v>
      </c>
      <c r="B192" s="137" t="s">
        <v>76</v>
      </c>
      <c r="C192" s="137" t="s">
        <v>44</v>
      </c>
      <c r="E192" s="137">
        <v>208033</v>
      </c>
      <c r="F192" s="137">
        <v>190485</v>
      </c>
    </row>
    <row r="193" spans="1:6" ht="11.25">
      <c r="A193" s="137" t="s">
        <v>100</v>
      </c>
      <c r="B193" s="137" t="s">
        <v>77</v>
      </c>
      <c r="C193" s="137" t="s">
        <v>46</v>
      </c>
      <c r="E193" s="137">
        <v>96270</v>
      </c>
      <c r="F193" s="137">
        <v>87640</v>
      </c>
    </row>
    <row r="194" spans="1:6" ht="11.25">
      <c r="A194" s="137" t="s">
        <v>100</v>
      </c>
      <c r="B194" s="137" t="s">
        <v>82</v>
      </c>
      <c r="C194" s="137" t="s">
        <v>48</v>
      </c>
      <c r="E194" s="137">
        <v>2519</v>
      </c>
      <c r="F194" s="137">
        <v>2365</v>
      </c>
    </row>
    <row r="195" spans="1:6" ht="11.25">
      <c r="A195" s="137" t="s">
        <v>100</v>
      </c>
      <c r="B195" s="137" t="s">
        <v>83</v>
      </c>
      <c r="C195" s="137" t="s">
        <v>50</v>
      </c>
      <c r="E195" s="137">
        <v>0</v>
      </c>
      <c r="F195" s="137">
        <v>0</v>
      </c>
    </row>
    <row r="196" spans="1:6" ht="11.25">
      <c r="A196" s="137" t="s">
        <v>100</v>
      </c>
      <c r="B196" s="137" t="s">
        <v>85</v>
      </c>
      <c r="C196" s="137" t="s">
        <v>52</v>
      </c>
      <c r="E196" s="137">
        <v>10583</v>
      </c>
      <c r="F196" s="137">
        <v>10442</v>
      </c>
    </row>
    <row r="197" spans="1:6" ht="11.25">
      <c r="A197" s="137" t="s">
        <v>100</v>
      </c>
      <c r="B197" s="137" t="s">
        <v>506</v>
      </c>
      <c r="C197" s="137" t="s">
        <v>18</v>
      </c>
      <c r="E197" s="137">
        <v>20406</v>
      </c>
      <c r="F197" s="137">
        <v>18028</v>
      </c>
    </row>
    <row r="198" spans="1:6" ht="11.25">
      <c r="A198" s="137" t="s">
        <v>100</v>
      </c>
      <c r="B198" s="137" t="s">
        <v>805</v>
      </c>
      <c r="C198" s="137" t="s">
        <v>20</v>
      </c>
      <c r="E198" s="137">
        <v>0</v>
      </c>
      <c r="F198" s="137">
        <v>0</v>
      </c>
    </row>
    <row r="199" spans="1:6" ht="11.25">
      <c r="A199" s="137" t="s">
        <v>100</v>
      </c>
      <c r="B199" s="137" t="s">
        <v>1048</v>
      </c>
      <c r="C199" s="137" t="s">
        <v>22</v>
      </c>
      <c r="E199" s="137">
        <v>0</v>
      </c>
      <c r="F199" s="137">
        <v>0</v>
      </c>
    </row>
    <row r="200" spans="1:6" ht="11.25">
      <c r="A200" s="137" t="s">
        <v>100</v>
      </c>
      <c r="B200" s="137" t="s">
        <v>1236</v>
      </c>
      <c r="C200" s="137" t="s">
        <v>24</v>
      </c>
      <c r="E200" s="137">
        <v>0</v>
      </c>
      <c r="F200" s="137">
        <v>0</v>
      </c>
    </row>
    <row r="201" spans="1:6" ht="11.25">
      <c r="A201" s="137" t="s">
        <v>100</v>
      </c>
      <c r="B201" s="137" t="s">
        <v>1371</v>
      </c>
      <c r="C201" s="137" t="s">
        <v>26</v>
      </c>
      <c r="E201" s="137">
        <v>0</v>
      </c>
      <c r="F201" s="137">
        <v>0</v>
      </c>
    </row>
    <row r="202" spans="1:6" ht="11.25">
      <c r="A202" s="137" t="s">
        <v>101</v>
      </c>
      <c r="B202" s="137" t="s">
        <v>2219</v>
      </c>
      <c r="C202" s="137" t="s">
        <v>2219</v>
      </c>
      <c r="E202" s="137">
        <v>25124923</v>
      </c>
      <c r="F202" s="137">
        <v>24954005</v>
      </c>
    </row>
    <row r="203" spans="1:6" ht="11.25">
      <c r="A203" s="137" t="s">
        <v>101</v>
      </c>
      <c r="B203" s="137" t="s">
        <v>359</v>
      </c>
      <c r="C203" s="137" t="s">
        <v>36</v>
      </c>
      <c r="E203" s="137">
        <v>13</v>
      </c>
      <c r="F203" s="137">
        <v>13</v>
      </c>
    </row>
    <row r="204" spans="1:6" ht="11.25">
      <c r="A204" s="137" t="s">
        <v>101</v>
      </c>
      <c r="B204" s="137" t="s">
        <v>72</v>
      </c>
      <c r="C204" s="137" t="s">
        <v>38</v>
      </c>
      <c r="E204" s="137">
        <v>10556549</v>
      </c>
      <c r="F204" s="137">
        <v>10499575</v>
      </c>
    </row>
    <row r="205" spans="1:6" ht="11.25">
      <c r="A205" s="137" t="s">
        <v>101</v>
      </c>
      <c r="B205" s="137" t="s">
        <v>73</v>
      </c>
      <c r="C205" s="137" t="s">
        <v>40</v>
      </c>
      <c r="E205" s="137">
        <v>2958395</v>
      </c>
      <c r="F205" s="137">
        <v>2940364</v>
      </c>
    </row>
    <row r="206" spans="1:6" ht="11.25">
      <c r="A206" s="137" t="s">
        <v>101</v>
      </c>
      <c r="B206" s="137" t="s">
        <v>365</v>
      </c>
      <c r="C206" s="137" t="s">
        <v>42</v>
      </c>
      <c r="E206" s="137">
        <v>18412</v>
      </c>
      <c r="F206" s="137">
        <v>16547</v>
      </c>
    </row>
    <row r="207" spans="1:6" ht="11.25">
      <c r="A207" s="137" t="s">
        <v>101</v>
      </c>
      <c r="B207" s="137" t="s">
        <v>76</v>
      </c>
      <c r="C207" s="137" t="s">
        <v>44</v>
      </c>
      <c r="E207" s="137">
        <v>1258881</v>
      </c>
      <c r="F207" s="137">
        <v>1211533</v>
      </c>
    </row>
    <row r="208" spans="1:6" ht="11.25">
      <c r="A208" s="137" t="s">
        <v>101</v>
      </c>
      <c r="B208" s="137" t="s">
        <v>77</v>
      </c>
      <c r="C208" s="137" t="s">
        <v>46</v>
      </c>
      <c r="E208" s="137">
        <v>7332688</v>
      </c>
      <c r="F208" s="137">
        <v>7286692</v>
      </c>
    </row>
    <row r="209" spans="1:6" ht="11.25">
      <c r="A209" s="137" t="s">
        <v>101</v>
      </c>
      <c r="B209" s="137" t="s">
        <v>82</v>
      </c>
      <c r="C209" s="137" t="s">
        <v>48</v>
      </c>
      <c r="E209" s="137">
        <v>14257</v>
      </c>
      <c r="F209" s="137">
        <v>13538</v>
      </c>
    </row>
    <row r="210" spans="1:6" ht="11.25">
      <c r="A210" s="137" t="s">
        <v>101</v>
      </c>
      <c r="B210" s="137" t="s">
        <v>83</v>
      </c>
      <c r="C210" s="137" t="s">
        <v>50</v>
      </c>
      <c r="E210" s="137">
        <v>29</v>
      </c>
      <c r="F210" s="137">
        <v>17</v>
      </c>
    </row>
    <row r="211" spans="1:6" ht="11.25">
      <c r="A211" s="137" t="s">
        <v>101</v>
      </c>
      <c r="B211" s="137" t="s">
        <v>85</v>
      </c>
      <c r="C211" s="137" t="s">
        <v>52</v>
      </c>
      <c r="E211" s="137">
        <v>2748278</v>
      </c>
      <c r="F211" s="137">
        <v>2748513</v>
      </c>
    </row>
    <row r="212" spans="1:6" ht="11.25">
      <c r="A212" s="137" t="s">
        <v>101</v>
      </c>
      <c r="B212" s="137" t="s">
        <v>506</v>
      </c>
      <c r="C212" s="137" t="s">
        <v>18</v>
      </c>
      <c r="E212" s="137">
        <v>237196</v>
      </c>
      <c r="F212" s="137">
        <v>236988</v>
      </c>
    </row>
    <row r="213" spans="1:6" ht="11.25">
      <c r="A213" s="137" t="s">
        <v>101</v>
      </c>
      <c r="B213" s="137" t="s">
        <v>805</v>
      </c>
      <c r="C213" s="137" t="s">
        <v>20</v>
      </c>
      <c r="E213" s="137">
        <v>225</v>
      </c>
      <c r="F213" s="137">
        <v>225</v>
      </c>
    </row>
    <row r="214" spans="1:6" ht="11.25">
      <c r="A214" s="137" t="s">
        <v>101</v>
      </c>
      <c r="B214" s="137" t="s">
        <v>1048</v>
      </c>
      <c r="C214" s="137" t="s">
        <v>22</v>
      </c>
      <c r="E214" s="137">
        <v>0</v>
      </c>
      <c r="F214" s="137">
        <v>0</v>
      </c>
    </row>
    <row r="215" spans="1:6" ht="11.25">
      <c r="A215" s="137" t="s">
        <v>101</v>
      </c>
      <c r="B215" s="137" t="s">
        <v>1236</v>
      </c>
      <c r="C215" s="137" t="s">
        <v>24</v>
      </c>
      <c r="E215" s="137">
        <v>0</v>
      </c>
      <c r="F215" s="137">
        <v>0</v>
      </c>
    </row>
    <row r="216" spans="1:6" ht="11.25">
      <c r="A216" s="137" t="s">
        <v>101</v>
      </c>
      <c r="B216" s="137" t="s">
        <v>1371</v>
      </c>
      <c r="C216" s="137" t="s">
        <v>26</v>
      </c>
      <c r="E216" s="137">
        <v>0</v>
      </c>
      <c r="F216" s="137">
        <v>0</v>
      </c>
    </row>
    <row r="217" spans="1:6" ht="11.25">
      <c r="A217" s="137" t="s">
        <v>102</v>
      </c>
      <c r="B217" s="137" t="s">
        <v>2219</v>
      </c>
      <c r="C217" s="137" t="s">
        <v>2219</v>
      </c>
      <c r="E217" s="137">
        <v>1821434</v>
      </c>
      <c r="F217" s="137">
        <v>1818590</v>
      </c>
    </row>
    <row r="218" spans="1:6" ht="11.25">
      <c r="A218" s="137" t="s">
        <v>102</v>
      </c>
      <c r="B218" s="137" t="s">
        <v>359</v>
      </c>
      <c r="C218" s="137" t="s">
        <v>36</v>
      </c>
      <c r="E218" s="137">
        <v>0</v>
      </c>
      <c r="F218" s="137">
        <v>0</v>
      </c>
    </row>
    <row r="219" spans="1:6" ht="11.25">
      <c r="A219" s="137" t="s">
        <v>102</v>
      </c>
      <c r="B219" s="137" t="s">
        <v>72</v>
      </c>
      <c r="C219" s="137" t="s">
        <v>38</v>
      </c>
      <c r="E219" s="137">
        <v>424491</v>
      </c>
      <c r="F219" s="137">
        <v>421245</v>
      </c>
    </row>
    <row r="220" spans="1:6" ht="11.25">
      <c r="A220" s="137" t="s">
        <v>102</v>
      </c>
      <c r="B220" s="137" t="s">
        <v>73</v>
      </c>
      <c r="C220" s="137" t="s">
        <v>40</v>
      </c>
      <c r="E220" s="137">
        <v>120271</v>
      </c>
      <c r="F220" s="137">
        <v>119486</v>
      </c>
    </row>
    <row r="221" spans="1:6" ht="11.25">
      <c r="A221" s="137" t="s">
        <v>102</v>
      </c>
      <c r="B221" s="137" t="s">
        <v>365</v>
      </c>
      <c r="C221" s="137" t="s">
        <v>42</v>
      </c>
      <c r="E221" s="137">
        <v>1189</v>
      </c>
      <c r="F221" s="137">
        <v>1061</v>
      </c>
    </row>
    <row r="222" spans="1:6" ht="11.25">
      <c r="A222" s="137" t="s">
        <v>102</v>
      </c>
      <c r="B222" s="137" t="s">
        <v>76</v>
      </c>
      <c r="C222" s="137" t="s">
        <v>44</v>
      </c>
      <c r="E222" s="137">
        <v>53615</v>
      </c>
      <c r="F222" s="137">
        <v>56783</v>
      </c>
    </row>
    <row r="223" spans="1:6" ht="11.25">
      <c r="A223" s="137" t="s">
        <v>102</v>
      </c>
      <c r="B223" s="137" t="s">
        <v>77</v>
      </c>
      <c r="C223" s="137" t="s">
        <v>46</v>
      </c>
      <c r="E223" s="137">
        <v>207007</v>
      </c>
      <c r="F223" s="137">
        <v>205618</v>
      </c>
    </row>
    <row r="224" spans="1:6" ht="11.25">
      <c r="A224" s="137" t="s">
        <v>102</v>
      </c>
      <c r="B224" s="137" t="s">
        <v>82</v>
      </c>
      <c r="C224" s="137" t="s">
        <v>48</v>
      </c>
      <c r="E224" s="137">
        <v>980</v>
      </c>
      <c r="F224" s="137">
        <v>641</v>
      </c>
    </row>
    <row r="225" spans="1:6" ht="11.25">
      <c r="A225" s="137" t="s">
        <v>102</v>
      </c>
      <c r="B225" s="137" t="s">
        <v>83</v>
      </c>
      <c r="C225" s="137" t="s">
        <v>50</v>
      </c>
      <c r="E225" s="137">
        <v>0</v>
      </c>
      <c r="F225" s="137">
        <v>0</v>
      </c>
    </row>
    <row r="226" spans="1:6" ht="11.25">
      <c r="A226" s="137" t="s">
        <v>102</v>
      </c>
      <c r="B226" s="137" t="s">
        <v>85</v>
      </c>
      <c r="C226" s="137" t="s">
        <v>52</v>
      </c>
      <c r="E226" s="137">
        <v>1002780</v>
      </c>
      <c r="F226" s="137">
        <v>1002745</v>
      </c>
    </row>
    <row r="227" spans="1:6" ht="11.25">
      <c r="A227" s="137" t="s">
        <v>102</v>
      </c>
      <c r="B227" s="137" t="s">
        <v>506</v>
      </c>
      <c r="C227" s="137" t="s">
        <v>18</v>
      </c>
      <c r="E227" s="137">
        <v>4501</v>
      </c>
      <c r="F227" s="137">
        <v>4411</v>
      </c>
    </row>
    <row r="228" spans="1:6" ht="11.25">
      <c r="A228" s="137" t="s">
        <v>102</v>
      </c>
      <c r="B228" s="137" t="s">
        <v>805</v>
      </c>
      <c r="C228" s="137" t="s">
        <v>20</v>
      </c>
      <c r="E228" s="137">
        <v>6600</v>
      </c>
      <c r="F228" s="137">
        <v>6600</v>
      </c>
    </row>
    <row r="229" spans="1:6" ht="11.25">
      <c r="A229" s="137" t="s">
        <v>102</v>
      </c>
      <c r="B229" s="137" t="s">
        <v>1048</v>
      </c>
      <c r="C229" s="137" t="s">
        <v>22</v>
      </c>
      <c r="E229" s="137">
        <v>0</v>
      </c>
      <c r="F229" s="137">
        <v>0</v>
      </c>
    </row>
    <row r="230" spans="1:6" ht="11.25">
      <c r="A230" s="137" t="s">
        <v>102</v>
      </c>
      <c r="B230" s="137" t="s">
        <v>1236</v>
      </c>
      <c r="C230" s="137" t="s">
        <v>24</v>
      </c>
      <c r="E230" s="137">
        <v>0</v>
      </c>
      <c r="F230" s="137">
        <v>0</v>
      </c>
    </row>
    <row r="231" spans="1:6" ht="11.25">
      <c r="A231" s="137" t="s">
        <v>102</v>
      </c>
      <c r="B231" s="137" t="s">
        <v>1371</v>
      </c>
      <c r="C231" s="137" t="s">
        <v>26</v>
      </c>
      <c r="E231" s="137">
        <v>0</v>
      </c>
      <c r="F231" s="137">
        <v>0</v>
      </c>
    </row>
    <row r="232" spans="1:6" ht="11.25">
      <c r="A232" s="137" t="s">
        <v>103</v>
      </c>
      <c r="B232" s="137" t="s">
        <v>2219</v>
      </c>
      <c r="C232" s="137" t="s">
        <v>2219</v>
      </c>
      <c r="E232" s="137">
        <v>89212615</v>
      </c>
      <c r="F232" s="137">
        <v>90260203</v>
      </c>
    </row>
    <row r="233" spans="1:6" ht="11.25">
      <c r="A233" s="137" t="s">
        <v>103</v>
      </c>
      <c r="B233" s="137" t="s">
        <v>359</v>
      </c>
      <c r="C233" s="137" t="s">
        <v>36</v>
      </c>
      <c r="E233" s="137">
        <v>13866</v>
      </c>
      <c r="F233" s="137">
        <v>9384</v>
      </c>
    </row>
    <row r="234" spans="1:6" ht="11.25">
      <c r="A234" s="137" t="s">
        <v>103</v>
      </c>
      <c r="B234" s="137" t="s">
        <v>72</v>
      </c>
      <c r="C234" s="137" t="s">
        <v>38</v>
      </c>
      <c r="E234" s="137">
        <v>39134319</v>
      </c>
      <c r="F234" s="137">
        <v>38983354</v>
      </c>
    </row>
    <row r="235" spans="1:6" ht="11.25">
      <c r="A235" s="137" t="s">
        <v>103</v>
      </c>
      <c r="B235" s="137" t="s">
        <v>73</v>
      </c>
      <c r="C235" s="137" t="s">
        <v>40</v>
      </c>
      <c r="E235" s="137">
        <v>11111307</v>
      </c>
      <c r="F235" s="137">
        <v>11087814</v>
      </c>
    </row>
    <row r="236" spans="1:6" ht="11.25">
      <c r="A236" s="137" t="s">
        <v>103</v>
      </c>
      <c r="B236" s="137" t="s">
        <v>365</v>
      </c>
      <c r="C236" s="137" t="s">
        <v>42</v>
      </c>
      <c r="E236" s="137">
        <v>204276</v>
      </c>
      <c r="F236" s="137">
        <v>194196</v>
      </c>
    </row>
    <row r="237" spans="1:6" ht="11.25">
      <c r="A237" s="137" t="s">
        <v>103</v>
      </c>
      <c r="B237" s="137" t="s">
        <v>76</v>
      </c>
      <c r="C237" s="137" t="s">
        <v>44</v>
      </c>
      <c r="E237" s="137">
        <v>4574643</v>
      </c>
      <c r="F237" s="137">
        <v>4526419</v>
      </c>
    </row>
    <row r="238" spans="1:6" ht="11.25">
      <c r="A238" s="137" t="s">
        <v>103</v>
      </c>
      <c r="B238" s="137" t="s">
        <v>77</v>
      </c>
      <c r="C238" s="137" t="s">
        <v>46</v>
      </c>
      <c r="E238" s="137">
        <v>14425334</v>
      </c>
      <c r="F238" s="137">
        <v>14287009</v>
      </c>
    </row>
    <row r="239" spans="1:6" ht="11.25">
      <c r="A239" s="137" t="s">
        <v>103</v>
      </c>
      <c r="B239" s="137" t="s">
        <v>82</v>
      </c>
      <c r="C239" s="137" t="s">
        <v>48</v>
      </c>
      <c r="E239" s="137">
        <v>346081</v>
      </c>
      <c r="F239" s="137">
        <v>328722</v>
      </c>
    </row>
    <row r="240" spans="1:6" ht="11.25">
      <c r="A240" s="137" t="s">
        <v>103</v>
      </c>
      <c r="B240" s="137" t="s">
        <v>83</v>
      </c>
      <c r="C240" s="137" t="s">
        <v>50</v>
      </c>
      <c r="E240" s="137">
        <v>5030</v>
      </c>
      <c r="F240" s="137">
        <v>5030</v>
      </c>
    </row>
    <row r="241" spans="1:6" ht="11.25">
      <c r="A241" s="137" t="s">
        <v>103</v>
      </c>
      <c r="B241" s="137" t="s">
        <v>85</v>
      </c>
      <c r="C241" s="137" t="s">
        <v>52</v>
      </c>
      <c r="E241" s="137">
        <v>16792749</v>
      </c>
      <c r="F241" s="137">
        <v>16774244</v>
      </c>
    </row>
    <row r="242" spans="1:6" ht="11.25">
      <c r="A242" s="137" t="s">
        <v>103</v>
      </c>
      <c r="B242" s="137" t="s">
        <v>506</v>
      </c>
      <c r="C242" s="137" t="s">
        <v>18</v>
      </c>
      <c r="E242" s="137">
        <v>2080205</v>
      </c>
      <c r="F242" s="137">
        <v>3539572</v>
      </c>
    </row>
    <row r="243" spans="1:6" ht="11.25">
      <c r="A243" s="137" t="s">
        <v>103</v>
      </c>
      <c r="B243" s="137" t="s">
        <v>805</v>
      </c>
      <c r="C243" s="137" t="s">
        <v>20</v>
      </c>
      <c r="E243" s="137">
        <v>0</v>
      </c>
      <c r="F243" s="137">
        <v>0</v>
      </c>
    </row>
    <row r="244" spans="1:6" ht="11.25">
      <c r="A244" s="137" t="s">
        <v>103</v>
      </c>
      <c r="B244" s="137" t="s">
        <v>1048</v>
      </c>
      <c r="C244" s="137" t="s">
        <v>22</v>
      </c>
      <c r="E244" s="137">
        <v>524070</v>
      </c>
      <c r="F244" s="137">
        <v>524074</v>
      </c>
    </row>
    <row r="245" spans="1:6" ht="11.25">
      <c r="A245" s="137" t="s">
        <v>103</v>
      </c>
      <c r="B245" s="137" t="s">
        <v>1236</v>
      </c>
      <c r="C245" s="137" t="s">
        <v>24</v>
      </c>
      <c r="E245" s="137">
        <v>235</v>
      </c>
      <c r="F245" s="137">
        <v>385</v>
      </c>
    </row>
    <row r="246" spans="1:6" ht="11.25">
      <c r="A246" s="137" t="s">
        <v>103</v>
      </c>
      <c r="B246" s="137" t="s">
        <v>1371</v>
      </c>
      <c r="C246" s="137" t="s">
        <v>26</v>
      </c>
      <c r="E246" s="137">
        <v>0</v>
      </c>
      <c r="F246" s="137">
        <v>0</v>
      </c>
    </row>
    <row r="247" spans="1:6" ht="11.25">
      <c r="A247" s="137" t="s">
        <v>104</v>
      </c>
      <c r="B247" s="137" t="s">
        <v>2219</v>
      </c>
      <c r="C247" s="137" t="s">
        <v>2219</v>
      </c>
      <c r="E247" s="137">
        <v>5286889</v>
      </c>
      <c r="F247" s="137">
        <v>5287890</v>
      </c>
    </row>
    <row r="248" spans="1:6" ht="11.25">
      <c r="A248" s="137" t="s">
        <v>104</v>
      </c>
      <c r="B248" s="137" t="s">
        <v>359</v>
      </c>
      <c r="C248" s="137" t="s">
        <v>36</v>
      </c>
      <c r="E248" s="137">
        <v>0</v>
      </c>
      <c r="F248" s="137">
        <v>0</v>
      </c>
    </row>
    <row r="249" spans="1:6" ht="11.25">
      <c r="A249" s="137" t="s">
        <v>104</v>
      </c>
      <c r="B249" s="137" t="s">
        <v>72</v>
      </c>
      <c r="C249" s="137" t="s">
        <v>38</v>
      </c>
      <c r="E249" s="137">
        <v>1430053</v>
      </c>
      <c r="F249" s="137">
        <v>1426267</v>
      </c>
    </row>
    <row r="250" spans="1:6" ht="11.25">
      <c r="A250" s="137" t="s">
        <v>104</v>
      </c>
      <c r="B250" s="137" t="s">
        <v>73</v>
      </c>
      <c r="C250" s="137" t="s">
        <v>40</v>
      </c>
      <c r="E250" s="137">
        <v>397801</v>
      </c>
      <c r="F250" s="137">
        <v>395210</v>
      </c>
    </row>
    <row r="251" spans="1:6" ht="11.25">
      <c r="A251" s="137" t="s">
        <v>104</v>
      </c>
      <c r="B251" s="137" t="s">
        <v>365</v>
      </c>
      <c r="C251" s="137" t="s">
        <v>42</v>
      </c>
      <c r="E251" s="137">
        <v>5853</v>
      </c>
      <c r="F251" s="137">
        <v>4928</v>
      </c>
    </row>
    <row r="252" spans="1:6" ht="11.25">
      <c r="A252" s="137" t="s">
        <v>104</v>
      </c>
      <c r="B252" s="137" t="s">
        <v>76</v>
      </c>
      <c r="C252" s="137" t="s">
        <v>44</v>
      </c>
      <c r="E252" s="137">
        <v>281252</v>
      </c>
      <c r="F252" s="137">
        <v>284843</v>
      </c>
    </row>
    <row r="253" spans="1:6" ht="11.25">
      <c r="A253" s="137" t="s">
        <v>104</v>
      </c>
      <c r="B253" s="137" t="s">
        <v>77</v>
      </c>
      <c r="C253" s="137" t="s">
        <v>46</v>
      </c>
      <c r="E253" s="137">
        <v>1702705</v>
      </c>
      <c r="F253" s="137">
        <v>1704258</v>
      </c>
    </row>
    <row r="254" spans="1:6" ht="11.25">
      <c r="A254" s="137" t="s">
        <v>104</v>
      </c>
      <c r="B254" s="137" t="s">
        <v>82</v>
      </c>
      <c r="C254" s="137" t="s">
        <v>48</v>
      </c>
      <c r="E254" s="137">
        <v>47924</v>
      </c>
      <c r="F254" s="137">
        <v>50021</v>
      </c>
    </row>
    <row r="255" spans="1:6" ht="11.25">
      <c r="A255" s="137" t="s">
        <v>104</v>
      </c>
      <c r="B255" s="137" t="s">
        <v>83</v>
      </c>
      <c r="C255" s="137" t="s">
        <v>50</v>
      </c>
      <c r="E255" s="137">
        <v>0</v>
      </c>
      <c r="F255" s="137">
        <v>0</v>
      </c>
    </row>
    <row r="256" spans="1:6" ht="11.25">
      <c r="A256" s="137" t="s">
        <v>104</v>
      </c>
      <c r="B256" s="137" t="s">
        <v>85</v>
      </c>
      <c r="C256" s="137" t="s">
        <v>52</v>
      </c>
      <c r="E256" s="137">
        <v>1165666</v>
      </c>
      <c r="F256" s="137">
        <v>1165838</v>
      </c>
    </row>
    <row r="257" spans="1:6" ht="11.25">
      <c r="A257" s="137" t="s">
        <v>104</v>
      </c>
      <c r="B257" s="137" t="s">
        <v>506</v>
      </c>
      <c r="C257" s="137" t="s">
        <v>18</v>
      </c>
      <c r="E257" s="137">
        <v>255635</v>
      </c>
      <c r="F257" s="137">
        <v>256525</v>
      </c>
    </row>
    <row r="258" spans="1:6" ht="11.25">
      <c r="A258" s="137" t="s">
        <v>104</v>
      </c>
      <c r="B258" s="137" t="s">
        <v>805</v>
      </c>
      <c r="C258" s="137" t="s">
        <v>20</v>
      </c>
      <c r="E258" s="137">
        <v>0</v>
      </c>
      <c r="F258" s="137">
        <v>0</v>
      </c>
    </row>
    <row r="259" spans="1:6" ht="11.25">
      <c r="A259" s="137" t="s">
        <v>104</v>
      </c>
      <c r="B259" s="137" t="s">
        <v>1048</v>
      </c>
      <c r="C259" s="137" t="s">
        <v>22</v>
      </c>
      <c r="E259" s="137">
        <v>0</v>
      </c>
      <c r="F259" s="137">
        <v>0</v>
      </c>
    </row>
    <row r="260" spans="1:6" ht="11.25">
      <c r="A260" s="137" t="s">
        <v>104</v>
      </c>
      <c r="B260" s="137" t="s">
        <v>1236</v>
      </c>
      <c r="C260" s="137" t="s">
        <v>24</v>
      </c>
      <c r="E260" s="137">
        <v>0</v>
      </c>
      <c r="F260" s="137">
        <v>0</v>
      </c>
    </row>
    <row r="261" spans="1:6" ht="11.25">
      <c r="A261" s="137" t="s">
        <v>104</v>
      </c>
      <c r="B261" s="137" t="s">
        <v>1371</v>
      </c>
      <c r="C261" s="137" t="s">
        <v>26</v>
      </c>
      <c r="E261" s="137">
        <v>0</v>
      </c>
      <c r="F261" s="137">
        <v>0</v>
      </c>
    </row>
    <row r="262" spans="1:6" ht="11.25">
      <c r="A262" s="137" t="s">
        <v>105</v>
      </c>
      <c r="B262" s="137" t="s">
        <v>2219</v>
      </c>
      <c r="C262" s="137" t="s">
        <v>2219</v>
      </c>
      <c r="E262" s="137">
        <v>7042579</v>
      </c>
      <c r="F262" s="137">
        <v>7033151</v>
      </c>
    </row>
    <row r="263" spans="1:6" ht="11.25">
      <c r="A263" s="137" t="s">
        <v>105</v>
      </c>
      <c r="B263" s="137" t="s">
        <v>359</v>
      </c>
      <c r="C263" s="137" t="s">
        <v>36</v>
      </c>
      <c r="E263" s="137">
        <v>0</v>
      </c>
      <c r="F263" s="137">
        <v>0</v>
      </c>
    </row>
    <row r="264" spans="1:6" ht="11.25">
      <c r="A264" s="137" t="s">
        <v>105</v>
      </c>
      <c r="B264" s="137" t="s">
        <v>72</v>
      </c>
      <c r="C264" s="137" t="s">
        <v>38</v>
      </c>
      <c r="E264" s="137">
        <v>2464083</v>
      </c>
      <c r="F264" s="137">
        <v>2460096</v>
      </c>
    </row>
    <row r="265" spans="1:6" ht="11.25">
      <c r="A265" s="137" t="s">
        <v>105</v>
      </c>
      <c r="B265" s="137" t="s">
        <v>73</v>
      </c>
      <c r="C265" s="137" t="s">
        <v>40</v>
      </c>
      <c r="E265" s="137">
        <v>697007</v>
      </c>
      <c r="F265" s="137">
        <v>703142</v>
      </c>
    </row>
    <row r="266" spans="1:6" ht="11.25">
      <c r="A266" s="137" t="s">
        <v>105</v>
      </c>
      <c r="B266" s="137" t="s">
        <v>365</v>
      </c>
      <c r="C266" s="137" t="s">
        <v>42</v>
      </c>
      <c r="E266" s="137">
        <v>10096</v>
      </c>
      <c r="F266" s="137">
        <v>10971</v>
      </c>
    </row>
    <row r="267" spans="1:6" ht="11.25">
      <c r="A267" s="137" t="s">
        <v>105</v>
      </c>
      <c r="B267" s="137" t="s">
        <v>76</v>
      </c>
      <c r="C267" s="137" t="s">
        <v>44</v>
      </c>
      <c r="E267" s="137">
        <v>317077</v>
      </c>
      <c r="F267" s="137">
        <v>319318</v>
      </c>
    </row>
    <row r="268" spans="1:6" ht="11.25">
      <c r="A268" s="137" t="s">
        <v>105</v>
      </c>
      <c r="B268" s="137" t="s">
        <v>77</v>
      </c>
      <c r="C268" s="137" t="s">
        <v>46</v>
      </c>
      <c r="E268" s="137">
        <v>1723017</v>
      </c>
      <c r="F268" s="137">
        <v>1713741</v>
      </c>
    </row>
    <row r="269" spans="1:6" ht="11.25">
      <c r="A269" s="137" t="s">
        <v>105</v>
      </c>
      <c r="B269" s="137" t="s">
        <v>82</v>
      </c>
      <c r="C269" s="137" t="s">
        <v>48</v>
      </c>
      <c r="E269" s="137">
        <v>19761</v>
      </c>
      <c r="F269" s="137">
        <v>18312</v>
      </c>
    </row>
    <row r="270" spans="1:6" ht="11.25">
      <c r="A270" s="137" t="s">
        <v>105</v>
      </c>
      <c r="B270" s="137" t="s">
        <v>83</v>
      </c>
      <c r="C270" s="137" t="s">
        <v>50</v>
      </c>
      <c r="E270" s="137">
        <v>1800</v>
      </c>
      <c r="F270" s="137">
        <v>1800</v>
      </c>
    </row>
    <row r="271" spans="1:6" ht="11.25">
      <c r="A271" s="137" t="s">
        <v>105</v>
      </c>
      <c r="B271" s="137" t="s">
        <v>85</v>
      </c>
      <c r="C271" s="137" t="s">
        <v>52</v>
      </c>
      <c r="E271" s="137">
        <v>1653239</v>
      </c>
      <c r="F271" s="137">
        <v>1649388</v>
      </c>
    </row>
    <row r="272" spans="1:6" ht="11.25">
      <c r="A272" s="137" t="s">
        <v>105</v>
      </c>
      <c r="B272" s="137" t="s">
        <v>506</v>
      </c>
      <c r="C272" s="137" t="s">
        <v>18</v>
      </c>
      <c r="E272" s="137">
        <v>156499</v>
      </c>
      <c r="F272" s="137">
        <v>156383</v>
      </c>
    </row>
    <row r="273" spans="1:6" ht="11.25">
      <c r="A273" s="137" t="s">
        <v>105</v>
      </c>
      <c r="B273" s="137" t="s">
        <v>805</v>
      </c>
      <c r="C273" s="137" t="s">
        <v>20</v>
      </c>
      <c r="E273" s="137">
        <v>0</v>
      </c>
      <c r="F273" s="137">
        <v>0</v>
      </c>
    </row>
    <row r="274" spans="1:6" ht="11.25">
      <c r="A274" s="137" t="s">
        <v>105</v>
      </c>
      <c r="B274" s="137" t="s">
        <v>1048</v>
      </c>
      <c r="C274" s="137" t="s">
        <v>22</v>
      </c>
      <c r="E274" s="137">
        <v>0</v>
      </c>
      <c r="F274" s="137">
        <v>0</v>
      </c>
    </row>
    <row r="275" spans="1:6" ht="11.25">
      <c r="A275" s="137" t="s">
        <v>105</v>
      </c>
      <c r="B275" s="137" t="s">
        <v>1236</v>
      </c>
      <c r="C275" s="137" t="s">
        <v>24</v>
      </c>
      <c r="E275" s="137">
        <v>0</v>
      </c>
      <c r="F275" s="137">
        <v>0</v>
      </c>
    </row>
    <row r="276" spans="1:6" ht="11.25">
      <c r="A276" s="137" t="s">
        <v>105</v>
      </c>
      <c r="B276" s="137" t="s">
        <v>1371</v>
      </c>
      <c r="C276" s="137" t="s">
        <v>26</v>
      </c>
      <c r="E276" s="137">
        <v>0</v>
      </c>
      <c r="F276" s="137">
        <v>0</v>
      </c>
    </row>
    <row r="277" spans="1:6" ht="11.25">
      <c r="A277" s="137" t="s">
        <v>106</v>
      </c>
      <c r="B277" s="137" t="s">
        <v>2219</v>
      </c>
      <c r="C277" s="137" t="s">
        <v>2219</v>
      </c>
      <c r="E277" s="137">
        <v>400380</v>
      </c>
      <c r="F277" s="137">
        <v>398383</v>
      </c>
    </row>
    <row r="278" spans="1:6" ht="11.25">
      <c r="A278" s="137" t="s">
        <v>106</v>
      </c>
      <c r="B278" s="137" t="s">
        <v>359</v>
      </c>
      <c r="C278" s="137" t="s">
        <v>36</v>
      </c>
      <c r="E278" s="137">
        <v>37</v>
      </c>
      <c r="F278" s="137">
        <v>0</v>
      </c>
    </row>
    <row r="279" spans="1:6" ht="11.25">
      <c r="A279" s="137" t="s">
        <v>106</v>
      </c>
      <c r="B279" s="137" t="s">
        <v>72</v>
      </c>
      <c r="C279" s="137" t="s">
        <v>38</v>
      </c>
      <c r="E279" s="137">
        <v>193012</v>
      </c>
      <c r="F279" s="137">
        <v>192163</v>
      </c>
    </row>
    <row r="280" spans="1:6" ht="11.25">
      <c r="A280" s="137" t="s">
        <v>106</v>
      </c>
      <c r="B280" s="137" t="s">
        <v>73</v>
      </c>
      <c r="C280" s="137" t="s">
        <v>40</v>
      </c>
      <c r="E280" s="137">
        <v>54153</v>
      </c>
      <c r="F280" s="137">
        <v>54170</v>
      </c>
    </row>
    <row r="281" spans="1:6" ht="11.25">
      <c r="A281" s="137" t="s">
        <v>106</v>
      </c>
      <c r="B281" s="137" t="s">
        <v>365</v>
      </c>
      <c r="C281" s="137" t="s">
        <v>42</v>
      </c>
      <c r="E281" s="137">
        <v>982</v>
      </c>
      <c r="F281" s="137">
        <v>916</v>
      </c>
    </row>
    <row r="282" spans="1:6" ht="11.25">
      <c r="A282" s="137" t="s">
        <v>106</v>
      </c>
      <c r="B282" s="137" t="s">
        <v>76</v>
      </c>
      <c r="C282" s="137" t="s">
        <v>44</v>
      </c>
      <c r="E282" s="137">
        <v>10905</v>
      </c>
      <c r="F282" s="137">
        <v>11124</v>
      </c>
    </row>
    <row r="283" spans="1:6" ht="11.25">
      <c r="A283" s="137" t="s">
        <v>106</v>
      </c>
      <c r="B283" s="137" t="s">
        <v>77</v>
      </c>
      <c r="C283" s="137" t="s">
        <v>46</v>
      </c>
      <c r="E283" s="137">
        <v>43461</v>
      </c>
      <c r="F283" s="137">
        <v>44590</v>
      </c>
    </row>
    <row r="284" spans="1:6" ht="11.25">
      <c r="A284" s="137" t="s">
        <v>106</v>
      </c>
      <c r="B284" s="137" t="s">
        <v>82</v>
      </c>
      <c r="C284" s="137" t="s">
        <v>48</v>
      </c>
      <c r="E284" s="137">
        <v>601</v>
      </c>
      <c r="F284" s="137">
        <v>645</v>
      </c>
    </row>
    <row r="285" spans="1:6" ht="11.25">
      <c r="A285" s="137" t="s">
        <v>106</v>
      </c>
      <c r="B285" s="137" t="s">
        <v>83</v>
      </c>
      <c r="C285" s="137" t="s">
        <v>50</v>
      </c>
      <c r="E285" s="137">
        <v>0</v>
      </c>
      <c r="F285" s="137">
        <v>0</v>
      </c>
    </row>
    <row r="286" spans="1:6" ht="11.25">
      <c r="A286" s="137" t="s">
        <v>106</v>
      </c>
      <c r="B286" s="137" t="s">
        <v>85</v>
      </c>
      <c r="C286" s="137" t="s">
        <v>52</v>
      </c>
      <c r="E286" s="137">
        <v>92366</v>
      </c>
      <c r="F286" s="137">
        <v>89911</v>
      </c>
    </row>
    <row r="287" spans="1:6" ht="11.25">
      <c r="A287" s="137" t="s">
        <v>106</v>
      </c>
      <c r="B287" s="137" t="s">
        <v>506</v>
      </c>
      <c r="C287" s="137" t="s">
        <v>18</v>
      </c>
      <c r="E287" s="137">
        <v>4863</v>
      </c>
      <c r="F287" s="137">
        <v>4864</v>
      </c>
    </row>
    <row r="288" spans="1:6" ht="11.25">
      <c r="A288" s="137" t="s">
        <v>106</v>
      </c>
      <c r="B288" s="137" t="s">
        <v>805</v>
      </c>
      <c r="C288" s="137" t="s">
        <v>20</v>
      </c>
      <c r="E288" s="137">
        <v>0</v>
      </c>
      <c r="F288" s="137">
        <v>0</v>
      </c>
    </row>
    <row r="289" spans="1:6" ht="11.25">
      <c r="A289" s="137" t="s">
        <v>106</v>
      </c>
      <c r="B289" s="137" t="s">
        <v>1048</v>
      </c>
      <c r="C289" s="137" t="s">
        <v>22</v>
      </c>
      <c r="E289" s="137">
        <v>0</v>
      </c>
      <c r="F289" s="137">
        <v>0</v>
      </c>
    </row>
    <row r="290" spans="1:6" ht="11.25">
      <c r="A290" s="137" t="s">
        <v>106</v>
      </c>
      <c r="B290" s="137" t="s">
        <v>1236</v>
      </c>
      <c r="C290" s="137" t="s">
        <v>24</v>
      </c>
      <c r="E290" s="137">
        <v>0</v>
      </c>
      <c r="F290" s="137">
        <v>0</v>
      </c>
    </row>
    <row r="291" spans="1:6" ht="11.25">
      <c r="A291" s="137" t="s">
        <v>106</v>
      </c>
      <c r="B291" s="137" t="s">
        <v>1371</v>
      </c>
      <c r="C291" s="137" t="s">
        <v>26</v>
      </c>
      <c r="E291" s="137">
        <v>0</v>
      </c>
      <c r="F291" s="137">
        <v>0</v>
      </c>
    </row>
    <row r="292" spans="1:6" ht="11.25">
      <c r="A292" s="137" t="s">
        <v>107</v>
      </c>
      <c r="B292" s="137" t="s">
        <v>2219</v>
      </c>
      <c r="C292" s="137" t="s">
        <v>2219</v>
      </c>
      <c r="E292" s="137">
        <v>3975826</v>
      </c>
      <c r="F292" s="137">
        <v>3955185</v>
      </c>
    </row>
    <row r="293" spans="1:6" ht="11.25">
      <c r="A293" s="137" t="s">
        <v>107</v>
      </c>
      <c r="B293" s="137" t="s">
        <v>359</v>
      </c>
      <c r="C293" s="137" t="s">
        <v>36</v>
      </c>
      <c r="E293" s="137">
        <v>541</v>
      </c>
      <c r="F293" s="137">
        <v>541</v>
      </c>
    </row>
    <row r="294" spans="1:6" ht="11.25">
      <c r="A294" s="137" t="s">
        <v>107</v>
      </c>
      <c r="B294" s="137" t="s">
        <v>72</v>
      </c>
      <c r="C294" s="137" t="s">
        <v>38</v>
      </c>
      <c r="E294" s="137">
        <v>1956300</v>
      </c>
      <c r="F294" s="137">
        <v>1952678</v>
      </c>
    </row>
    <row r="295" spans="1:6" ht="11.25">
      <c r="A295" s="137" t="s">
        <v>107</v>
      </c>
      <c r="B295" s="137" t="s">
        <v>73</v>
      </c>
      <c r="C295" s="137" t="s">
        <v>40</v>
      </c>
      <c r="E295" s="137">
        <v>556891</v>
      </c>
      <c r="F295" s="137">
        <v>550215</v>
      </c>
    </row>
    <row r="296" spans="1:6" ht="11.25">
      <c r="A296" s="137" t="s">
        <v>107</v>
      </c>
      <c r="B296" s="137" t="s">
        <v>365</v>
      </c>
      <c r="C296" s="137" t="s">
        <v>42</v>
      </c>
      <c r="E296" s="137">
        <v>16458</v>
      </c>
      <c r="F296" s="137">
        <v>16204</v>
      </c>
    </row>
    <row r="297" spans="1:6" ht="11.25">
      <c r="A297" s="137" t="s">
        <v>107</v>
      </c>
      <c r="B297" s="137" t="s">
        <v>76</v>
      </c>
      <c r="C297" s="137" t="s">
        <v>44</v>
      </c>
      <c r="E297" s="137">
        <v>392276</v>
      </c>
      <c r="F297" s="137">
        <v>391235</v>
      </c>
    </row>
    <row r="298" spans="1:6" ht="11.25">
      <c r="A298" s="137" t="s">
        <v>107</v>
      </c>
      <c r="B298" s="137" t="s">
        <v>77</v>
      </c>
      <c r="C298" s="137" t="s">
        <v>46</v>
      </c>
      <c r="E298" s="137">
        <v>390726</v>
      </c>
      <c r="F298" s="137">
        <v>381968</v>
      </c>
    </row>
    <row r="299" spans="1:6" ht="11.25">
      <c r="A299" s="137" t="s">
        <v>107</v>
      </c>
      <c r="B299" s="137" t="s">
        <v>82</v>
      </c>
      <c r="C299" s="137" t="s">
        <v>48</v>
      </c>
      <c r="E299" s="137">
        <v>12791</v>
      </c>
      <c r="F299" s="137">
        <v>12292</v>
      </c>
    </row>
    <row r="300" spans="1:6" ht="11.25">
      <c r="A300" s="137" t="s">
        <v>107</v>
      </c>
      <c r="B300" s="137" t="s">
        <v>83</v>
      </c>
      <c r="C300" s="137" t="s">
        <v>50</v>
      </c>
      <c r="E300" s="137">
        <v>0</v>
      </c>
      <c r="F300" s="137">
        <v>0</v>
      </c>
    </row>
    <row r="301" spans="1:6" ht="11.25">
      <c r="A301" s="137" t="s">
        <v>107</v>
      </c>
      <c r="B301" s="137" t="s">
        <v>85</v>
      </c>
      <c r="C301" s="137" t="s">
        <v>52</v>
      </c>
      <c r="E301" s="137">
        <v>517983</v>
      </c>
      <c r="F301" s="137">
        <v>519646</v>
      </c>
    </row>
    <row r="302" spans="1:6" ht="11.25">
      <c r="A302" s="137" t="s">
        <v>107</v>
      </c>
      <c r="B302" s="137" t="s">
        <v>506</v>
      </c>
      <c r="C302" s="137" t="s">
        <v>18</v>
      </c>
      <c r="E302" s="137">
        <v>131860</v>
      </c>
      <c r="F302" s="137">
        <v>130406</v>
      </c>
    </row>
    <row r="303" spans="1:6" ht="11.25">
      <c r="A303" s="137" t="s">
        <v>107</v>
      </c>
      <c r="B303" s="137" t="s">
        <v>805</v>
      </c>
      <c r="C303" s="137" t="s">
        <v>20</v>
      </c>
      <c r="E303" s="137">
        <v>0</v>
      </c>
      <c r="F303" s="137">
        <v>0</v>
      </c>
    </row>
    <row r="304" spans="1:6" ht="11.25">
      <c r="A304" s="137" t="s">
        <v>107</v>
      </c>
      <c r="B304" s="137" t="s">
        <v>1048</v>
      </c>
      <c r="C304" s="137" t="s">
        <v>22</v>
      </c>
      <c r="E304" s="137">
        <v>0</v>
      </c>
      <c r="F304" s="137">
        <v>0</v>
      </c>
    </row>
    <row r="305" spans="1:6" ht="11.25">
      <c r="A305" s="137" t="s">
        <v>107</v>
      </c>
      <c r="B305" s="137" t="s">
        <v>1236</v>
      </c>
      <c r="C305" s="137" t="s">
        <v>24</v>
      </c>
      <c r="E305" s="137">
        <v>0</v>
      </c>
      <c r="F305" s="137">
        <v>0</v>
      </c>
    </row>
    <row r="306" spans="1:6" ht="11.25">
      <c r="A306" s="137" t="s">
        <v>107</v>
      </c>
      <c r="B306" s="137" t="s">
        <v>1371</v>
      </c>
      <c r="C306" s="137" t="s">
        <v>26</v>
      </c>
      <c r="E306" s="137">
        <v>0</v>
      </c>
      <c r="F306" s="137">
        <v>0</v>
      </c>
    </row>
    <row r="307" spans="1:6" ht="11.25">
      <c r="A307" s="137" t="s">
        <v>108</v>
      </c>
      <c r="B307" s="137" t="s">
        <v>2219</v>
      </c>
      <c r="C307" s="137" t="s">
        <v>2219</v>
      </c>
      <c r="E307" s="137">
        <v>1638854</v>
      </c>
      <c r="F307" s="137">
        <v>1618143</v>
      </c>
    </row>
    <row r="308" spans="1:6" ht="11.25">
      <c r="A308" s="137" t="s">
        <v>108</v>
      </c>
      <c r="B308" s="137" t="s">
        <v>359</v>
      </c>
      <c r="C308" s="137" t="s">
        <v>36</v>
      </c>
      <c r="E308" s="137">
        <v>0</v>
      </c>
      <c r="F308" s="137">
        <v>0</v>
      </c>
    </row>
    <row r="309" spans="1:6" ht="11.25">
      <c r="A309" s="137" t="s">
        <v>108</v>
      </c>
      <c r="B309" s="137" t="s">
        <v>72</v>
      </c>
      <c r="C309" s="137" t="s">
        <v>38</v>
      </c>
      <c r="E309" s="137">
        <v>705881</v>
      </c>
      <c r="F309" s="137">
        <v>703116</v>
      </c>
    </row>
    <row r="310" spans="1:6" ht="11.25">
      <c r="A310" s="137" t="s">
        <v>108</v>
      </c>
      <c r="B310" s="137" t="s">
        <v>73</v>
      </c>
      <c r="C310" s="137" t="s">
        <v>40</v>
      </c>
      <c r="E310" s="137">
        <v>198908</v>
      </c>
      <c r="F310" s="137">
        <v>200025</v>
      </c>
    </row>
    <row r="311" spans="1:6" ht="11.25">
      <c r="A311" s="137" t="s">
        <v>108</v>
      </c>
      <c r="B311" s="137" t="s">
        <v>365</v>
      </c>
      <c r="C311" s="137" t="s">
        <v>42</v>
      </c>
      <c r="E311" s="137">
        <v>76671</v>
      </c>
      <c r="F311" s="137">
        <v>68794</v>
      </c>
    </row>
    <row r="312" spans="1:6" ht="11.25">
      <c r="A312" s="137" t="s">
        <v>108</v>
      </c>
      <c r="B312" s="137" t="s">
        <v>76</v>
      </c>
      <c r="C312" s="137" t="s">
        <v>44</v>
      </c>
      <c r="E312" s="137">
        <v>204541</v>
      </c>
      <c r="F312" s="137">
        <v>202781</v>
      </c>
    </row>
    <row r="313" spans="1:6" ht="11.25">
      <c r="A313" s="137" t="s">
        <v>108</v>
      </c>
      <c r="B313" s="137" t="s">
        <v>77</v>
      </c>
      <c r="C313" s="137" t="s">
        <v>46</v>
      </c>
      <c r="E313" s="137">
        <v>264229</v>
      </c>
      <c r="F313" s="137">
        <v>254523</v>
      </c>
    </row>
    <row r="314" spans="1:6" ht="11.25">
      <c r="A314" s="137" t="s">
        <v>108</v>
      </c>
      <c r="B314" s="137" t="s">
        <v>82</v>
      </c>
      <c r="C314" s="137" t="s">
        <v>48</v>
      </c>
      <c r="E314" s="137">
        <v>556</v>
      </c>
      <c r="F314" s="137">
        <v>420</v>
      </c>
    </row>
    <row r="315" spans="1:6" ht="11.25">
      <c r="A315" s="137" t="s">
        <v>108</v>
      </c>
      <c r="B315" s="137" t="s">
        <v>83</v>
      </c>
      <c r="C315" s="137" t="s">
        <v>50</v>
      </c>
      <c r="E315" s="137">
        <v>0</v>
      </c>
      <c r="F315" s="137">
        <v>0</v>
      </c>
    </row>
    <row r="316" spans="1:6" ht="11.25">
      <c r="A316" s="137" t="s">
        <v>108</v>
      </c>
      <c r="B316" s="137" t="s">
        <v>85</v>
      </c>
      <c r="C316" s="137" t="s">
        <v>52</v>
      </c>
      <c r="E316" s="137">
        <v>168709</v>
      </c>
      <c r="F316" s="137">
        <v>169052</v>
      </c>
    </row>
    <row r="317" spans="1:6" ht="11.25">
      <c r="A317" s="137" t="s">
        <v>108</v>
      </c>
      <c r="B317" s="137" t="s">
        <v>506</v>
      </c>
      <c r="C317" s="137" t="s">
        <v>18</v>
      </c>
      <c r="E317" s="137">
        <v>19359</v>
      </c>
      <c r="F317" s="137">
        <v>19432</v>
      </c>
    </row>
    <row r="318" spans="1:6" ht="11.25">
      <c r="A318" s="137" t="s">
        <v>108</v>
      </c>
      <c r="B318" s="137" t="s">
        <v>805</v>
      </c>
      <c r="C318" s="137" t="s">
        <v>20</v>
      </c>
      <c r="E318" s="137">
        <v>0</v>
      </c>
      <c r="F318" s="137">
        <v>0</v>
      </c>
    </row>
    <row r="319" spans="1:6" ht="11.25">
      <c r="A319" s="137" t="s">
        <v>108</v>
      </c>
      <c r="B319" s="137" t="s">
        <v>1048</v>
      </c>
      <c r="C319" s="137" t="s">
        <v>22</v>
      </c>
      <c r="E319" s="137">
        <v>0</v>
      </c>
      <c r="F319" s="137">
        <v>0</v>
      </c>
    </row>
    <row r="320" spans="1:6" ht="11.25">
      <c r="A320" s="137" t="s">
        <v>108</v>
      </c>
      <c r="B320" s="137" t="s">
        <v>1236</v>
      </c>
      <c r="C320" s="137" t="s">
        <v>24</v>
      </c>
      <c r="E320" s="137">
        <v>0</v>
      </c>
      <c r="F320" s="137">
        <v>0</v>
      </c>
    </row>
    <row r="321" spans="1:6" ht="11.25">
      <c r="A321" s="137" t="s">
        <v>108</v>
      </c>
      <c r="B321" s="137" t="s">
        <v>1371</v>
      </c>
      <c r="C321" s="137" t="s">
        <v>26</v>
      </c>
      <c r="E321" s="137">
        <v>0</v>
      </c>
      <c r="F321" s="137">
        <v>0</v>
      </c>
    </row>
    <row r="322" spans="1:6" ht="11.25">
      <c r="A322" s="137" t="s">
        <v>109</v>
      </c>
      <c r="B322" s="137" t="s">
        <v>2219</v>
      </c>
      <c r="C322" s="137" t="s">
        <v>2219</v>
      </c>
      <c r="E322" s="137">
        <v>5363701</v>
      </c>
      <c r="F322" s="137">
        <v>5318291</v>
      </c>
    </row>
    <row r="323" spans="1:6" ht="11.25">
      <c r="A323" s="137" t="s">
        <v>109</v>
      </c>
      <c r="B323" s="137" t="s">
        <v>359</v>
      </c>
      <c r="C323" s="137" t="s">
        <v>36</v>
      </c>
      <c r="E323" s="137">
        <v>18</v>
      </c>
      <c r="F323" s="137">
        <v>40</v>
      </c>
    </row>
    <row r="324" spans="1:6" ht="11.25">
      <c r="A324" s="137" t="s">
        <v>109</v>
      </c>
      <c r="B324" s="137" t="s">
        <v>72</v>
      </c>
      <c r="C324" s="137" t="s">
        <v>38</v>
      </c>
      <c r="E324" s="137">
        <v>1759250</v>
      </c>
      <c r="F324" s="137">
        <v>1744501</v>
      </c>
    </row>
    <row r="325" spans="1:6" ht="11.25">
      <c r="A325" s="137" t="s">
        <v>109</v>
      </c>
      <c r="B325" s="137" t="s">
        <v>73</v>
      </c>
      <c r="C325" s="137" t="s">
        <v>40</v>
      </c>
      <c r="E325" s="137">
        <v>498699</v>
      </c>
      <c r="F325" s="137">
        <v>495210</v>
      </c>
    </row>
    <row r="326" spans="1:6" ht="11.25">
      <c r="A326" s="137" t="s">
        <v>109</v>
      </c>
      <c r="B326" s="137" t="s">
        <v>365</v>
      </c>
      <c r="C326" s="137" t="s">
        <v>42</v>
      </c>
      <c r="E326" s="137">
        <v>22804</v>
      </c>
      <c r="F326" s="137">
        <v>24836</v>
      </c>
    </row>
    <row r="327" spans="1:6" ht="11.25">
      <c r="A327" s="137" t="s">
        <v>109</v>
      </c>
      <c r="B327" s="137" t="s">
        <v>76</v>
      </c>
      <c r="C327" s="137" t="s">
        <v>44</v>
      </c>
      <c r="E327" s="137">
        <v>1118599</v>
      </c>
      <c r="F327" s="137">
        <v>1097129</v>
      </c>
    </row>
    <row r="328" spans="1:6" ht="11.25">
      <c r="A328" s="137" t="s">
        <v>109</v>
      </c>
      <c r="B328" s="137" t="s">
        <v>77</v>
      </c>
      <c r="C328" s="137" t="s">
        <v>46</v>
      </c>
      <c r="E328" s="137">
        <v>653241</v>
      </c>
      <c r="F328" s="137">
        <v>650387</v>
      </c>
    </row>
    <row r="329" spans="1:6" ht="11.25">
      <c r="A329" s="137" t="s">
        <v>109</v>
      </c>
      <c r="B329" s="137" t="s">
        <v>82</v>
      </c>
      <c r="C329" s="137" t="s">
        <v>48</v>
      </c>
      <c r="E329" s="137">
        <v>7866</v>
      </c>
      <c r="F329" s="137">
        <v>8092</v>
      </c>
    </row>
    <row r="330" spans="1:6" ht="11.25">
      <c r="A330" s="137" t="s">
        <v>109</v>
      </c>
      <c r="B330" s="137" t="s">
        <v>83</v>
      </c>
      <c r="C330" s="137" t="s">
        <v>50</v>
      </c>
      <c r="E330" s="137">
        <v>0</v>
      </c>
      <c r="F330" s="137">
        <v>0</v>
      </c>
    </row>
    <row r="331" spans="1:6" ht="11.25">
      <c r="A331" s="137" t="s">
        <v>109</v>
      </c>
      <c r="B331" s="137" t="s">
        <v>85</v>
      </c>
      <c r="C331" s="137" t="s">
        <v>52</v>
      </c>
      <c r="E331" s="137">
        <v>1089887</v>
      </c>
      <c r="F331" s="137">
        <v>1091697</v>
      </c>
    </row>
    <row r="332" spans="1:6" ht="11.25">
      <c r="A332" s="137" t="s">
        <v>109</v>
      </c>
      <c r="B332" s="137" t="s">
        <v>506</v>
      </c>
      <c r="C332" s="137" t="s">
        <v>18</v>
      </c>
      <c r="E332" s="137">
        <v>210337</v>
      </c>
      <c r="F332" s="137">
        <v>203399</v>
      </c>
    </row>
    <row r="333" spans="1:6" ht="11.25">
      <c r="A333" s="137" t="s">
        <v>109</v>
      </c>
      <c r="B333" s="137" t="s">
        <v>805</v>
      </c>
      <c r="C333" s="137" t="s">
        <v>20</v>
      </c>
      <c r="E333" s="137">
        <v>3000</v>
      </c>
      <c r="F333" s="137">
        <v>3000</v>
      </c>
    </row>
    <row r="334" spans="1:6" ht="11.25">
      <c r="A334" s="137" t="s">
        <v>109</v>
      </c>
      <c r="B334" s="137" t="s">
        <v>1048</v>
      </c>
      <c r="C334" s="137" t="s">
        <v>22</v>
      </c>
      <c r="E334" s="137">
        <v>0</v>
      </c>
      <c r="F334" s="137">
        <v>0</v>
      </c>
    </row>
    <row r="335" spans="1:6" ht="11.25">
      <c r="A335" s="137" t="s">
        <v>109</v>
      </c>
      <c r="B335" s="137" t="s">
        <v>1236</v>
      </c>
      <c r="C335" s="137" t="s">
        <v>24</v>
      </c>
      <c r="E335" s="137">
        <v>0</v>
      </c>
      <c r="F335" s="137">
        <v>0</v>
      </c>
    </row>
    <row r="336" spans="1:6" ht="11.25">
      <c r="A336" s="137" t="s">
        <v>109</v>
      </c>
      <c r="B336" s="137" t="s">
        <v>1371</v>
      </c>
      <c r="C336" s="137" t="s">
        <v>26</v>
      </c>
      <c r="E336" s="137">
        <v>0</v>
      </c>
      <c r="F336" s="137">
        <v>0</v>
      </c>
    </row>
    <row r="337" spans="1:6" ht="11.25">
      <c r="A337" s="137" t="s">
        <v>110</v>
      </c>
      <c r="B337" s="137" t="s">
        <v>2219</v>
      </c>
      <c r="C337" s="137" t="s">
        <v>2219</v>
      </c>
      <c r="E337" s="137">
        <v>2251835</v>
      </c>
      <c r="F337" s="137">
        <v>2240879</v>
      </c>
    </row>
    <row r="338" spans="1:6" ht="11.25">
      <c r="A338" s="137" t="s">
        <v>110</v>
      </c>
      <c r="B338" s="137" t="s">
        <v>359</v>
      </c>
      <c r="C338" s="137" t="s">
        <v>36</v>
      </c>
      <c r="E338" s="137">
        <v>7904</v>
      </c>
      <c r="F338" s="137">
        <v>7984</v>
      </c>
    </row>
    <row r="339" spans="1:6" ht="11.25">
      <c r="A339" s="137" t="s">
        <v>110</v>
      </c>
      <c r="B339" s="137" t="s">
        <v>72</v>
      </c>
      <c r="C339" s="137" t="s">
        <v>38</v>
      </c>
      <c r="E339" s="137">
        <v>1303164</v>
      </c>
      <c r="F339" s="137">
        <v>1296985</v>
      </c>
    </row>
    <row r="340" spans="1:6" ht="11.25">
      <c r="A340" s="137" t="s">
        <v>110</v>
      </c>
      <c r="B340" s="137" t="s">
        <v>73</v>
      </c>
      <c r="C340" s="137" t="s">
        <v>40</v>
      </c>
      <c r="E340" s="137">
        <v>372909</v>
      </c>
      <c r="F340" s="137">
        <v>375067</v>
      </c>
    </row>
    <row r="341" spans="1:6" ht="11.25">
      <c r="A341" s="137" t="s">
        <v>110</v>
      </c>
      <c r="B341" s="137" t="s">
        <v>365</v>
      </c>
      <c r="C341" s="137" t="s">
        <v>42</v>
      </c>
      <c r="E341" s="137">
        <v>11996</v>
      </c>
      <c r="F341" s="137">
        <v>10590</v>
      </c>
    </row>
    <row r="342" spans="1:6" ht="11.25">
      <c r="A342" s="137" t="s">
        <v>110</v>
      </c>
      <c r="B342" s="137" t="s">
        <v>76</v>
      </c>
      <c r="C342" s="137" t="s">
        <v>44</v>
      </c>
      <c r="E342" s="137">
        <v>200908</v>
      </c>
      <c r="F342" s="137">
        <v>204707</v>
      </c>
    </row>
    <row r="343" spans="1:6" ht="11.25">
      <c r="A343" s="137" t="s">
        <v>110</v>
      </c>
      <c r="B343" s="137" t="s">
        <v>77</v>
      </c>
      <c r="C343" s="137" t="s">
        <v>46</v>
      </c>
      <c r="E343" s="137">
        <v>252394</v>
      </c>
      <c r="F343" s="137">
        <v>247722</v>
      </c>
    </row>
    <row r="344" spans="1:6" ht="11.25">
      <c r="A344" s="137" t="s">
        <v>110</v>
      </c>
      <c r="B344" s="137" t="s">
        <v>82</v>
      </c>
      <c r="C344" s="137" t="s">
        <v>48</v>
      </c>
      <c r="E344" s="137">
        <v>8771</v>
      </c>
      <c r="F344" s="137">
        <v>8672</v>
      </c>
    </row>
    <row r="345" spans="1:6" ht="11.25">
      <c r="A345" s="137" t="s">
        <v>110</v>
      </c>
      <c r="B345" s="137" t="s">
        <v>83</v>
      </c>
      <c r="C345" s="137" t="s">
        <v>50</v>
      </c>
      <c r="E345" s="137">
        <v>0</v>
      </c>
      <c r="F345" s="137">
        <v>0</v>
      </c>
    </row>
    <row r="346" spans="1:6" ht="11.25">
      <c r="A346" s="137" t="s">
        <v>110</v>
      </c>
      <c r="B346" s="137" t="s">
        <v>85</v>
      </c>
      <c r="C346" s="137" t="s">
        <v>52</v>
      </c>
      <c r="E346" s="137">
        <v>27</v>
      </c>
      <c r="F346" s="137">
        <v>0</v>
      </c>
    </row>
    <row r="347" spans="1:6" ht="11.25">
      <c r="A347" s="137" t="s">
        <v>110</v>
      </c>
      <c r="B347" s="137" t="s">
        <v>506</v>
      </c>
      <c r="C347" s="137" t="s">
        <v>18</v>
      </c>
      <c r="E347" s="137">
        <v>93762</v>
      </c>
      <c r="F347" s="137">
        <v>89152</v>
      </c>
    </row>
    <row r="348" spans="1:6" ht="11.25">
      <c r="A348" s="137" t="s">
        <v>110</v>
      </c>
      <c r="B348" s="137" t="s">
        <v>805</v>
      </c>
      <c r="C348" s="137" t="s">
        <v>20</v>
      </c>
      <c r="E348" s="137">
        <v>0</v>
      </c>
      <c r="F348" s="137">
        <v>0</v>
      </c>
    </row>
    <row r="349" spans="1:6" ht="11.25">
      <c r="A349" s="137" t="s">
        <v>110</v>
      </c>
      <c r="B349" s="137" t="s">
        <v>1048</v>
      </c>
      <c r="C349" s="137" t="s">
        <v>22</v>
      </c>
      <c r="E349" s="137">
        <v>0</v>
      </c>
      <c r="F349" s="137">
        <v>0</v>
      </c>
    </row>
    <row r="350" spans="1:6" ht="11.25">
      <c r="A350" s="137" t="s">
        <v>110</v>
      </c>
      <c r="B350" s="137" t="s">
        <v>1236</v>
      </c>
      <c r="C350" s="137" t="s">
        <v>24</v>
      </c>
      <c r="E350" s="137">
        <v>0</v>
      </c>
      <c r="F350" s="137">
        <v>0</v>
      </c>
    </row>
    <row r="351" spans="1:6" ht="11.25">
      <c r="A351" s="137" t="s">
        <v>110</v>
      </c>
      <c r="B351" s="137" t="s">
        <v>1371</v>
      </c>
      <c r="C351" s="137" t="s">
        <v>26</v>
      </c>
      <c r="E351" s="137">
        <v>0</v>
      </c>
      <c r="F351" s="137">
        <v>0</v>
      </c>
    </row>
    <row r="352" spans="1:6" ht="11.25">
      <c r="A352" s="137" t="s">
        <v>111</v>
      </c>
      <c r="B352" s="137" t="s">
        <v>2219</v>
      </c>
      <c r="C352" s="137" t="s">
        <v>2219</v>
      </c>
      <c r="E352" s="137">
        <v>670210</v>
      </c>
      <c r="F352" s="137">
        <v>617035</v>
      </c>
    </row>
    <row r="353" spans="1:6" ht="11.25">
      <c r="A353" s="137" t="s">
        <v>111</v>
      </c>
      <c r="B353" s="137" t="s">
        <v>359</v>
      </c>
      <c r="C353" s="137" t="s">
        <v>36</v>
      </c>
      <c r="E353" s="137">
        <v>0</v>
      </c>
      <c r="F353" s="137">
        <v>0</v>
      </c>
    </row>
    <row r="354" spans="1:6" ht="11.25">
      <c r="A354" s="137" t="s">
        <v>111</v>
      </c>
      <c r="B354" s="137" t="s">
        <v>72</v>
      </c>
      <c r="C354" s="137" t="s">
        <v>38</v>
      </c>
      <c r="E354" s="137">
        <v>0</v>
      </c>
      <c r="F354" s="137">
        <v>0</v>
      </c>
    </row>
    <row r="355" spans="1:6" ht="11.25">
      <c r="A355" s="137" t="s">
        <v>111</v>
      </c>
      <c r="B355" s="137" t="s">
        <v>73</v>
      </c>
      <c r="C355" s="137" t="s">
        <v>40</v>
      </c>
      <c r="E355" s="137">
        <v>0</v>
      </c>
      <c r="F355" s="137">
        <v>0</v>
      </c>
    </row>
    <row r="356" spans="1:6" ht="11.25">
      <c r="A356" s="137" t="s">
        <v>111</v>
      </c>
      <c r="B356" s="137" t="s">
        <v>365</v>
      </c>
      <c r="C356" s="137" t="s">
        <v>42</v>
      </c>
      <c r="E356" s="137">
        <v>0</v>
      </c>
      <c r="F356" s="137">
        <v>0</v>
      </c>
    </row>
    <row r="357" spans="1:6" ht="11.25">
      <c r="A357" s="137" t="s">
        <v>111</v>
      </c>
      <c r="B357" s="137" t="s">
        <v>76</v>
      </c>
      <c r="C357" s="137" t="s">
        <v>44</v>
      </c>
      <c r="E357" s="137">
        <v>0</v>
      </c>
      <c r="F357" s="137">
        <v>0</v>
      </c>
    </row>
    <row r="358" spans="1:6" ht="11.25">
      <c r="A358" s="137" t="s">
        <v>111</v>
      </c>
      <c r="B358" s="137" t="s">
        <v>77</v>
      </c>
      <c r="C358" s="137" t="s">
        <v>46</v>
      </c>
      <c r="E358" s="137">
        <v>22587</v>
      </c>
      <c r="F358" s="137">
        <v>21359</v>
      </c>
    </row>
    <row r="359" spans="1:6" ht="11.25">
      <c r="A359" s="137" t="s">
        <v>111</v>
      </c>
      <c r="B359" s="137" t="s">
        <v>82</v>
      </c>
      <c r="C359" s="137" t="s">
        <v>48</v>
      </c>
      <c r="E359" s="137">
        <v>647623</v>
      </c>
      <c r="F359" s="137">
        <v>595676</v>
      </c>
    </row>
    <row r="360" spans="1:6" ht="11.25">
      <c r="A360" s="137" t="s">
        <v>111</v>
      </c>
      <c r="B360" s="137" t="s">
        <v>83</v>
      </c>
      <c r="C360" s="137" t="s">
        <v>50</v>
      </c>
      <c r="E360" s="137">
        <v>0</v>
      </c>
      <c r="F360" s="137">
        <v>0</v>
      </c>
    </row>
    <row r="361" spans="1:6" ht="11.25">
      <c r="A361" s="137" t="s">
        <v>111</v>
      </c>
      <c r="B361" s="137" t="s">
        <v>85</v>
      </c>
      <c r="C361" s="137" t="s">
        <v>52</v>
      </c>
      <c r="E361" s="137">
        <v>0</v>
      </c>
      <c r="F361" s="137">
        <v>0</v>
      </c>
    </row>
    <row r="362" spans="1:6" ht="11.25">
      <c r="A362" s="137" t="s">
        <v>111</v>
      </c>
      <c r="B362" s="137" t="s">
        <v>506</v>
      </c>
      <c r="C362" s="137" t="s">
        <v>18</v>
      </c>
      <c r="E362" s="137">
        <v>0</v>
      </c>
      <c r="F362" s="137">
        <v>0</v>
      </c>
    </row>
    <row r="363" spans="1:6" ht="11.25">
      <c r="A363" s="137" t="s">
        <v>111</v>
      </c>
      <c r="B363" s="137" t="s">
        <v>805</v>
      </c>
      <c r="C363" s="137" t="s">
        <v>20</v>
      </c>
      <c r="E363" s="137">
        <v>0</v>
      </c>
      <c r="F363" s="137">
        <v>0</v>
      </c>
    </row>
    <row r="364" spans="1:6" ht="11.25">
      <c r="A364" s="137" t="s">
        <v>111</v>
      </c>
      <c r="B364" s="137" t="s">
        <v>1048</v>
      </c>
      <c r="C364" s="137" t="s">
        <v>22</v>
      </c>
      <c r="E364" s="137">
        <v>0</v>
      </c>
      <c r="F364" s="137">
        <v>0</v>
      </c>
    </row>
    <row r="365" spans="1:6" ht="11.25">
      <c r="A365" s="137" t="s">
        <v>111</v>
      </c>
      <c r="B365" s="137" t="s">
        <v>1236</v>
      </c>
      <c r="C365" s="137" t="s">
        <v>24</v>
      </c>
      <c r="E365" s="137">
        <v>0</v>
      </c>
      <c r="F365" s="137">
        <v>0</v>
      </c>
    </row>
    <row r="366" spans="1:6" ht="11.25">
      <c r="A366" s="137" t="s">
        <v>111</v>
      </c>
      <c r="B366" s="137" t="s">
        <v>1371</v>
      </c>
      <c r="C366" s="137" t="s">
        <v>26</v>
      </c>
      <c r="E366" s="137">
        <v>0</v>
      </c>
      <c r="F366" s="137">
        <v>0</v>
      </c>
    </row>
    <row r="367" spans="1:6" ht="11.25">
      <c r="A367" s="137" t="s">
        <v>112</v>
      </c>
      <c r="B367" s="137" t="s">
        <v>2219</v>
      </c>
      <c r="C367" s="137" t="s">
        <v>2219</v>
      </c>
      <c r="E367" s="137">
        <v>1052190</v>
      </c>
      <c r="F367" s="137">
        <v>1013031</v>
      </c>
    </row>
    <row r="368" spans="1:6" ht="11.25">
      <c r="A368" s="137" t="s">
        <v>112</v>
      </c>
      <c r="B368" s="137" t="s">
        <v>359</v>
      </c>
      <c r="C368" s="137" t="s">
        <v>36</v>
      </c>
      <c r="E368" s="137">
        <v>599</v>
      </c>
      <c r="F368" s="137">
        <v>0</v>
      </c>
    </row>
    <row r="369" spans="1:6" ht="11.25">
      <c r="A369" s="137" t="s">
        <v>112</v>
      </c>
      <c r="B369" s="137" t="s">
        <v>72</v>
      </c>
      <c r="C369" s="137" t="s">
        <v>38</v>
      </c>
      <c r="E369" s="137">
        <v>226542</v>
      </c>
      <c r="F369" s="137">
        <v>224736</v>
      </c>
    </row>
    <row r="370" spans="1:6" ht="11.25">
      <c r="A370" s="137" t="s">
        <v>112</v>
      </c>
      <c r="B370" s="137" t="s">
        <v>73</v>
      </c>
      <c r="C370" s="137" t="s">
        <v>40</v>
      </c>
      <c r="E370" s="137">
        <v>64106</v>
      </c>
      <c r="F370" s="137">
        <v>63222</v>
      </c>
    </row>
    <row r="371" spans="1:6" ht="11.25">
      <c r="A371" s="137" t="s">
        <v>112</v>
      </c>
      <c r="B371" s="137" t="s">
        <v>365</v>
      </c>
      <c r="C371" s="137" t="s">
        <v>42</v>
      </c>
      <c r="E371" s="137">
        <v>11305</v>
      </c>
      <c r="F371" s="137">
        <v>10936</v>
      </c>
    </row>
    <row r="372" spans="1:6" ht="11.25">
      <c r="A372" s="137" t="s">
        <v>112</v>
      </c>
      <c r="B372" s="137" t="s">
        <v>76</v>
      </c>
      <c r="C372" s="137" t="s">
        <v>44</v>
      </c>
      <c r="E372" s="137">
        <v>138299</v>
      </c>
      <c r="F372" s="137">
        <v>134100</v>
      </c>
    </row>
    <row r="373" spans="1:6" ht="11.25">
      <c r="A373" s="137" t="s">
        <v>112</v>
      </c>
      <c r="B373" s="137" t="s">
        <v>77</v>
      </c>
      <c r="C373" s="137" t="s">
        <v>46</v>
      </c>
      <c r="E373" s="137">
        <v>111491</v>
      </c>
      <c r="F373" s="137">
        <v>111064</v>
      </c>
    </row>
    <row r="374" spans="1:6" ht="11.25">
      <c r="A374" s="137" t="s">
        <v>112</v>
      </c>
      <c r="B374" s="137" t="s">
        <v>82</v>
      </c>
      <c r="C374" s="137" t="s">
        <v>48</v>
      </c>
      <c r="E374" s="137">
        <v>37655</v>
      </c>
      <c r="F374" s="137">
        <v>14159</v>
      </c>
    </row>
    <row r="375" spans="1:6" ht="11.25">
      <c r="A375" s="137" t="s">
        <v>112</v>
      </c>
      <c r="B375" s="137" t="s">
        <v>83</v>
      </c>
      <c r="C375" s="137" t="s">
        <v>50</v>
      </c>
      <c r="E375" s="137">
        <v>341</v>
      </c>
      <c r="F375" s="137">
        <v>341</v>
      </c>
    </row>
    <row r="376" spans="1:6" ht="11.25">
      <c r="A376" s="137" t="s">
        <v>112</v>
      </c>
      <c r="B376" s="137" t="s">
        <v>85</v>
      </c>
      <c r="C376" s="137" t="s">
        <v>52</v>
      </c>
      <c r="E376" s="137">
        <v>184041</v>
      </c>
      <c r="F376" s="137">
        <v>177262</v>
      </c>
    </row>
    <row r="377" spans="1:6" ht="11.25">
      <c r="A377" s="137" t="s">
        <v>112</v>
      </c>
      <c r="B377" s="137" t="s">
        <v>506</v>
      </c>
      <c r="C377" s="137" t="s">
        <v>18</v>
      </c>
      <c r="E377" s="137">
        <v>327839</v>
      </c>
      <c r="F377" s="137">
        <v>327239</v>
      </c>
    </row>
    <row r="378" spans="1:6" ht="11.25">
      <c r="A378" s="137" t="s">
        <v>112</v>
      </c>
      <c r="B378" s="137" t="s">
        <v>805</v>
      </c>
      <c r="C378" s="137" t="s">
        <v>20</v>
      </c>
      <c r="E378" s="137">
        <v>0</v>
      </c>
      <c r="F378" s="137">
        <v>0</v>
      </c>
    </row>
    <row r="379" spans="1:6" ht="11.25">
      <c r="A379" s="137" t="s">
        <v>112</v>
      </c>
      <c r="B379" s="137" t="s">
        <v>1048</v>
      </c>
      <c r="C379" s="137" t="s">
        <v>22</v>
      </c>
      <c r="E379" s="137">
        <v>0</v>
      </c>
      <c r="F379" s="137">
        <v>0</v>
      </c>
    </row>
    <row r="380" spans="1:6" ht="11.25">
      <c r="A380" s="137" t="s">
        <v>112</v>
      </c>
      <c r="B380" s="137" t="s">
        <v>1236</v>
      </c>
      <c r="C380" s="137" t="s">
        <v>24</v>
      </c>
      <c r="E380" s="137">
        <v>-50028</v>
      </c>
      <c r="F380" s="137">
        <v>-50028</v>
      </c>
    </row>
    <row r="381" spans="1:6" ht="11.25">
      <c r="A381" s="137" t="s">
        <v>112</v>
      </c>
      <c r="B381" s="137" t="s">
        <v>1371</v>
      </c>
      <c r="C381" s="137" t="s">
        <v>26</v>
      </c>
      <c r="E381" s="137">
        <v>0</v>
      </c>
      <c r="F381" s="137">
        <v>0</v>
      </c>
    </row>
    <row r="382" spans="1:6" ht="11.25">
      <c r="A382" s="137" t="s">
        <v>113</v>
      </c>
      <c r="B382" s="137" t="s">
        <v>2219</v>
      </c>
      <c r="C382" s="137" t="s">
        <v>114</v>
      </c>
      <c r="E382" s="137">
        <v>7493194</v>
      </c>
      <c r="F382" s="137">
        <v>8642234</v>
      </c>
    </row>
    <row r="383" spans="1:6" ht="11.25">
      <c r="A383" s="137" t="s">
        <v>113</v>
      </c>
      <c r="B383" s="137" t="s">
        <v>359</v>
      </c>
      <c r="C383" s="137" t="s">
        <v>36</v>
      </c>
      <c r="E383" s="137">
        <v>2420</v>
      </c>
      <c r="F383" s="137">
        <v>2280</v>
      </c>
    </row>
    <row r="384" spans="1:6" ht="11.25">
      <c r="A384" s="137" t="s">
        <v>113</v>
      </c>
      <c r="B384" s="137" t="s">
        <v>72</v>
      </c>
      <c r="C384" s="137" t="s">
        <v>38</v>
      </c>
      <c r="E384" s="137">
        <v>1936773</v>
      </c>
      <c r="F384" s="137">
        <v>1845656</v>
      </c>
    </row>
    <row r="385" spans="1:6" ht="11.25">
      <c r="A385" s="137" t="s">
        <v>113</v>
      </c>
      <c r="B385" s="137" t="s">
        <v>73</v>
      </c>
      <c r="C385" s="137" t="s">
        <v>40</v>
      </c>
      <c r="E385" s="137">
        <v>596425</v>
      </c>
      <c r="F385" s="137">
        <v>570965</v>
      </c>
    </row>
    <row r="386" spans="1:6" ht="11.25">
      <c r="A386" s="137" t="s">
        <v>113</v>
      </c>
      <c r="B386" s="137" t="s">
        <v>365</v>
      </c>
      <c r="C386" s="137" t="s">
        <v>42</v>
      </c>
      <c r="E386" s="137">
        <v>14434</v>
      </c>
      <c r="F386" s="137">
        <v>12552</v>
      </c>
    </row>
    <row r="387" spans="1:6" ht="11.25">
      <c r="A387" s="137" t="s">
        <v>113</v>
      </c>
      <c r="B387" s="137" t="s">
        <v>76</v>
      </c>
      <c r="C387" s="137" t="s">
        <v>44</v>
      </c>
      <c r="E387" s="137">
        <v>583193</v>
      </c>
      <c r="F387" s="137">
        <v>536051</v>
      </c>
    </row>
    <row r="388" spans="1:6" ht="11.25">
      <c r="A388" s="137" t="s">
        <v>113</v>
      </c>
      <c r="B388" s="137" t="s">
        <v>77</v>
      </c>
      <c r="C388" s="137" t="s">
        <v>46</v>
      </c>
      <c r="E388" s="137">
        <v>1454975</v>
      </c>
      <c r="F388" s="137">
        <v>1386391</v>
      </c>
    </row>
    <row r="389" spans="1:6" ht="11.25">
      <c r="A389" s="137" t="s">
        <v>113</v>
      </c>
      <c r="B389" s="137" t="s">
        <v>82</v>
      </c>
      <c r="C389" s="137" t="s">
        <v>48</v>
      </c>
      <c r="E389" s="137">
        <v>1544</v>
      </c>
      <c r="F389" s="137">
        <v>1479</v>
      </c>
    </row>
    <row r="390" spans="1:6" ht="11.25">
      <c r="A390" s="137" t="s">
        <v>113</v>
      </c>
      <c r="B390" s="137" t="s">
        <v>83</v>
      </c>
      <c r="C390" s="137" t="s">
        <v>50</v>
      </c>
      <c r="E390" s="137">
        <v>0</v>
      </c>
      <c r="F390" s="137">
        <v>0</v>
      </c>
    </row>
    <row r="391" spans="1:6" ht="11.25">
      <c r="A391" s="137" t="s">
        <v>113</v>
      </c>
      <c r="B391" s="137" t="s">
        <v>85</v>
      </c>
      <c r="C391" s="137" t="s">
        <v>52</v>
      </c>
      <c r="E391" s="137">
        <v>2201339</v>
      </c>
      <c r="F391" s="137">
        <v>2184606</v>
      </c>
    </row>
    <row r="392" spans="1:6" ht="11.25">
      <c r="A392" s="137" t="s">
        <v>113</v>
      </c>
      <c r="B392" s="137" t="s">
        <v>506</v>
      </c>
      <c r="C392" s="137" t="s">
        <v>18</v>
      </c>
      <c r="E392" s="137">
        <v>550582</v>
      </c>
      <c r="F392" s="137">
        <v>1950745</v>
      </c>
    </row>
    <row r="393" spans="1:6" ht="11.25">
      <c r="A393" s="137" t="s">
        <v>113</v>
      </c>
      <c r="B393" s="137" t="s">
        <v>805</v>
      </c>
      <c r="C393" s="137" t="s">
        <v>20</v>
      </c>
      <c r="E393" s="137">
        <v>0</v>
      </c>
      <c r="F393" s="137">
        <v>0</v>
      </c>
    </row>
    <row r="394" spans="1:6" ht="11.25">
      <c r="A394" s="137" t="s">
        <v>113</v>
      </c>
      <c r="B394" s="137" t="s">
        <v>1048</v>
      </c>
      <c r="C394" s="137" t="s">
        <v>22</v>
      </c>
      <c r="E394" s="137">
        <v>150000</v>
      </c>
      <c r="F394" s="137">
        <v>150000</v>
      </c>
    </row>
    <row r="395" spans="1:6" ht="11.25">
      <c r="A395" s="137" t="s">
        <v>113</v>
      </c>
      <c r="B395" s="137" t="s">
        <v>1236</v>
      </c>
      <c r="C395" s="137" t="s">
        <v>24</v>
      </c>
      <c r="E395" s="137">
        <v>1509</v>
      </c>
      <c r="F395" s="137">
        <v>1509</v>
      </c>
    </row>
    <row r="396" spans="1:6" ht="11.25">
      <c r="A396" s="137" t="s">
        <v>113</v>
      </c>
      <c r="B396" s="137" t="s">
        <v>1371</v>
      </c>
      <c r="C396" s="137" t="s">
        <v>26</v>
      </c>
      <c r="E396" s="137">
        <v>0</v>
      </c>
      <c r="F396" s="137">
        <v>0</v>
      </c>
    </row>
    <row r="397" spans="1:6" ht="11.25">
      <c r="A397" s="137" t="s">
        <v>115</v>
      </c>
      <c r="B397" s="137" t="s">
        <v>2219</v>
      </c>
      <c r="C397" s="137" t="s">
        <v>2219</v>
      </c>
      <c r="E397" s="137">
        <v>3620464</v>
      </c>
      <c r="F397" s="137">
        <v>4352863</v>
      </c>
    </row>
    <row r="398" spans="1:6" ht="11.25">
      <c r="A398" s="137" t="s">
        <v>115</v>
      </c>
      <c r="B398" s="137" t="s">
        <v>359</v>
      </c>
      <c r="C398" s="137" t="s">
        <v>36</v>
      </c>
      <c r="E398" s="137">
        <v>0</v>
      </c>
      <c r="F398" s="137">
        <v>0</v>
      </c>
    </row>
    <row r="399" spans="1:6" ht="11.25">
      <c r="A399" s="137" t="s">
        <v>115</v>
      </c>
      <c r="B399" s="137" t="s">
        <v>72</v>
      </c>
      <c r="C399" s="137" t="s">
        <v>38</v>
      </c>
      <c r="E399" s="137">
        <v>981765</v>
      </c>
      <c r="F399" s="137">
        <v>897879</v>
      </c>
    </row>
    <row r="400" spans="1:6" ht="11.25">
      <c r="A400" s="137" t="s">
        <v>115</v>
      </c>
      <c r="B400" s="137" t="s">
        <v>73</v>
      </c>
      <c r="C400" s="137" t="s">
        <v>40</v>
      </c>
      <c r="E400" s="137">
        <v>316021</v>
      </c>
      <c r="F400" s="137">
        <v>293811</v>
      </c>
    </row>
    <row r="401" spans="1:6" ht="11.25">
      <c r="A401" s="137" t="s">
        <v>115</v>
      </c>
      <c r="B401" s="137" t="s">
        <v>365</v>
      </c>
      <c r="C401" s="137" t="s">
        <v>42</v>
      </c>
      <c r="E401" s="137">
        <v>2580</v>
      </c>
      <c r="F401" s="137">
        <v>1507</v>
      </c>
    </row>
    <row r="402" spans="1:6" ht="11.25">
      <c r="A402" s="137" t="s">
        <v>115</v>
      </c>
      <c r="B402" s="137" t="s">
        <v>76</v>
      </c>
      <c r="C402" s="137" t="s">
        <v>44</v>
      </c>
      <c r="E402" s="137">
        <v>385925</v>
      </c>
      <c r="F402" s="137">
        <v>344107</v>
      </c>
    </row>
    <row r="403" spans="1:6" ht="11.25">
      <c r="A403" s="137" t="s">
        <v>115</v>
      </c>
      <c r="B403" s="137" t="s">
        <v>77</v>
      </c>
      <c r="C403" s="137" t="s">
        <v>46</v>
      </c>
      <c r="E403" s="137">
        <v>1074153</v>
      </c>
      <c r="F403" s="137">
        <v>1029155</v>
      </c>
    </row>
    <row r="404" spans="1:6" ht="11.25">
      <c r="A404" s="137" t="s">
        <v>115</v>
      </c>
      <c r="B404" s="137" t="s">
        <v>82</v>
      </c>
      <c r="C404" s="137" t="s">
        <v>48</v>
      </c>
      <c r="E404" s="137">
        <v>34</v>
      </c>
      <c r="F404" s="137">
        <v>61</v>
      </c>
    </row>
    <row r="405" spans="1:6" ht="11.25">
      <c r="A405" s="137" t="s">
        <v>115</v>
      </c>
      <c r="B405" s="137" t="s">
        <v>83</v>
      </c>
      <c r="C405" s="137" t="s">
        <v>50</v>
      </c>
      <c r="E405" s="137">
        <v>0</v>
      </c>
      <c r="F405" s="137">
        <v>0</v>
      </c>
    </row>
    <row r="406" spans="1:6" ht="11.25">
      <c r="A406" s="137" t="s">
        <v>115</v>
      </c>
      <c r="B406" s="137" t="s">
        <v>85</v>
      </c>
      <c r="C406" s="137" t="s">
        <v>52</v>
      </c>
      <c r="E406" s="137">
        <v>470517</v>
      </c>
      <c r="F406" s="137">
        <v>459055</v>
      </c>
    </row>
    <row r="407" spans="1:6" ht="11.25">
      <c r="A407" s="137" t="s">
        <v>115</v>
      </c>
      <c r="B407" s="137" t="s">
        <v>506</v>
      </c>
      <c r="C407" s="137" t="s">
        <v>18</v>
      </c>
      <c r="E407" s="137">
        <v>387960</v>
      </c>
      <c r="F407" s="137">
        <v>1325779</v>
      </c>
    </row>
    <row r="408" spans="1:6" ht="11.25">
      <c r="A408" s="137" t="s">
        <v>115</v>
      </c>
      <c r="B408" s="137" t="s">
        <v>805</v>
      </c>
      <c r="C408" s="137" t="s">
        <v>20</v>
      </c>
      <c r="E408" s="137">
        <v>0</v>
      </c>
      <c r="F408" s="137">
        <v>0</v>
      </c>
    </row>
    <row r="409" spans="1:6" ht="11.25">
      <c r="A409" s="137" t="s">
        <v>115</v>
      </c>
      <c r="B409" s="137" t="s">
        <v>1048</v>
      </c>
      <c r="C409" s="137" t="s">
        <v>22</v>
      </c>
      <c r="E409" s="137">
        <v>0</v>
      </c>
      <c r="F409" s="137">
        <v>0</v>
      </c>
    </row>
    <row r="410" spans="1:6" ht="11.25">
      <c r="A410" s="137" t="s">
        <v>115</v>
      </c>
      <c r="B410" s="137" t="s">
        <v>1236</v>
      </c>
      <c r="C410" s="137" t="s">
        <v>24</v>
      </c>
      <c r="E410" s="137">
        <v>1509</v>
      </c>
      <c r="F410" s="137">
        <v>1509</v>
      </c>
    </row>
    <row r="411" spans="1:6" ht="11.25">
      <c r="A411" s="137" t="s">
        <v>115</v>
      </c>
      <c r="B411" s="137" t="s">
        <v>1371</v>
      </c>
      <c r="C411" s="137" t="s">
        <v>26</v>
      </c>
      <c r="E411" s="137">
        <v>0</v>
      </c>
      <c r="F411" s="137">
        <v>0</v>
      </c>
    </row>
    <row r="412" spans="1:6" ht="11.25">
      <c r="A412" s="137" t="s">
        <v>116</v>
      </c>
      <c r="B412" s="137" t="s">
        <v>2219</v>
      </c>
      <c r="C412" s="137" t="s">
        <v>2219</v>
      </c>
      <c r="E412" s="137">
        <v>0</v>
      </c>
      <c r="F412" s="137">
        <v>0</v>
      </c>
    </row>
    <row r="413" spans="1:6" ht="11.25">
      <c r="A413" s="137" t="s">
        <v>116</v>
      </c>
      <c r="B413" s="137" t="s">
        <v>359</v>
      </c>
      <c r="C413" s="137" t="s">
        <v>36</v>
      </c>
      <c r="E413" s="137">
        <v>0</v>
      </c>
      <c r="F413" s="137">
        <v>0</v>
      </c>
    </row>
    <row r="414" spans="1:6" ht="11.25">
      <c r="A414" s="137" t="s">
        <v>116</v>
      </c>
      <c r="B414" s="137" t="s">
        <v>72</v>
      </c>
      <c r="C414" s="137" t="s">
        <v>38</v>
      </c>
      <c r="E414" s="137">
        <v>0</v>
      </c>
      <c r="F414" s="137">
        <v>0</v>
      </c>
    </row>
    <row r="415" spans="1:6" ht="11.25">
      <c r="A415" s="137" t="s">
        <v>116</v>
      </c>
      <c r="B415" s="137" t="s">
        <v>73</v>
      </c>
      <c r="C415" s="137" t="s">
        <v>40</v>
      </c>
      <c r="E415" s="137">
        <v>0</v>
      </c>
      <c r="F415" s="137">
        <v>0</v>
      </c>
    </row>
    <row r="416" spans="1:6" ht="11.25">
      <c r="A416" s="137" t="s">
        <v>116</v>
      </c>
      <c r="B416" s="137" t="s">
        <v>365</v>
      </c>
      <c r="C416" s="137" t="s">
        <v>42</v>
      </c>
      <c r="E416" s="137">
        <v>0</v>
      </c>
      <c r="F416" s="137">
        <v>0</v>
      </c>
    </row>
    <row r="417" spans="1:6" ht="11.25">
      <c r="A417" s="137" t="s">
        <v>116</v>
      </c>
      <c r="B417" s="137" t="s">
        <v>76</v>
      </c>
      <c r="C417" s="137" t="s">
        <v>44</v>
      </c>
      <c r="E417" s="137">
        <v>0</v>
      </c>
      <c r="F417" s="137">
        <v>0</v>
      </c>
    </row>
    <row r="418" spans="1:6" ht="11.25">
      <c r="A418" s="137" t="s">
        <v>116</v>
      </c>
      <c r="B418" s="137" t="s">
        <v>77</v>
      </c>
      <c r="C418" s="137" t="s">
        <v>46</v>
      </c>
      <c r="E418" s="137">
        <v>0</v>
      </c>
      <c r="F418" s="137">
        <v>0</v>
      </c>
    </row>
    <row r="419" spans="1:6" ht="11.25">
      <c r="A419" s="137" t="s">
        <v>116</v>
      </c>
      <c r="B419" s="137" t="s">
        <v>82</v>
      </c>
      <c r="C419" s="137" t="s">
        <v>48</v>
      </c>
      <c r="E419" s="137">
        <v>0</v>
      </c>
      <c r="F419" s="137">
        <v>0</v>
      </c>
    </row>
    <row r="420" spans="1:6" ht="11.25">
      <c r="A420" s="137" t="s">
        <v>116</v>
      </c>
      <c r="B420" s="137" t="s">
        <v>83</v>
      </c>
      <c r="C420" s="137" t="s">
        <v>50</v>
      </c>
      <c r="E420" s="137">
        <v>0</v>
      </c>
      <c r="F420" s="137">
        <v>0</v>
      </c>
    </row>
    <row r="421" spans="1:6" ht="11.25">
      <c r="A421" s="137" t="s">
        <v>116</v>
      </c>
      <c r="B421" s="137" t="s">
        <v>85</v>
      </c>
      <c r="C421" s="137" t="s">
        <v>52</v>
      </c>
      <c r="E421" s="137">
        <v>0</v>
      </c>
      <c r="F421" s="137">
        <v>0</v>
      </c>
    </row>
    <row r="422" spans="1:6" ht="11.25">
      <c r="A422" s="137" t="s">
        <v>116</v>
      </c>
      <c r="B422" s="137" t="s">
        <v>506</v>
      </c>
      <c r="C422" s="137" t="s">
        <v>18</v>
      </c>
      <c r="E422" s="137">
        <v>0</v>
      </c>
      <c r="F422" s="137">
        <v>0</v>
      </c>
    </row>
    <row r="423" spans="1:6" ht="11.25">
      <c r="A423" s="137" t="s">
        <v>116</v>
      </c>
      <c r="B423" s="137" t="s">
        <v>805</v>
      </c>
      <c r="C423" s="137" t="s">
        <v>20</v>
      </c>
      <c r="E423" s="137">
        <v>0</v>
      </c>
      <c r="F423" s="137">
        <v>0</v>
      </c>
    </row>
    <row r="424" spans="1:6" ht="11.25">
      <c r="A424" s="137" t="s">
        <v>116</v>
      </c>
      <c r="B424" s="137" t="s">
        <v>1048</v>
      </c>
      <c r="C424" s="137" t="s">
        <v>22</v>
      </c>
      <c r="E424" s="137">
        <v>0</v>
      </c>
      <c r="F424" s="137">
        <v>0</v>
      </c>
    </row>
    <row r="425" spans="1:6" ht="11.25">
      <c r="A425" s="137" t="s">
        <v>116</v>
      </c>
      <c r="B425" s="137" t="s">
        <v>1236</v>
      </c>
      <c r="C425" s="137" t="s">
        <v>24</v>
      </c>
      <c r="E425" s="137">
        <v>0</v>
      </c>
      <c r="F425" s="137">
        <v>0</v>
      </c>
    </row>
    <row r="426" spans="1:6" ht="11.25">
      <c r="A426" s="137" t="s">
        <v>116</v>
      </c>
      <c r="B426" s="137" t="s">
        <v>1371</v>
      </c>
      <c r="C426" s="137" t="s">
        <v>26</v>
      </c>
      <c r="E426" s="137">
        <v>0</v>
      </c>
      <c r="F426" s="137">
        <v>0</v>
      </c>
    </row>
    <row r="427" spans="1:6" ht="11.25">
      <c r="A427" s="137" t="s">
        <v>117</v>
      </c>
      <c r="B427" s="137" t="s">
        <v>2219</v>
      </c>
      <c r="C427" s="137" t="s">
        <v>2219</v>
      </c>
      <c r="E427" s="137">
        <v>802951</v>
      </c>
      <c r="F427" s="137">
        <v>1257700</v>
      </c>
    </row>
    <row r="428" spans="1:6" ht="11.25">
      <c r="A428" s="137" t="s">
        <v>117</v>
      </c>
      <c r="B428" s="137" t="s">
        <v>359</v>
      </c>
      <c r="C428" s="137" t="s">
        <v>36</v>
      </c>
      <c r="E428" s="137">
        <v>0</v>
      </c>
      <c r="F428" s="137">
        <v>0</v>
      </c>
    </row>
    <row r="429" spans="1:6" ht="11.25">
      <c r="A429" s="137" t="s">
        <v>117</v>
      </c>
      <c r="B429" s="137" t="s">
        <v>72</v>
      </c>
      <c r="C429" s="137" t="s">
        <v>38</v>
      </c>
      <c r="E429" s="137">
        <v>334316</v>
      </c>
      <c r="F429" s="137">
        <v>329839</v>
      </c>
    </row>
    <row r="430" spans="1:6" ht="11.25">
      <c r="A430" s="137" t="s">
        <v>117</v>
      </c>
      <c r="B430" s="137" t="s">
        <v>73</v>
      </c>
      <c r="C430" s="137" t="s">
        <v>40</v>
      </c>
      <c r="E430" s="137">
        <v>98549</v>
      </c>
      <c r="F430" s="137">
        <v>97582</v>
      </c>
    </row>
    <row r="431" spans="1:6" ht="11.25">
      <c r="A431" s="137" t="s">
        <v>117</v>
      </c>
      <c r="B431" s="137" t="s">
        <v>365</v>
      </c>
      <c r="C431" s="137" t="s">
        <v>42</v>
      </c>
      <c r="E431" s="137">
        <v>3323</v>
      </c>
      <c r="F431" s="137">
        <v>2940</v>
      </c>
    </row>
    <row r="432" spans="1:6" ht="11.25">
      <c r="A432" s="137" t="s">
        <v>117</v>
      </c>
      <c r="B432" s="137" t="s">
        <v>76</v>
      </c>
      <c r="C432" s="137" t="s">
        <v>44</v>
      </c>
      <c r="E432" s="137">
        <v>84738</v>
      </c>
      <c r="F432" s="137">
        <v>84493</v>
      </c>
    </row>
    <row r="433" spans="1:6" ht="11.25">
      <c r="A433" s="137" t="s">
        <v>117</v>
      </c>
      <c r="B433" s="137" t="s">
        <v>77</v>
      </c>
      <c r="C433" s="137" t="s">
        <v>46</v>
      </c>
      <c r="E433" s="137">
        <v>146693</v>
      </c>
      <c r="F433" s="137">
        <v>137032</v>
      </c>
    </row>
    <row r="434" spans="1:6" ht="11.25">
      <c r="A434" s="137" t="s">
        <v>117</v>
      </c>
      <c r="B434" s="137" t="s">
        <v>82</v>
      </c>
      <c r="C434" s="137" t="s">
        <v>48</v>
      </c>
      <c r="E434" s="137">
        <v>276</v>
      </c>
      <c r="F434" s="137">
        <v>266</v>
      </c>
    </row>
    <row r="435" spans="1:6" ht="11.25">
      <c r="A435" s="137" t="s">
        <v>117</v>
      </c>
      <c r="B435" s="137" t="s">
        <v>83</v>
      </c>
      <c r="C435" s="137" t="s">
        <v>50</v>
      </c>
      <c r="E435" s="137">
        <v>0</v>
      </c>
      <c r="F435" s="137">
        <v>0</v>
      </c>
    </row>
    <row r="436" spans="1:6" ht="11.25">
      <c r="A436" s="137" t="s">
        <v>117</v>
      </c>
      <c r="B436" s="137" t="s">
        <v>85</v>
      </c>
      <c r="C436" s="137" t="s">
        <v>52</v>
      </c>
      <c r="E436" s="137">
        <v>90442</v>
      </c>
      <c r="F436" s="137">
        <v>89968</v>
      </c>
    </row>
    <row r="437" spans="1:6" ht="11.25">
      <c r="A437" s="137" t="s">
        <v>117</v>
      </c>
      <c r="B437" s="137" t="s">
        <v>506</v>
      </c>
      <c r="C437" s="137" t="s">
        <v>18</v>
      </c>
      <c r="E437" s="137">
        <v>44614</v>
      </c>
      <c r="F437" s="137">
        <v>515580</v>
      </c>
    </row>
    <row r="438" spans="1:6" ht="11.25">
      <c r="A438" s="137" t="s">
        <v>117</v>
      </c>
      <c r="B438" s="137" t="s">
        <v>805</v>
      </c>
      <c r="C438" s="137" t="s">
        <v>20</v>
      </c>
      <c r="E438" s="137">
        <v>0</v>
      </c>
      <c r="F438" s="137">
        <v>0</v>
      </c>
    </row>
    <row r="439" spans="1:6" ht="11.25">
      <c r="A439" s="137" t="s">
        <v>117</v>
      </c>
      <c r="B439" s="137" t="s">
        <v>1048</v>
      </c>
      <c r="C439" s="137" t="s">
        <v>22</v>
      </c>
      <c r="E439" s="137">
        <v>0</v>
      </c>
      <c r="F439" s="137">
        <v>0</v>
      </c>
    </row>
    <row r="440" spans="1:6" ht="11.25">
      <c r="A440" s="137" t="s">
        <v>117</v>
      </c>
      <c r="B440" s="137" t="s">
        <v>1236</v>
      </c>
      <c r="C440" s="137" t="s">
        <v>24</v>
      </c>
      <c r="E440" s="137">
        <v>0</v>
      </c>
      <c r="F440" s="137">
        <v>0</v>
      </c>
    </row>
    <row r="441" spans="1:6" ht="11.25">
      <c r="A441" s="137" t="s">
        <v>117</v>
      </c>
      <c r="B441" s="137" t="s">
        <v>1371</v>
      </c>
      <c r="C441" s="137" t="s">
        <v>26</v>
      </c>
      <c r="E441" s="137">
        <v>0</v>
      </c>
      <c r="F441" s="137">
        <v>0</v>
      </c>
    </row>
    <row r="442" spans="1:6" ht="11.25">
      <c r="A442" s="137" t="s">
        <v>118</v>
      </c>
      <c r="B442" s="137" t="s">
        <v>2219</v>
      </c>
      <c r="C442" s="137" t="s">
        <v>2219</v>
      </c>
      <c r="E442" s="137">
        <v>276357</v>
      </c>
      <c r="F442" s="137">
        <v>266537</v>
      </c>
    </row>
    <row r="443" spans="1:6" ht="11.25">
      <c r="A443" s="137" t="s">
        <v>118</v>
      </c>
      <c r="B443" s="137" t="s">
        <v>359</v>
      </c>
      <c r="C443" s="137" t="s">
        <v>36</v>
      </c>
      <c r="E443" s="137">
        <v>0</v>
      </c>
      <c r="F443" s="137">
        <v>0</v>
      </c>
    </row>
    <row r="444" spans="1:6" ht="11.25">
      <c r="A444" s="137" t="s">
        <v>118</v>
      </c>
      <c r="B444" s="137" t="s">
        <v>72</v>
      </c>
      <c r="C444" s="137" t="s">
        <v>38</v>
      </c>
      <c r="E444" s="137">
        <v>133883</v>
      </c>
      <c r="F444" s="137">
        <v>133420</v>
      </c>
    </row>
    <row r="445" spans="1:6" ht="11.25">
      <c r="A445" s="137" t="s">
        <v>118</v>
      </c>
      <c r="B445" s="137" t="s">
        <v>73</v>
      </c>
      <c r="C445" s="137" t="s">
        <v>40</v>
      </c>
      <c r="E445" s="137">
        <v>39100</v>
      </c>
      <c r="F445" s="137">
        <v>37651</v>
      </c>
    </row>
    <row r="446" spans="1:6" ht="11.25">
      <c r="A446" s="137" t="s">
        <v>118</v>
      </c>
      <c r="B446" s="137" t="s">
        <v>365</v>
      </c>
      <c r="C446" s="137" t="s">
        <v>42</v>
      </c>
      <c r="E446" s="137">
        <v>2060</v>
      </c>
      <c r="F446" s="137">
        <v>1985</v>
      </c>
    </row>
    <row r="447" spans="1:6" ht="11.25">
      <c r="A447" s="137" t="s">
        <v>118</v>
      </c>
      <c r="B447" s="137" t="s">
        <v>76</v>
      </c>
      <c r="C447" s="137" t="s">
        <v>44</v>
      </c>
      <c r="E447" s="137">
        <v>17825</v>
      </c>
      <c r="F447" s="137">
        <v>16205</v>
      </c>
    </row>
    <row r="448" spans="1:6" ht="11.25">
      <c r="A448" s="137" t="s">
        <v>118</v>
      </c>
      <c r="B448" s="137" t="s">
        <v>77</v>
      </c>
      <c r="C448" s="137" t="s">
        <v>46</v>
      </c>
      <c r="E448" s="137">
        <v>47449</v>
      </c>
      <c r="F448" s="137">
        <v>44991</v>
      </c>
    </row>
    <row r="449" spans="1:6" ht="11.25">
      <c r="A449" s="137" t="s">
        <v>118</v>
      </c>
      <c r="B449" s="137" t="s">
        <v>82</v>
      </c>
      <c r="C449" s="137" t="s">
        <v>48</v>
      </c>
      <c r="E449" s="137">
        <v>195</v>
      </c>
      <c r="F449" s="137">
        <v>199</v>
      </c>
    </row>
    <row r="450" spans="1:6" ht="11.25">
      <c r="A450" s="137" t="s">
        <v>118</v>
      </c>
      <c r="B450" s="137" t="s">
        <v>83</v>
      </c>
      <c r="C450" s="137" t="s">
        <v>50</v>
      </c>
      <c r="E450" s="137">
        <v>0</v>
      </c>
      <c r="F450" s="137">
        <v>0</v>
      </c>
    </row>
    <row r="451" spans="1:6" ht="11.25">
      <c r="A451" s="137" t="s">
        <v>118</v>
      </c>
      <c r="B451" s="137" t="s">
        <v>85</v>
      </c>
      <c r="C451" s="137" t="s">
        <v>52</v>
      </c>
      <c r="E451" s="137">
        <v>13971</v>
      </c>
      <c r="F451" s="137">
        <v>13002</v>
      </c>
    </row>
    <row r="452" spans="1:6" ht="11.25">
      <c r="A452" s="137" t="s">
        <v>118</v>
      </c>
      <c r="B452" s="137" t="s">
        <v>506</v>
      </c>
      <c r="C452" s="137" t="s">
        <v>18</v>
      </c>
      <c r="E452" s="137">
        <v>21874</v>
      </c>
      <c r="F452" s="137">
        <v>19084</v>
      </c>
    </row>
    <row r="453" spans="1:6" ht="11.25">
      <c r="A453" s="137" t="s">
        <v>118</v>
      </c>
      <c r="B453" s="137" t="s">
        <v>805</v>
      </c>
      <c r="C453" s="137" t="s">
        <v>20</v>
      </c>
      <c r="E453" s="137">
        <v>0</v>
      </c>
      <c r="F453" s="137">
        <v>0</v>
      </c>
    </row>
    <row r="454" spans="1:6" ht="11.25">
      <c r="A454" s="137" t="s">
        <v>118</v>
      </c>
      <c r="B454" s="137" t="s">
        <v>1048</v>
      </c>
      <c r="C454" s="137" t="s">
        <v>22</v>
      </c>
      <c r="E454" s="137">
        <v>0</v>
      </c>
      <c r="F454" s="137">
        <v>0</v>
      </c>
    </row>
    <row r="455" spans="1:6" ht="11.25">
      <c r="A455" s="137" t="s">
        <v>118</v>
      </c>
      <c r="B455" s="137" t="s">
        <v>1236</v>
      </c>
      <c r="C455" s="137" t="s">
        <v>24</v>
      </c>
      <c r="E455" s="137">
        <v>0</v>
      </c>
      <c r="F455" s="137">
        <v>0</v>
      </c>
    </row>
    <row r="456" spans="1:6" ht="11.25">
      <c r="A456" s="137" t="s">
        <v>118</v>
      </c>
      <c r="B456" s="137" t="s">
        <v>1371</v>
      </c>
      <c r="C456" s="137" t="s">
        <v>26</v>
      </c>
      <c r="E456" s="137">
        <v>0</v>
      </c>
      <c r="F456" s="137">
        <v>0</v>
      </c>
    </row>
    <row r="457" spans="1:6" ht="11.25">
      <c r="A457" s="137" t="s">
        <v>119</v>
      </c>
      <c r="B457" s="137" t="s">
        <v>2219</v>
      </c>
      <c r="C457" s="137" t="s">
        <v>2219</v>
      </c>
      <c r="E457" s="137">
        <v>841750</v>
      </c>
      <c r="F457" s="137">
        <v>818949</v>
      </c>
    </row>
    <row r="458" spans="1:6" ht="11.25">
      <c r="A458" s="137" t="s">
        <v>119</v>
      </c>
      <c r="B458" s="137" t="s">
        <v>359</v>
      </c>
      <c r="C458" s="137" t="s">
        <v>36</v>
      </c>
      <c r="E458" s="137">
        <v>2420</v>
      </c>
      <c r="F458" s="137">
        <v>2280</v>
      </c>
    </row>
    <row r="459" spans="1:6" ht="11.25">
      <c r="A459" s="137" t="s">
        <v>119</v>
      </c>
      <c r="B459" s="137" t="s">
        <v>72</v>
      </c>
      <c r="C459" s="137" t="s">
        <v>38</v>
      </c>
      <c r="E459" s="137">
        <v>429014</v>
      </c>
      <c r="F459" s="137">
        <v>426450</v>
      </c>
    </row>
    <row r="460" spans="1:6" ht="11.25">
      <c r="A460" s="137" t="s">
        <v>119</v>
      </c>
      <c r="B460" s="137" t="s">
        <v>73</v>
      </c>
      <c r="C460" s="137" t="s">
        <v>40</v>
      </c>
      <c r="E460" s="137">
        <v>126597</v>
      </c>
      <c r="F460" s="137">
        <v>125845</v>
      </c>
    </row>
    <row r="461" spans="1:6" ht="11.25">
      <c r="A461" s="137" t="s">
        <v>119</v>
      </c>
      <c r="B461" s="137" t="s">
        <v>365</v>
      </c>
      <c r="C461" s="137" t="s">
        <v>42</v>
      </c>
      <c r="E461" s="137">
        <v>5498</v>
      </c>
      <c r="F461" s="137">
        <v>5206</v>
      </c>
    </row>
    <row r="462" spans="1:6" ht="11.25">
      <c r="A462" s="137" t="s">
        <v>119</v>
      </c>
      <c r="B462" s="137" t="s">
        <v>76</v>
      </c>
      <c r="C462" s="137" t="s">
        <v>44</v>
      </c>
      <c r="E462" s="137">
        <v>65331</v>
      </c>
      <c r="F462" s="137">
        <v>62283</v>
      </c>
    </row>
    <row r="463" spans="1:6" ht="11.25">
      <c r="A463" s="137" t="s">
        <v>119</v>
      </c>
      <c r="B463" s="137" t="s">
        <v>77</v>
      </c>
      <c r="C463" s="137" t="s">
        <v>46</v>
      </c>
      <c r="E463" s="137">
        <v>165236</v>
      </c>
      <c r="F463" s="137">
        <v>154787</v>
      </c>
    </row>
    <row r="464" spans="1:6" ht="11.25">
      <c r="A464" s="137" t="s">
        <v>119</v>
      </c>
      <c r="B464" s="137" t="s">
        <v>82</v>
      </c>
      <c r="C464" s="137" t="s">
        <v>48</v>
      </c>
      <c r="E464" s="137">
        <v>979</v>
      </c>
      <c r="F464" s="137">
        <v>896</v>
      </c>
    </row>
    <row r="465" spans="1:6" ht="11.25">
      <c r="A465" s="137" t="s">
        <v>119</v>
      </c>
      <c r="B465" s="137" t="s">
        <v>83</v>
      </c>
      <c r="C465" s="137" t="s">
        <v>50</v>
      </c>
      <c r="E465" s="137">
        <v>0</v>
      </c>
      <c r="F465" s="137">
        <v>0</v>
      </c>
    </row>
    <row r="466" spans="1:6" ht="11.25">
      <c r="A466" s="137" t="s">
        <v>119</v>
      </c>
      <c r="B466" s="137" t="s">
        <v>85</v>
      </c>
      <c r="C466" s="137" t="s">
        <v>52</v>
      </c>
      <c r="E466" s="137">
        <v>21091</v>
      </c>
      <c r="F466" s="137">
        <v>20549</v>
      </c>
    </row>
    <row r="467" spans="1:6" ht="11.25">
      <c r="A467" s="137" t="s">
        <v>119</v>
      </c>
      <c r="B467" s="137" t="s">
        <v>506</v>
      </c>
      <c r="C467" s="137" t="s">
        <v>18</v>
      </c>
      <c r="E467" s="137">
        <v>25584</v>
      </c>
      <c r="F467" s="137">
        <v>20653</v>
      </c>
    </row>
    <row r="468" spans="1:6" ht="11.25">
      <c r="A468" s="137" t="s">
        <v>119</v>
      </c>
      <c r="B468" s="137" t="s">
        <v>805</v>
      </c>
      <c r="C468" s="137" t="s">
        <v>20</v>
      </c>
      <c r="E468" s="137">
        <v>0</v>
      </c>
      <c r="F468" s="137">
        <v>0</v>
      </c>
    </row>
    <row r="469" spans="1:6" ht="11.25">
      <c r="A469" s="137" t="s">
        <v>119</v>
      </c>
      <c r="B469" s="137" t="s">
        <v>1048</v>
      </c>
      <c r="C469" s="137" t="s">
        <v>22</v>
      </c>
      <c r="E469" s="137">
        <v>0</v>
      </c>
      <c r="F469" s="137">
        <v>0</v>
      </c>
    </row>
    <row r="470" spans="1:6" ht="11.25">
      <c r="A470" s="137" t="s">
        <v>119</v>
      </c>
      <c r="B470" s="137" t="s">
        <v>1236</v>
      </c>
      <c r="C470" s="137" t="s">
        <v>24</v>
      </c>
      <c r="E470" s="137">
        <v>0</v>
      </c>
      <c r="F470" s="137">
        <v>0</v>
      </c>
    </row>
    <row r="471" spans="1:6" ht="11.25">
      <c r="A471" s="137" t="s">
        <v>119</v>
      </c>
      <c r="B471" s="137" t="s">
        <v>1371</v>
      </c>
      <c r="C471" s="137" t="s">
        <v>26</v>
      </c>
      <c r="E471" s="137">
        <v>0</v>
      </c>
      <c r="F471" s="137">
        <v>0</v>
      </c>
    </row>
    <row r="472" spans="1:6" ht="11.25">
      <c r="A472" s="137" t="s">
        <v>120</v>
      </c>
      <c r="B472" s="137" t="s">
        <v>2219</v>
      </c>
      <c r="C472" s="137" t="s">
        <v>2219</v>
      </c>
      <c r="E472" s="137">
        <v>1011007</v>
      </c>
      <c r="F472" s="137">
        <v>1007185</v>
      </c>
    </row>
    <row r="473" spans="1:6" ht="11.25">
      <c r="A473" s="137" t="s">
        <v>120</v>
      </c>
      <c r="B473" s="137" t="s">
        <v>359</v>
      </c>
      <c r="C473" s="137" t="s">
        <v>36</v>
      </c>
      <c r="E473" s="137">
        <v>0</v>
      </c>
      <c r="F473" s="137">
        <v>0</v>
      </c>
    </row>
    <row r="474" spans="1:6" ht="11.25">
      <c r="A474" s="137" t="s">
        <v>120</v>
      </c>
      <c r="B474" s="137" t="s">
        <v>72</v>
      </c>
      <c r="C474" s="137" t="s">
        <v>38</v>
      </c>
      <c r="E474" s="137">
        <v>11275</v>
      </c>
      <c r="F474" s="137">
        <v>11548</v>
      </c>
    </row>
    <row r="475" spans="1:6" ht="11.25">
      <c r="A475" s="137" t="s">
        <v>120</v>
      </c>
      <c r="B475" s="137" t="s">
        <v>73</v>
      </c>
      <c r="C475" s="137" t="s">
        <v>40</v>
      </c>
      <c r="E475" s="137">
        <v>3133</v>
      </c>
      <c r="F475" s="137">
        <v>3140</v>
      </c>
    </row>
    <row r="476" spans="1:6" ht="11.25">
      <c r="A476" s="137" t="s">
        <v>120</v>
      </c>
      <c r="B476" s="137" t="s">
        <v>365</v>
      </c>
      <c r="C476" s="137" t="s">
        <v>42</v>
      </c>
      <c r="E476" s="137">
        <v>556</v>
      </c>
      <c r="F476" s="137">
        <v>516</v>
      </c>
    </row>
    <row r="477" spans="1:6" ht="11.25">
      <c r="A477" s="137" t="s">
        <v>120</v>
      </c>
      <c r="B477" s="137" t="s">
        <v>76</v>
      </c>
      <c r="C477" s="137" t="s">
        <v>44</v>
      </c>
      <c r="E477" s="137">
        <v>10443</v>
      </c>
      <c r="F477" s="137">
        <v>10293</v>
      </c>
    </row>
    <row r="478" spans="1:6" ht="11.25">
      <c r="A478" s="137" t="s">
        <v>120</v>
      </c>
      <c r="B478" s="137" t="s">
        <v>77</v>
      </c>
      <c r="C478" s="137" t="s">
        <v>46</v>
      </c>
      <c r="E478" s="137">
        <v>12727</v>
      </c>
      <c r="F478" s="137">
        <v>12018</v>
      </c>
    </row>
    <row r="479" spans="1:6" ht="11.25">
      <c r="A479" s="137" t="s">
        <v>120</v>
      </c>
      <c r="B479" s="137" t="s">
        <v>82</v>
      </c>
      <c r="C479" s="137" t="s">
        <v>48</v>
      </c>
      <c r="E479" s="137">
        <v>0</v>
      </c>
      <c r="F479" s="137">
        <v>0</v>
      </c>
    </row>
    <row r="480" spans="1:6" ht="11.25">
      <c r="A480" s="137" t="s">
        <v>120</v>
      </c>
      <c r="B480" s="137" t="s">
        <v>83</v>
      </c>
      <c r="C480" s="137" t="s">
        <v>50</v>
      </c>
      <c r="E480" s="137">
        <v>0</v>
      </c>
      <c r="F480" s="137">
        <v>0</v>
      </c>
    </row>
    <row r="481" spans="1:6" ht="11.25">
      <c r="A481" s="137" t="s">
        <v>120</v>
      </c>
      <c r="B481" s="137" t="s">
        <v>85</v>
      </c>
      <c r="C481" s="137" t="s">
        <v>52</v>
      </c>
      <c r="E481" s="137">
        <v>754453</v>
      </c>
      <c r="F481" s="137">
        <v>751253</v>
      </c>
    </row>
    <row r="482" spans="1:6" ht="11.25">
      <c r="A482" s="137" t="s">
        <v>120</v>
      </c>
      <c r="B482" s="137" t="s">
        <v>506</v>
      </c>
      <c r="C482" s="137" t="s">
        <v>18</v>
      </c>
      <c r="E482" s="137">
        <v>68420</v>
      </c>
      <c r="F482" s="137">
        <v>68417</v>
      </c>
    </row>
    <row r="483" spans="1:6" ht="11.25">
      <c r="A483" s="137" t="s">
        <v>120</v>
      </c>
      <c r="B483" s="137" t="s">
        <v>805</v>
      </c>
      <c r="C483" s="137" t="s">
        <v>20</v>
      </c>
      <c r="E483" s="137">
        <v>0</v>
      </c>
      <c r="F483" s="137">
        <v>0</v>
      </c>
    </row>
    <row r="484" spans="1:6" ht="11.25">
      <c r="A484" s="137" t="s">
        <v>120</v>
      </c>
      <c r="B484" s="137" t="s">
        <v>1048</v>
      </c>
      <c r="C484" s="137" t="s">
        <v>22</v>
      </c>
      <c r="E484" s="137">
        <v>150000</v>
      </c>
      <c r="F484" s="137">
        <v>150000</v>
      </c>
    </row>
    <row r="485" spans="1:6" ht="11.25">
      <c r="A485" s="137" t="s">
        <v>120</v>
      </c>
      <c r="B485" s="137" t="s">
        <v>1236</v>
      </c>
      <c r="C485" s="137" t="s">
        <v>24</v>
      </c>
      <c r="E485" s="137">
        <v>0</v>
      </c>
      <c r="F485" s="137">
        <v>0</v>
      </c>
    </row>
    <row r="486" spans="1:6" ht="11.25">
      <c r="A486" s="137" t="s">
        <v>120</v>
      </c>
      <c r="B486" s="137" t="s">
        <v>1371</v>
      </c>
      <c r="C486" s="137" t="s">
        <v>26</v>
      </c>
      <c r="E486" s="137">
        <v>0</v>
      </c>
      <c r="F486" s="137">
        <v>0</v>
      </c>
    </row>
    <row r="487" spans="1:6" ht="11.25">
      <c r="A487" s="137" t="s">
        <v>121</v>
      </c>
      <c r="B487" s="137" t="s">
        <v>2219</v>
      </c>
      <c r="C487" s="137" t="s">
        <v>2219</v>
      </c>
      <c r="E487" s="137">
        <v>940665</v>
      </c>
      <c r="F487" s="137">
        <v>939000</v>
      </c>
    </row>
    <row r="488" spans="1:6" ht="11.25">
      <c r="A488" s="137" t="s">
        <v>121</v>
      </c>
      <c r="B488" s="137" t="s">
        <v>359</v>
      </c>
      <c r="C488" s="137" t="s">
        <v>36</v>
      </c>
      <c r="E488" s="137">
        <v>0</v>
      </c>
      <c r="F488" s="137">
        <v>0</v>
      </c>
    </row>
    <row r="489" spans="1:6" ht="11.25">
      <c r="A489" s="137" t="s">
        <v>121</v>
      </c>
      <c r="B489" s="137" t="s">
        <v>72</v>
      </c>
      <c r="C489" s="137" t="s">
        <v>38</v>
      </c>
      <c r="E489" s="137">
        <v>46520</v>
      </c>
      <c r="F489" s="137">
        <v>46520</v>
      </c>
    </row>
    <row r="490" spans="1:6" ht="11.25">
      <c r="A490" s="137" t="s">
        <v>121</v>
      </c>
      <c r="B490" s="137" t="s">
        <v>73</v>
      </c>
      <c r="C490" s="137" t="s">
        <v>40</v>
      </c>
      <c r="E490" s="137">
        <v>13025</v>
      </c>
      <c r="F490" s="137">
        <v>12936</v>
      </c>
    </row>
    <row r="491" spans="1:6" ht="11.25">
      <c r="A491" s="137" t="s">
        <v>121</v>
      </c>
      <c r="B491" s="137" t="s">
        <v>365</v>
      </c>
      <c r="C491" s="137" t="s">
        <v>42</v>
      </c>
      <c r="E491" s="137">
        <v>417</v>
      </c>
      <c r="F491" s="137">
        <v>398</v>
      </c>
    </row>
    <row r="492" spans="1:6" ht="11.25">
      <c r="A492" s="137" t="s">
        <v>121</v>
      </c>
      <c r="B492" s="137" t="s">
        <v>76</v>
      </c>
      <c r="C492" s="137" t="s">
        <v>44</v>
      </c>
      <c r="E492" s="137">
        <v>18931</v>
      </c>
      <c r="F492" s="137">
        <v>18670</v>
      </c>
    </row>
    <row r="493" spans="1:6" ht="11.25">
      <c r="A493" s="137" t="s">
        <v>121</v>
      </c>
      <c r="B493" s="137" t="s">
        <v>77</v>
      </c>
      <c r="C493" s="137" t="s">
        <v>46</v>
      </c>
      <c r="E493" s="137">
        <v>8717</v>
      </c>
      <c r="F493" s="137">
        <v>8408</v>
      </c>
    </row>
    <row r="494" spans="1:6" ht="11.25">
      <c r="A494" s="137" t="s">
        <v>121</v>
      </c>
      <c r="B494" s="137" t="s">
        <v>82</v>
      </c>
      <c r="C494" s="137" t="s">
        <v>48</v>
      </c>
      <c r="E494" s="137">
        <v>60</v>
      </c>
      <c r="F494" s="137">
        <v>57</v>
      </c>
    </row>
    <row r="495" spans="1:6" ht="11.25">
      <c r="A495" s="137" t="s">
        <v>121</v>
      </c>
      <c r="B495" s="137" t="s">
        <v>83</v>
      </c>
      <c r="C495" s="137" t="s">
        <v>50</v>
      </c>
      <c r="E495" s="137">
        <v>0</v>
      </c>
      <c r="F495" s="137">
        <v>0</v>
      </c>
    </row>
    <row r="496" spans="1:6" ht="11.25">
      <c r="A496" s="137" t="s">
        <v>121</v>
      </c>
      <c r="B496" s="137" t="s">
        <v>85</v>
      </c>
      <c r="C496" s="137" t="s">
        <v>52</v>
      </c>
      <c r="E496" s="137">
        <v>850865</v>
      </c>
      <c r="F496" s="137">
        <v>850779</v>
      </c>
    </row>
    <row r="497" spans="1:6" ht="11.25">
      <c r="A497" s="137" t="s">
        <v>121</v>
      </c>
      <c r="B497" s="137" t="s">
        <v>506</v>
      </c>
      <c r="C497" s="137" t="s">
        <v>18</v>
      </c>
      <c r="E497" s="137">
        <v>2130</v>
      </c>
      <c r="F497" s="137">
        <v>1232</v>
      </c>
    </row>
    <row r="498" spans="1:6" ht="11.25">
      <c r="A498" s="137" t="s">
        <v>121</v>
      </c>
      <c r="B498" s="137" t="s">
        <v>805</v>
      </c>
      <c r="C498" s="137" t="s">
        <v>20</v>
      </c>
      <c r="E498" s="137">
        <v>0</v>
      </c>
      <c r="F498" s="137">
        <v>0</v>
      </c>
    </row>
    <row r="499" spans="1:6" ht="11.25">
      <c r="A499" s="137" t="s">
        <v>121</v>
      </c>
      <c r="B499" s="137" t="s">
        <v>1048</v>
      </c>
      <c r="C499" s="137" t="s">
        <v>22</v>
      </c>
      <c r="E499" s="137">
        <v>0</v>
      </c>
      <c r="F499" s="137">
        <v>0</v>
      </c>
    </row>
    <row r="500" spans="1:6" ht="11.25">
      <c r="A500" s="137" t="s">
        <v>121</v>
      </c>
      <c r="B500" s="137" t="s">
        <v>1236</v>
      </c>
      <c r="C500" s="137" t="s">
        <v>24</v>
      </c>
      <c r="E500" s="137">
        <v>0</v>
      </c>
      <c r="F500" s="137">
        <v>0</v>
      </c>
    </row>
    <row r="501" spans="1:6" ht="11.25">
      <c r="A501" s="137" t="s">
        <v>121</v>
      </c>
      <c r="B501" s="137" t="s">
        <v>1371</v>
      </c>
      <c r="C501" s="137" t="s">
        <v>26</v>
      </c>
      <c r="E501" s="137">
        <v>0</v>
      </c>
      <c r="F501" s="137">
        <v>0</v>
      </c>
    </row>
    <row r="502" spans="1:6" ht="11.25">
      <c r="A502" s="137" t="s">
        <v>28</v>
      </c>
      <c r="B502" s="137" t="s">
        <v>2219</v>
      </c>
      <c r="C502" s="137" t="s">
        <v>29</v>
      </c>
      <c r="E502" s="137">
        <v>27037278</v>
      </c>
      <c r="F502" s="137">
        <v>26535507</v>
      </c>
    </row>
    <row r="503" spans="1:6" ht="11.25">
      <c r="A503" s="137" t="s">
        <v>28</v>
      </c>
      <c r="B503" s="137" t="s">
        <v>359</v>
      </c>
      <c r="C503" s="137" t="s">
        <v>36</v>
      </c>
      <c r="E503" s="137">
        <v>10803</v>
      </c>
      <c r="F503" s="137">
        <v>10524</v>
      </c>
    </row>
    <row r="504" spans="1:6" ht="11.25">
      <c r="A504" s="137" t="s">
        <v>28</v>
      </c>
      <c r="B504" s="137" t="s">
        <v>72</v>
      </c>
      <c r="C504" s="137" t="s">
        <v>38</v>
      </c>
      <c r="E504" s="137">
        <v>4855184</v>
      </c>
      <c r="F504" s="137">
        <v>4773959</v>
      </c>
    </row>
    <row r="505" spans="1:6" ht="11.25">
      <c r="A505" s="137" t="s">
        <v>28</v>
      </c>
      <c r="B505" s="137" t="s">
        <v>73</v>
      </c>
      <c r="C505" s="137" t="s">
        <v>40</v>
      </c>
      <c r="E505" s="137">
        <v>1416759</v>
      </c>
      <c r="F505" s="137">
        <v>1393885</v>
      </c>
    </row>
    <row r="506" spans="1:6" ht="11.25">
      <c r="A506" s="137" t="s">
        <v>28</v>
      </c>
      <c r="B506" s="137" t="s">
        <v>365</v>
      </c>
      <c r="C506" s="137" t="s">
        <v>42</v>
      </c>
      <c r="E506" s="137">
        <v>30735</v>
      </c>
      <c r="F506" s="137">
        <v>27251</v>
      </c>
    </row>
    <row r="507" spans="1:6" ht="11.25">
      <c r="A507" s="137" t="s">
        <v>28</v>
      </c>
      <c r="B507" s="137" t="s">
        <v>76</v>
      </c>
      <c r="C507" s="137" t="s">
        <v>44</v>
      </c>
      <c r="E507" s="137">
        <v>1356662</v>
      </c>
      <c r="F507" s="137">
        <v>1332315</v>
      </c>
    </row>
    <row r="508" spans="1:6" ht="11.25">
      <c r="A508" s="137" t="s">
        <v>28</v>
      </c>
      <c r="B508" s="137" t="s">
        <v>77</v>
      </c>
      <c r="C508" s="137" t="s">
        <v>46</v>
      </c>
      <c r="E508" s="137">
        <v>4420893</v>
      </c>
      <c r="F508" s="137">
        <v>4368744</v>
      </c>
    </row>
    <row r="509" spans="1:6" ht="11.25">
      <c r="A509" s="137" t="s">
        <v>28</v>
      </c>
      <c r="B509" s="137" t="s">
        <v>82</v>
      </c>
      <c r="C509" s="137" t="s">
        <v>48</v>
      </c>
      <c r="E509" s="137">
        <v>18824</v>
      </c>
      <c r="F509" s="137">
        <v>17961</v>
      </c>
    </row>
    <row r="510" spans="1:6" ht="11.25">
      <c r="A510" s="137" t="s">
        <v>28</v>
      </c>
      <c r="B510" s="137" t="s">
        <v>83</v>
      </c>
      <c r="C510" s="137" t="s">
        <v>50</v>
      </c>
      <c r="E510" s="137">
        <v>0</v>
      </c>
      <c r="F510" s="137">
        <v>0</v>
      </c>
    </row>
    <row r="511" spans="1:6" ht="11.25">
      <c r="A511" s="137" t="s">
        <v>28</v>
      </c>
      <c r="B511" s="137" t="s">
        <v>85</v>
      </c>
      <c r="C511" s="137" t="s">
        <v>52</v>
      </c>
      <c r="E511" s="137">
        <v>14240829</v>
      </c>
      <c r="F511" s="137">
        <v>13925098</v>
      </c>
    </row>
    <row r="512" spans="1:6" ht="11.25">
      <c r="A512" s="137" t="s">
        <v>28</v>
      </c>
      <c r="B512" s="137" t="s">
        <v>506</v>
      </c>
      <c r="C512" s="137" t="s">
        <v>18</v>
      </c>
      <c r="E512" s="137">
        <v>683738</v>
      </c>
      <c r="F512" s="137">
        <v>682919</v>
      </c>
    </row>
    <row r="513" spans="1:6" ht="11.25">
      <c r="A513" s="137" t="s">
        <v>28</v>
      </c>
      <c r="B513" s="137" t="s">
        <v>805</v>
      </c>
      <c r="C513" s="137" t="s">
        <v>20</v>
      </c>
      <c r="E513" s="137">
        <v>0</v>
      </c>
      <c r="F513" s="137">
        <v>0</v>
      </c>
    </row>
    <row r="514" spans="1:6" ht="11.25">
      <c r="A514" s="137" t="s">
        <v>28</v>
      </c>
      <c r="B514" s="137" t="s">
        <v>1048</v>
      </c>
      <c r="C514" s="137" t="s">
        <v>22</v>
      </c>
      <c r="E514" s="137">
        <v>2851</v>
      </c>
      <c r="F514" s="137">
        <v>2851</v>
      </c>
    </row>
    <row r="515" spans="1:6" ht="11.25">
      <c r="A515" s="137" t="s">
        <v>28</v>
      </c>
      <c r="B515" s="137" t="s">
        <v>1236</v>
      </c>
      <c r="C515" s="137" t="s">
        <v>24</v>
      </c>
      <c r="E515" s="137">
        <v>0</v>
      </c>
      <c r="F515" s="137">
        <v>0</v>
      </c>
    </row>
    <row r="516" spans="1:6" ht="11.25">
      <c r="A516" s="137" t="s">
        <v>28</v>
      </c>
      <c r="B516" s="137" t="s">
        <v>1371</v>
      </c>
      <c r="C516" s="137" t="s">
        <v>26</v>
      </c>
      <c r="E516" s="137">
        <v>0</v>
      </c>
      <c r="F516" s="137">
        <v>0</v>
      </c>
    </row>
    <row r="517" spans="1:6" ht="11.25">
      <c r="A517" s="137" t="s">
        <v>122</v>
      </c>
      <c r="B517" s="137" t="s">
        <v>2219</v>
      </c>
      <c r="C517" s="137" t="s">
        <v>2219</v>
      </c>
      <c r="E517" s="137">
        <v>109158</v>
      </c>
      <c r="F517" s="137">
        <v>110230</v>
      </c>
    </row>
    <row r="518" spans="1:6" ht="11.25">
      <c r="A518" s="137" t="s">
        <v>122</v>
      </c>
      <c r="B518" s="137" t="s">
        <v>359</v>
      </c>
      <c r="C518" s="137" t="s">
        <v>36</v>
      </c>
      <c r="E518" s="137">
        <v>0</v>
      </c>
      <c r="F518" s="137">
        <v>0</v>
      </c>
    </row>
    <row r="519" spans="1:6" ht="11.25">
      <c r="A519" s="137" t="s">
        <v>122</v>
      </c>
      <c r="B519" s="137" t="s">
        <v>72</v>
      </c>
      <c r="C519" s="137" t="s">
        <v>38</v>
      </c>
      <c r="E519" s="137">
        <v>32414</v>
      </c>
      <c r="F519" s="137">
        <v>35765</v>
      </c>
    </row>
    <row r="520" spans="1:6" ht="11.25">
      <c r="A520" s="137" t="s">
        <v>122</v>
      </c>
      <c r="B520" s="137" t="s">
        <v>73</v>
      </c>
      <c r="C520" s="137" t="s">
        <v>40</v>
      </c>
      <c r="E520" s="137">
        <v>27519</v>
      </c>
      <c r="F520" s="137">
        <v>26874</v>
      </c>
    </row>
    <row r="521" spans="1:6" ht="11.25">
      <c r="A521" s="137" t="s">
        <v>122</v>
      </c>
      <c r="B521" s="137" t="s">
        <v>365</v>
      </c>
      <c r="C521" s="137" t="s">
        <v>42</v>
      </c>
      <c r="E521" s="137">
        <v>0</v>
      </c>
      <c r="F521" s="137">
        <v>0</v>
      </c>
    </row>
    <row r="522" spans="1:6" ht="11.25">
      <c r="A522" s="137" t="s">
        <v>122</v>
      </c>
      <c r="B522" s="137" t="s">
        <v>76</v>
      </c>
      <c r="C522" s="137" t="s">
        <v>44</v>
      </c>
      <c r="E522" s="137">
        <v>6380</v>
      </c>
      <c r="F522" s="137">
        <v>6672</v>
      </c>
    </row>
    <row r="523" spans="1:6" ht="11.25">
      <c r="A523" s="137" t="s">
        <v>122</v>
      </c>
      <c r="B523" s="137" t="s">
        <v>77</v>
      </c>
      <c r="C523" s="137" t="s">
        <v>46</v>
      </c>
      <c r="E523" s="137">
        <v>350</v>
      </c>
      <c r="F523" s="137">
        <v>341</v>
      </c>
    </row>
    <row r="524" spans="1:6" ht="11.25">
      <c r="A524" s="137" t="s">
        <v>122</v>
      </c>
      <c r="B524" s="137" t="s">
        <v>82</v>
      </c>
      <c r="C524" s="137" t="s">
        <v>48</v>
      </c>
      <c r="E524" s="137">
        <v>0</v>
      </c>
      <c r="F524" s="137">
        <v>0</v>
      </c>
    </row>
    <row r="525" spans="1:6" ht="11.25">
      <c r="A525" s="137" t="s">
        <v>122</v>
      </c>
      <c r="B525" s="137" t="s">
        <v>83</v>
      </c>
      <c r="C525" s="137" t="s">
        <v>50</v>
      </c>
      <c r="E525" s="137">
        <v>0</v>
      </c>
      <c r="F525" s="137">
        <v>0</v>
      </c>
    </row>
    <row r="526" spans="1:6" ht="11.25">
      <c r="A526" s="137" t="s">
        <v>122</v>
      </c>
      <c r="B526" s="137" t="s">
        <v>85</v>
      </c>
      <c r="C526" s="137" t="s">
        <v>52</v>
      </c>
      <c r="E526" s="137">
        <v>42495</v>
      </c>
      <c r="F526" s="137">
        <v>40578</v>
      </c>
    </row>
    <row r="527" spans="1:6" ht="11.25">
      <c r="A527" s="137" t="s">
        <v>122</v>
      </c>
      <c r="B527" s="137" t="s">
        <v>506</v>
      </c>
      <c r="C527" s="137" t="s">
        <v>18</v>
      </c>
      <c r="E527" s="137">
        <v>0</v>
      </c>
      <c r="F527" s="137">
        <v>0</v>
      </c>
    </row>
    <row r="528" spans="1:6" ht="11.25">
      <c r="A528" s="137" t="s">
        <v>122</v>
      </c>
      <c r="B528" s="137" t="s">
        <v>805</v>
      </c>
      <c r="C528" s="137" t="s">
        <v>20</v>
      </c>
      <c r="E528" s="137">
        <v>0</v>
      </c>
      <c r="F528" s="137">
        <v>0</v>
      </c>
    </row>
    <row r="529" spans="1:6" ht="11.25">
      <c r="A529" s="137" t="s">
        <v>122</v>
      </c>
      <c r="B529" s="137" t="s">
        <v>1048</v>
      </c>
      <c r="C529" s="137" t="s">
        <v>22</v>
      </c>
      <c r="E529" s="137">
        <v>0</v>
      </c>
      <c r="F529" s="137">
        <v>0</v>
      </c>
    </row>
    <row r="530" spans="1:6" ht="11.25">
      <c r="A530" s="137" t="s">
        <v>122</v>
      </c>
      <c r="B530" s="137" t="s">
        <v>1236</v>
      </c>
      <c r="C530" s="137" t="s">
        <v>24</v>
      </c>
      <c r="E530" s="137">
        <v>0</v>
      </c>
      <c r="F530" s="137">
        <v>0</v>
      </c>
    </row>
    <row r="531" spans="1:6" ht="11.25">
      <c r="A531" s="137" t="s">
        <v>122</v>
      </c>
      <c r="B531" s="137" t="s">
        <v>1371</v>
      </c>
      <c r="C531" s="137" t="s">
        <v>26</v>
      </c>
      <c r="E531" s="137">
        <v>0</v>
      </c>
      <c r="F531" s="137">
        <v>0</v>
      </c>
    </row>
    <row r="532" spans="1:6" ht="11.25">
      <c r="A532" s="137" t="s">
        <v>123</v>
      </c>
      <c r="B532" s="137" t="s">
        <v>2219</v>
      </c>
      <c r="C532" s="137" t="s">
        <v>2219</v>
      </c>
      <c r="E532" s="137">
        <v>13721290</v>
      </c>
      <c r="F532" s="137">
        <v>13442907</v>
      </c>
    </row>
    <row r="533" spans="1:6" ht="11.25">
      <c r="A533" s="137" t="s">
        <v>123</v>
      </c>
      <c r="B533" s="137" t="s">
        <v>359</v>
      </c>
      <c r="C533" s="137" t="s">
        <v>36</v>
      </c>
      <c r="E533" s="137">
        <v>1600</v>
      </c>
      <c r="F533" s="137">
        <v>1539</v>
      </c>
    </row>
    <row r="534" spans="1:6" ht="11.25">
      <c r="A534" s="137" t="s">
        <v>123</v>
      </c>
      <c r="B534" s="137" t="s">
        <v>72</v>
      </c>
      <c r="C534" s="137" t="s">
        <v>38</v>
      </c>
      <c r="E534" s="137">
        <v>7928</v>
      </c>
      <c r="F534" s="137">
        <v>7436</v>
      </c>
    </row>
    <row r="535" spans="1:6" ht="11.25">
      <c r="A535" s="137" t="s">
        <v>123</v>
      </c>
      <c r="B535" s="137" t="s">
        <v>73</v>
      </c>
      <c r="C535" s="137" t="s">
        <v>40</v>
      </c>
      <c r="E535" s="137">
        <v>1957</v>
      </c>
      <c r="F535" s="137">
        <v>1827</v>
      </c>
    </row>
    <row r="536" spans="1:6" ht="11.25">
      <c r="A536" s="137" t="s">
        <v>123</v>
      </c>
      <c r="B536" s="137" t="s">
        <v>365</v>
      </c>
      <c r="C536" s="137" t="s">
        <v>42</v>
      </c>
      <c r="E536" s="137">
        <v>0</v>
      </c>
      <c r="F536" s="137">
        <v>0</v>
      </c>
    </row>
    <row r="537" spans="1:6" ht="11.25">
      <c r="A537" s="137" t="s">
        <v>123</v>
      </c>
      <c r="B537" s="137" t="s">
        <v>76</v>
      </c>
      <c r="C537" s="137" t="s">
        <v>44</v>
      </c>
      <c r="E537" s="137">
        <v>8828</v>
      </c>
      <c r="F537" s="137">
        <v>9590</v>
      </c>
    </row>
    <row r="538" spans="1:6" ht="11.25">
      <c r="A538" s="137" t="s">
        <v>123</v>
      </c>
      <c r="B538" s="137" t="s">
        <v>77</v>
      </c>
      <c r="C538" s="137" t="s">
        <v>46</v>
      </c>
      <c r="E538" s="137">
        <v>2501</v>
      </c>
      <c r="F538" s="137">
        <v>2495</v>
      </c>
    </row>
    <row r="539" spans="1:6" ht="11.25">
      <c r="A539" s="137" t="s">
        <v>123</v>
      </c>
      <c r="B539" s="137" t="s">
        <v>82</v>
      </c>
      <c r="C539" s="137" t="s">
        <v>48</v>
      </c>
      <c r="E539" s="137">
        <v>0</v>
      </c>
      <c r="F539" s="137">
        <v>0</v>
      </c>
    </row>
    <row r="540" spans="1:6" ht="11.25">
      <c r="A540" s="137" t="s">
        <v>123</v>
      </c>
      <c r="B540" s="137" t="s">
        <v>83</v>
      </c>
      <c r="C540" s="137" t="s">
        <v>50</v>
      </c>
      <c r="E540" s="137">
        <v>0</v>
      </c>
      <c r="F540" s="137">
        <v>0</v>
      </c>
    </row>
    <row r="541" spans="1:6" ht="11.25">
      <c r="A541" s="137" t="s">
        <v>123</v>
      </c>
      <c r="B541" s="137" t="s">
        <v>85</v>
      </c>
      <c r="C541" s="137" t="s">
        <v>52</v>
      </c>
      <c r="E541" s="137">
        <v>13698476</v>
      </c>
      <c r="F541" s="137">
        <v>13420020</v>
      </c>
    </row>
    <row r="542" spans="1:6" ht="11.25">
      <c r="A542" s="137" t="s">
        <v>123</v>
      </c>
      <c r="B542" s="137" t="s">
        <v>506</v>
      </c>
      <c r="C542" s="137" t="s">
        <v>18</v>
      </c>
      <c r="E542" s="137">
        <v>0</v>
      </c>
      <c r="F542" s="137">
        <v>0</v>
      </c>
    </row>
    <row r="543" spans="1:6" ht="11.25">
      <c r="A543" s="137" t="s">
        <v>123</v>
      </c>
      <c r="B543" s="137" t="s">
        <v>805</v>
      </c>
      <c r="C543" s="137" t="s">
        <v>20</v>
      </c>
      <c r="E543" s="137">
        <v>0</v>
      </c>
      <c r="F543" s="137">
        <v>0</v>
      </c>
    </row>
    <row r="544" spans="1:6" ht="11.25">
      <c r="A544" s="137" t="s">
        <v>123</v>
      </c>
      <c r="B544" s="137" t="s">
        <v>1048</v>
      </c>
      <c r="C544" s="137" t="s">
        <v>22</v>
      </c>
      <c r="E544" s="137">
        <v>0</v>
      </c>
      <c r="F544" s="137">
        <v>0</v>
      </c>
    </row>
    <row r="545" spans="1:6" ht="11.25">
      <c r="A545" s="137" t="s">
        <v>123</v>
      </c>
      <c r="B545" s="137" t="s">
        <v>1236</v>
      </c>
      <c r="C545" s="137" t="s">
        <v>24</v>
      </c>
      <c r="E545" s="137">
        <v>0</v>
      </c>
      <c r="F545" s="137">
        <v>0</v>
      </c>
    </row>
    <row r="546" spans="1:6" ht="11.25">
      <c r="A546" s="137" t="s">
        <v>123</v>
      </c>
      <c r="B546" s="137" t="s">
        <v>1371</v>
      </c>
      <c r="C546" s="137" t="s">
        <v>26</v>
      </c>
      <c r="E546" s="137">
        <v>0</v>
      </c>
      <c r="F546" s="137">
        <v>0</v>
      </c>
    </row>
    <row r="547" spans="1:6" ht="11.25">
      <c r="A547" s="137" t="s">
        <v>124</v>
      </c>
      <c r="B547" s="137" t="s">
        <v>2219</v>
      </c>
      <c r="C547" s="137" t="s">
        <v>2219</v>
      </c>
      <c r="E547" s="137">
        <v>3427819</v>
      </c>
      <c r="F547" s="137">
        <v>3382028</v>
      </c>
    </row>
    <row r="548" spans="1:6" ht="11.25">
      <c r="A548" s="137" t="s">
        <v>124</v>
      </c>
      <c r="B548" s="137" t="s">
        <v>359</v>
      </c>
      <c r="C548" s="137" t="s">
        <v>36</v>
      </c>
      <c r="E548" s="137">
        <v>2640</v>
      </c>
      <c r="F548" s="137">
        <v>2420</v>
      </c>
    </row>
    <row r="549" spans="1:6" ht="11.25">
      <c r="A549" s="137" t="s">
        <v>124</v>
      </c>
      <c r="B549" s="137" t="s">
        <v>72</v>
      </c>
      <c r="C549" s="137" t="s">
        <v>38</v>
      </c>
      <c r="E549" s="137">
        <v>1259110</v>
      </c>
      <c r="F549" s="137">
        <v>1253870</v>
      </c>
    </row>
    <row r="550" spans="1:6" ht="11.25">
      <c r="A550" s="137" t="s">
        <v>124</v>
      </c>
      <c r="B550" s="137" t="s">
        <v>73</v>
      </c>
      <c r="C550" s="137" t="s">
        <v>40</v>
      </c>
      <c r="E550" s="137">
        <v>363441</v>
      </c>
      <c r="F550" s="137">
        <v>363944</v>
      </c>
    </row>
    <row r="551" spans="1:6" ht="11.25">
      <c r="A551" s="137" t="s">
        <v>124</v>
      </c>
      <c r="B551" s="137" t="s">
        <v>365</v>
      </c>
      <c r="C551" s="137" t="s">
        <v>42</v>
      </c>
      <c r="E551" s="137">
        <v>3336</v>
      </c>
      <c r="F551" s="137">
        <v>3128</v>
      </c>
    </row>
    <row r="552" spans="1:6" ht="11.25">
      <c r="A552" s="137" t="s">
        <v>124</v>
      </c>
      <c r="B552" s="137" t="s">
        <v>76</v>
      </c>
      <c r="C552" s="137" t="s">
        <v>44</v>
      </c>
      <c r="E552" s="137">
        <v>230960</v>
      </c>
      <c r="F552" s="137">
        <v>225655</v>
      </c>
    </row>
    <row r="553" spans="1:6" ht="11.25">
      <c r="A553" s="137" t="s">
        <v>124</v>
      </c>
      <c r="B553" s="137" t="s">
        <v>77</v>
      </c>
      <c r="C553" s="137" t="s">
        <v>46</v>
      </c>
      <c r="E553" s="137">
        <v>1362699</v>
      </c>
      <c r="F553" s="137">
        <v>1345099</v>
      </c>
    </row>
    <row r="554" spans="1:6" ht="11.25">
      <c r="A554" s="137" t="s">
        <v>124</v>
      </c>
      <c r="B554" s="137" t="s">
        <v>82</v>
      </c>
      <c r="C554" s="137" t="s">
        <v>48</v>
      </c>
      <c r="E554" s="137">
        <v>9689</v>
      </c>
      <c r="F554" s="137">
        <v>9441</v>
      </c>
    </row>
    <row r="555" spans="1:6" ht="11.25">
      <c r="A555" s="137" t="s">
        <v>124</v>
      </c>
      <c r="B555" s="137" t="s">
        <v>83</v>
      </c>
      <c r="C555" s="137" t="s">
        <v>50</v>
      </c>
      <c r="E555" s="137">
        <v>0</v>
      </c>
      <c r="F555" s="137">
        <v>0</v>
      </c>
    </row>
    <row r="556" spans="1:6" ht="11.25">
      <c r="A556" s="137" t="s">
        <v>124</v>
      </c>
      <c r="B556" s="137" t="s">
        <v>85</v>
      </c>
      <c r="C556" s="137" t="s">
        <v>52</v>
      </c>
      <c r="E556" s="137">
        <v>45359</v>
      </c>
      <c r="F556" s="137">
        <v>16624</v>
      </c>
    </row>
    <row r="557" spans="1:6" ht="11.25">
      <c r="A557" s="137" t="s">
        <v>124</v>
      </c>
      <c r="B557" s="137" t="s">
        <v>506</v>
      </c>
      <c r="C557" s="137" t="s">
        <v>18</v>
      </c>
      <c r="E557" s="137">
        <v>150585</v>
      </c>
      <c r="F557" s="137">
        <v>161847</v>
      </c>
    </row>
    <row r="558" spans="1:6" ht="11.25">
      <c r="A558" s="137" t="s">
        <v>124</v>
      </c>
      <c r="B558" s="137" t="s">
        <v>805</v>
      </c>
      <c r="C558" s="137" t="s">
        <v>20</v>
      </c>
      <c r="E558" s="137">
        <v>0</v>
      </c>
      <c r="F558" s="137">
        <v>0</v>
      </c>
    </row>
    <row r="559" spans="1:6" ht="11.25">
      <c r="A559" s="137" t="s">
        <v>124</v>
      </c>
      <c r="B559" s="137" t="s">
        <v>1048</v>
      </c>
      <c r="C559" s="137" t="s">
        <v>22</v>
      </c>
      <c r="E559" s="137">
        <v>0</v>
      </c>
      <c r="F559" s="137">
        <v>0</v>
      </c>
    </row>
    <row r="560" spans="1:6" ht="11.25">
      <c r="A560" s="137" t="s">
        <v>124</v>
      </c>
      <c r="B560" s="137" t="s">
        <v>1236</v>
      </c>
      <c r="C560" s="137" t="s">
        <v>24</v>
      </c>
      <c r="E560" s="137">
        <v>0</v>
      </c>
      <c r="F560" s="137">
        <v>0</v>
      </c>
    </row>
    <row r="561" spans="1:6" ht="11.25">
      <c r="A561" s="137" t="s">
        <v>124</v>
      </c>
      <c r="B561" s="137" t="s">
        <v>1371</v>
      </c>
      <c r="C561" s="137" t="s">
        <v>26</v>
      </c>
      <c r="E561" s="137">
        <v>0</v>
      </c>
      <c r="F561" s="137">
        <v>0</v>
      </c>
    </row>
    <row r="562" spans="1:6" ht="11.25">
      <c r="A562" s="137" t="s">
        <v>125</v>
      </c>
      <c r="B562" s="137" t="s">
        <v>2219</v>
      </c>
      <c r="C562" s="137" t="s">
        <v>2219</v>
      </c>
      <c r="E562" s="137">
        <v>5706278</v>
      </c>
      <c r="F562" s="137">
        <v>5724793</v>
      </c>
    </row>
    <row r="563" spans="1:6" ht="11.25">
      <c r="A563" s="137" t="s">
        <v>125</v>
      </c>
      <c r="B563" s="137" t="s">
        <v>359</v>
      </c>
      <c r="C563" s="137" t="s">
        <v>36</v>
      </c>
      <c r="E563" s="137">
        <v>6563</v>
      </c>
      <c r="F563" s="137">
        <v>6565</v>
      </c>
    </row>
    <row r="564" spans="1:6" ht="11.25">
      <c r="A564" s="137" t="s">
        <v>125</v>
      </c>
      <c r="B564" s="137" t="s">
        <v>72</v>
      </c>
      <c r="C564" s="137" t="s">
        <v>38</v>
      </c>
      <c r="E564" s="137">
        <v>1576993</v>
      </c>
      <c r="F564" s="137">
        <v>1571838</v>
      </c>
    </row>
    <row r="565" spans="1:6" ht="11.25">
      <c r="A565" s="137" t="s">
        <v>125</v>
      </c>
      <c r="B565" s="137" t="s">
        <v>73</v>
      </c>
      <c r="C565" s="137" t="s">
        <v>40</v>
      </c>
      <c r="E565" s="137">
        <v>461308</v>
      </c>
      <c r="F565" s="137">
        <v>459227</v>
      </c>
    </row>
    <row r="566" spans="1:6" ht="11.25">
      <c r="A566" s="137" t="s">
        <v>125</v>
      </c>
      <c r="B566" s="137" t="s">
        <v>365</v>
      </c>
      <c r="C566" s="137" t="s">
        <v>42</v>
      </c>
      <c r="E566" s="137">
        <v>3404</v>
      </c>
      <c r="F566" s="137">
        <v>3006</v>
      </c>
    </row>
    <row r="567" spans="1:6" ht="11.25">
      <c r="A567" s="137" t="s">
        <v>125</v>
      </c>
      <c r="B567" s="137" t="s">
        <v>76</v>
      </c>
      <c r="C567" s="137" t="s">
        <v>44</v>
      </c>
      <c r="E567" s="137">
        <v>520985</v>
      </c>
      <c r="F567" s="137">
        <v>529983</v>
      </c>
    </row>
    <row r="568" spans="1:6" ht="11.25">
      <c r="A568" s="137" t="s">
        <v>125</v>
      </c>
      <c r="B568" s="137" t="s">
        <v>77</v>
      </c>
      <c r="C568" s="137" t="s">
        <v>46</v>
      </c>
      <c r="E568" s="137">
        <v>2636691</v>
      </c>
      <c r="F568" s="137">
        <v>2641960</v>
      </c>
    </row>
    <row r="569" spans="1:6" ht="11.25">
      <c r="A569" s="137" t="s">
        <v>125</v>
      </c>
      <c r="B569" s="137" t="s">
        <v>82</v>
      </c>
      <c r="C569" s="137" t="s">
        <v>48</v>
      </c>
      <c r="E569" s="137">
        <v>5789</v>
      </c>
      <c r="F569" s="137">
        <v>5693</v>
      </c>
    </row>
    <row r="570" spans="1:6" ht="11.25">
      <c r="A570" s="137" t="s">
        <v>125</v>
      </c>
      <c r="B570" s="137" t="s">
        <v>83</v>
      </c>
      <c r="C570" s="137" t="s">
        <v>50</v>
      </c>
      <c r="E570" s="137">
        <v>0</v>
      </c>
      <c r="F570" s="137">
        <v>0</v>
      </c>
    </row>
    <row r="571" spans="1:6" ht="11.25">
      <c r="A571" s="137" t="s">
        <v>125</v>
      </c>
      <c r="B571" s="137" t="s">
        <v>85</v>
      </c>
      <c r="C571" s="137" t="s">
        <v>52</v>
      </c>
      <c r="E571" s="137">
        <v>216738</v>
      </c>
      <c r="F571" s="137">
        <v>223670</v>
      </c>
    </row>
    <row r="572" spans="1:6" ht="11.25">
      <c r="A572" s="137" t="s">
        <v>125</v>
      </c>
      <c r="B572" s="137" t="s">
        <v>506</v>
      </c>
      <c r="C572" s="137" t="s">
        <v>18</v>
      </c>
      <c r="E572" s="137">
        <v>274956</v>
      </c>
      <c r="F572" s="137">
        <v>280000</v>
      </c>
    </row>
    <row r="573" spans="1:6" ht="11.25">
      <c r="A573" s="137" t="s">
        <v>125</v>
      </c>
      <c r="B573" s="137" t="s">
        <v>805</v>
      </c>
      <c r="C573" s="137" t="s">
        <v>20</v>
      </c>
      <c r="E573" s="137">
        <v>0</v>
      </c>
      <c r="F573" s="137">
        <v>0</v>
      </c>
    </row>
    <row r="574" spans="1:6" ht="11.25">
      <c r="A574" s="137" t="s">
        <v>125</v>
      </c>
      <c r="B574" s="137" t="s">
        <v>1048</v>
      </c>
      <c r="C574" s="137" t="s">
        <v>22</v>
      </c>
      <c r="E574" s="137">
        <v>2851</v>
      </c>
      <c r="F574" s="137">
        <v>2851</v>
      </c>
    </row>
    <row r="575" spans="1:6" ht="11.25">
      <c r="A575" s="137" t="s">
        <v>125</v>
      </c>
      <c r="B575" s="137" t="s">
        <v>1236</v>
      </c>
      <c r="C575" s="137" t="s">
        <v>24</v>
      </c>
      <c r="E575" s="137">
        <v>0</v>
      </c>
      <c r="F575" s="137">
        <v>0</v>
      </c>
    </row>
    <row r="576" spans="1:6" ht="11.25">
      <c r="A576" s="137" t="s">
        <v>125</v>
      </c>
      <c r="B576" s="137" t="s">
        <v>1371</v>
      </c>
      <c r="C576" s="137" t="s">
        <v>26</v>
      </c>
      <c r="E576" s="137">
        <v>0</v>
      </c>
      <c r="F576" s="137">
        <v>0</v>
      </c>
    </row>
    <row r="577" spans="1:6" ht="11.25">
      <c r="A577" s="137" t="s">
        <v>126</v>
      </c>
      <c r="B577" s="137" t="s">
        <v>2219</v>
      </c>
      <c r="C577" s="137" t="s">
        <v>2219</v>
      </c>
      <c r="E577" s="137">
        <v>1382</v>
      </c>
      <c r="F577" s="137">
        <v>1380</v>
      </c>
    </row>
    <row r="578" spans="1:6" ht="11.25">
      <c r="A578" s="137" t="s">
        <v>126</v>
      </c>
      <c r="B578" s="137" t="s">
        <v>359</v>
      </c>
      <c r="C578" s="137" t="s">
        <v>36</v>
      </c>
      <c r="E578" s="137">
        <v>0</v>
      </c>
      <c r="F578" s="137">
        <v>0</v>
      </c>
    </row>
    <row r="579" spans="1:6" ht="11.25">
      <c r="A579" s="137" t="s">
        <v>126</v>
      </c>
      <c r="B579" s="137" t="s">
        <v>72</v>
      </c>
      <c r="C579" s="137" t="s">
        <v>38</v>
      </c>
      <c r="E579" s="137">
        <v>0</v>
      </c>
      <c r="F579" s="137">
        <v>0</v>
      </c>
    </row>
    <row r="580" spans="1:6" ht="11.25">
      <c r="A580" s="137" t="s">
        <v>126</v>
      </c>
      <c r="B580" s="137" t="s">
        <v>73</v>
      </c>
      <c r="C580" s="137" t="s">
        <v>40</v>
      </c>
      <c r="E580" s="137">
        <v>0</v>
      </c>
      <c r="F580" s="137">
        <v>0</v>
      </c>
    </row>
    <row r="581" spans="1:6" ht="11.25">
      <c r="A581" s="137" t="s">
        <v>126</v>
      </c>
      <c r="B581" s="137" t="s">
        <v>365</v>
      </c>
      <c r="C581" s="137" t="s">
        <v>42</v>
      </c>
      <c r="E581" s="137">
        <v>0</v>
      </c>
      <c r="F581" s="137">
        <v>0</v>
      </c>
    </row>
    <row r="582" spans="1:6" ht="11.25">
      <c r="A582" s="137" t="s">
        <v>126</v>
      </c>
      <c r="B582" s="137" t="s">
        <v>76</v>
      </c>
      <c r="C582" s="137" t="s">
        <v>44</v>
      </c>
      <c r="E582" s="137">
        <v>682</v>
      </c>
      <c r="F582" s="137">
        <v>680</v>
      </c>
    </row>
    <row r="583" spans="1:6" ht="11.25">
      <c r="A583" s="137" t="s">
        <v>126</v>
      </c>
      <c r="B583" s="137" t="s">
        <v>77</v>
      </c>
      <c r="C583" s="137" t="s">
        <v>46</v>
      </c>
      <c r="E583" s="137">
        <v>400</v>
      </c>
      <c r="F583" s="137">
        <v>400</v>
      </c>
    </row>
    <row r="584" spans="1:6" ht="11.25">
      <c r="A584" s="137" t="s">
        <v>126</v>
      </c>
      <c r="B584" s="137" t="s">
        <v>82</v>
      </c>
      <c r="C584" s="137" t="s">
        <v>48</v>
      </c>
      <c r="E584" s="137">
        <v>0</v>
      </c>
      <c r="F584" s="137">
        <v>0</v>
      </c>
    </row>
    <row r="585" spans="1:6" ht="11.25">
      <c r="A585" s="137" t="s">
        <v>126</v>
      </c>
      <c r="B585" s="137" t="s">
        <v>83</v>
      </c>
      <c r="C585" s="137" t="s">
        <v>50</v>
      </c>
      <c r="E585" s="137">
        <v>0</v>
      </c>
      <c r="F585" s="137">
        <v>0</v>
      </c>
    </row>
    <row r="586" spans="1:6" ht="11.25">
      <c r="A586" s="137" t="s">
        <v>126</v>
      </c>
      <c r="B586" s="137" t="s">
        <v>85</v>
      </c>
      <c r="C586" s="137" t="s">
        <v>52</v>
      </c>
      <c r="E586" s="137">
        <v>300</v>
      </c>
      <c r="F586" s="137">
        <v>300</v>
      </c>
    </row>
    <row r="587" spans="1:6" ht="11.25">
      <c r="A587" s="137" t="s">
        <v>126</v>
      </c>
      <c r="B587" s="137" t="s">
        <v>506</v>
      </c>
      <c r="C587" s="137" t="s">
        <v>18</v>
      </c>
      <c r="E587" s="137">
        <v>0</v>
      </c>
      <c r="F587" s="137">
        <v>0</v>
      </c>
    </row>
    <row r="588" spans="1:6" ht="11.25">
      <c r="A588" s="137" t="s">
        <v>126</v>
      </c>
      <c r="B588" s="137" t="s">
        <v>805</v>
      </c>
      <c r="C588" s="137" t="s">
        <v>20</v>
      </c>
      <c r="E588" s="137">
        <v>0</v>
      </c>
      <c r="F588" s="137">
        <v>0</v>
      </c>
    </row>
    <row r="589" spans="1:6" ht="11.25">
      <c r="A589" s="137" t="s">
        <v>126</v>
      </c>
      <c r="B589" s="137" t="s">
        <v>1048</v>
      </c>
      <c r="C589" s="137" t="s">
        <v>22</v>
      </c>
      <c r="E589" s="137">
        <v>0</v>
      </c>
      <c r="F589" s="137">
        <v>0</v>
      </c>
    </row>
    <row r="590" spans="1:6" ht="11.25">
      <c r="A590" s="137" t="s">
        <v>126</v>
      </c>
      <c r="B590" s="137" t="s">
        <v>1236</v>
      </c>
      <c r="C590" s="137" t="s">
        <v>24</v>
      </c>
      <c r="E590" s="137">
        <v>0</v>
      </c>
      <c r="F590" s="137">
        <v>0</v>
      </c>
    </row>
    <row r="591" spans="1:6" ht="11.25">
      <c r="A591" s="137" t="s">
        <v>126</v>
      </c>
      <c r="B591" s="137" t="s">
        <v>1371</v>
      </c>
      <c r="C591" s="137" t="s">
        <v>26</v>
      </c>
      <c r="E591" s="137">
        <v>0</v>
      </c>
      <c r="F591" s="137">
        <v>0</v>
      </c>
    </row>
    <row r="592" spans="1:6" ht="11.25">
      <c r="A592" s="137" t="s">
        <v>127</v>
      </c>
      <c r="B592" s="137" t="s">
        <v>2219</v>
      </c>
      <c r="C592" s="137" t="s">
        <v>2219</v>
      </c>
      <c r="E592" s="137">
        <v>551338</v>
      </c>
      <c r="F592" s="137">
        <v>487447</v>
      </c>
    </row>
    <row r="593" spans="1:6" ht="11.25">
      <c r="A593" s="137" t="s">
        <v>127</v>
      </c>
      <c r="B593" s="137" t="s">
        <v>359</v>
      </c>
      <c r="C593" s="137" t="s">
        <v>36</v>
      </c>
      <c r="E593" s="137">
        <v>0</v>
      </c>
      <c r="F593" s="137">
        <v>0</v>
      </c>
    </row>
    <row r="594" spans="1:6" ht="11.25">
      <c r="A594" s="137" t="s">
        <v>127</v>
      </c>
      <c r="B594" s="137" t="s">
        <v>72</v>
      </c>
      <c r="C594" s="137" t="s">
        <v>38</v>
      </c>
      <c r="E594" s="137">
        <v>141837</v>
      </c>
      <c r="F594" s="137">
        <v>110185</v>
      </c>
    </row>
    <row r="595" spans="1:6" ht="11.25">
      <c r="A595" s="137" t="s">
        <v>127</v>
      </c>
      <c r="B595" s="137" t="s">
        <v>73</v>
      </c>
      <c r="C595" s="137" t="s">
        <v>40</v>
      </c>
      <c r="E595" s="137">
        <v>30383</v>
      </c>
      <c r="F595" s="137">
        <v>29965</v>
      </c>
    </row>
    <row r="596" spans="1:6" ht="11.25">
      <c r="A596" s="137" t="s">
        <v>127</v>
      </c>
      <c r="B596" s="137" t="s">
        <v>365</v>
      </c>
      <c r="C596" s="137" t="s">
        <v>42</v>
      </c>
      <c r="E596" s="137">
        <v>412</v>
      </c>
      <c r="F596" s="137">
        <v>362</v>
      </c>
    </row>
    <row r="597" spans="1:6" ht="11.25">
      <c r="A597" s="137" t="s">
        <v>127</v>
      </c>
      <c r="B597" s="137" t="s">
        <v>76</v>
      </c>
      <c r="C597" s="137" t="s">
        <v>44</v>
      </c>
      <c r="E597" s="137">
        <v>162594</v>
      </c>
      <c r="F597" s="137">
        <v>150052</v>
      </c>
    </row>
    <row r="598" spans="1:6" ht="11.25">
      <c r="A598" s="137" t="s">
        <v>127</v>
      </c>
      <c r="B598" s="137" t="s">
        <v>77</v>
      </c>
      <c r="C598" s="137" t="s">
        <v>46</v>
      </c>
      <c r="E598" s="137">
        <v>127137</v>
      </c>
      <c r="F598" s="137">
        <v>107515</v>
      </c>
    </row>
    <row r="599" spans="1:6" ht="11.25">
      <c r="A599" s="137" t="s">
        <v>127</v>
      </c>
      <c r="B599" s="137" t="s">
        <v>82</v>
      </c>
      <c r="C599" s="137" t="s">
        <v>48</v>
      </c>
      <c r="E599" s="137">
        <v>260</v>
      </c>
      <c r="F599" s="137">
        <v>260</v>
      </c>
    </row>
    <row r="600" spans="1:6" ht="11.25">
      <c r="A600" s="137" t="s">
        <v>127</v>
      </c>
      <c r="B600" s="137" t="s">
        <v>83</v>
      </c>
      <c r="C600" s="137" t="s">
        <v>50</v>
      </c>
      <c r="E600" s="137">
        <v>0</v>
      </c>
      <c r="F600" s="137">
        <v>0</v>
      </c>
    </row>
    <row r="601" spans="1:6" ht="11.25">
      <c r="A601" s="137" t="s">
        <v>127</v>
      </c>
      <c r="B601" s="137" t="s">
        <v>85</v>
      </c>
      <c r="C601" s="137" t="s">
        <v>52</v>
      </c>
      <c r="E601" s="137">
        <v>35544</v>
      </c>
      <c r="F601" s="137">
        <v>36032</v>
      </c>
    </row>
    <row r="602" spans="1:6" ht="11.25">
      <c r="A602" s="137" t="s">
        <v>127</v>
      </c>
      <c r="B602" s="137" t="s">
        <v>506</v>
      </c>
      <c r="C602" s="137" t="s">
        <v>18</v>
      </c>
      <c r="E602" s="137">
        <v>53171</v>
      </c>
      <c r="F602" s="137">
        <v>53076</v>
      </c>
    </row>
    <row r="603" spans="1:6" ht="11.25">
      <c r="A603" s="137" t="s">
        <v>127</v>
      </c>
      <c r="B603" s="137" t="s">
        <v>805</v>
      </c>
      <c r="C603" s="137" t="s">
        <v>20</v>
      </c>
      <c r="E603" s="137">
        <v>0</v>
      </c>
      <c r="F603" s="137">
        <v>0</v>
      </c>
    </row>
    <row r="604" spans="1:6" ht="11.25">
      <c r="A604" s="137" t="s">
        <v>127</v>
      </c>
      <c r="B604" s="137" t="s">
        <v>1048</v>
      </c>
      <c r="C604" s="137" t="s">
        <v>22</v>
      </c>
      <c r="E604" s="137">
        <v>0</v>
      </c>
      <c r="F604" s="137">
        <v>0</v>
      </c>
    </row>
    <row r="605" spans="1:6" ht="11.25">
      <c r="A605" s="137" t="s">
        <v>127</v>
      </c>
      <c r="B605" s="137" t="s">
        <v>1236</v>
      </c>
      <c r="C605" s="137" t="s">
        <v>24</v>
      </c>
      <c r="E605" s="137">
        <v>0</v>
      </c>
      <c r="F605" s="137">
        <v>0</v>
      </c>
    </row>
    <row r="606" spans="1:6" ht="11.25">
      <c r="A606" s="137" t="s">
        <v>127</v>
      </c>
      <c r="B606" s="137" t="s">
        <v>1371</v>
      </c>
      <c r="C606" s="137" t="s">
        <v>26</v>
      </c>
      <c r="E606" s="137">
        <v>0</v>
      </c>
      <c r="F606" s="137">
        <v>0</v>
      </c>
    </row>
    <row r="607" spans="1:6" ht="11.25">
      <c r="A607" s="137" t="s">
        <v>128</v>
      </c>
      <c r="B607" s="137" t="s">
        <v>2219</v>
      </c>
      <c r="C607" s="137" t="s">
        <v>2219</v>
      </c>
      <c r="E607" s="137">
        <v>1007741</v>
      </c>
      <c r="F607" s="137">
        <v>980527</v>
      </c>
    </row>
    <row r="608" spans="1:6" ht="11.25">
      <c r="A608" s="137" t="s">
        <v>128</v>
      </c>
      <c r="B608" s="137" t="s">
        <v>359</v>
      </c>
      <c r="C608" s="137" t="s">
        <v>36</v>
      </c>
      <c r="E608" s="137">
        <v>0</v>
      </c>
      <c r="F608" s="137">
        <v>0</v>
      </c>
    </row>
    <row r="609" spans="1:6" ht="11.25">
      <c r="A609" s="137" t="s">
        <v>128</v>
      </c>
      <c r="B609" s="137" t="s">
        <v>72</v>
      </c>
      <c r="C609" s="137" t="s">
        <v>38</v>
      </c>
      <c r="E609" s="137">
        <v>530979</v>
      </c>
      <c r="F609" s="137">
        <v>522391</v>
      </c>
    </row>
    <row r="610" spans="1:6" ht="11.25">
      <c r="A610" s="137" t="s">
        <v>128</v>
      </c>
      <c r="B610" s="137" t="s">
        <v>73</v>
      </c>
      <c r="C610" s="137" t="s">
        <v>40</v>
      </c>
      <c r="E610" s="137">
        <v>163480</v>
      </c>
      <c r="F610" s="137">
        <v>154687</v>
      </c>
    </row>
    <row r="611" spans="1:6" ht="11.25">
      <c r="A611" s="137" t="s">
        <v>128</v>
      </c>
      <c r="B611" s="137" t="s">
        <v>365</v>
      </c>
      <c r="C611" s="137" t="s">
        <v>42</v>
      </c>
      <c r="E611" s="137">
        <v>3641</v>
      </c>
      <c r="F611" s="137">
        <v>3800</v>
      </c>
    </row>
    <row r="612" spans="1:6" ht="11.25">
      <c r="A612" s="137" t="s">
        <v>128</v>
      </c>
      <c r="B612" s="137" t="s">
        <v>76</v>
      </c>
      <c r="C612" s="137" t="s">
        <v>44</v>
      </c>
      <c r="E612" s="137">
        <v>157861</v>
      </c>
      <c r="F612" s="137">
        <v>149977</v>
      </c>
    </row>
    <row r="613" spans="1:6" ht="11.25">
      <c r="A613" s="137" t="s">
        <v>128</v>
      </c>
      <c r="B613" s="137" t="s">
        <v>77</v>
      </c>
      <c r="C613" s="137" t="s">
        <v>46</v>
      </c>
      <c r="E613" s="137">
        <v>95307</v>
      </c>
      <c r="F613" s="137">
        <v>95256</v>
      </c>
    </row>
    <row r="614" spans="1:6" ht="11.25">
      <c r="A614" s="137" t="s">
        <v>128</v>
      </c>
      <c r="B614" s="137" t="s">
        <v>82</v>
      </c>
      <c r="C614" s="137" t="s">
        <v>48</v>
      </c>
      <c r="E614" s="137">
        <v>80</v>
      </c>
      <c r="F614" s="137">
        <v>129</v>
      </c>
    </row>
    <row r="615" spans="1:6" ht="11.25">
      <c r="A615" s="137" t="s">
        <v>128</v>
      </c>
      <c r="B615" s="137" t="s">
        <v>83</v>
      </c>
      <c r="C615" s="137" t="s">
        <v>50</v>
      </c>
      <c r="E615" s="137">
        <v>0</v>
      </c>
      <c r="F615" s="137">
        <v>0</v>
      </c>
    </row>
    <row r="616" spans="1:6" ht="11.25">
      <c r="A616" s="137" t="s">
        <v>128</v>
      </c>
      <c r="B616" s="137" t="s">
        <v>85</v>
      </c>
      <c r="C616" s="137" t="s">
        <v>52</v>
      </c>
      <c r="E616" s="137">
        <v>38092</v>
      </c>
      <c r="F616" s="137">
        <v>35947</v>
      </c>
    </row>
    <row r="617" spans="1:6" ht="11.25">
      <c r="A617" s="137" t="s">
        <v>128</v>
      </c>
      <c r="B617" s="137" t="s">
        <v>506</v>
      </c>
      <c r="C617" s="137" t="s">
        <v>18</v>
      </c>
      <c r="E617" s="137">
        <v>18301</v>
      </c>
      <c r="F617" s="137">
        <v>18340</v>
      </c>
    </row>
    <row r="618" spans="1:6" ht="11.25">
      <c r="A618" s="137" t="s">
        <v>128</v>
      </c>
      <c r="B618" s="137" t="s">
        <v>805</v>
      </c>
      <c r="C618" s="137" t="s">
        <v>20</v>
      </c>
      <c r="E618" s="137">
        <v>0</v>
      </c>
      <c r="F618" s="137">
        <v>0</v>
      </c>
    </row>
    <row r="619" spans="1:6" ht="11.25">
      <c r="A619" s="137" t="s">
        <v>128</v>
      </c>
      <c r="B619" s="137" t="s">
        <v>1048</v>
      </c>
      <c r="C619" s="137" t="s">
        <v>22</v>
      </c>
      <c r="E619" s="137">
        <v>0</v>
      </c>
      <c r="F619" s="137">
        <v>0</v>
      </c>
    </row>
    <row r="620" spans="1:6" ht="11.25">
      <c r="A620" s="137" t="s">
        <v>128</v>
      </c>
      <c r="B620" s="137" t="s">
        <v>1236</v>
      </c>
      <c r="C620" s="137" t="s">
        <v>24</v>
      </c>
      <c r="E620" s="137">
        <v>0</v>
      </c>
      <c r="F620" s="137">
        <v>0</v>
      </c>
    </row>
    <row r="621" spans="1:6" ht="11.25">
      <c r="A621" s="137" t="s">
        <v>128</v>
      </c>
      <c r="B621" s="137" t="s">
        <v>1371</v>
      </c>
      <c r="C621" s="137" t="s">
        <v>26</v>
      </c>
      <c r="E621" s="137">
        <v>0</v>
      </c>
      <c r="F621" s="137">
        <v>0</v>
      </c>
    </row>
    <row r="622" spans="1:6" ht="11.25">
      <c r="A622" s="137" t="s">
        <v>129</v>
      </c>
      <c r="B622" s="137" t="s">
        <v>2219</v>
      </c>
      <c r="C622" s="137" t="s">
        <v>2219</v>
      </c>
      <c r="E622" s="137">
        <v>974394</v>
      </c>
      <c r="F622" s="137">
        <v>961519</v>
      </c>
    </row>
    <row r="623" spans="1:6" ht="11.25">
      <c r="A623" s="137" t="s">
        <v>129</v>
      </c>
      <c r="B623" s="137" t="s">
        <v>359</v>
      </c>
      <c r="C623" s="137" t="s">
        <v>36</v>
      </c>
      <c r="E623" s="137">
        <v>0</v>
      </c>
      <c r="F623" s="137">
        <v>0</v>
      </c>
    </row>
    <row r="624" spans="1:6" ht="11.25">
      <c r="A624" s="137" t="s">
        <v>129</v>
      </c>
      <c r="B624" s="137" t="s">
        <v>72</v>
      </c>
      <c r="C624" s="137" t="s">
        <v>38</v>
      </c>
      <c r="E624" s="137">
        <v>565723</v>
      </c>
      <c r="F624" s="137">
        <v>562708</v>
      </c>
    </row>
    <row r="625" spans="1:6" ht="11.25">
      <c r="A625" s="137" t="s">
        <v>129</v>
      </c>
      <c r="B625" s="137" t="s">
        <v>73</v>
      </c>
      <c r="C625" s="137" t="s">
        <v>40</v>
      </c>
      <c r="E625" s="137">
        <v>157760</v>
      </c>
      <c r="F625" s="137">
        <v>156729</v>
      </c>
    </row>
    <row r="626" spans="1:6" ht="11.25">
      <c r="A626" s="137" t="s">
        <v>129</v>
      </c>
      <c r="B626" s="137" t="s">
        <v>365</v>
      </c>
      <c r="C626" s="137" t="s">
        <v>42</v>
      </c>
      <c r="E626" s="137">
        <v>3790</v>
      </c>
      <c r="F626" s="137">
        <v>4162</v>
      </c>
    </row>
    <row r="627" spans="1:6" ht="11.25">
      <c r="A627" s="137" t="s">
        <v>129</v>
      </c>
      <c r="B627" s="137" t="s">
        <v>76</v>
      </c>
      <c r="C627" s="137" t="s">
        <v>44</v>
      </c>
      <c r="E627" s="137">
        <v>97390</v>
      </c>
      <c r="F627" s="137">
        <v>98537</v>
      </c>
    </row>
    <row r="628" spans="1:6" ht="11.25">
      <c r="A628" s="137" t="s">
        <v>129</v>
      </c>
      <c r="B628" s="137" t="s">
        <v>77</v>
      </c>
      <c r="C628" s="137" t="s">
        <v>46</v>
      </c>
      <c r="E628" s="137">
        <v>81218</v>
      </c>
      <c r="F628" s="137">
        <v>81165</v>
      </c>
    </row>
    <row r="629" spans="1:6" ht="11.25">
      <c r="A629" s="137" t="s">
        <v>129</v>
      </c>
      <c r="B629" s="137" t="s">
        <v>82</v>
      </c>
      <c r="C629" s="137" t="s">
        <v>48</v>
      </c>
      <c r="E629" s="137">
        <v>1012</v>
      </c>
      <c r="F629" s="137">
        <v>828</v>
      </c>
    </row>
    <row r="630" spans="1:6" ht="11.25">
      <c r="A630" s="137" t="s">
        <v>129</v>
      </c>
      <c r="B630" s="137" t="s">
        <v>83</v>
      </c>
      <c r="C630" s="137" t="s">
        <v>50</v>
      </c>
      <c r="E630" s="137">
        <v>0</v>
      </c>
      <c r="F630" s="137">
        <v>0</v>
      </c>
    </row>
    <row r="631" spans="1:6" ht="11.25">
      <c r="A631" s="137" t="s">
        <v>129</v>
      </c>
      <c r="B631" s="137" t="s">
        <v>85</v>
      </c>
      <c r="C631" s="137" t="s">
        <v>52</v>
      </c>
      <c r="E631" s="137">
        <v>3209</v>
      </c>
      <c r="F631" s="137">
        <v>3579</v>
      </c>
    </row>
    <row r="632" spans="1:6" ht="11.25">
      <c r="A632" s="137" t="s">
        <v>129</v>
      </c>
      <c r="B632" s="137" t="s">
        <v>506</v>
      </c>
      <c r="C632" s="137" t="s">
        <v>18</v>
      </c>
      <c r="E632" s="137">
        <v>64292</v>
      </c>
      <c r="F632" s="137">
        <v>53811</v>
      </c>
    </row>
    <row r="633" spans="1:6" ht="11.25">
      <c r="A633" s="137" t="s">
        <v>129</v>
      </c>
      <c r="B633" s="137" t="s">
        <v>805</v>
      </c>
      <c r="C633" s="137" t="s">
        <v>20</v>
      </c>
      <c r="E633" s="137">
        <v>0</v>
      </c>
      <c r="F633" s="137">
        <v>0</v>
      </c>
    </row>
    <row r="634" spans="1:6" ht="11.25">
      <c r="A634" s="137" t="s">
        <v>129</v>
      </c>
      <c r="B634" s="137" t="s">
        <v>1048</v>
      </c>
      <c r="C634" s="137" t="s">
        <v>22</v>
      </c>
      <c r="E634" s="137">
        <v>0</v>
      </c>
      <c r="F634" s="137">
        <v>0</v>
      </c>
    </row>
    <row r="635" spans="1:6" ht="11.25">
      <c r="A635" s="137" t="s">
        <v>129</v>
      </c>
      <c r="B635" s="137" t="s">
        <v>1236</v>
      </c>
      <c r="C635" s="137" t="s">
        <v>24</v>
      </c>
      <c r="E635" s="137">
        <v>0</v>
      </c>
      <c r="F635" s="137">
        <v>0</v>
      </c>
    </row>
    <row r="636" spans="1:6" ht="11.25">
      <c r="A636" s="137" t="s">
        <v>129</v>
      </c>
      <c r="B636" s="137" t="s">
        <v>1371</v>
      </c>
      <c r="C636" s="137" t="s">
        <v>26</v>
      </c>
      <c r="E636" s="137">
        <v>0</v>
      </c>
      <c r="F636" s="137">
        <v>0</v>
      </c>
    </row>
    <row r="637" spans="1:6" ht="11.25">
      <c r="A637" s="137" t="s">
        <v>130</v>
      </c>
      <c r="B637" s="137" t="s">
        <v>2219</v>
      </c>
      <c r="C637" s="137" t="s">
        <v>2219</v>
      </c>
      <c r="E637" s="137">
        <v>344488</v>
      </c>
      <c r="F637" s="137">
        <v>316392</v>
      </c>
    </row>
    <row r="638" spans="1:6" ht="11.25">
      <c r="A638" s="137" t="s">
        <v>130</v>
      </c>
      <c r="B638" s="137" t="s">
        <v>359</v>
      </c>
      <c r="C638" s="137" t="s">
        <v>36</v>
      </c>
      <c r="E638" s="137">
        <v>0</v>
      </c>
      <c r="F638" s="137">
        <v>0</v>
      </c>
    </row>
    <row r="639" spans="1:6" ht="11.25">
      <c r="A639" s="137" t="s">
        <v>130</v>
      </c>
      <c r="B639" s="137" t="s">
        <v>72</v>
      </c>
      <c r="C639" s="137" t="s">
        <v>38</v>
      </c>
      <c r="E639" s="137">
        <v>23173</v>
      </c>
      <c r="F639" s="137">
        <v>20240</v>
      </c>
    </row>
    <row r="640" spans="1:6" ht="11.25">
      <c r="A640" s="137" t="s">
        <v>130</v>
      </c>
      <c r="B640" s="137" t="s">
        <v>73</v>
      </c>
      <c r="C640" s="137" t="s">
        <v>40</v>
      </c>
      <c r="E640" s="137">
        <v>6411</v>
      </c>
      <c r="F640" s="137">
        <v>5723</v>
      </c>
    </row>
    <row r="641" spans="1:6" ht="11.25">
      <c r="A641" s="137" t="s">
        <v>130</v>
      </c>
      <c r="B641" s="137" t="s">
        <v>365</v>
      </c>
      <c r="C641" s="137" t="s">
        <v>42</v>
      </c>
      <c r="E641" s="137">
        <v>314</v>
      </c>
      <c r="F641" s="137">
        <v>69</v>
      </c>
    </row>
    <row r="642" spans="1:6" ht="11.25">
      <c r="A642" s="137" t="s">
        <v>130</v>
      </c>
      <c r="B642" s="137" t="s">
        <v>76</v>
      </c>
      <c r="C642" s="137" t="s">
        <v>44</v>
      </c>
      <c r="E642" s="137">
        <v>96587</v>
      </c>
      <c r="F642" s="137">
        <v>94802</v>
      </c>
    </row>
    <row r="643" spans="1:6" ht="11.25">
      <c r="A643" s="137" t="s">
        <v>130</v>
      </c>
      <c r="B643" s="137" t="s">
        <v>77</v>
      </c>
      <c r="C643" s="137" t="s">
        <v>46</v>
      </c>
      <c r="E643" s="137">
        <v>32250</v>
      </c>
      <c r="F643" s="137">
        <v>23423</v>
      </c>
    </row>
    <row r="644" spans="1:6" ht="11.25">
      <c r="A644" s="137" t="s">
        <v>130</v>
      </c>
      <c r="B644" s="137" t="s">
        <v>82</v>
      </c>
      <c r="C644" s="137" t="s">
        <v>48</v>
      </c>
      <c r="E644" s="137">
        <v>21</v>
      </c>
      <c r="F644" s="137">
        <v>21</v>
      </c>
    </row>
    <row r="645" spans="1:6" ht="11.25">
      <c r="A645" s="137" t="s">
        <v>130</v>
      </c>
      <c r="B645" s="137" t="s">
        <v>83</v>
      </c>
      <c r="C645" s="137" t="s">
        <v>50</v>
      </c>
      <c r="E645" s="137">
        <v>0</v>
      </c>
      <c r="F645" s="137">
        <v>0</v>
      </c>
    </row>
    <row r="646" spans="1:6" ht="11.25">
      <c r="A646" s="137" t="s">
        <v>130</v>
      </c>
      <c r="B646" s="137" t="s">
        <v>85</v>
      </c>
      <c r="C646" s="137" t="s">
        <v>52</v>
      </c>
      <c r="E646" s="137">
        <v>159232</v>
      </c>
      <c r="F646" s="137">
        <v>147114</v>
      </c>
    </row>
    <row r="647" spans="1:6" ht="11.25">
      <c r="A647" s="137" t="s">
        <v>130</v>
      </c>
      <c r="B647" s="137" t="s">
        <v>506</v>
      </c>
      <c r="C647" s="137" t="s">
        <v>18</v>
      </c>
      <c r="E647" s="137">
        <v>26500</v>
      </c>
      <c r="F647" s="137">
        <v>25000</v>
      </c>
    </row>
    <row r="648" spans="1:6" ht="11.25">
      <c r="A648" s="137" t="s">
        <v>130</v>
      </c>
      <c r="B648" s="137" t="s">
        <v>805</v>
      </c>
      <c r="C648" s="137" t="s">
        <v>20</v>
      </c>
      <c r="E648" s="137">
        <v>0</v>
      </c>
      <c r="F648" s="137">
        <v>0</v>
      </c>
    </row>
    <row r="649" spans="1:6" ht="11.25">
      <c r="A649" s="137" t="s">
        <v>130</v>
      </c>
      <c r="B649" s="137" t="s">
        <v>1048</v>
      </c>
      <c r="C649" s="137" t="s">
        <v>22</v>
      </c>
      <c r="E649" s="137">
        <v>0</v>
      </c>
      <c r="F649" s="137">
        <v>0</v>
      </c>
    </row>
    <row r="650" spans="1:6" ht="11.25">
      <c r="A650" s="137" t="s">
        <v>130</v>
      </c>
      <c r="B650" s="137" t="s">
        <v>1236</v>
      </c>
      <c r="C650" s="137" t="s">
        <v>24</v>
      </c>
      <c r="E650" s="137">
        <v>0</v>
      </c>
      <c r="F650" s="137">
        <v>0</v>
      </c>
    </row>
    <row r="651" spans="1:6" ht="11.25">
      <c r="A651" s="137" t="s">
        <v>130</v>
      </c>
      <c r="B651" s="137" t="s">
        <v>1371</v>
      </c>
      <c r="C651" s="137" t="s">
        <v>26</v>
      </c>
      <c r="E651" s="137">
        <v>0</v>
      </c>
      <c r="F651" s="137">
        <v>0</v>
      </c>
    </row>
    <row r="652" spans="1:6" ht="11.25">
      <c r="A652" s="137" t="s">
        <v>131</v>
      </c>
      <c r="B652" s="137" t="s">
        <v>2219</v>
      </c>
      <c r="C652" s="137" t="s">
        <v>2219</v>
      </c>
      <c r="E652" s="137">
        <v>64889</v>
      </c>
      <c r="F652" s="137">
        <v>62464</v>
      </c>
    </row>
    <row r="653" spans="1:6" ht="11.25">
      <c r="A653" s="137" t="s">
        <v>131</v>
      </c>
      <c r="B653" s="137" t="s">
        <v>359</v>
      </c>
      <c r="C653" s="137" t="s">
        <v>36</v>
      </c>
      <c r="E653" s="137">
        <v>0</v>
      </c>
      <c r="F653" s="137">
        <v>0</v>
      </c>
    </row>
    <row r="654" spans="1:6" ht="11.25">
      <c r="A654" s="137" t="s">
        <v>131</v>
      </c>
      <c r="B654" s="137" t="s">
        <v>72</v>
      </c>
      <c r="C654" s="137" t="s">
        <v>38</v>
      </c>
      <c r="E654" s="137">
        <v>32712</v>
      </c>
      <c r="F654" s="137">
        <v>32712</v>
      </c>
    </row>
    <row r="655" spans="1:6" ht="11.25">
      <c r="A655" s="137" t="s">
        <v>131</v>
      </c>
      <c r="B655" s="137" t="s">
        <v>73</v>
      </c>
      <c r="C655" s="137" t="s">
        <v>40</v>
      </c>
      <c r="E655" s="137">
        <v>9479</v>
      </c>
      <c r="F655" s="137">
        <v>9479</v>
      </c>
    </row>
    <row r="656" spans="1:6" ht="11.25">
      <c r="A656" s="137" t="s">
        <v>131</v>
      </c>
      <c r="B656" s="137" t="s">
        <v>365</v>
      </c>
      <c r="C656" s="137" t="s">
        <v>42</v>
      </c>
      <c r="E656" s="137">
        <v>9</v>
      </c>
      <c r="F656" s="137">
        <v>9</v>
      </c>
    </row>
    <row r="657" spans="1:6" ht="11.25">
      <c r="A657" s="137" t="s">
        <v>131</v>
      </c>
      <c r="B657" s="137" t="s">
        <v>76</v>
      </c>
      <c r="C657" s="137" t="s">
        <v>44</v>
      </c>
      <c r="E657" s="137">
        <v>17557</v>
      </c>
      <c r="F657" s="137">
        <v>15159</v>
      </c>
    </row>
    <row r="658" spans="1:6" ht="11.25">
      <c r="A658" s="137" t="s">
        <v>131</v>
      </c>
      <c r="B658" s="137" t="s">
        <v>77</v>
      </c>
      <c r="C658" s="137" t="s">
        <v>46</v>
      </c>
      <c r="E658" s="137">
        <v>2952</v>
      </c>
      <c r="F658" s="137">
        <v>2925</v>
      </c>
    </row>
    <row r="659" spans="1:6" ht="11.25">
      <c r="A659" s="137" t="s">
        <v>131</v>
      </c>
      <c r="B659" s="137" t="s">
        <v>82</v>
      </c>
      <c r="C659" s="137" t="s">
        <v>48</v>
      </c>
      <c r="E659" s="137">
        <v>0</v>
      </c>
      <c r="F659" s="137">
        <v>0</v>
      </c>
    </row>
    <row r="660" spans="1:6" ht="11.25">
      <c r="A660" s="137" t="s">
        <v>131</v>
      </c>
      <c r="B660" s="137" t="s">
        <v>83</v>
      </c>
      <c r="C660" s="137" t="s">
        <v>50</v>
      </c>
      <c r="E660" s="137">
        <v>0</v>
      </c>
      <c r="F660" s="137">
        <v>0</v>
      </c>
    </row>
    <row r="661" spans="1:6" ht="11.25">
      <c r="A661" s="137" t="s">
        <v>131</v>
      </c>
      <c r="B661" s="137" t="s">
        <v>85</v>
      </c>
      <c r="C661" s="137" t="s">
        <v>52</v>
      </c>
      <c r="E661" s="137">
        <v>0</v>
      </c>
      <c r="F661" s="137">
        <v>0</v>
      </c>
    </row>
    <row r="662" spans="1:6" ht="11.25">
      <c r="A662" s="137" t="s">
        <v>131</v>
      </c>
      <c r="B662" s="137" t="s">
        <v>506</v>
      </c>
      <c r="C662" s="137" t="s">
        <v>18</v>
      </c>
      <c r="E662" s="137">
        <v>2180</v>
      </c>
      <c r="F662" s="137">
        <v>2180</v>
      </c>
    </row>
    <row r="663" spans="1:6" ht="11.25">
      <c r="A663" s="137" t="s">
        <v>131</v>
      </c>
      <c r="B663" s="137" t="s">
        <v>805</v>
      </c>
      <c r="C663" s="137" t="s">
        <v>20</v>
      </c>
      <c r="E663" s="137">
        <v>0</v>
      </c>
      <c r="F663" s="137">
        <v>0</v>
      </c>
    </row>
    <row r="664" spans="1:6" ht="11.25">
      <c r="A664" s="137" t="s">
        <v>131</v>
      </c>
      <c r="B664" s="137" t="s">
        <v>1048</v>
      </c>
      <c r="C664" s="137" t="s">
        <v>22</v>
      </c>
      <c r="E664" s="137">
        <v>0</v>
      </c>
      <c r="F664" s="137">
        <v>0</v>
      </c>
    </row>
    <row r="665" spans="1:6" ht="11.25">
      <c r="A665" s="137" t="s">
        <v>131</v>
      </c>
      <c r="B665" s="137" t="s">
        <v>1236</v>
      </c>
      <c r="C665" s="137" t="s">
        <v>24</v>
      </c>
      <c r="E665" s="137">
        <v>0</v>
      </c>
      <c r="F665" s="137">
        <v>0</v>
      </c>
    </row>
    <row r="666" spans="1:6" ht="11.25">
      <c r="A666" s="137" t="s">
        <v>131</v>
      </c>
      <c r="B666" s="137" t="s">
        <v>1371</v>
      </c>
      <c r="C666" s="137" t="s">
        <v>26</v>
      </c>
      <c r="E666" s="137">
        <v>0</v>
      </c>
      <c r="F666" s="137">
        <v>0</v>
      </c>
    </row>
    <row r="667" spans="1:6" ht="11.25">
      <c r="A667" s="137" t="s">
        <v>132</v>
      </c>
      <c r="B667" s="137" t="s">
        <v>2219</v>
      </c>
      <c r="C667" s="137" t="s">
        <v>2219</v>
      </c>
      <c r="E667" s="137">
        <v>1128501</v>
      </c>
      <c r="F667" s="137">
        <v>1065820</v>
      </c>
    </row>
    <row r="668" spans="1:6" ht="11.25">
      <c r="A668" s="137" t="s">
        <v>132</v>
      </c>
      <c r="B668" s="137" t="s">
        <v>359</v>
      </c>
      <c r="C668" s="137" t="s">
        <v>36</v>
      </c>
      <c r="E668" s="137">
        <v>0</v>
      </c>
      <c r="F668" s="137">
        <v>0</v>
      </c>
    </row>
    <row r="669" spans="1:6" ht="11.25">
      <c r="A669" s="137" t="s">
        <v>132</v>
      </c>
      <c r="B669" s="137" t="s">
        <v>72</v>
      </c>
      <c r="C669" s="137" t="s">
        <v>38</v>
      </c>
      <c r="E669" s="137">
        <v>684315</v>
      </c>
      <c r="F669" s="137">
        <v>656814</v>
      </c>
    </row>
    <row r="670" spans="1:6" ht="11.25">
      <c r="A670" s="137" t="s">
        <v>132</v>
      </c>
      <c r="B670" s="137" t="s">
        <v>73</v>
      </c>
      <c r="C670" s="137" t="s">
        <v>40</v>
      </c>
      <c r="E670" s="137">
        <v>195021</v>
      </c>
      <c r="F670" s="137">
        <v>185430</v>
      </c>
    </row>
    <row r="671" spans="1:6" ht="11.25">
      <c r="A671" s="137" t="s">
        <v>132</v>
      </c>
      <c r="B671" s="137" t="s">
        <v>365</v>
      </c>
      <c r="C671" s="137" t="s">
        <v>42</v>
      </c>
      <c r="E671" s="137">
        <v>15829</v>
      </c>
      <c r="F671" s="137">
        <v>12715</v>
      </c>
    </row>
    <row r="672" spans="1:6" ht="11.25">
      <c r="A672" s="137" t="s">
        <v>132</v>
      </c>
      <c r="B672" s="137" t="s">
        <v>76</v>
      </c>
      <c r="C672" s="137" t="s">
        <v>44</v>
      </c>
      <c r="E672" s="137">
        <v>56838</v>
      </c>
      <c r="F672" s="137">
        <v>51208</v>
      </c>
    </row>
    <row r="673" spans="1:6" ht="11.25">
      <c r="A673" s="137" t="s">
        <v>132</v>
      </c>
      <c r="B673" s="137" t="s">
        <v>77</v>
      </c>
      <c r="C673" s="137" t="s">
        <v>46</v>
      </c>
      <c r="E673" s="137">
        <v>79388</v>
      </c>
      <c r="F673" s="137">
        <v>68165</v>
      </c>
    </row>
    <row r="674" spans="1:6" ht="11.25">
      <c r="A674" s="137" t="s">
        <v>132</v>
      </c>
      <c r="B674" s="137" t="s">
        <v>82</v>
      </c>
      <c r="C674" s="137" t="s">
        <v>48</v>
      </c>
      <c r="E674" s="137">
        <v>1973</v>
      </c>
      <c r="F674" s="137">
        <v>1589</v>
      </c>
    </row>
    <row r="675" spans="1:6" ht="11.25">
      <c r="A675" s="137" t="s">
        <v>132</v>
      </c>
      <c r="B675" s="137" t="s">
        <v>83</v>
      </c>
      <c r="C675" s="137" t="s">
        <v>50</v>
      </c>
      <c r="E675" s="137">
        <v>0</v>
      </c>
      <c r="F675" s="137">
        <v>0</v>
      </c>
    </row>
    <row r="676" spans="1:6" ht="11.25">
      <c r="A676" s="137" t="s">
        <v>132</v>
      </c>
      <c r="B676" s="137" t="s">
        <v>85</v>
      </c>
      <c r="C676" s="137" t="s">
        <v>52</v>
      </c>
      <c r="E676" s="137">
        <v>1384</v>
      </c>
      <c r="F676" s="137">
        <v>1234</v>
      </c>
    </row>
    <row r="677" spans="1:6" ht="11.25">
      <c r="A677" s="137" t="s">
        <v>132</v>
      </c>
      <c r="B677" s="137" t="s">
        <v>506</v>
      </c>
      <c r="C677" s="137" t="s">
        <v>18</v>
      </c>
      <c r="E677" s="137">
        <v>93753</v>
      </c>
      <c r="F677" s="137">
        <v>88665</v>
      </c>
    </row>
    <row r="678" spans="1:6" ht="11.25">
      <c r="A678" s="137" t="s">
        <v>132</v>
      </c>
      <c r="B678" s="137" t="s">
        <v>805</v>
      </c>
      <c r="C678" s="137" t="s">
        <v>20</v>
      </c>
      <c r="E678" s="137">
        <v>0</v>
      </c>
      <c r="F678" s="137">
        <v>0</v>
      </c>
    </row>
    <row r="679" spans="1:6" ht="11.25">
      <c r="A679" s="137" t="s">
        <v>132</v>
      </c>
      <c r="B679" s="137" t="s">
        <v>1048</v>
      </c>
      <c r="C679" s="137" t="s">
        <v>22</v>
      </c>
      <c r="E679" s="137">
        <v>0</v>
      </c>
      <c r="F679" s="137">
        <v>0</v>
      </c>
    </row>
    <row r="680" spans="1:6" ht="11.25">
      <c r="A680" s="137" t="s">
        <v>132</v>
      </c>
      <c r="B680" s="137" t="s">
        <v>1236</v>
      </c>
      <c r="C680" s="137" t="s">
        <v>24</v>
      </c>
      <c r="E680" s="137">
        <v>0</v>
      </c>
      <c r="F680" s="137">
        <v>0</v>
      </c>
    </row>
    <row r="681" spans="1:6" ht="11.25">
      <c r="A681" s="137" t="s">
        <v>132</v>
      </c>
      <c r="B681" s="137" t="s">
        <v>1371</v>
      </c>
      <c r="C681" s="137" t="s">
        <v>26</v>
      </c>
      <c r="E681" s="137">
        <v>0</v>
      </c>
      <c r="F681" s="137">
        <v>0</v>
      </c>
    </row>
    <row r="682" spans="1:6" ht="11.25">
      <c r="A682" s="137" t="s">
        <v>53</v>
      </c>
      <c r="B682" s="137" t="s">
        <v>2219</v>
      </c>
      <c r="C682" s="137" t="s">
        <v>54</v>
      </c>
      <c r="E682" s="137">
        <v>47143575</v>
      </c>
      <c r="F682" s="137">
        <v>51709668</v>
      </c>
    </row>
    <row r="683" spans="1:6" ht="11.25">
      <c r="A683" s="137" t="s">
        <v>53</v>
      </c>
      <c r="B683" s="137" t="s">
        <v>359</v>
      </c>
      <c r="C683" s="137" t="s">
        <v>36</v>
      </c>
      <c r="E683" s="137">
        <v>20043</v>
      </c>
      <c r="F683" s="137">
        <v>31560</v>
      </c>
    </row>
    <row r="684" spans="1:6" ht="11.25">
      <c r="A684" s="137" t="s">
        <v>53</v>
      </c>
      <c r="B684" s="137" t="s">
        <v>72</v>
      </c>
      <c r="C684" s="137" t="s">
        <v>38</v>
      </c>
      <c r="E684" s="137">
        <v>4323348</v>
      </c>
      <c r="F684" s="137">
        <v>4180579</v>
      </c>
    </row>
    <row r="685" spans="1:6" ht="11.25">
      <c r="A685" s="137" t="s">
        <v>53</v>
      </c>
      <c r="B685" s="137" t="s">
        <v>73</v>
      </c>
      <c r="C685" s="137" t="s">
        <v>40</v>
      </c>
      <c r="E685" s="137">
        <v>1322592</v>
      </c>
      <c r="F685" s="137">
        <v>1313135</v>
      </c>
    </row>
    <row r="686" spans="1:6" ht="11.25">
      <c r="A686" s="137" t="s">
        <v>53</v>
      </c>
      <c r="B686" s="137" t="s">
        <v>365</v>
      </c>
      <c r="C686" s="137" t="s">
        <v>42</v>
      </c>
      <c r="E686" s="137">
        <v>17570</v>
      </c>
      <c r="F686" s="137">
        <v>18999</v>
      </c>
    </row>
    <row r="687" spans="1:6" ht="11.25">
      <c r="A687" s="137" t="s">
        <v>53</v>
      </c>
      <c r="B687" s="137" t="s">
        <v>76</v>
      </c>
      <c r="C687" s="137" t="s">
        <v>44</v>
      </c>
      <c r="E687" s="137">
        <v>20824884</v>
      </c>
      <c r="F687" s="137">
        <v>20367160</v>
      </c>
    </row>
    <row r="688" spans="1:6" ht="11.25">
      <c r="A688" s="137" t="s">
        <v>53</v>
      </c>
      <c r="B688" s="137" t="s">
        <v>77</v>
      </c>
      <c r="C688" s="137" t="s">
        <v>46</v>
      </c>
      <c r="E688" s="137">
        <v>9869688</v>
      </c>
      <c r="F688" s="137">
        <v>9832067</v>
      </c>
    </row>
    <row r="689" spans="1:6" ht="11.25">
      <c r="A689" s="137" t="s">
        <v>53</v>
      </c>
      <c r="B689" s="137" t="s">
        <v>82</v>
      </c>
      <c r="C689" s="137" t="s">
        <v>48</v>
      </c>
      <c r="E689" s="137">
        <v>1456</v>
      </c>
      <c r="F689" s="137">
        <v>1287</v>
      </c>
    </row>
    <row r="690" spans="1:6" ht="11.25">
      <c r="A690" s="137" t="s">
        <v>53</v>
      </c>
      <c r="B690" s="137" t="s">
        <v>83</v>
      </c>
      <c r="C690" s="137" t="s">
        <v>50</v>
      </c>
      <c r="E690" s="137">
        <v>40511</v>
      </c>
      <c r="F690" s="137">
        <v>40696</v>
      </c>
    </row>
    <row r="691" spans="1:6" ht="11.25">
      <c r="A691" s="137" t="s">
        <v>53</v>
      </c>
      <c r="B691" s="137" t="s">
        <v>85</v>
      </c>
      <c r="C691" s="137" t="s">
        <v>52</v>
      </c>
      <c r="E691" s="137">
        <v>1367444</v>
      </c>
      <c r="F691" s="137">
        <v>1351102</v>
      </c>
    </row>
    <row r="692" spans="1:6" ht="11.25">
      <c r="A692" s="137" t="s">
        <v>53</v>
      </c>
      <c r="B692" s="137" t="s">
        <v>506</v>
      </c>
      <c r="C692" s="137" t="s">
        <v>18</v>
      </c>
      <c r="E692" s="137">
        <v>5858461</v>
      </c>
      <c r="F692" s="137">
        <v>11205548</v>
      </c>
    </row>
    <row r="693" spans="1:6" ht="11.25">
      <c r="A693" s="137" t="s">
        <v>53</v>
      </c>
      <c r="B693" s="137" t="s">
        <v>805</v>
      </c>
      <c r="C693" s="137" t="s">
        <v>20</v>
      </c>
      <c r="E693" s="137">
        <v>3372</v>
      </c>
      <c r="F693" s="137">
        <v>2981</v>
      </c>
    </row>
    <row r="694" spans="1:6" ht="11.25">
      <c r="A694" s="137" t="s">
        <v>53</v>
      </c>
      <c r="B694" s="137" t="s">
        <v>1048</v>
      </c>
      <c r="C694" s="137" t="s">
        <v>22</v>
      </c>
      <c r="E694" s="137">
        <v>3491876</v>
      </c>
      <c r="F694" s="137">
        <v>3466542</v>
      </c>
    </row>
    <row r="695" spans="1:6" ht="11.25">
      <c r="A695" s="137" t="s">
        <v>53</v>
      </c>
      <c r="B695" s="137" t="s">
        <v>1236</v>
      </c>
      <c r="C695" s="137" t="s">
        <v>24</v>
      </c>
      <c r="E695" s="137">
        <v>2330</v>
      </c>
      <c r="F695" s="137">
        <v>-101988</v>
      </c>
    </row>
    <row r="696" spans="1:6" ht="11.25">
      <c r="A696" s="137" t="s">
        <v>53</v>
      </c>
      <c r="B696" s="137" t="s">
        <v>1371</v>
      </c>
      <c r="C696" s="137" t="s">
        <v>26</v>
      </c>
      <c r="E696" s="137">
        <v>0</v>
      </c>
      <c r="F696" s="137">
        <v>0</v>
      </c>
    </row>
    <row r="697" spans="1:6" ht="11.25">
      <c r="A697" s="137" t="s">
        <v>133</v>
      </c>
      <c r="B697" s="137" t="s">
        <v>2219</v>
      </c>
      <c r="C697" s="137" t="s">
        <v>2219</v>
      </c>
      <c r="E697" s="137">
        <v>24965600</v>
      </c>
      <c r="F697" s="137">
        <v>24391964</v>
      </c>
    </row>
    <row r="698" spans="1:6" ht="11.25">
      <c r="A698" s="137" t="s">
        <v>133</v>
      </c>
      <c r="B698" s="137" t="s">
        <v>359</v>
      </c>
      <c r="C698" s="137" t="s">
        <v>36</v>
      </c>
      <c r="E698" s="137">
        <v>18063</v>
      </c>
      <c r="F698" s="137">
        <v>31134</v>
      </c>
    </row>
    <row r="699" spans="1:6" ht="11.25">
      <c r="A699" s="137" t="s">
        <v>133</v>
      </c>
      <c r="B699" s="137" t="s">
        <v>72</v>
      </c>
      <c r="C699" s="137" t="s">
        <v>38</v>
      </c>
      <c r="E699" s="137">
        <v>3681820</v>
      </c>
      <c r="F699" s="137">
        <v>3553571</v>
      </c>
    </row>
    <row r="700" spans="1:6" ht="11.25">
      <c r="A700" s="137" t="s">
        <v>133</v>
      </c>
      <c r="B700" s="137" t="s">
        <v>73</v>
      </c>
      <c r="C700" s="137" t="s">
        <v>40</v>
      </c>
      <c r="E700" s="137">
        <v>1128453</v>
      </c>
      <c r="F700" s="137">
        <v>1124091</v>
      </c>
    </row>
    <row r="701" spans="1:6" ht="11.25">
      <c r="A701" s="137" t="s">
        <v>133</v>
      </c>
      <c r="B701" s="137" t="s">
        <v>365</v>
      </c>
      <c r="C701" s="137" t="s">
        <v>42</v>
      </c>
      <c r="E701" s="137">
        <v>9308</v>
      </c>
      <c r="F701" s="137">
        <v>11714</v>
      </c>
    </row>
    <row r="702" spans="1:6" ht="11.25">
      <c r="A702" s="137" t="s">
        <v>133</v>
      </c>
      <c r="B702" s="137" t="s">
        <v>76</v>
      </c>
      <c r="C702" s="137" t="s">
        <v>44</v>
      </c>
      <c r="E702" s="137">
        <v>8021029</v>
      </c>
      <c r="F702" s="137">
        <v>7737223</v>
      </c>
    </row>
    <row r="703" spans="1:6" ht="11.25">
      <c r="A703" s="137" t="s">
        <v>133</v>
      </c>
      <c r="B703" s="137" t="s">
        <v>77</v>
      </c>
      <c r="C703" s="137" t="s">
        <v>46</v>
      </c>
      <c r="E703" s="137">
        <v>8532575</v>
      </c>
      <c r="F703" s="137">
        <v>8590384</v>
      </c>
    </row>
    <row r="704" spans="1:6" ht="11.25">
      <c r="A704" s="137" t="s">
        <v>133</v>
      </c>
      <c r="B704" s="137" t="s">
        <v>82</v>
      </c>
      <c r="C704" s="137" t="s">
        <v>48</v>
      </c>
      <c r="E704" s="137">
        <v>1456</v>
      </c>
      <c r="F704" s="137">
        <v>1287</v>
      </c>
    </row>
    <row r="705" spans="1:6" ht="11.25">
      <c r="A705" s="137" t="s">
        <v>133</v>
      </c>
      <c r="B705" s="137" t="s">
        <v>83</v>
      </c>
      <c r="C705" s="137" t="s">
        <v>50</v>
      </c>
      <c r="E705" s="137">
        <v>1311</v>
      </c>
      <c r="F705" s="137">
        <v>1200</v>
      </c>
    </row>
    <row r="706" spans="1:6" ht="11.25">
      <c r="A706" s="137" t="s">
        <v>133</v>
      </c>
      <c r="B706" s="137" t="s">
        <v>85</v>
      </c>
      <c r="C706" s="137" t="s">
        <v>52</v>
      </c>
      <c r="E706" s="137">
        <v>673453</v>
      </c>
      <c r="F706" s="137">
        <v>664846</v>
      </c>
    </row>
    <row r="707" spans="1:6" ht="11.25">
      <c r="A707" s="137" t="s">
        <v>133</v>
      </c>
      <c r="B707" s="137" t="s">
        <v>506</v>
      </c>
      <c r="C707" s="137" t="s">
        <v>18</v>
      </c>
      <c r="E707" s="137">
        <v>2023507</v>
      </c>
      <c r="F707" s="137">
        <v>1915947</v>
      </c>
    </row>
    <row r="708" spans="1:6" ht="11.25">
      <c r="A708" s="137" t="s">
        <v>133</v>
      </c>
      <c r="B708" s="137" t="s">
        <v>805</v>
      </c>
      <c r="C708" s="137" t="s">
        <v>20</v>
      </c>
      <c r="E708" s="137">
        <v>872</v>
      </c>
      <c r="F708" s="137">
        <v>1181</v>
      </c>
    </row>
    <row r="709" spans="1:6" ht="11.25">
      <c r="A709" s="137" t="s">
        <v>133</v>
      </c>
      <c r="B709" s="137" t="s">
        <v>1048</v>
      </c>
      <c r="C709" s="137" t="s">
        <v>22</v>
      </c>
      <c r="E709" s="137">
        <v>871563</v>
      </c>
      <c r="F709" s="137">
        <v>861514</v>
      </c>
    </row>
    <row r="710" spans="1:6" ht="11.25">
      <c r="A710" s="137" t="s">
        <v>133</v>
      </c>
      <c r="B710" s="137" t="s">
        <v>1236</v>
      </c>
      <c r="C710" s="137" t="s">
        <v>24</v>
      </c>
      <c r="E710" s="137">
        <v>2190</v>
      </c>
      <c r="F710" s="137">
        <v>-102128</v>
      </c>
    </row>
    <row r="711" spans="1:6" ht="11.25">
      <c r="A711" s="137" t="s">
        <v>133</v>
      </c>
      <c r="B711" s="137" t="s">
        <v>1371</v>
      </c>
      <c r="C711" s="137" t="s">
        <v>26</v>
      </c>
      <c r="E711" s="137">
        <v>0</v>
      </c>
      <c r="F711" s="137">
        <v>0</v>
      </c>
    </row>
    <row r="712" spans="1:6" ht="11.25">
      <c r="A712" s="137" t="s">
        <v>134</v>
      </c>
      <c r="B712" s="137" t="s">
        <v>2219</v>
      </c>
      <c r="C712" s="137" t="s">
        <v>2219</v>
      </c>
      <c r="E712" s="137">
        <v>4558982</v>
      </c>
      <c r="F712" s="137">
        <v>4497709</v>
      </c>
    </row>
    <row r="713" spans="1:6" ht="11.25">
      <c r="A713" s="137" t="s">
        <v>134</v>
      </c>
      <c r="B713" s="137" t="s">
        <v>359</v>
      </c>
      <c r="C713" s="137" t="s">
        <v>36</v>
      </c>
      <c r="E713" s="137">
        <v>0</v>
      </c>
      <c r="F713" s="137">
        <v>0</v>
      </c>
    </row>
    <row r="714" spans="1:6" ht="11.25">
      <c r="A714" s="137" t="s">
        <v>134</v>
      </c>
      <c r="B714" s="137" t="s">
        <v>72</v>
      </c>
      <c r="C714" s="137" t="s">
        <v>38</v>
      </c>
      <c r="E714" s="137">
        <v>52053</v>
      </c>
      <c r="F714" s="137">
        <v>47295</v>
      </c>
    </row>
    <row r="715" spans="1:6" ht="11.25">
      <c r="A715" s="137" t="s">
        <v>134</v>
      </c>
      <c r="B715" s="137" t="s">
        <v>73</v>
      </c>
      <c r="C715" s="137" t="s">
        <v>40</v>
      </c>
      <c r="E715" s="137">
        <v>15705</v>
      </c>
      <c r="F715" s="137">
        <v>14211</v>
      </c>
    </row>
    <row r="716" spans="1:6" ht="11.25">
      <c r="A716" s="137" t="s">
        <v>134</v>
      </c>
      <c r="B716" s="137" t="s">
        <v>365</v>
      </c>
      <c r="C716" s="137" t="s">
        <v>42</v>
      </c>
      <c r="E716" s="137">
        <v>75</v>
      </c>
      <c r="F716" s="137">
        <v>30</v>
      </c>
    </row>
    <row r="717" spans="1:6" ht="11.25">
      <c r="A717" s="137" t="s">
        <v>134</v>
      </c>
      <c r="B717" s="137" t="s">
        <v>76</v>
      </c>
      <c r="C717" s="137" t="s">
        <v>44</v>
      </c>
      <c r="E717" s="137">
        <v>84025</v>
      </c>
      <c r="F717" s="137">
        <v>58685</v>
      </c>
    </row>
    <row r="718" spans="1:6" ht="11.25">
      <c r="A718" s="137" t="s">
        <v>134</v>
      </c>
      <c r="B718" s="137" t="s">
        <v>77</v>
      </c>
      <c r="C718" s="137" t="s">
        <v>46</v>
      </c>
      <c r="E718" s="137">
        <v>125187</v>
      </c>
      <c r="F718" s="137">
        <v>117701</v>
      </c>
    </row>
    <row r="719" spans="1:6" ht="11.25">
      <c r="A719" s="137" t="s">
        <v>134</v>
      </c>
      <c r="B719" s="137" t="s">
        <v>82</v>
      </c>
      <c r="C719" s="137" t="s">
        <v>48</v>
      </c>
      <c r="E719" s="137">
        <v>0</v>
      </c>
      <c r="F719" s="137">
        <v>0</v>
      </c>
    </row>
    <row r="720" spans="1:6" ht="11.25">
      <c r="A720" s="137" t="s">
        <v>134</v>
      </c>
      <c r="B720" s="137" t="s">
        <v>83</v>
      </c>
      <c r="C720" s="137" t="s">
        <v>50</v>
      </c>
      <c r="E720" s="137">
        <v>0</v>
      </c>
      <c r="F720" s="137">
        <v>0</v>
      </c>
    </row>
    <row r="721" spans="1:6" ht="11.25">
      <c r="A721" s="137" t="s">
        <v>134</v>
      </c>
      <c r="B721" s="137" t="s">
        <v>85</v>
      </c>
      <c r="C721" s="137" t="s">
        <v>52</v>
      </c>
      <c r="E721" s="137">
        <v>16796</v>
      </c>
      <c r="F721" s="137">
        <v>16796</v>
      </c>
    </row>
    <row r="722" spans="1:6" ht="11.25">
      <c r="A722" s="137" t="s">
        <v>134</v>
      </c>
      <c r="B722" s="137" t="s">
        <v>506</v>
      </c>
      <c r="C722" s="137" t="s">
        <v>18</v>
      </c>
      <c r="E722" s="137">
        <v>2455858</v>
      </c>
      <c r="F722" s="137">
        <v>2433708</v>
      </c>
    </row>
    <row r="723" spans="1:6" ht="11.25">
      <c r="A723" s="137" t="s">
        <v>134</v>
      </c>
      <c r="B723" s="137" t="s">
        <v>805</v>
      </c>
      <c r="C723" s="137" t="s">
        <v>20</v>
      </c>
      <c r="E723" s="137">
        <v>0</v>
      </c>
      <c r="F723" s="137">
        <v>0</v>
      </c>
    </row>
    <row r="724" spans="1:6" ht="11.25">
      <c r="A724" s="137" t="s">
        <v>134</v>
      </c>
      <c r="B724" s="137" t="s">
        <v>1048</v>
      </c>
      <c r="C724" s="137" t="s">
        <v>22</v>
      </c>
      <c r="E724" s="137">
        <v>1809283</v>
      </c>
      <c r="F724" s="137">
        <v>1809283</v>
      </c>
    </row>
    <row r="725" spans="1:6" ht="11.25">
      <c r="A725" s="137" t="s">
        <v>134</v>
      </c>
      <c r="B725" s="137" t="s">
        <v>1236</v>
      </c>
      <c r="C725" s="137" t="s">
        <v>24</v>
      </c>
      <c r="E725" s="137">
        <v>0</v>
      </c>
      <c r="F725" s="137">
        <v>0</v>
      </c>
    </row>
    <row r="726" spans="1:6" ht="11.25">
      <c r="A726" s="137" t="s">
        <v>134</v>
      </c>
      <c r="B726" s="137" t="s">
        <v>1371</v>
      </c>
      <c r="C726" s="137" t="s">
        <v>26</v>
      </c>
      <c r="E726" s="137">
        <v>0</v>
      </c>
      <c r="F726" s="137">
        <v>0</v>
      </c>
    </row>
    <row r="727" spans="1:6" ht="11.25">
      <c r="A727" s="137" t="s">
        <v>135</v>
      </c>
      <c r="B727" s="137" t="s">
        <v>2219</v>
      </c>
      <c r="C727" s="137" t="s">
        <v>2219</v>
      </c>
      <c r="E727" s="137">
        <v>3206664</v>
      </c>
      <c r="F727" s="137">
        <v>3015066</v>
      </c>
    </row>
    <row r="728" spans="1:6" ht="11.25">
      <c r="A728" s="137" t="s">
        <v>135</v>
      </c>
      <c r="B728" s="137" t="s">
        <v>359</v>
      </c>
      <c r="C728" s="137" t="s">
        <v>36</v>
      </c>
      <c r="E728" s="137">
        <v>1980</v>
      </c>
      <c r="F728" s="137">
        <v>426</v>
      </c>
    </row>
    <row r="729" spans="1:6" ht="11.25">
      <c r="A729" s="137" t="s">
        <v>135</v>
      </c>
      <c r="B729" s="137" t="s">
        <v>72</v>
      </c>
      <c r="C729" s="137" t="s">
        <v>38</v>
      </c>
      <c r="E729" s="137">
        <v>292754</v>
      </c>
      <c r="F729" s="137">
        <v>285346</v>
      </c>
    </row>
    <row r="730" spans="1:6" ht="11.25">
      <c r="A730" s="137" t="s">
        <v>135</v>
      </c>
      <c r="B730" s="137" t="s">
        <v>73</v>
      </c>
      <c r="C730" s="137" t="s">
        <v>40</v>
      </c>
      <c r="E730" s="137">
        <v>91941</v>
      </c>
      <c r="F730" s="137">
        <v>88287</v>
      </c>
    </row>
    <row r="731" spans="1:6" ht="11.25">
      <c r="A731" s="137" t="s">
        <v>135</v>
      </c>
      <c r="B731" s="137" t="s">
        <v>365</v>
      </c>
      <c r="C731" s="137" t="s">
        <v>42</v>
      </c>
      <c r="E731" s="137">
        <v>6542</v>
      </c>
      <c r="F731" s="137">
        <v>5943</v>
      </c>
    </row>
    <row r="732" spans="1:6" ht="11.25">
      <c r="A732" s="137" t="s">
        <v>135</v>
      </c>
      <c r="B732" s="137" t="s">
        <v>76</v>
      </c>
      <c r="C732" s="137" t="s">
        <v>44</v>
      </c>
      <c r="E732" s="137">
        <v>1467510</v>
      </c>
      <c r="F732" s="137">
        <v>1371452</v>
      </c>
    </row>
    <row r="733" spans="1:6" ht="11.25">
      <c r="A733" s="137" t="s">
        <v>135</v>
      </c>
      <c r="B733" s="137" t="s">
        <v>77</v>
      </c>
      <c r="C733" s="137" t="s">
        <v>46</v>
      </c>
      <c r="E733" s="137">
        <v>187637</v>
      </c>
      <c r="F733" s="137">
        <v>170734</v>
      </c>
    </row>
    <row r="734" spans="1:6" ht="11.25">
      <c r="A734" s="137" t="s">
        <v>135</v>
      </c>
      <c r="B734" s="137" t="s">
        <v>82</v>
      </c>
      <c r="C734" s="137" t="s">
        <v>48</v>
      </c>
      <c r="E734" s="137">
        <v>0</v>
      </c>
      <c r="F734" s="137">
        <v>0</v>
      </c>
    </row>
    <row r="735" spans="1:6" ht="11.25">
      <c r="A735" s="137" t="s">
        <v>135</v>
      </c>
      <c r="B735" s="137" t="s">
        <v>83</v>
      </c>
      <c r="C735" s="137" t="s">
        <v>50</v>
      </c>
      <c r="E735" s="137">
        <v>0</v>
      </c>
      <c r="F735" s="137">
        <v>296</v>
      </c>
    </row>
    <row r="736" spans="1:6" ht="11.25">
      <c r="A736" s="137" t="s">
        <v>135</v>
      </c>
      <c r="B736" s="137" t="s">
        <v>85</v>
      </c>
      <c r="C736" s="137" t="s">
        <v>52</v>
      </c>
      <c r="E736" s="137">
        <v>161443</v>
      </c>
      <c r="F736" s="137">
        <v>154323</v>
      </c>
    </row>
    <row r="737" spans="1:6" ht="11.25">
      <c r="A737" s="137" t="s">
        <v>135</v>
      </c>
      <c r="B737" s="137" t="s">
        <v>506</v>
      </c>
      <c r="C737" s="137" t="s">
        <v>18</v>
      </c>
      <c r="E737" s="137">
        <v>376335</v>
      </c>
      <c r="F737" s="137">
        <v>329677</v>
      </c>
    </row>
    <row r="738" spans="1:6" ht="11.25">
      <c r="A738" s="137" t="s">
        <v>135</v>
      </c>
      <c r="B738" s="137" t="s">
        <v>805</v>
      </c>
      <c r="C738" s="137" t="s">
        <v>20</v>
      </c>
      <c r="E738" s="137">
        <v>0</v>
      </c>
      <c r="F738" s="137">
        <v>0</v>
      </c>
    </row>
    <row r="739" spans="1:6" ht="11.25">
      <c r="A739" s="137" t="s">
        <v>135</v>
      </c>
      <c r="B739" s="137" t="s">
        <v>1048</v>
      </c>
      <c r="C739" s="137" t="s">
        <v>22</v>
      </c>
      <c r="E739" s="137">
        <v>620522</v>
      </c>
      <c r="F739" s="137">
        <v>608582</v>
      </c>
    </row>
    <row r="740" spans="1:6" ht="11.25">
      <c r="A740" s="137" t="s">
        <v>135</v>
      </c>
      <c r="B740" s="137" t="s">
        <v>1236</v>
      </c>
      <c r="C740" s="137" t="s">
        <v>24</v>
      </c>
      <c r="E740" s="137">
        <v>0</v>
      </c>
      <c r="F740" s="137">
        <v>0</v>
      </c>
    </row>
    <row r="741" spans="1:6" ht="11.25">
      <c r="A741" s="137" t="s">
        <v>135</v>
      </c>
      <c r="B741" s="137" t="s">
        <v>1371</v>
      </c>
      <c r="C741" s="137" t="s">
        <v>26</v>
      </c>
      <c r="E741" s="137">
        <v>0</v>
      </c>
      <c r="F741" s="137">
        <v>0</v>
      </c>
    </row>
    <row r="742" spans="1:6" ht="11.25">
      <c r="A742" s="137" t="s">
        <v>136</v>
      </c>
      <c r="B742" s="137" t="s">
        <v>2219</v>
      </c>
      <c r="C742" s="137" t="s">
        <v>2219</v>
      </c>
      <c r="E742" s="137">
        <v>1756400</v>
      </c>
      <c r="F742" s="137">
        <v>1976099</v>
      </c>
    </row>
    <row r="743" spans="1:6" ht="11.25">
      <c r="A743" s="137" t="s">
        <v>136</v>
      </c>
      <c r="B743" s="137" t="s">
        <v>359</v>
      </c>
      <c r="C743" s="137" t="s">
        <v>36</v>
      </c>
      <c r="E743" s="137">
        <v>0</v>
      </c>
      <c r="F743" s="137">
        <v>0</v>
      </c>
    </row>
    <row r="744" spans="1:6" ht="11.25">
      <c r="A744" s="137" t="s">
        <v>136</v>
      </c>
      <c r="B744" s="137" t="s">
        <v>72</v>
      </c>
      <c r="C744" s="137" t="s">
        <v>38</v>
      </c>
      <c r="E744" s="137">
        <v>1634</v>
      </c>
      <c r="F744" s="137">
        <v>3985</v>
      </c>
    </row>
    <row r="745" spans="1:6" ht="11.25">
      <c r="A745" s="137" t="s">
        <v>136</v>
      </c>
      <c r="B745" s="137" t="s">
        <v>73</v>
      </c>
      <c r="C745" s="137" t="s">
        <v>40</v>
      </c>
      <c r="E745" s="137">
        <v>450</v>
      </c>
      <c r="F745" s="137">
        <v>1091</v>
      </c>
    </row>
    <row r="746" spans="1:6" ht="11.25">
      <c r="A746" s="137" t="s">
        <v>136</v>
      </c>
      <c r="B746" s="137" t="s">
        <v>365</v>
      </c>
      <c r="C746" s="137" t="s">
        <v>42</v>
      </c>
      <c r="E746" s="137">
        <v>245</v>
      </c>
      <c r="F746" s="137">
        <v>0</v>
      </c>
    </row>
    <row r="747" spans="1:6" ht="11.25">
      <c r="A747" s="137" t="s">
        <v>136</v>
      </c>
      <c r="B747" s="137" t="s">
        <v>76</v>
      </c>
      <c r="C747" s="137" t="s">
        <v>44</v>
      </c>
      <c r="E747" s="137">
        <v>1322910</v>
      </c>
      <c r="F747" s="137">
        <v>1322149</v>
      </c>
    </row>
    <row r="748" spans="1:6" ht="11.25">
      <c r="A748" s="137" t="s">
        <v>136</v>
      </c>
      <c r="B748" s="137" t="s">
        <v>77</v>
      </c>
      <c r="C748" s="137" t="s">
        <v>46</v>
      </c>
      <c r="E748" s="137">
        <v>424919</v>
      </c>
      <c r="F748" s="137">
        <v>414421</v>
      </c>
    </row>
    <row r="749" spans="1:6" ht="11.25">
      <c r="A749" s="137" t="s">
        <v>136</v>
      </c>
      <c r="B749" s="137" t="s">
        <v>82</v>
      </c>
      <c r="C749" s="137" t="s">
        <v>48</v>
      </c>
      <c r="E749" s="137">
        <v>0</v>
      </c>
      <c r="F749" s="137">
        <v>0</v>
      </c>
    </row>
    <row r="750" spans="1:6" ht="11.25">
      <c r="A750" s="137" t="s">
        <v>136</v>
      </c>
      <c r="B750" s="137" t="s">
        <v>83</v>
      </c>
      <c r="C750" s="137" t="s">
        <v>50</v>
      </c>
      <c r="E750" s="137">
        <v>0</v>
      </c>
      <c r="F750" s="137">
        <v>0</v>
      </c>
    </row>
    <row r="751" spans="1:6" ht="11.25">
      <c r="A751" s="137" t="s">
        <v>136</v>
      </c>
      <c r="B751" s="137" t="s">
        <v>85</v>
      </c>
      <c r="C751" s="137" t="s">
        <v>52</v>
      </c>
      <c r="E751" s="137">
        <v>0</v>
      </c>
      <c r="F751" s="137">
        <v>0</v>
      </c>
    </row>
    <row r="752" spans="1:6" ht="11.25">
      <c r="A752" s="137" t="s">
        <v>136</v>
      </c>
      <c r="B752" s="137" t="s">
        <v>506</v>
      </c>
      <c r="C752" s="137" t="s">
        <v>18</v>
      </c>
      <c r="E752" s="137">
        <v>6242</v>
      </c>
      <c r="F752" s="137">
        <v>234453</v>
      </c>
    </row>
    <row r="753" spans="1:6" ht="11.25">
      <c r="A753" s="137" t="s">
        <v>136</v>
      </c>
      <c r="B753" s="137" t="s">
        <v>805</v>
      </c>
      <c r="C753" s="137" t="s">
        <v>20</v>
      </c>
      <c r="E753" s="137">
        <v>0</v>
      </c>
      <c r="F753" s="137">
        <v>0</v>
      </c>
    </row>
    <row r="754" spans="1:6" ht="11.25">
      <c r="A754" s="137" t="s">
        <v>136</v>
      </c>
      <c r="B754" s="137" t="s">
        <v>1048</v>
      </c>
      <c r="C754" s="137" t="s">
        <v>22</v>
      </c>
      <c r="E754" s="137">
        <v>0</v>
      </c>
      <c r="F754" s="137">
        <v>0</v>
      </c>
    </row>
    <row r="755" spans="1:6" ht="11.25">
      <c r="A755" s="137" t="s">
        <v>136</v>
      </c>
      <c r="B755" s="137" t="s">
        <v>1236</v>
      </c>
      <c r="C755" s="137" t="s">
        <v>24</v>
      </c>
      <c r="E755" s="137">
        <v>0</v>
      </c>
      <c r="F755" s="137">
        <v>0</v>
      </c>
    </row>
    <row r="756" spans="1:6" ht="11.25">
      <c r="A756" s="137" t="s">
        <v>136</v>
      </c>
      <c r="B756" s="137" t="s">
        <v>1371</v>
      </c>
      <c r="C756" s="137" t="s">
        <v>26</v>
      </c>
      <c r="E756" s="137">
        <v>0</v>
      </c>
      <c r="F756" s="137">
        <v>0</v>
      </c>
    </row>
    <row r="757" spans="1:6" ht="11.25">
      <c r="A757" s="137" t="s">
        <v>137</v>
      </c>
      <c r="B757" s="137" t="s">
        <v>2219</v>
      </c>
      <c r="C757" s="137" t="s">
        <v>2219</v>
      </c>
      <c r="E757" s="137">
        <v>12655929</v>
      </c>
      <c r="F757" s="137">
        <v>17828830</v>
      </c>
    </row>
    <row r="758" spans="1:6" ht="11.25">
      <c r="A758" s="137" t="s">
        <v>137</v>
      </c>
      <c r="B758" s="137" t="s">
        <v>359</v>
      </c>
      <c r="C758" s="137" t="s">
        <v>36</v>
      </c>
      <c r="E758" s="137">
        <v>0</v>
      </c>
      <c r="F758" s="137">
        <v>0</v>
      </c>
    </row>
    <row r="759" spans="1:6" ht="11.25">
      <c r="A759" s="137" t="s">
        <v>137</v>
      </c>
      <c r="B759" s="137" t="s">
        <v>72</v>
      </c>
      <c r="C759" s="137" t="s">
        <v>38</v>
      </c>
      <c r="E759" s="137">
        <v>295087</v>
      </c>
      <c r="F759" s="137">
        <v>290382</v>
      </c>
    </row>
    <row r="760" spans="1:6" ht="11.25">
      <c r="A760" s="137" t="s">
        <v>137</v>
      </c>
      <c r="B760" s="137" t="s">
        <v>73</v>
      </c>
      <c r="C760" s="137" t="s">
        <v>40</v>
      </c>
      <c r="E760" s="137">
        <v>86043</v>
      </c>
      <c r="F760" s="137">
        <v>85455</v>
      </c>
    </row>
    <row r="761" spans="1:6" ht="11.25">
      <c r="A761" s="137" t="s">
        <v>137</v>
      </c>
      <c r="B761" s="137" t="s">
        <v>365</v>
      </c>
      <c r="C761" s="137" t="s">
        <v>42</v>
      </c>
      <c r="E761" s="137">
        <v>1400</v>
      </c>
      <c r="F761" s="137">
        <v>1312</v>
      </c>
    </row>
    <row r="762" spans="1:6" ht="11.25">
      <c r="A762" s="137" t="s">
        <v>137</v>
      </c>
      <c r="B762" s="137" t="s">
        <v>76</v>
      </c>
      <c r="C762" s="137" t="s">
        <v>44</v>
      </c>
      <c r="E762" s="137">
        <v>9929410</v>
      </c>
      <c r="F762" s="137">
        <v>9877651</v>
      </c>
    </row>
    <row r="763" spans="1:6" ht="11.25">
      <c r="A763" s="137" t="s">
        <v>137</v>
      </c>
      <c r="B763" s="137" t="s">
        <v>77</v>
      </c>
      <c r="C763" s="137" t="s">
        <v>46</v>
      </c>
      <c r="E763" s="137">
        <v>599370</v>
      </c>
      <c r="F763" s="137">
        <v>538827</v>
      </c>
    </row>
    <row r="764" spans="1:6" ht="11.25">
      <c r="A764" s="137" t="s">
        <v>137</v>
      </c>
      <c r="B764" s="137" t="s">
        <v>82</v>
      </c>
      <c r="C764" s="137" t="s">
        <v>48</v>
      </c>
      <c r="E764" s="137">
        <v>0</v>
      </c>
      <c r="F764" s="137">
        <v>0</v>
      </c>
    </row>
    <row r="765" spans="1:6" ht="11.25">
      <c r="A765" s="137" t="s">
        <v>137</v>
      </c>
      <c r="B765" s="137" t="s">
        <v>83</v>
      </c>
      <c r="C765" s="137" t="s">
        <v>50</v>
      </c>
      <c r="E765" s="137">
        <v>39200</v>
      </c>
      <c r="F765" s="137">
        <v>39200</v>
      </c>
    </row>
    <row r="766" spans="1:6" ht="11.25">
      <c r="A766" s="137" t="s">
        <v>137</v>
      </c>
      <c r="B766" s="137" t="s">
        <v>85</v>
      </c>
      <c r="C766" s="137" t="s">
        <v>52</v>
      </c>
      <c r="E766" s="137">
        <v>515752</v>
      </c>
      <c r="F766" s="137">
        <v>515137</v>
      </c>
    </row>
    <row r="767" spans="1:6" ht="11.25">
      <c r="A767" s="137" t="s">
        <v>137</v>
      </c>
      <c r="B767" s="137" t="s">
        <v>506</v>
      </c>
      <c r="C767" s="137" t="s">
        <v>18</v>
      </c>
      <c r="E767" s="137">
        <v>996519</v>
      </c>
      <c r="F767" s="137">
        <v>6291763</v>
      </c>
    </row>
    <row r="768" spans="1:6" ht="11.25">
      <c r="A768" s="137" t="s">
        <v>137</v>
      </c>
      <c r="B768" s="137" t="s">
        <v>805</v>
      </c>
      <c r="C768" s="137" t="s">
        <v>20</v>
      </c>
      <c r="E768" s="137">
        <v>2500</v>
      </c>
      <c r="F768" s="137">
        <v>1800</v>
      </c>
    </row>
    <row r="769" spans="1:6" ht="11.25">
      <c r="A769" s="137" t="s">
        <v>137</v>
      </c>
      <c r="B769" s="137" t="s">
        <v>1048</v>
      </c>
      <c r="C769" s="137" t="s">
        <v>22</v>
      </c>
      <c r="E769" s="137">
        <v>190508</v>
      </c>
      <c r="F769" s="137">
        <v>187163</v>
      </c>
    </row>
    <row r="770" spans="1:6" ht="11.25">
      <c r="A770" s="137" t="s">
        <v>137</v>
      </c>
      <c r="B770" s="137" t="s">
        <v>1236</v>
      </c>
      <c r="C770" s="137" t="s">
        <v>24</v>
      </c>
      <c r="E770" s="137">
        <v>140</v>
      </c>
      <c r="F770" s="137">
        <v>140</v>
      </c>
    </row>
    <row r="771" spans="1:6" ht="11.25">
      <c r="A771" s="137" t="s">
        <v>137</v>
      </c>
      <c r="B771" s="137" t="s">
        <v>1371</v>
      </c>
      <c r="C771" s="137" t="s">
        <v>26</v>
      </c>
      <c r="E771" s="137">
        <v>0</v>
      </c>
      <c r="F771" s="137">
        <v>0</v>
      </c>
    </row>
    <row r="772" spans="1:6" ht="11.25">
      <c r="A772" s="137" t="s">
        <v>55</v>
      </c>
      <c r="B772" s="137" t="s">
        <v>2219</v>
      </c>
      <c r="C772" s="137" t="s">
        <v>56</v>
      </c>
      <c r="E772" s="137">
        <v>16546068</v>
      </c>
      <c r="F772" s="137">
        <v>16328934</v>
      </c>
    </row>
    <row r="773" spans="1:6" ht="11.25">
      <c r="A773" s="137" t="s">
        <v>55</v>
      </c>
      <c r="B773" s="137" t="s">
        <v>359</v>
      </c>
      <c r="C773" s="137" t="s">
        <v>36</v>
      </c>
      <c r="E773" s="137">
        <v>13260</v>
      </c>
      <c r="F773" s="137">
        <v>10163</v>
      </c>
    </row>
    <row r="774" spans="1:6" ht="11.25">
      <c r="A774" s="137" t="s">
        <v>55</v>
      </c>
      <c r="B774" s="137" t="s">
        <v>72</v>
      </c>
      <c r="C774" s="137" t="s">
        <v>38</v>
      </c>
      <c r="E774" s="137">
        <v>5721683</v>
      </c>
      <c r="F774" s="137">
        <v>5667958</v>
      </c>
    </row>
    <row r="775" spans="1:6" ht="11.25">
      <c r="A775" s="137" t="s">
        <v>55</v>
      </c>
      <c r="B775" s="137" t="s">
        <v>73</v>
      </c>
      <c r="C775" s="137" t="s">
        <v>40</v>
      </c>
      <c r="E775" s="137">
        <v>1645228</v>
      </c>
      <c r="F775" s="137">
        <v>1627136</v>
      </c>
    </row>
    <row r="776" spans="1:6" ht="11.25">
      <c r="A776" s="137" t="s">
        <v>55</v>
      </c>
      <c r="B776" s="137" t="s">
        <v>365</v>
      </c>
      <c r="C776" s="137" t="s">
        <v>42</v>
      </c>
      <c r="E776" s="137">
        <v>99951</v>
      </c>
      <c r="F776" s="137">
        <v>94090</v>
      </c>
    </row>
    <row r="777" spans="1:6" ht="11.25">
      <c r="A777" s="137" t="s">
        <v>55</v>
      </c>
      <c r="B777" s="137" t="s">
        <v>76</v>
      </c>
      <c r="C777" s="137" t="s">
        <v>44</v>
      </c>
      <c r="E777" s="137">
        <v>3681406</v>
      </c>
      <c r="F777" s="137">
        <v>3628871</v>
      </c>
    </row>
    <row r="778" spans="1:6" ht="11.25">
      <c r="A778" s="137" t="s">
        <v>55</v>
      </c>
      <c r="B778" s="137" t="s">
        <v>77</v>
      </c>
      <c r="C778" s="137" t="s">
        <v>46</v>
      </c>
      <c r="E778" s="137">
        <v>2653098</v>
      </c>
      <c r="F778" s="137">
        <v>2526341</v>
      </c>
    </row>
    <row r="779" spans="1:6" ht="11.25">
      <c r="A779" s="137" t="s">
        <v>55</v>
      </c>
      <c r="B779" s="137" t="s">
        <v>82</v>
      </c>
      <c r="C779" s="137" t="s">
        <v>48</v>
      </c>
      <c r="E779" s="137">
        <v>547913</v>
      </c>
      <c r="F779" s="137">
        <v>533386</v>
      </c>
    </row>
    <row r="780" spans="1:6" ht="11.25">
      <c r="A780" s="137" t="s">
        <v>55</v>
      </c>
      <c r="B780" s="137" t="s">
        <v>83</v>
      </c>
      <c r="C780" s="137" t="s">
        <v>50</v>
      </c>
      <c r="E780" s="137">
        <v>3862</v>
      </c>
      <c r="F780" s="137">
        <v>3865</v>
      </c>
    </row>
    <row r="781" spans="1:6" ht="11.25">
      <c r="A781" s="137" t="s">
        <v>55</v>
      </c>
      <c r="B781" s="137" t="s">
        <v>85</v>
      </c>
      <c r="C781" s="137" t="s">
        <v>52</v>
      </c>
      <c r="E781" s="137">
        <v>1394375</v>
      </c>
      <c r="F781" s="137">
        <v>1365719</v>
      </c>
    </row>
    <row r="782" spans="1:6" ht="11.25">
      <c r="A782" s="137" t="s">
        <v>55</v>
      </c>
      <c r="B782" s="137" t="s">
        <v>506</v>
      </c>
      <c r="C782" s="137" t="s">
        <v>18</v>
      </c>
      <c r="E782" s="137">
        <v>744145</v>
      </c>
      <c r="F782" s="137">
        <v>843657</v>
      </c>
    </row>
    <row r="783" spans="1:6" ht="11.25">
      <c r="A783" s="137" t="s">
        <v>55</v>
      </c>
      <c r="B783" s="137" t="s">
        <v>805</v>
      </c>
      <c r="C783" s="137" t="s">
        <v>20</v>
      </c>
      <c r="E783" s="137">
        <v>1542</v>
      </c>
      <c r="F783" s="137">
        <v>1547</v>
      </c>
    </row>
    <row r="784" spans="1:6" ht="11.25">
      <c r="A784" s="137" t="s">
        <v>55</v>
      </c>
      <c r="B784" s="137" t="s">
        <v>1048</v>
      </c>
      <c r="C784" s="137" t="s">
        <v>22</v>
      </c>
      <c r="E784" s="137">
        <v>39500</v>
      </c>
      <c r="F784" s="137">
        <v>27141</v>
      </c>
    </row>
    <row r="785" spans="1:6" ht="11.25">
      <c r="A785" s="137" t="s">
        <v>55</v>
      </c>
      <c r="B785" s="137" t="s">
        <v>1236</v>
      </c>
      <c r="C785" s="137" t="s">
        <v>24</v>
      </c>
      <c r="E785" s="137">
        <v>105</v>
      </c>
      <c r="F785" s="137">
        <v>-940</v>
      </c>
    </row>
    <row r="786" spans="1:6" ht="11.25">
      <c r="A786" s="137" t="s">
        <v>55</v>
      </c>
      <c r="B786" s="137" t="s">
        <v>1371</v>
      </c>
      <c r="C786" s="137" t="s">
        <v>26</v>
      </c>
      <c r="E786" s="137">
        <v>0</v>
      </c>
      <c r="F786" s="137">
        <v>0</v>
      </c>
    </row>
    <row r="787" spans="1:6" ht="11.25">
      <c r="A787" s="137" t="s">
        <v>138</v>
      </c>
      <c r="B787" s="137" t="s">
        <v>2219</v>
      </c>
      <c r="C787" s="137" t="s">
        <v>2219</v>
      </c>
      <c r="E787" s="137">
        <v>220979</v>
      </c>
      <c r="F787" s="137">
        <v>220814</v>
      </c>
    </row>
    <row r="788" spans="1:6" ht="11.25">
      <c r="A788" s="137" t="s">
        <v>138</v>
      </c>
      <c r="B788" s="137" t="s">
        <v>359</v>
      </c>
      <c r="C788" s="137" t="s">
        <v>36</v>
      </c>
      <c r="E788" s="137">
        <v>0</v>
      </c>
      <c r="F788" s="137">
        <v>0</v>
      </c>
    </row>
    <row r="789" spans="1:6" ht="11.25">
      <c r="A789" s="137" t="s">
        <v>138</v>
      </c>
      <c r="B789" s="137" t="s">
        <v>72</v>
      </c>
      <c r="C789" s="137" t="s">
        <v>38</v>
      </c>
      <c r="E789" s="137">
        <v>94469</v>
      </c>
      <c r="F789" s="137">
        <v>94420</v>
      </c>
    </row>
    <row r="790" spans="1:6" ht="11.25">
      <c r="A790" s="137" t="s">
        <v>138</v>
      </c>
      <c r="B790" s="137" t="s">
        <v>73</v>
      </c>
      <c r="C790" s="137" t="s">
        <v>40</v>
      </c>
      <c r="E790" s="137">
        <v>26729</v>
      </c>
      <c r="F790" s="137">
        <v>26614</v>
      </c>
    </row>
    <row r="791" spans="1:6" ht="11.25">
      <c r="A791" s="137" t="s">
        <v>138</v>
      </c>
      <c r="B791" s="137" t="s">
        <v>365</v>
      </c>
      <c r="C791" s="137" t="s">
        <v>42</v>
      </c>
      <c r="E791" s="137">
        <v>625</v>
      </c>
      <c r="F791" s="137">
        <v>625</v>
      </c>
    </row>
    <row r="792" spans="1:6" ht="11.25">
      <c r="A792" s="137" t="s">
        <v>138</v>
      </c>
      <c r="B792" s="137" t="s">
        <v>76</v>
      </c>
      <c r="C792" s="137" t="s">
        <v>44</v>
      </c>
      <c r="E792" s="137">
        <v>15441</v>
      </c>
      <c r="F792" s="137">
        <v>15439</v>
      </c>
    </row>
    <row r="793" spans="1:6" ht="11.25">
      <c r="A793" s="137" t="s">
        <v>138</v>
      </c>
      <c r="B793" s="137" t="s">
        <v>77</v>
      </c>
      <c r="C793" s="137" t="s">
        <v>46</v>
      </c>
      <c r="E793" s="137">
        <v>11435</v>
      </c>
      <c r="F793" s="137">
        <v>11436</v>
      </c>
    </row>
    <row r="794" spans="1:6" ht="11.25">
      <c r="A794" s="137" t="s">
        <v>138</v>
      </c>
      <c r="B794" s="137" t="s">
        <v>82</v>
      </c>
      <c r="C794" s="137" t="s">
        <v>48</v>
      </c>
      <c r="E794" s="137">
        <v>100</v>
      </c>
      <c r="F794" s="137">
        <v>100</v>
      </c>
    </row>
    <row r="795" spans="1:6" ht="11.25">
      <c r="A795" s="137" t="s">
        <v>138</v>
      </c>
      <c r="B795" s="137" t="s">
        <v>83</v>
      </c>
      <c r="C795" s="137" t="s">
        <v>50</v>
      </c>
      <c r="E795" s="137">
        <v>0</v>
      </c>
      <c r="F795" s="137">
        <v>0</v>
      </c>
    </row>
    <row r="796" spans="1:6" ht="11.25">
      <c r="A796" s="137" t="s">
        <v>138</v>
      </c>
      <c r="B796" s="137" t="s">
        <v>85</v>
      </c>
      <c r="C796" s="137" t="s">
        <v>52</v>
      </c>
      <c r="E796" s="137">
        <v>66913</v>
      </c>
      <c r="F796" s="137">
        <v>66913</v>
      </c>
    </row>
    <row r="797" spans="1:6" ht="11.25">
      <c r="A797" s="137" t="s">
        <v>138</v>
      </c>
      <c r="B797" s="137" t="s">
        <v>506</v>
      </c>
      <c r="C797" s="137" t="s">
        <v>18</v>
      </c>
      <c r="E797" s="137">
        <v>5267</v>
      </c>
      <c r="F797" s="137">
        <v>5267</v>
      </c>
    </row>
    <row r="798" spans="1:6" ht="11.25">
      <c r="A798" s="137" t="s">
        <v>138</v>
      </c>
      <c r="B798" s="137" t="s">
        <v>805</v>
      </c>
      <c r="C798" s="137" t="s">
        <v>20</v>
      </c>
      <c r="E798" s="137">
        <v>0</v>
      </c>
      <c r="F798" s="137">
        <v>0</v>
      </c>
    </row>
    <row r="799" spans="1:6" ht="11.25">
      <c r="A799" s="137" t="s">
        <v>138</v>
      </c>
      <c r="B799" s="137" t="s">
        <v>1048</v>
      </c>
      <c r="C799" s="137" t="s">
        <v>22</v>
      </c>
      <c r="E799" s="137">
        <v>0</v>
      </c>
      <c r="F799" s="137">
        <v>0</v>
      </c>
    </row>
    <row r="800" spans="1:6" ht="11.25">
      <c r="A800" s="137" t="s">
        <v>138</v>
      </c>
      <c r="B800" s="137" t="s">
        <v>1236</v>
      </c>
      <c r="C800" s="137" t="s">
        <v>24</v>
      </c>
      <c r="E800" s="137">
        <v>0</v>
      </c>
      <c r="F800" s="137">
        <v>0</v>
      </c>
    </row>
    <row r="801" spans="1:6" ht="11.25">
      <c r="A801" s="137" t="s">
        <v>138</v>
      </c>
      <c r="B801" s="137" t="s">
        <v>1371</v>
      </c>
      <c r="C801" s="137" t="s">
        <v>26</v>
      </c>
      <c r="E801" s="137">
        <v>0</v>
      </c>
      <c r="F801" s="137">
        <v>0</v>
      </c>
    </row>
    <row r="802" spans="1:6" ht="11.25">
      <c r="A802" s="137" t="s">
        <v>139</v>
      </c>
      <c r="B802" s="137" t="s">
        <v>2219</v>
      </c>
      <c r="C802" s="137" t="s">
        <v>2219</v>
      </c>
      <c r="E802" s="137">
        <v>1729620</v>
      </c>
      <c r="F802" s="137">
        <v>1720655</v>
      </c>
    </row>
    <row r="803" spans="1:6" ht="11.25">
      <c r="A803" s="137" t="s">
        <v>139</v>
      </c>
      <c r="B803" s="137" t="s">
        <v>359</v>
      </c>
      <c r="C803" s="137" t="s">
        <v>36</v>
      </c>
      <c r="E803" s="137">
        <v>1918</v>
      </c>
      <c r="F803" s="137">
        <v>0</v>
      </c>
    </row>
    <row r="804" spans="1:6" ht="11.25">
      <c r="A804" s="137" t="s">
        <v>139</v>
      </c>
      <c r="B804" s="137" t="s">
        <v>72</v>
      </c>
      <c r="C804" s="137" t="s">
        <v>38</v>
      </c>
      <c r="E804" s="137">
        <v>190894</v>
      </c>
      <c r="F804" s="137">
        <v>188187</v>
      </c>
    </row>
    <row r="805" spans="1:6" ht="11.25">
      <c r="A805" s="137" t="s">
        <v>139</v>
      </c>
      <c r="B805" s="137" t="s">
        <v>73</v>
      </c>
      <c r="C805" s="137" t="s">
        <v>40</v>
      </c>
      <c r="E805" s="137">
        <v>53431</v>
      </c>
      <c r="F805" s="137">
        <v>51289</v>
      </c>
    </row>
    <row r="806" spans="1:6" ht="11.25">
      <c r="A806" s="137" t="s">
        <v>139</v>
      </c>
      <c r="B806" s="137" t="s">
        <v>365</v>
      </c>
      <c r="C806" s="137" t="s">
        <v>42</v>
      </c>
      <c r="E806" s="137">
        <v>26502</v>
      </c>
      <c r="F806" s="137">
        <v>24851</v>
      </c>
    </row>
    <row r="807" spans="1:6" ht="11.25">
      <c r="A807" s="137" t="s">
        <v>139</v>
      </c>
      <c r="B807" s="137" t="s">
        <v>76</v>
      </c>
      <c r="C807" s="137" t="s">
        <v>44</v>
      </c>
      <c r="E807" s="137">
        <v>390222</v>
      </c>
      <c r="F807" s="137">
        <v>386374</v>
      </c>
    </row>
    <row r="808" spans="1:6" ht="11.25">
      <c r="A808" s="137" t="s">
        <v>139</v>
      </c>
      <c r="B808" s="137" t="s">
        <v>77</v>
      </c>
      <c r="C808" s="137" t="s">
        <v>46</v>
      </c>
      <c r="E808" s="137">
        <v>264907</v>
      </c>
      <c r="F808" s="137">
        <v>260796</v>
      </c>
    </row>
    <row r="809" spans="1:6" ht="11.25">
      <c r="A809" s="137" t="s">
        <v>139</v>
      </c>
      <c r="B809" s="137" t="s">
        <v>82</v>
      </c>
      <c r="C809" s="137" t="s">
        <v>48</v>
      </c>
      <c r="E809" s="137">
        <v>0</v>
      </c>
      <c r="F809" s="137">
        <v>0</v>
      </c>
    </row>
    <row r="810" spans="1:6" ht="11.25">
      <c r="A810" s="137" t="s">
        <v>139</v>
      </c>
      <c r="B810" s="137" t="s">
        <v>83</v>
      </c>
      <c r="C810" s="137" t="s">
        <v>50</v>
      </c>
      <c r="E810" s="137">
        <v>0</v>
      </c>
      <c r="F810" s="137">
        <v>0</v>
      </c>
    </row>
    <row r="811" spans="1:6" ht="11.25">
      <c r="A811" s="137" t="s">
        <v>139</v>
      </c>
      <c r="B811" s="137" t="s">
        <v>85</v>
      </c>
      <c r="C811" s="137" t="s">
        <v>52</v>
      </c>
      <c r="E811" s="137">
        <v>499783</v>
      </c>
      <c r="F811" s="137">
        <v>495396</v>
      </c>
    </row>
    <row r="812" spans="1:6" ht="11.25">
      <c r="A812" s="137" t="s">
        <v>139</v>
      </c>
      <c r="B812" s="137" t="s">
        <v>506</v>
      </c>
      <c r="C812" s="137" t="s">
        <v>18</v>
      </c>
      <c r="E812" s="137">
        <v>301963</v>
      </c>
      <c r="F812" s="137">
        <v>313762</v>
      </c>
    </row>
    <row r="813" spans="1:6" ht="11.25">
      <c r="A813" s="137" t="s">
        <v>139</v>
      </c>
      <c r="B813" s="137" t="s">
        <v>805</v>
      </c>
      <c r="C813" s="137" t="s">
        <v>20</v>
      </c>
      <c r="E813" s="137">
        <v>0</v>
      </c>
      <c r="F813" s="137">
        <v>0</v>
      </c>
    </row>
    <row r="814" spans="1:6" ht="11.25">
      <c r="A814" s="137" t="s">
        <v>139</v>
      </c>
      <c r="B814" s="137" t="s">
        <v>1048</v>
      </c>
      <c r="C814" s="137" t="s">
        <v>22</v>
      </c>
      <c r="E814" s="137">
        <v>0</v>
      </c>
      <c r="F814" s="137">
        <v>0</v>
      </c>
    </row>
    <row r="815" spans="1:6" ht="11.25">
      <c r="A815" s="137" t="s">
        <v>139</v>
      </c>
      <c r="B815" s="137" t="s">
        <v>1236</v>
      </c>
      <c r="C815" s="137" t="s">
        <v>24</v>
      </c>
      <c r="E815" s="137">
        <v>0</v>
      </c>
      <c r="F815" s="137">
        <v>0</v>
      </c>
    </row>
    <row r="816" spans="1:6" ht="11.25">
      <c r="A816" s="137" t="s">
        <v>139</v>
      </c>
      <c r="B816" s="137" t="s">
        <v>1371</v>
      </c>
      <c r="C816" s="137" t="s">
        <v>26</v>
      </c>
      <c r="E816" s="137">
        <v>0</v>
      </c>
      <c r="F816" s="137">
        <v>0</v>
      </c>
    </row>
    <row r="817" spans="1:6" ht="11.25">
      <c r="A817" s="137" t="s">
        <v>140</v>
      </c>
      <c r="B817" s="137" t="s">
        <v>2219</v>
      </c>
      <c r="C817" s="137" t="s">
        <v>2219</v>
      </c>
      <c r="E817" s="137">
        <v>0</v>
      </c>
      <c r="F817" s="137">
        <v>0</v>
      </c>
    </row>
    <row r="818" spans="1:6" ht="11.25">
      <c r="A818" s="137" t="s">
        <v>140</v>
      </c>
      <c r="B818" s="137" t="s">
        <v>359</v>
      </c>
      <c r="C818" s="137" t="s">
        <v>36</v>
      </c>
      <c r="E818" s="137">
        <v>0</v>
      </c>
      <c r="F818" s="137">
        <v>0</v>
      </c>
    </row>
    <row r="819" spans="1:6" ht="11.25">
      <c r="A819" s="137" t="s">
        <v>140</v>
      </c>
      <c r="B819" s="137" t="s">
        <v>72</v>
      </c>
      <c r="C819" s="137" t="s">
        <v>38</v>
      </c>
      <c r="E819" s="137">
        <v>0</v>
      </c>
      <c r="F819" s="137">
        <v>0</v>
      </c>
    </row>
    <row r="820" spans="1:6" ht="11.25">
      <c r="A820" s="137" t="s">
        <v>140</v>
      </c>
      <c r="B820" s="137" t="s">
        <v>73</v>
      </c>
      <c r="C820" s="137" t="s">
        <v>40</v>
      </c>
      <c r="E820" s="137">
        <v>0</v>
      </c>
      <c r="F820" s="137">
        <v>0</v>
      </c>
    </row>
    <row r="821" spans="1:6" ht="11.25">
      <c r="A821" s="137" t="s">
        <v>140</v>
      </c>
      <c r="B821" s="137" t="s">
        <v>365</v>
      </c>
      <c r="C821" s="137" t="s">
        <v>42</v>
      </c>
      <c r="E821" s="137">
        <v>0</v>
      </c>
      <c r="F821" s="137">
        <v>0</v>
      </c>
    </row>
    <row r="822" spans="1:6" ht="11.25">
      <c r="A822" s="137" t="s">
        <v>140</v>
      </c>
      <c r="B822" s="137" t="s">
        <v>76</v>
      </c>
      <c r="C822" s="137" t="s">
        <v>44</v>
      </c>
      <c r="E822" s="137">
        <v>0</v>
      </c>
      <c r="F822" s="137">
        <v>0</v>
      </c>
    </row>
    <row r="823" spans="1:6" ht="11.25">
      <c r="A823" s="137" t="s">
        <v>140</v>
      </c>
      <c r="B823" s="137" t="s">
        <v>77</v>
      </c>
      <c r="C823" s="137" t="s">
        <v>46</v>
      </c>
      <c r="E823" s="137">
        <v>0</v>
      </c>
      <c r="F823" s="137">
        <v>0</v>
      </c>
    </row>
    <row r="824" spans="1:6" ht="11.25">
      <c r="A824" s="137" t="s">
        <v>140</v>
      </c>
      <c r="B824" s="137" t="s">
        <v>82</v>
      </c>
      <c r="C824" s="137" t="s">
        <v>48</v>
      </c>
      <c r="E824" s="137">
        <v>0</v>
      </c>
      <c r="F824" s="137">
        <v>0</v>
      </c>
    </row>
    <row r="825" spans="1:6" ht="11.25">
      <c r="A825" s="137" t="s">
        <v>140</v>
      </c>
      <c r="B825" s="137" t="s">
        <v>83</v>
      </c>
      <c r="C825" s="137" t="s">
        <v>50</v>
      </c>
      <c r="E825" s="137">
        <v>0</v>
      </c>
      <c r="F825" s="137">
        <v>0</v>
      </c>
    </row>
    <row r="826" spans="1:6" ht="11.25">
      <c r="A826" s="137" t="s">
        <v>140</v>
      </c>
      <c r="B826" s="137" t="s">
        <v>85</v>
      </c>
      <c r="C826" s="137" t="s">
        <v>52</v>
      </c>
      <c r="E826" s="137">
        <v>0</v>
      </c>
      <c r="F826" s="137">
        <v>0</v>
      </c>
    </row>
    <row r="827" spans="1:6" ht="11.25">
      <c r="A827" s="137" t="s">
        <v>140</v>
      </c>
      <c r="B827" s="137" t="s">
        <v>506</v>
      </c>
      <c r="C827" s="137" t="s">
        <v>18</v>
      </c>
      <c r="E827" s="137">
        <v>0</v>
      </c>
      <c r="F827" s="137">
        <v>0</v>
      </c>
    </row>
    <row r="828" spans="1:6" ht="11.25">
      <c r="A828" s="137" t="s">
        <v>140</v>
      </c>
      <c r="B828" s="137" t="s">
        <v>805</v>
      </c>
      <c r="C828" s="137" t="s">
        <v>20</v>
      </c>
      <c r="E828" s="137">
        <v>0</v>
      </c>
      <c r="F828" s="137">
        <v>0</v>
      </c>
    </row>
    <row r="829" spans="1:6" ht="11.25">
      <c r="A829" s="137" t="s">
        <v>140</v>
      </c>
      <c r="B829" s="137" t="s">
        <v>1048</v>
      </c>
      <c r="C829" s="137" t="s">
        <v>22</v>
      </c>
      <c r="E829" s="137">
        <v>0</v>
      </c>
      <c r="F829" s="137">
        <v>0</v>
      </c>
    </row>
    <row r="830" spans="1:6" ht="11.25">
      <c r="A830" s="137" t="s">
        <v>140</v>
      </c>
      <c r="B830" s="137" t="s">
        <v>1236</v>
      </c>
      <c r="C830" s="137" t="s">
        <v>24</v>
      </c>
      <c r="E830" s="137">
        <v>0</v>
      </c>
      <c r="F830" s="137">
        <v>0</v>
      </c>
    </row>
    <row r="831" spans="1:6" ht="11.25">
      <c r="A831" s="137" t="s">
        <v>140</v>
      </c>
      <c r="B831" s="137" t="s">
        <v>1371</v>
      </c>
      <c r="C831" s="137" t="s">
        <v>26</v>
      </c>
      <c r="E831" s="137">
        <v>0</v>
      </c>
      <c r="F831" s="137">
        <v>0</v>
      </c>
    </row>
    <row r="832" spans="1:6" ht="11.25">
      <c r="A832" s="137" t="s">
        <v>141</v>
      </c>
      <c r="B832" s="137" t="s">
        <v>2219</v>
      </c>
      <c r="C832" s="137" t="s">
        <v>2219</v>
      </c>
      <c r="E832" s="137">
        <v>4183808</v>
      </c>
      <c r="F832" s="137">
        <v>4108078</v>
      </c>
    </row>
    <row r="833" spans="1:6" ht="11.25">
      <c r="A833" s="137" t="s">
        <v>141</v>
      </c>
      <c r="B833" s="137" t="s">
        <v>359</v>
      </c>
      <c r="C833" s="137" t="s">
        <v>36</v>
      </c>
      <c r="E833" s="137">
        <v>1176</v>
      </c>
      <c r="F833" s="137">
        <v>1079</v>
      </c>
    </row>
    <row r="834" spans="1:6" ht="11.25">
      <c r="A834" s="137" t="s">
        <v>141</v>
      </c>
      <c r="B834" s="137" t="s">
        <v>72</v>
      </c>
      <c r="C834" s="137" t="s">
        <v>38</v>
      </c>
      <c r="E834" s="137">
        <v>2111844</v>
      </c>
      <c r="F834" s="137">
        <v>2094517</v>
      </c>
    </row>
    <row r="835" spans="1:6" ht="11.25">
      <c r="A835" s="137" t="s">
        <v>141</v>
      </c>
      <c r="B835" s="137" t="s">
        <v>73</v>
      </c>
      <c r="C835" s="137" t="s">
        <v>40</v>
      </c>
      <c r="E835" s="137">
        <v>606758</v>
      </c>
      <c r="F835" s="137">
        <v>601913</v>
      </c>
    </row>
    <row r="836" spans="1:6" ht="11.25">
      <c r="A836" s="137" t="s">
        <v>141</v>
      </c>
      <c r="B836" s="137" t="s">
        <v>365</v>
      </c>
      <c r="C836" s="137" t="s">
        <v>42</v>
      </c>
      <c r="E836" s="137">
        <v>15085</v>
      </c>
      <c r="F836" s="137">
        <v>13268</v>
      </c>
    </row>
    <row r="837" spans="1:6" ht="11.25">
      <c r="A837" s="137" t="s">
        <v>141</v>
      </c>
      <c r="B837" s="137" t="s">
        <v>76</v>
      </c>
      <c r="C837" s="137" t="s">
        <v>44</v>
      </c>
      <c r="E837" s="137">
        <v>431131</v>
      </c>
      <c r="F837" s="137">
        <v>421559</v>
      </c>
    </row>
    <row r="838" spans="1:6" ht="11.25">
      <c r="A838" s="137" t="s">
        <v>141</v>
      </c>
      <c r="B838" s="137" t="s">
        <v>77</v>
      </c>
      <c r="C838" s="137" t="s">
        <v>46</v>
      </c>
      <c r="E838" s="137">
        <v>432916</v>
      </c>
      <c r="F838" s="137">
        <v>408137</v>
      </c>
    </row>
    <row r="839" spans="1:6" ht="11.25">
      <c r="A839" s="137" t="s">
        <v>141</v>
      </c>
      <c r="B839" s="137" t="s">
        <v>82</v>
      </c>
      <c r="C839" s="137" t="s">
        <v>48</v>
      </c>
      <c r="E839" s="137">
        <v>531088</v>
      </c>
      <c r="F839" s="137">
        <v>518136</v>
      </c>
    </row>
    <row r="840" spans="1:6" ht="11.25">
      <c r="A840" s="137" t="s">
        <v>141</v>
      </c>
      <c r="B840" s="137" t="s">
        <v>83</v>
      </c>
      <c r="C840" s="137" t="s">
        <v>50</v>
      </c>
      <c r="E840" s="137">
        <v>630</v>
      </c>
      <c r="F840" s="137">
        <v>630</v>
      </c>
    </row>
    <row r="841" spans="1:6" ht="11.25">
      <c r="A841" s="137" t="s">
        <v>141</v>
      </c>
      <c r="B841" s="137" t="s">
        <v>85</v>
      </c>
      <c r="C841" s="137" t="s">
        <v>52</v>
      </c>
      <c r="E841" s="137">
        <v>4953</v>
      </c>
      <c r="F841" s="137">
        <v>4787</v>
      </c>
    </row>
    <row r="842" spans="1:6" ht="11.25">
      <c r="A842" s="137" t="s">
        <v>141</v>
      </c>
      <c r="B842" s="137" t="s">
        <v>506</v>
      </c>
      <c r="C842" s="137" t="s">
        <v>18</v>
      </c>
      <c r="E842" s="137">
        <v>48227</v>
      </c>
      <c r="F842" s="137">
        <v>44552</v>
      </c>
    </row>
    <row r="843" spans="1:6" ht="11.25">
      <c r="A843" s="137" t="s">
        <v>141</v>
      </c>
      <c r="B843" s="137" t="s">
        <v>805</v>
      </c>
      <c r="C843" s="137" t="s">
        <v>20</v>
      </c>
      <c r="E843" s="137">
        <v>0</v>
      </c>
      <c r="F843" s="137">
        <v>0</v>
      </c>
    </row>
    <row r="844" spans="1:6" ht="11.25">
      <c r="A844" s="137" t="s">
        <v>141</v>
      </c>
      <c r="B844" s="137" t="s">
        <v>1048</v>
      </c>
      <c r="C844" s="137" t="s">
        <v>22</v>
      </c>
      <c r="E844" s="137">
        <v>0</v>
      </c>
      <c r="F844" s="137">
        <v>0</v>
      </c>
    </row>
    <row r="845" spans="1:6" ht="11.25">
      <c r="A845" s="137" t="s">
        <v>141</v>
      </c>
      <c r="B845" s="137" t="s">
        <v>1236</v>
      </c>
      <c r="C845" s="137" t="s">
        <v>24</v>
      </c>
      <c r="E845" s="137">
        <v>0</v>
      </c>
      <c r="F845" s="137">
        <v>-500</v>
      </c>
    </row>
    <row r="846" spans="1:6" ht="11.25">
      <c r="A846" s="137" t="s">
        <v>141</v>
      </c>
      <c r="B846" s="137" t="s">
        <v>1371</v>
      </c>
      <c r="C846" s="137" t="s">
        <v>26</v>
      </c>
      <c r="E846" s="137">
        <v>0</v>
      </c>
      <c r="F846" s="137">
        <v>0</v>
      </c>
    </row>
    <row r="847" spans="1:6" ht="11.25">
      <c r="A847" s="137" t="s">
        <v>142</v>
      </c>
      <c r="B847" s="137" t="s">
        <v>2219</v>
      </c>
      <c r="C847" s="137" t="s">
        <v>2219</v>
      </c>
      <c r="E847" s="137">
        <v>1414627</v>
      </c>
      <c r="F847" s="137">
        <v>1407953</v>
      </c>
    </row>
    <row r="848" spans="1:6" ht="11.25">
      <c r="A848" s="137" t="s">
        <v>142</v>
      </c>
      <c r="B848" s="137" t="s">
        <v>359</v>
      </c>
      <c r="C848" s="137" t="s">
        <v>36</v>
      </c>
      <c r="E848" s="137">
        <v>346</v>
      </c>
      <c r="F848" s="137">
        <v>462</v>
      </c>
    </row>
    <row r="849" spans="1:6" ht="11.25">
      <c r="A849" s="137" t="s">
        <v>142</v>
      </c>
      <c r="B849" s="137" t="s">
        <v>72</v>
      </c>
      <c r="C849" s="137" t="s">
        <v>38</v>
      </c>
      <c r="E849" s="137">
        <v>566350</v>
      </c>
      <c r="F849" s="137">
        <v>567879</v>
      </c>
    </row>
    <row r="850" spans="1:6" ht="11.25">
      <c r="A850" s="137" t="s">
        <v>142</v>
      </c>
      <c r="B850" s="137" t="s">
        <v>73</v>
      </c>
      <c r="C850" s="137" t="s">
        <v>40</v>
      </c>
      <c r="E850" s="137">
        <v>170414</v>
      </c>
      <c r="F850" s="137">
        <v>172054</v>
      </c>
    </row>
    <row r="851" spans="1:6" ht="11.25">
      <c r="A851" s="137" t="s">
        <v>142</v>
      </c>
      <c r="B851" s="137" t="s">
        <v>365</v>
      </c>
      <c r="C851" s="137" t="s">
        <v>42</v>
      </c>
      <c r="E851" s="137">
        <v>5170</v>
      </c>
      <c r="F851" s="137">
        <v>4937</v>
      </c>
    </row>
    <row r="852" spans="1:6" ht="11.25">
      <c r="A852" s="137" t="s">
        <v>142</v>
      </c>
      <c r="B852" s="137" t="s">
        <v>76</v>
      </c>
      <c r="C852" s="137" t="s">
        <v>44</v>
      </c>
      <c r="E852" s="137">
        <v>347089</v>
      </c>
      <c r="F852" s="137">
        <v>342075</v>
      </c>
    </row>
    <row r="853" spans="1:6" ht="11.25">
      <c r="A853" s="137" t="s">
        <v>142</v>
      </c>
      <c r="B853" s="137" t="s">
        <v>77</v>
      </c>
      <c r="C853" s="137" t="s">
        <v>46</v>
      </c>
      <c r="E853" s="137">
        <v>200535</v>
      </c>
      <c r="F853" s="137">
        <v>195506</v>
      </c>
    </row>
    <row r="854" spans="1:6" ht="11.25">
      <c r="A854" s="137" t="s">
        <v>142</v>
      </c>
      <c r="B854" s="137" t="s">
        <v>82</v>
      </c>
      <c r="C854" s="137" t="s">
        <v>48</v>
      </c>
      <c r="E854" s="137">
        <v>4008</v>
      </c>
      <c r="F854" s="137">
        <v>3624</v>
      </c>
    </row>
    <row r="855" spans="1:6" ht="11.25">
      <c r="A855" s="137" t="s">
        <v>142</v>
      </c>
      <c r="B855" s="137" t="s">
        <v>83</v>
      </c>
      <c r="C855" s="137" t="s">
        <v>50</v>
      </c>
      <c r="E855" s="137">
        <v>0</v>
      </c>
      <c r="F855" s="137">
        <v>0</v>
      </c>
    </row>
    <row r="856" spans="1:6" ht="11.25">
      <c r="A856" s="137" t="s">
        <v>142</v>
      </c>
      <c r="B856" s="137" t="s">
        <v>85</v>
      </c>
      <c r="C856" s="137" t="s">
        <v>52</v>
      </c>
      <c r="E856" s="137">
        <v>1950</v>
      </c>
      <c r="F856" s="137">
        <v>590</v>
      </c>
    </row>
    <row r="857" spans="1:6" ht="11.25">
      <c r="A857" s="137" t="s">
        <v>142</v>
      </c>
      <c r="B857" s="137" t="s">
        <v>506</v>
      </c>
      <c r="C857" s="137" t="s">
        <v>18</v>
      </c>
      <c r="E857" s="137">
        <v>117355</v>
      </c>
      <c r="F857" s="137">
        <v>119411</v>
      </c>
    </row>
    <row r="858" spans="1:6" ht="11.25">
      <c r="A858" s="137" t="s">
        <v>142</v>
      </c>
      <c r="B858" s="137" t="s">
        <v>805</v>
      </c>
      <c r="C858" s="137" t="s">
        <v>20</v>
      </c>
      <c r="E858" s="137">
        <v>1410</v>
      </c>
      <c r="F858" s="137">
        <v>1415</v>
      </c>
    </row>
    <row r="859" spans="1:6" ht="11.25">
      <c r="A859" s="137" t="s">
        <v>142</v>
      </c>
      <c r="B859" s="137" t="s">
        <v>1048</v>
      </c>
      <c r="C859" s="137" t="s">
        <v>22</v>
      </c>
      <c r="E859" s="137">
        <v>0</v>
      </c>
      <c r="F859" s="137">
        <v>0</v>
      </c>
    </row>
    <row r="860" spans="1:6" ht="11.25">
      <c r="A860" s="137" t="s">
        <v>142</v>
      </c>
      <c r="B860" s="137" t="s">
        <v>1236</v>
      </c>
      <c r="C860" s="137" t="s">
        <v>24</v>
      </c>
      <c r="E860" s="137">
        <v>0</v>
      </c>
      <c r="F860" s="137">
        <v>0</v>
      </c>
    </row>
    <row r="861" spans="1:6" ht="11.25">
      <c r="A861" s="137" t="s">
        <v>142</v>
      </c>
      <c r="B861" s="137" t="s">
        <v>1371</v>
      </c>
      <c r="C861" s="137" t="s">
        <v>26</v>
      </c>
      <c r="E861" s="137">
        <v>0</v>
      </c>
      <c r="F861" s="137">
        <v>0</v>
      </c>
    </row>
    <row r="862" spans="1:6" ht="11.25">
      <c r="A862" s="137" t="s">
        <v>143</v>
      </c>
      <c r="B862" s="137" t="s">
        <v>2219</v>
      </c>
      <c r="C862" s="137" t="s">
        <v>2219</v>
      </c>
      <c r="E862" s="137">
        <v>5906549</v>
      </c>
      <c r="F862" s="137">
        <v>5732100</v>
      </c>
    </row>
    <row r="863" spans="1:6" ht="11.25">
      <c r="A863" s="137" t="s">
        <v>143</v>
      </c>
      <c r="B863" s="137" t="s">
        <v>359</v>
      </c>
      <c r="C863" s="137" t="s">
        <v>36</v>
      </c>
      <c r="E863" s="137">
        <v>9820</v>
      </c>
      <c r="F863" s="137">
        <v>8622</v>
      </c>
    </row>
    <row r="864" spans="1:6" ht="11.25">
      <c r="A864" s="137" t="s">
        <v>143</v>
      </c>
      <c r="B864" s="137" t="s">
        <v>72</v>
      </c>
      <c r="C864" s="137" t="s">
        <v>38</v>
      </c>
      <c r="E864" s="137">
        <v>2098639</v>
      </c>
      <c r="F864" s="137">
        <v>2072942</v>
      </c>
    </row>
    <row r="865" spans="1:6" ht="11.25">
      <c r="A865" s="137" t="s">
        <v>143</v>
      </c>
      <c r="B865" s="137" t="s">
        <v>73</v>
      </c>
      <c r="C865" s="137" t="s">
        <v>40</v>
      </c>
      <c r="E865" s="137">
        <v>600593</v>
      </c>
      <c r="F865" s="137">
        <v>592743</v>
      </c>
    </row>
    <row r="866" spans="1:6" ht="11.25">
      <c r="A866" s="137" t="s">
        <v>143</v>
      </c>
      <c r="B866" s="137" t="s">
        <v>365</v>
      </c>
      <c r="C866" s="137" t="s">
        <v>42</v>
      </c>
      <c r="E866" s="137">
        <v>37596</v>
      </c>
      <c r="F866" s="137">
        <v>36946</v>
      </c>
    </row>
    <row r="867" spans="1:6" ht="11.25">
      <c r="A867" s="137" t="s">
        <v>143</v>
      </c>
      <c r="B867" s="137" t="s">
        <v>76</v>
      </c>
      <c r="C867" s="137" t="s">
        <v>44</v>
      </c>
      <c r="E867" s="137">
        <v>1051950</v>
      </c>
      <c r="F867" s="137">
        <v>1034902</v>
      </c>
    </row>
    <row r="868" spans="1:6" ht="11.25">
      <c r="A868" s="137" t="s">
        <v>143</v>
      </c>
      <c r="B868" s="137" t="s">
        <v>77</v>
      </c>
      <c r="C868" s="137" t="s">
        <v>46</v>
      </c>
      <c r="E868" s="137">
        <v>1529076</v>
      </c>
      <c r="F868" s="137">
        <v>1450266</v>
      </c>
    </row>
    <row r="869" spans="1:6" ht="11.25">
      <c r="A869" s="137" t="s">
        <v>143</v>
      </c>
      <c r="B869" s="137" t="s">
        <v>82</v>
      </c>
      <c r="C869" s="137" t="s">
        <v>48</v>
      </c>
      <c r="E869" s="137">
        <v>7803</v>
      </c>
      <c r="F869" s="137">
        <v>7005</v>
      </c>
    </row>
    <row r="870" spans="1:6" ht="11.25">
      <c r="A870" s="137" t="s">
        <v>143</v>
      </c>
      <c r="B870" s="137" t="s">
        <v>83</v>
      </c>
      <c r="C870" s="137" t="s">
        <v>50</v>
      </c>
      <c r="E870" s="137">
        <v>3232</v>
      </c>
      <c r="F870" s="137">
        <v>3235</v>
      </c>
    </row>
    <row r="871" spans="1:6" ht="11.25">
      <c r="A871" s="137" t="s">
        <v>143</v>
      </c>
      <c r="B871" s="137" t="s">
        <v>85</v>
      </c>
      <c r="C871" s="137" t="s">
        <v>52</v>
      </c>
      <c r="E871" s="137">
        <v>321004</v>
      </c>
      <c r="F871" s="137">
        <v>308496</v>
      </c>
    </row>
    <row r="872" spans="1:6" ht="11.25">
      <c r="A872" s="137" t="s">
        <v>143</v>
      </c>
      <c r="B872" s="137" t="s">
        <v>506</v>
      </c>
      <c r="C872" s="137" t="s">
        <v>18</v>
      </c>
      <c r="E872" s="137">
        <v>227099</v>
      </c>
      <c r="F872" s="137">
        <v>209190</v>
      </c>
    </row>
    <row r="873" spans="1:6" ht="11.25">
      <c r="A873" s="137" t="s">
        <v>143</v>
      </c>
      <c r="B873" s="137" t="s">
        <v>805</v>
      </c>
      <c r="C873" s="137" t="s">
        <v>20</v>
      </c>
      <c r="E873" s="137">
        <v>132</v>
      </c>
      <c r="F873" s="137">
        <v>132</v>
      </c>
    </row>
    <row r="874" spans="1:6" ht="11.25">
      <c r="A874" s="137" t="s">
        <v>143</v>
      </c>
      <c r="B874" s="137" t="s">
        <v>1048</v>
      </c>
      <c r="C874" s="137" t="s">
        <v>22</v>
      </c>
      <c r="E874" s="137">
        <v>19500</v>
      </c>
      <c r="F874" s="137">
        <v>8061</v>
      </c>
    </row>
    <row r="875" spans="1:6" ht="11.25">
      <c r="A875" s="137" t="s">
        <v>143</v>
      </c>
      <c r="B875" s="137" t="s">
        <v>1236</v>
      </c>
      <c r="C875" s="137" t="s">
        <v>24</v>
      </c>
      <c r="E875" s="137">
        <v>105</v>
      </c>
      <c r="F875" s="137">
        <v>-440</v>
      </c>
    </row>
    <row r="876" spans="1:6" ht="11.25">
      <c r="A876" s="137" t="s">
        <v>143</v>
      </c>
      <c r="B876" s="137" t="s">
        <v>1371</v>
      </c>
      <c r="C876" s="137" t="s">
        <v>26</v>
      </c>
      <c r="E876" s="137">
        <v>0</v>
      </c>
      <c r="F876" s="137">
        <v>0</v>
      </c>
    </row>
    <row r="877" spans="1:6" ht="11.25">
      <c r="A877" s="137" t="s">
        <v>144</v>
      </c>
      <c r="B877" s="137" t="s">
        <v>2219</v>
      </c>
      <c r="C877" s="137" t="s">
        <v>2219</v>
      </c>
      <c r="E877" s="137">
        <v>2991720</v>
      </c>
      <c r="F877" s="137">
        <v>3040665</v>
      </c>
    </row>
    <row r="878" spans="1:6" ht="11.25">
      <c r="A878" s="137" t="s">
        <v>144</v>
      </c>
      <c r="B878" s="137" t="s">
        <v>359</v>
      </c>
      <c r="C878" s="137" t="s">
        <v>36</v>
      </c>
      <c r="E878" s="137">
        <v>0</v>
      </c>
      <c r="F878" s="137">
        <v>0</v>
      </c>
    </row>
    <row r="879" spans="1:6" ht="11.25">
      <c r="A879" s="137" t="s">
        <v>144</v>
      </c>
      <c r="B879" s="137" t="s">
        <v>72</v>
      </c>
      <c r="C879" s="137" t="s">
        <v>38</v>
      </c>
      <c r="E879" s="137">
        <v>603468</v>
      </c>
      <c r="F879" s="137">
        <v>594005</v>
      </c>
    </row>
    <row r="880" spans="1:6" ht="11.25">
      <c r="A880" s="137" t="s">
        <v>144</v>
      </c>
      <c r="B880" s="137" t="s">
        <v>73</v>
      </c>
      <c r="C880" s="137" t="s">
        <v>40</v>
      </c>
      <c r="E880" s="137">
        <v>171515</v>
      </c>
      <c r="F880" s="137">
        <v>166735</v>
      </c>
    </row>
    <row r="881" spans="1:6" ht="11.25">
      <c r="A881" s="137" t="s">
        <v>144</v>
      </c>
      <c r="B881" s="137" t="s">
        <v>365</v>
      </c>
      <c r="C881" s="137" t="s">
        <v>42</v>
      </c>
      <c r="E881" s="137">
        <v>14633</v>
      </c>
      <c r="F881" s="137">
        <v>13123</v>
      </c>
    </row>
    <row r="882" spans="1:6" ht="11.25">
      <c r="A882" s="137" t="s">
        <v>144</v>
      </c>
      <c r="B882" s="137" t="s">
        <v>76</v>
      </c>
      <c r="C882" s="137" t="s">
        <v>44</v>
      </c>
      <c r="E882" s="137">
        <v>1433974</v>
      </c>
      <c r="F882" s="137">
        <v>1416961</v>
      </c>
    </row>
    <row r="883" spans="1:6" ht="11.25">
      <c r="A883" s="137" t="s">
        <v>144</v>
      </c>
      <c r="B883" s="137" t="s">
        <v>77</v>
      </c>
      <c r="C883" s="137" t="s">
        <v>46</v>
      </c>
      <c r="E883" s="137">
        <v>209714</v>
      </c>
      <c r="F883" s="137">
        <v>195632</v>
      </c>
    </row>
    <row r="884" spans="1:6" ht="11.25">
      <c r="A884" s="137" t="s">
        <v>144</v>
      </c>
      <c r="B884" s="137" t="s">
        <v>82</v>
      </c>
      <c r="C884" s="137" t="s">
        <v>48</v>
      </c>
      <c r="E884" s="137">
        <v>4832</v>
      </c>
      <c r="F884" s="137">
        <v>4439</v>
      </c>
    </row>
    <row r="885" spans="1:6" ht="11.25">
      <c r="A885" s="137" t="s">
        <v>144</v>
      </c>
      <c r="B885" s="137" t="s">
        <v>83</v>
      </c>
      <c r="C885" s="137" t="s">
        <v>50</v>
      </c>
      <c r="E885" s="137">
        <v>0</v>
      </c>
      <c r="F885" s="137">
        <v>0</v>
      </c>
    </row>
    <row r="886" spans="1:6" ht="11.25">
      <c r="A886" s="137" t="s">
        <v>144</v>
      </c>
      <c r="B886" s="137" t="s">
        <v>85</v>
      </c>
      <c r="C886" s="137" t="s">
        <v>52</v>
      </c>
      <c r="E886" s="137">
        <v>499412</v>
      </c>
      <c r="F886" s="137">
        <v>489177</v>
      </c>
    </row>
    <row r="887" spans="1:6" ht="11.25">
      <c r="A887" s="137" t="s">
        <v>144</v>
      </c>
      <c r="B887" s="137" t="s">
        <v>506</v>
      </c>
      <c r="C887" s="137" t="s">
        <v>18</v>
      </c>
      <c r="E887" s="137">
        <v>34172</v>
      </c>
      <c r="F887" s="137">
        <v>141513</v>
      </c>
    </row>
    <row r="888" spans="1:6" ht="11.25">
      <c r="A888" s="137" t="s">
        <v>144</v>
      </c>
      <c r="B888" s="137" t="s">
        <v>805</v>
      </c>
      <c r="C888" s="137" t="s">
        <v>20</v>
      </c>
      <c r="E888" s="137">
        <v>0</v>
      </c>
      <c r="F888" s="137">
        <v>0</v>
      </c>
    </row>
    <row r="889" spans="1:6" ht="11.25">
      <c r="A889" s="137" t="s">
        <v>144</v>
      </c>
      <c r="B889" s="137" t="s">
        <v>1048</v>
      </c>
      <c r="C889" s="137" t="s">
        <v>22</v>
      </c>
      <c r="E889" s="137">
        <v>20000</v>
      </c>
      <c r="F889" s="137">
        <v>19080</v>
      </c>
    </row>
    <row r="890" spans="1:6" ht="11.25">
      <c r="A890" s="137" t="s">
        <v>144</v>
      </c>
      <c r="B890" s="137" t="s">
        <v>1236</v>
      </c>
      <c r="C890" s="137" t="s">
        <v>24</v>
      </c>
      <c r="E890" s="137">
        <v>0</v>
      </c>
      <c r="F890" s="137">
        <v>0</v>
      </c>
    </row>
    <row r="891" spans="1:6" ht="11.25">
      <c r="A891" s="137" t="s">
        <v>144</v>
      </c>
      <c r="B891" s="137" t="s">
        <v>1371</v>
      </c>
      <c r="C891" s="137" t="s">
        <v>26</v>
      </c>
      <c r="E891" s="137">
        <v>0</v>
      </c>
      <c r="F891" s="137">
        <v>0</v>
      </c>
    </row>
    <row r="892" spans="1:6" ht="11.25">
      <c r="A892" s="137" t="s">
        <v>145</v>
      </c>
      <c r="B892" s="137" t="s">
        <v>2219</v>
      </c>
      <c r="C892" s="137" t="s">
        <v>2219</v>
      </c>
      <c r="E892" s="137">
        <v>98765</v>
      </c>
      <c r="F892" s="137">
        <v>98669</v>
      </c>
    </row>
    <row r="893" spans="1:6" ht="11.25">
      <c r="A893" s="137" t="s">
        <v>145</v>
      </c>
      <c r="B893" s="137" t="s">
        <v>359</v>
      </c>
      <c r="C893" s="137" t="s">
        <v>36</v>
      </c>
      <c r="E893" s="137">
        <v>0</v>
      </c>
      <c r="F893" s="137">
        <v>0</v>
      </c>
    </row>
    <row r="894" spans="1:6" ht="11.25">
      <c r="A894" s="137" t="s">
        <v>145</v>
      </c>
      <c r="B894" s="137" t="s">
        <v>72</v>
      </c>
      <c r="C894" s="137" t="s">
        <v>38</v>
      </c>
      <c r="E894" s="137">
        <v>56019</v>
      </c>
      <c r="F894" s="137">
        <v>56008</v>
      </c>
    </row>
    <row r="895" spans="1:6" ht="11.25">
      <c r="A895" s="137" t="s">
        <v>145</v>
      </c>
      <c r="B895" s="137" t="s">
        <v>73</v>
      </c>
      <c r="C895" s="137" t="s">
        <v>40</v>
      </c>
      <c r="E895" s="137">
        <v>15788</v>
      </c>
      <c r="F895" s="137">
        <v>15788</v>
      </c>
    </row>
    <row r="896" spans="1:6" ht="11.25">
      <c r="A896" s="137" t="s">
        <v>145</v>
      </c>
      <c r="B896" s="137" t="s">
        <v>365</v>
      </c>
      <c r="C896" s="137" t="s">
        <v>42</v>
      </c>
      <c r="E896" s="137">
        <v>340</v>
      </c>
      <c r="F896" s="137">
        <v>340</v>
      </c>
    </row>
    <row r="897" spans="1:6" ht="11.25">
      <c r="A897" s="137" t="s">
        <v>145</v>
      </c>
      <c r="B897" s="137" t="s">
        <v>76</v>
      </c>
      <c r="C897" s="137" t="s">
        <v>44</v>
      </c>
      <c r="E897" s="137">
        <v>11599</v>
      </c>
      <c r="F897" s="137">
        <v>11561</v>
      </c>
    </row>
    <row r="898" spans="1:6" ht="11.25">
      <c r="A898" s="137" t="s">
        <v>145</v>
      </c>
      <c r="B898" s="137" t="s">
        <v>77</v>
      </c>
      <c r="C898" s="137" t="s">
        <v>46</v>
      </c>
      <c r="E898" s="137">
        <v>4515</v>
      </c>
      <c r="F898" s="137">
        <v>4568</v>
      </c>
    </row>
    <row r="899" spans="1:6" ht="11.25">
      <c r="A899" s="137" t="s">
        <v>145</v>
      </c>
      <c r="B899" s="137" t="s">
        <v>82</v>
      </c>
      <c r="C899" s="137" t="s">
        <v>48</v>
      </c>
      <c r="E899" s="137">
        <v>82</v>
      </c>
      <c r="F899" s="137">
        <v>82</v>
      </c>
    </row>
    <row r="900" spans="1:6" ht="11.25">
      <c r="A900" s="137" t="s">
        <v>145</v>
      </c>
      <c r="B900" s="137" t="s">
        <v>83</v>
      </c>
      <c r="C900" s="137" t="s">
        <v>50</v>
      </c>
      <c r="E900" s="137">
        <v>0</v>
      </c>
      <c r="F900" s="137">
        <v>0</v>
      </c>
    </row>
    <row r="901" spans="1:6" ht="11.25">
      <c r="A901" s="137" t="s">
        <v>145</v>
      </c>
      <c r="B901" s="137" t="s">
        <v>85</v>
      </c>
      <c r="C901" s="137" t="s">
        <v>52</v>
      </c>
      <c r="E901" s="137">
        <v>360</v>
      </c>
      <c r="F901" s="137">
        <v>360</v>
      </c>
    </row>
    <row r="902" spans="1:6" ht="11.25">
      <c r="A902" s="137" t="s">
        <v>145</v>
      </c>
      <c r="B902" s="137" t="s">
        <v>506</v>
      </c>
      <c r="C902" s="137" t="s">
        <v>18</v>
      </c>
      <c r="E902" s="137">
        <v>10062</v>
      </c>
      <c r="F902" s="137">
        <v>9962</v>
      </c>
    </row>
    <row r="903" spans="1:6" ht="11.25">
      <c r="A903" s="137" t="s">
        <v>145</v>
      </c>
      <c r="B903" s="137" t="s">
        <v>805</v>
      </c>
      <c r="C903" s="137" t="s">
        <v>20</v>
      </c>
      <c r="E903" s="137">
        <v>0</v>
      </c>
      <c r="F903" s="137">
        <v>0</v>
      </c>
    </row>
    <row r="904" spans="1:6" ht="11.25">
      <c r="A904" s="137" t="s">
        <v>145</v>
      </c>
      <c r="B904" s="137" t="s">
        <v>1048</v>
      </c>
      <c r="C904" s="137" t="s">
        <v>22</v>
      </c>
      <c r="E904" s="137">
        <v>0</v>
      </c>
      <c r="F904" s="137">
        <v>0</v>
      </c>
    </row>
    <row r="905" spans="1:6" ht="11.25">
      <c r="A905" s="137" t="s">
        <v>145</v>
      </c>
      <c r="B905" s="137" t="s">
        <v>1236</v>
      </c>
      <c r="C905" s="137" t="s">
        <v>24</v>
      </c>
      <c r="E905" s="137">
        <v>0</v>
      </c>
      <c r="F905" s="137">
        <v>0</v>
      </c>
    </row>
    <row r="906" spans="1:6" ht="11.25">
      <c r="A906" s="137" t="s">
        <v>145</v>
      </c>
      <c r="B906" s="137" t="s">
        <v>1371</v>
      </c>
      <c r="C906" s="137" t="s">
        <v>26</v>
      </c>
      <c r="E906" s="137">
        <v>0</v>
      </c>
      <c r="F906" s="137">
        <v>0</v>
      </c>
    </row>
    <row r="907" spans="1:6" ht="11.25">
      <c r="A907" s="137" t="s">
        <v>57</v>
      </c>
      <c r="B907" s="137" t="s">
        <v>2219</v>
      </c>
      <c r="C907" s="137" t="s">
        <v>58</v>
      </c>
      <c r="E907" s="137">
        <v>5698231</v>
      </c>
      <c r="F907" s="137">
        <v>8914298</v>
      </c>
    </row>
    <row r="908" spans="1:6" ht="11.25">
      <c r="A908" s="137" t="s">
        <v>57</v>
      </c>
      <c r="B908" s="137" t="s">
        <v>359</v>
      </c>
      <c r="C908" s="137" t="s">
        <v>36</v>
      </c>
      <c r="E908" s="137">
        <v>0</v>
      </c>
      <c r="F908" s="137">
        <v>0</v>
      </c>
    </row>
    <row r="909" spans="1:6" ht="11.25">
      <c r="A909" s="137" t="s">
        <v>57</v>
      </c>
      <c r="B909" s="137" t="s">
        <v>72</v>
      </c>
      <c r="C909" s="137" t="s">
        <v>38</v>
      </c>
      <c r="E909" s="137">
        <v>17056</v>
      </c>
      <c r="F909" s="137">
        <v>16949</v>
      </c>
    </row>
    <row r="910" spans="1:6" ht="11.25">
      <c r="A910" s="137" t="s">
        <v>57</v>
      </c>
      <c r="B910" s="137" t="s">
        <v>73</v>
      </c>
      <c r="C910" s="137" t="s">
        <v>40</v>
      </c>
      <c r="E910" s="137">
        <v>6626</v>
      </c>
      <c r="F910" s="137">
        <v>6598</v>
      </c>
    </row>
    <row r="911" spans="1:6" ht="11.25">
      <c r="A911" s="137" t="s">
        <v>57</v>
      </c>
      <c r="B911" s="137" t="s">
        <v>365</v>
      </c>
      <c r="C911" s="137" t="s">
        <v>42</v>
      </c>
      <c r="E911" s="137">
        <v>0</v>
      </c>
      <c r="F911" s="137">
        <v>0</v>
      </c>
    </row>
    <row r="912" spans="1:6" ht="11.25">
      <c r="A912" s="137" t="s">
        <v>57</v>
      </c>
      <c r="B912" s="137" t="s">
        <v>76</v>
      </c>
      <c r="C912" s="137" t="s">
        <v>44</v>
      </c>
      <c r="E912" s="137">
        <v>8947</v>
      </c>
      <c r="F912" s="137">
        <v>7604</v>
      </c>
    </row>
    <row r="913" spans="1:6" ht="11.25">
      <c r="A913" s="137" t="s">
        <v>57</v>
      </c>
      <c r="B913" s="137" t="s">
        <v>77</v>
      </c>
      <c r="C913" s="137" t="s">
        <v>46</v>
      </c>
      <c r="E913" s="137">
        <v>855490</v>
      </c>
      <c r="F913" s="137">
        <v>370999</v>
      </c>
    </row>
    <row r="914" spans="1:6" ht="11.25">
      <c r="A914" s="137" t="s">
        <v>57</v>
      </c>
      <c r="B914" s="137" t="s">
        <v>82</v>
      </c>
      <c r="C914" s="137" t="s">
        <v>48</v>
      </c>
      <c r="E914" s="137">
        <v>0</v>
      </c>
      <c r="F914" s="137">
        <v>0</v>
      </c>
    </row>
    <row r="915" spans="1:6" ht="11.25">
      <c r="A915" s="137" t="s">
        <v>57</v>
      </c>
      <c r="B915" s="137" t="s">
        <v>83</v>
      </c>
      <c r="C915" s="137" t="s">
        <v>50</v>
      </c>
      <c r="E915" s="137">
        <v>0</v>
      </c>
      <c r="F915" s="137">
        <v>0</v>
      </c>
    </row>
    <row r="916" spans="1:6" ht="11.25">
      <c r="A916" s="137" t="s">
        <v>57</v>
      </c>
      <c r="B916" s="137" t="s">
        <v>85</v>
      </c>
      <c r="C916" s="137" t="s">
        <v>52</v>
      </c>
      <c r="E916" s="137">
        <v>116288</v>
      </c>
      <c r="F916" s="137">
        <v>116288</v>
      </c>
    </row>
    <row r="917" spans="1:6" ht="11.25">
      <c r="A917" s="137" t="s">
        <v>57</v>
      </c>
      <c r="B917" s="137" t="s">
        <v>506</v>
      </c>
      <c r="C917" s="137" t="s">
        <v>18</v>
      </c>
      <c r="E917" s="137">
        <v>95630</v>
      </c>
      <c r="F917" s="137">
        <v>124588</v>
      </c>
    </row>
    <row r="918" spans="1:6" ht="11.25">
      <c r="A918" s="137" t="s">
        <v>57</v>
      </c>
      <c r="B918" s="137" t="s">
        <v>805</v>
      </c>
      <c r="C918" s="137" t="s">
        <v>20</v>
      </c>
      <c r="E918" s="137">
        <v>0</v>
      </c>
      <c r="F918" s="137">
        <v>0</v>
      </c>
    </row>
    <row r="919" spans="1:6" ht="11.25">
      <c r="A919" s="137" t="s">
        <v>57</v>
      </c>
      <c r="B919" s="137" t="s">
        <v>1048</v>
      </c>
      <c r="C919" s="137" t="s">
        <v>22</v>
      </c>
      <c r="E919" s="137">
        <v>2727792</v>
      </c>
      <c r="F919" s="137">
        <v>5943376</v>
      </c>
    </row>
    <row r="920" spans="1:6" ht="11.25">
      <c r="A920" s="137" t="s">
        <v>57</v>
      </c>
      <c r="B920" s="137" t="s">
        <v>1236</v>
      </c>
      <c r="C920" s="137" t="s">
        <v>24</v>
      </c>
      <c r="E920" s="137">
        <v>1870402</v>
      </c>
      <c r="F920" s="137">
        <v>2327896</v>
      </c>
    </row>
    <row r="921" spans="1:6" ht="11.25">
      <c r="A921" s="137" t="s">
        <v>57</v>
      </c>
      <c r="B921" s="137" t="s">
        <v>1371</v>
      </c>
      <c r="C921" s="137" t="s">
        <v>26</v>
      </c>
      <c r="E921" s="137">
        <v>0</v>
      </c>
      <c r="F921" s="137">
        <v>0</v>
      </c>
    </row>
    <row r="922" spans="1:6" ht="11.25">
      <c r="A922" s="137" t="s">
        <v>146</v>
      </c>
      <c r="B922" s="137" t="s">
        <v>2219</v>
      </c>
      <c r="C922" s="137" t="s">
        <v>2219</v>
      </c>
      <c r="E922" s="137">
        <v>2125220</v>
      </c>
      <c r="F922" s="137">
        <v>2111114</v>
      </c>
    </row>
    <row r="923" spans="1:6" ht="11.25">
      <c r="A923" s="137" t="s">
        <v>146</v>
      </c>
      <c r="B923" s="137" t="s">
        <v>359</v>
      </c>
      <c r="C923" s="137" t="s">
        <v>36</v>
      </c>
      <c r="E923" s="137">
        <v>0</v>
      </c>
      <c r="F923" s="137">
        <v>0</v>
      </c>
    </row>
    <row r="924" spans="1:6" ht="11.25">
      <c r="A924" s="137" t="s">
        <v>146</v>
      </c>
      <c r="B924" s="137" t="s">
        <v>72</v>
      </c>
      <c r="C924" s="137" t="s">
        <v>38</v>
      </c>
      <c r="E924" s="137">
        <v>16276</v>
      </c>
      <c r="F924" s="137">
        <v>16193</v>
      </c>
    </row>
    <row r="925" spans="1:6" ht="11.25">
      <c r="A925" s="137" t="s">
        <v>146</v>
      </c>
      <c r="B925" s="137" t="s">
        <v>73</v>
      </c>
      <c r="C925" s="137" t="s">
        <v>40</v>
      </c>
      <c r="E925" s="137">
        <v>6408</v>
      </c>
      <c r="F925" s="137">
        <v>6386</v>
      </c>
    </row>
    <row r="926" spans="1:6" ht="11.25">
      <c r="A926" s="137" t="s">
        <v>146</v>
      </c>
      <c r="B926" s="137" t="s">
        <v>365</v>
      </c>
      <c r="C926" s="137" t="s">
        <v>42</v>
      </c>
      <c r="E926" s="137">
        <v>0</v>
      </c>
      <c r="F926" s="137">
        <v>0</v>
      </c>
    </row>
    <row r="927" spans="1:6" ht="11.25">
      <c r="A927" s="137" t="s">
        <v>146</v>
      </c>
      <c r="B927" s="137" t="s">
        <v>76</v>
      </c>
      <c r="C927" s="137" t="s">
        <v>44</v>
      </c>
      <c r="E927" s="137">
        <v>6442</v>
      </c>
      <c r="F927" s="137">
        <v>6443</v>
      </c>
    </row>
    <row r="928" spans="1:6" ht="11.25">
      <c r="A928" s="137" t="s">
        <v>146</v>
      </c>
      <c r="B928" s="137" t="s">
        <v>77</v>
      </c>
      <c r="C928" s="137" t="s">
        <v>46</v>
      </c>
      <c r="E928" s="137">
        <v>840190</v>
      </c>
      <c r="F928" s="137">
        <v>356266</v>
      </c>
    </row>
    <row r="929" spans="1:6" ht="11.25">
      <c r="A929" s="137" t="s">
        <v>146</v>
      </c>
      <c r="B929" s="137" t="s">
        <v>82</v>
      </c>
      <c r="C929" s="137" t="s">
        <v>48</v>
      </c>
      <c r="E929" s="137">
        <v>0</v>
      </c>
      <c r="F929" s="137">
        <v>0</v>
      </c>
    </row>
    <row r="930" spans="1:6" ht="11.25">
      <c r="A930" s="137" t="s">
        <v>146</v>
      </c>
      <c r="B930" s="137" t="s">
        <v>83</v>
      </c>
      <c r="C930" s="137" t="s">
        <v>50</v>
      </c>
      <c r="E930" s="137">
        <v>0</v>
      </c>
      <c r="F930" s="137">
        <v>0</v>
      </c>
    </row>
    <row r="931" spans="1:6" ht="11.25">
      <c r="A931" s="137" t="s">
        <v>146</v>
      </c>
      <c r="B931" s="137" t="s">
        <v>85</v>
      </c>
      <c r="C931" s="137" t="s">
        <v>52</v>
      </c>
      <c r="E931" s="137">
        <v>16570</v>
      </c>
      <c r="F931" s="137">
        <v>16570</v>
      </c>
    </row>
    <row r="932" spans="1:6" ht="11.25">
      <c r="A932" s="137" t="s">
        <v>146</v>
      </c>
      <c r="B932" s="137" t="s">
        <v>506</v>
      </c>
      <c r="C932" s="137" t="s">
        <v>18</v>
      </c>
      <c r="E932" s="137">
        <v>92130</v>
      </c>
      <c r="F932" s="137">
        <v>92054</v>
      </c>
    </row>
    <row r="933" spans="1:6" ht="11.25">
      <c r="A933" s="137" t="s">
        <v>146</v>
      </c>
      <c r="B933" s="137" t="s">
        <v>805</v>
      </c>
      <c r="C933" s="137" t="s">
        <v>20</v>
      </c>
      <c r="E933" s="137">
        <v>0</v>
      </c>
      <c r="F933" s="137">
        <v>0</v>
      </c>
    </row>
    <row r="934" spans="1:6" ht="11.25">
      <c r="A934" s="137" t="s">
        <v>146</v>
      </c>
      <c r="B934" s="137" t="s">
        <v>1048</v>
      </c>
      <c r="C934" s="137" t="s">
        <v>22</v>
      </c>
      <c r="E934" s="137">
        <v>568802</v>
      </c>
      <c r="F934" s="137">
        <v>568800</v>
      </c>
    </row>
    <row r="935" spans="1:6" ht="11.25">
      <c r="A935" s="137" t="s">
        <v>146</v>
      </c>
      <c r="B935" s="137" t="s">
        <v>1236</v>
      </c>
      <c r="C935" s="137" t="s">
        <v>24</v>
      </c>
      <c r="E935" s="137">
        <v>578402</v>
      </c>
      <c r="F935" s="137">
        <v>1048402</v>
      </c>
    </row>
    <row r="936" spans="1:6" ht="11.25">
      <c r="A936" s="137" t="s">
        <v>146</v>
      </c>
      <c r="B936" s="137" t="s">
        <v>1371</v>
      </c>
      <c r="C936" s="137" t="s">
        <v>26</v>
      </c>
      <c r="E936" s="137">
        <v>0</v>
      </c>
      <c r="F936" s="137">
        <v>0</v>
      </c>
    </row>
    <row r="937" spans="1:6" ht="11.25">
      <c r="A937" s="137" t="s">
        <v>147</v>
      </c>
      <c r="B937" s="137" t="s">
        <v>2219</v>
      </c>
      <c r="C937" s="137" t="s">
        <v>2219</v>
      </c>
      <c r="E937" s="137">
        <v>2500</v>
      </c>
      <c r="F937" s="137">
        <v>1157</v>
      </c>
    </row>
    <row r="938" spans="1:6" ht="11.25">
      <c r="A938" s="137" t="s">
        <v>147</v>
      </c>
      <c r="B938" s="137" t="s">
        <v>359</v>
      </c>
      <c r="C938" s="137" t="s">
        <v>36</v>
      </c>
      <c r="E938" s="137">
        <v>0</v>
      </c>
      <c r="F938" s="137">
        <v>0</v>
      </c>
    </row>
    <row r="939" spans="1:6" ht="11.25">
      <c r="A939" s="137" t="s">
        <v>147</v>
      </c>
      <c r="B939" s="137" t="s">
        <v>72</v>
      </c>
      <c r="C939" s="137" t="s">
        <v>38</v>
      </c>
      <c r="E939" s="137">
        <v>0</v>
      </c>
      <c r="F939" s="137">
        <v>0</v>
      </c>
    </row>
    <row r="940" spans="1:6" ht="11.25">
      <c r="A940" s="137" t="s">
        <v>147</v>
      </c>
      <c r="B940" s="137" t="s">
        <v>73</v>
      </c>
      <c r="C940" s="137" t="s">
        <v>40</v>
      </c>
      <c r="E940" s="137">
        <v>0</v>
      </c>
      <c r="F940" s="137">
        <v>0</v>
      </c>
    </row>
    <row r="941" spans="1:6" ht="11.25">
      <c r="A941" s="137" t="s">
        <v>147</v>
      </c>
      <c r="B941" s="137" t="s">
        <v>365</v>
      </c>
      <c r="C941" s="137" t="s">
        <v>42</v>
      </c>
      <c r="E941" s="137">
        <v>0</v>
      </c>
      <c r="F941" s="137">
        <v>0</v>
      </c>
    </row>
    <row r="942" spans="1:6" ht="11.25">
      <c r="A942" s="137" t="s">
        <v>147</v>
      </c>
      <c r="B942" s="137" t="s">
        <v>76</v>
      </c>
      <c r="C942" s="137" t="s">
        <v>44</v>
      </c>
      <c r="E942" s="137">
        <v>2500</v>
      </c>
      <c r="F942" s="137">
        <v>1157</v>
      </c>
    </row>
    <row r="943" spans="1:6" ht="11.25">
      <c r="A943" s="137" t="s">
        <v>147</v>
      </c>
      <c r="B943" s="137" t="s">
        <v>77</v>
      </c>
      <c r="C943" s="137" t="s">
        <v>46</v>
      </c>
      <c r="E943" s="137">
        <v>0</v>
      </c>
      <c r="F943" s="137">
        <v>0</v>
      </c>
    </row>
    <row r="944" spans="1:6" ht="11.25">
      <c r="A944" s="137" t="s">
        <v>147</v>
      </c>
      <c r="B944" s="137" t="s">
        <v>82</v>
      </c>
      <c r="C944" s="137" t="s">
        <v>48</v>
      </c>
      <c r="E944" s="137">
        <v>0</v>
      </c>
      <c r="F944" s="137">
        <v>0</v>
      </c>
    </row>
    <row r="945" spans="1:6" ht="11.25">
      <c r="A945" s="137" t="s">
        <v>147</v>
      </c>
      <c r="B945" s="137" t="s">
        <v>83</v>
      </c>
      <c r="C945" s="137" t="s">
        <v>50</v>
      </c>
      <c r="E945" s="137">
        <v>0</v>
      </c>
      <c r="F945" s="137">
        <v>0</v>
      </c>
    </row>
    <row r="946" spans="1:6" ht="11.25">
      <c r="A946" s="137" t="s">
        <v>147</v>
      </c>
      <c r="B946" s="137" t="s">
        <v>85</v>
      </c>
      <c r="C946" s="137" t="s">
        <v>52</v>
      </c>
      <c r="E946" s="137">
        <v>0</v>
      </c>
      <c r="F946" s="137">
        <v>0</v>
      </c>
    </row>
    <row r="947" spans="1:6" ht="11.25">
      <c r="A947" s="137" t="s">
        <v>147</v>
      </c>
      <c r="B947" s="137" t="s">
        <v>506</v>
      </c>
      <c r="C947" s="137" t="s">
        <v>18</v>
      </c>
      <c r="E947" s="137">
        <v>0</v>
      </c>
      <c r="F947" s="137">
        <v>0</v>
      </c>
    </row>
    <row r="948" spans="1:6" ht="11.25">
      <c r="A948" s="137" t="s">
        <v>147</v>
      </c>
      <c r="B948" s="137" t="s">
        <v>805</v>
      </c>
      <c r="C948" s="137" t="s">
        <v>20</v>
      </c>
      <c r="E948" s="137">
        <v>0</v>
      </c>
      <c r="F948" s="137">
        <v>0</v>
      </c>
    </row>
    <row r="949" spans="1:6" ht="11.25">
      <c r="A949" s="137" t="s">
        <v>147</v>
      </c>
      <c r="B949" s="137" t="s">
        <v>1048</v>
      </c>
      <c r="C949" s="137" t="s">
        <v>22</v>
      </c>
      <c r="E949" s="137">
        <v>0</v>
      </c>
      <c r="F949" s="137">
        <v>0</v>
      </c>
    </row>
    <row r="950" spans="1:6" ht="11.25">
      <c r="A950" s="137" t="s">
        <v>147</v>
      </c>
      <c r="B950" s="137" t="s">
        <v>1236</v>
      </c>
      <c r="C950" s="137" t="s">
        <v>24</v>
      </c>
      <c r="E950" s="137">
        <v>0</v>
      </c>
      <c r="F950" s="137">
        <v>0</v>
      </c>
    </row>
    <row r="951" spans="1:6" ht="11.25">
      <c r="A951" s="137" t="s">
        <v>147</v>
      </c>
      <c r="B951" s="137" t="s">
        <v>1371</v>
      </c>
      <c r="C951" s="137" t="s">
        <v>26</v>
      </c>
      <c r="E951" s="137">
        <v>0</v>
      </c>
      <c r="F951" s="137">
        <v>0</v>
      </c>
    </row>
    <row r="952" spans="1:6" ht="11.25">
      <c r="A952" s="137" t="s">
        <v>148</v>
      </c>
      <c r="B952" s="137" t="s">
        <v>2219</v>
      </c>
      <c r="C952" s="137" t="s">
        <v>2219</v>
      </c>
      <c r="E952" s="137">
        <v>3570511</v>
      </c>
      <c r="F952" s="137">
        <v>6802027</v>
      </c>
    </row>
    <row r="953" spans="1:6" ht="11.25">
      <c r="A953" s="137" t="s">
        <v>148</v>
      </c>
      <c r="B953" s="137" t="s">
        <v>359</v>
      </c>
      <c r="C953" s="137" t="s">
        <v>36</v>
      </c>
      <c r="E953" s="137">
        <v>0</v>
      </c>
      <c r="F953" s="137">
        <v>0</v>
      </c>
    </row>
    <row r="954" spans="1:6" ht="11.25">
      <c r="A954" s="137" t="s">
        <v>148</v>
      </c>
      <c r="B954" s="137" t="s">
        <v>72</v>
      </c>
      <c r="C954" s="137" t="s">
        <v>38</v>
      </c>
      <c r="E954" s="137">
        <v>780</v>
      </c>
      <c r="F954" s="137">
        <v>756</v>
      </c>
    </row>
    <row r="955" spans="1:6" ht="11.25">
      <c r="A955" s="137" t="s">
        <v>148</v>
      </c>
      <c r="B955" s="137" t="s">
        <v>73</v>
      </c>
      <c r="C955" s="137" t="s">
        <v>40</v>
      </c>
      <c r="E955" s="137">
        <v>218</v>
      </c>
      <c r="F955" s="137">
        <v>212</v>
      </c>
    </row>
    <row r="956" spans="1:6" ht="11.25">
      <c r="A956" s="137" t="s">
        <v>148</v>
      </c>
      <c r="B956" s="137" t="s">
        <v>365</v>
      </c>
      <c r="C956" s="137" t="s">
        <v>42</v>
      </c>
      <c r="E956" s="137">
        <v>0</v>
      </c>
      <c r="F956" s="137">
        <v>0</v>
      </c>
    </row>
    <row r="957" spans="1:6" ht="11.25">
      <c r="A957" s="137" t="s">
        <v>148</v>
      </c>
      <c r="B957" s="137" t="s">
        <v>76</v>
      </c>
      <c r="C957" s="137" t="s">
        <v>44</v>
      </c>
      <c r="E957" s="137">
        <v>5</v>
      </c>
      <c r="F957" s="137">
        <v>4</v>
      </c>
    </row>
    <row r="958" spans="1:6" ht="11.25">
      <c r="A958" s="137" t="s">
        <v>148</v>
      </c>
      <c r="B958" s="137" t="s">
        <v>77</v>
      </c>
      <c r="C958" s="137" t="s">
        <v>46</v>
      </c>
      <c r="E958" s="137">
        <v>15300</v>
      </c>
      <c r="F958" s="137">
        <v>14733</v>
      </c>
    </row>
    <row r="959" spans="1:6" ht="11.25">
      <c r="A959" s="137" t="s">
        <v>148</v>
      </c>
      <c r="B959" s="137" t="s">
        <v>82</v>
      </c>
      <c r="C959" s="137" t="s">
        <v>48</v>
      </c>
      <c r="E959" s="137">
        <v>0</v>
      </c>
      <c r="F959" s="137">
        <v>0</v>
      </c>
    </row>
    <row r="960" spans="1:6" ht="11.25">
      <c r="A960" s="137" t="s">
        <v>148</v>
      </c>
      <c r="B960" s="137" t="s">
        <v>83</v>
      </c>
      <c r="C960" s="137" t="s">
        <v>50</v>
      </c>
      <c r="E960" s="137">
        <v>0</v>
      </c>
      <c r="F960" s="137">
        <v>0</v>
      </c>
    </row>
    <row r="961" spans="1:6" ht="11.25">
      <c r="A961" s="137" t="s">
        <v>148</v>
      </c>
      <c r="B961" s="137" t="s">
        <v>85</v>
      </c>
      <c r="C961" s="137" t="s">
        <v>52</v>
      </c>
      <c r="E961" s="137">
        <v>99718</v>
      </c>
      <c r="F961" s="137">
        <v>99718</v>
      </c>
    </row>
    <row r="962" spans="1:6" ht="11.25">
      <c r="A962" s="137" t="s">
        <v>148</v>
      </c>
      <c r="B962" s="137" t="s">
        <v>506</v>
      </c>
      <c r="C962" s="137" t="s">
        <v>18</v>
      </c>
      <c r="E962" s="137">
        <v>3500</v>
      </c>
      <c r="F962" s="137">
        <v>32534</v>
      </c>
    </row>
    <row r="963" spans="1:6" ht="11.25">
      <c r="A963" s="137" t="s">
        <v>148</v>
      </c>
      <c r="B963" s="137" t="s">
        <v>805</v>
      </c>
      <c r="C963" s="137" t="s">
        <v>20</v>
      </c>
      <c r="E963" s="137">
        <v>0</v>
      </c>
      <c r="F963" s="137">
        <v>0</v>
      </c>
    </row>
    <row r="964" spans="1:6" ht="11.25">
      <c r="A964" s="137" t="s">
        <v>148</v>
      </c>
      <c r="B964" s="137" t="s">
        <v>1048</v>
      </c>
      <c r="C964" s="137" t="s">
        <v>22</v>
      </c>
      <c r="E964" s="137">
        <v>2158990</v>
      </c>
      <c r="F964" s="137">
        <v>5374576</v>
      </c>
    </row>
    <row r="965" spans="1:6" ht="11.25">
      <c r="A965" s="137" t="s">
        <v>148</v>
      </c>
      <c r="B965" s="137" t="s">
        <v>1236</v>
      </c>
      <c r="C965" s="137" t="s">
        <v>24</v>
      </c>
      <c r="E965" s="137">
        <v>1292000</v>
      </c>
      <c r="F965" s="137">
        <v>1279494</v>
      </c>
    </row>
    <row r="966" spans="1:6" ht="11.25">
      <c r="A966" s="137" t="s">
        <v>148</v>
      </c>
      <c r="B966" s="137" t="s">
        <v>1371</v>
      </c>
      <c r="C966" s="137" t="s">
        <v>26</v>
      </c>
      <c r="E966" s="137">
        <v>0</v>
      </c>
      <c r="F966" s="137">
        <v>0</v>
      </c>
    </row>
    <row r="967" spans="1:6" ht="11.25">
      <c r="A967" s="137" t="s">
        <v>59</v>
      </c>
      <c r="B967" s="137" t="s">
        <v>2219</v>
      </c>
      <c r="C967" s="137" t="s">
        <v>60</v>
      </c>
      <c r="E967" s="137">
        <v>492919</v>
      </c>
      <c r="F967" s="137">
        <v>488583</v>
      </c>
    </row>
    <row r="968" spans="1:6" ht="11.25">
      <c r="A968" s="137" t="s">
        <v>59</v>
      </c>
      <c r="B968" s="137" t="s">
        <v>359</v>
      </c>
      <c r="C968" s="137" t="s">
        <v>36</v>
      </c>
      <c r="E968" s="137">
        <v>0</v>
      </c>
      <c r="F968" s="137">
        <v>0</v>
      </c>
    </row>
    <row r="969" spans="1:6" ht="11.25">
      <c r="A969" s="137" t="s">
        <v>59</v>
      </c>
      <c r="B969" s="137" t="s">
        <v>72</v>
      </c>
      <c r="C969" s="137" t="s">
        <v>38</v>
      </c>
      <c r="E969" s="137">
        <v>141101</v>
      </c>
      <c r="F969" s="137">
        <v>139656</v>
      </c>
    </row>
    <row r="970" spans="1:6" ht="11.25">
      <c r="A970" s="137" t="s">
        <v>59</v>
      </c>
      <c r="B970" s="137" t="s">
        <v>73</v>
      </c>
      <c r="C970" s="137" t="s">
        <v>40</v>
      </c>
      <c r="E970" s="137">
        <v>41318</v>
      </c>
      <c r="F970" s="137">
        <v>40740</v>
      </c>
    </row>
    <row r="971" spans="1:6" ht="11.25">
      <c r="A971" s="137" t="s">
        <v>59</v>
      </c>
      <c r="B971" s="137" t="s">
        <v>365</v>
      </c>
      <c r="C971" s="137" t="s">
        <v>42</v>
      </c>
      <c r="E971" s="137">
        <v>1320</v>
      </c>
      <c r="F971" s="137">
        <v>1331</v>
      </c>
    </row>
    <row r="972" spans="1:6" ht="11.25">
      <c r="A972" s="137" t="s">
        <v>59</v>
      </c>
      <c r="B972" s="137" t="s">
        <v>76</v>
      </c>
      <c r="C972" s="137" t="s">
        <v>44</v>
      </c>
      <c r="E972" s="137">
        <v>85932</v>
      </c>
      <c r="F972" s="137">
        <v>84510</v>
      </c>
    </row>
    <row r="973" spans="1:6" ht="11.25">
      <c r="A973" s="137" t="s">
        <v>59</v>
      </c>
      <c r="B973" s="137" t="s">
        <v>77</v>
      </c>
      <c r="C973" s="137" t="s">
        <v>46</v>
      </c>
      <c r="E973" s="137">
        <v>60349</v>
      </c>
      <c r="F973" s="137">
        <v>58020</v>
      </c>
    </row>
    <row r="974" spans="1:6" ht="11.25">
      <c r="A974" s="137" t="s">
        <v>59</v>
      </c>
      <c r="B974" s="137" t="s">
        <v>82</v>
      </c>
      <c r="C974" s="137" t="s">
        <v>48</v>
      </c>
      <c r="E974" s="137">
        <v>360</v>
      </c>
      <c r="F974" s="137">
        <v>367</v>
      </c>
    </row>
    <row r="975" spans="1:6" ht="11.25">
      <c r="A975" s="137" t="s">
        <v>59</v>
      </c>
      <c r="B975" s="137" t="s">
        <v>83</v>
      </c>
      <c r="C975" s="137" t="s">
        <v>50</v>
      </c>
      <c r="E975" s="137">
        <v>3176</v>
      </c>
      <c r="F975" s="137">
        <v>3176</v>
      </c>
    </row>
    <row r="976" spans="1:6" ht="11.25">
      <c r="A976" s="137" t="s">
        <v>59</v>
      </c>
      <c r="B976" s="137" t="s">
        <v>85</v>
      </c>
      <c r="C976" s="137" t="s">
        <v>52</v>
      </c>
      <c r="E976" s="137">
        <v>19999</v>
      </c>
      <c r="F976" s="137">
        <v>21204</v>
      </c>
    </row>
    <row r="977" spans="1:6" ht="11.25">
      <c r="A977" s="137" t="s">
        <v>59</v>
      </c>
      <c r="B977" s="137" t="s">
        <v>506</v>
      </c>
      <c r="C977" s="137" t="s">
        <v>18</v>
      </c>
      <c r="E977" s="137">
        <v>134364</v>
      </c>
      <c r="F977" s="137">
        <v>134579</v>
      </c>
    </row>
    <row r="978" spans="1:6" ht="11.25">
      <c r="A978" s="137" t="s">
        <v>59</v>
      </c>
      <c r="B978" s="137" t="s">
        <v>805</v>
      </c>
      <c r="C978" s="137" t="s">
        <v>20</v>
      </c>
      <c r="E978" s="137">
        <v>5000</v>
      </c>
      <c r="F978" s="137">
        <v>5000</v>
      </c>
    </row>
    <row r="979" spans="1:6" ht="11.25">
      <c r="A979" s="137" t="s">
        <v>59</v>
      </c>
      <c r="B979" s="137" t="s">
        <v>1048</v>
      </c>
      <c r="C979" s="137" t="s">
        <v>22</v>
      </c>
      <c r="E979" s="137">
        <v>0</v>
      </c>
      <c r="F979" s="137">
        <v>0</v>
      </c>
    </row>
    <row r="980" spans="1:6" ht="11.25">
      <c r="A980" s="137" t="s">
        <v>59</v>
      </c>
      <c r="B980" s="137" t="s">
        <v>1236</v>
      </c>
      <c r="C980" s="137" t="s">
        <v>24</v>
      </c>
      <c r="E980" s="137">
        <v>0</v>
      </c>
      <c r="F980" s="137">
        <v>0</v>
      </c>
    </row>
    <row r="981" spans="1:6" ht="11.25">
      <c r="A981" s="137" t="s">
        <v>59</v>
      </c>
      <c r="B981" s="137" t="s">
        <v>1371</v>
      </c>
      <c r="C981" s="137" t="s">
        <v>26</v>
      </c>
      <c r="E981" s="137">
        <v>0</v>
      </c>
      <c r="F981" s="137">
        <v>0</v>
      </c>
    </row>
    <row r="982" spans="1:6" ht="11.25">
      <c r="A982" s="137" t="s">
        <v>149</v>
      </c>
      <c r="B982" s="137" t="s">
        <v>2219</v>
      </c>
      <c r="C982" s="137" t="s">
        <v>2219</v>
      </c>
      <c r="E982" s="137">
        <v>290584</v>
      </c>
      <c r="F982" s="137">
        <v>287617</v>
      </c>
    </row>
    <row r="983" spans="1:6" ht="11.25">
      <c r="A983" s="137" t="s">
        <v>149</v>
      </c>
      <c r="B983" s="137" t="s">
        <v>359</v>
      </c>
      <c r="C983" s="137" t="s">
        <v>36</v>
      </c>
      <c r="E983" s="137">
        <v>0</v>
      </c>
      <c r="F983" s="137">
        <v>0</v>
      </c>
    </row>
    <row r="984" spans="1:6" ht="11.25">
      <c r="A984" s="137" t="s">
        <v>149</v>
      </c>
      <c r="B984" s="137" t="s">
        <v>72</v>
      </c>
      <c r="C984" s="137" t="s">
        <v>38</v>
      </c>
      <c r="E984" s="137">
        <v>119752</v>
      </c>
      <c r="F984" s="137">
        <v>118539</v>
      </c>
    </row>
    <row r="985" spans="1:6" ht="11.25">
      <c r="A985" s="137" t="s">
        <v>149</v>
      </c>
      <c r="B985" s="137" t="s">
        <v>73</v>
      </c>
      <c r="C985" s="137" t="s">
        <v>40</v>
      </c>
      <c r="E985" s="137">
        <v>35339</v>
      </c>
      <c r="F985" s="137">
        <v>34816</v>
      </c>
    </row>
    <row r="986" spans="1:6" ht="11.25">
      <c r="A986" s="137" t="s">
        <v>149</v>
      </c>
      <c r="B986" s="137" t="s">
        <v>365</v>
      </c>
      <c r="C986" s="137" t="s">
        <v>42</v>
      </c>
      <c r="E986" s="137">
        <v>801</v>
      </c>
      <c r="F986" s="137">
        <v>812</v>
      </c>
    </row>
    <row r="987" spans="1:6" ht="11.25">
      <c r="A987" s="137" t="s">
        <v>149</v>
      </c>
      <c r="B987" s="137" t="s">
        <v>76</v>
      </c>
      <c r="C987" s="137" t="s">
        <v>44</v>
      </c>
      <c r="E987" s="137">
        <v>51602</v>
      </c>
      <c r="F987" s="137">
        <v>51049</v>
      </c>
    </row>
    <row r="988" spans="1:6" ht="11.25">
      <c r="A988" s="137" t="s">
        <v>149</v>
      </c>
      <c r="B988" s="137" t="s">
        <v>77</v>
      </c>
      <c r="C988" s="137" t="s">
        <v>46</v>
      </c>
      <c r="E988" s="137">
        <v>50961</v>
      </c>
      <c r="F988" s="137">
        <v>48840</v>
      </c>
    </row>
    <row r="989" spans="1:6" ht="11.25">
      <c r="A989" s="137" t="s">
        <v>149</v>
      </c>
      <c r="B989" s="137" t="s">
        <v>82</v>
      </c>
      <c r="C989" s="137" t="s">
        <v>48</v>
      </c>
      <c r="E989" s="137">
        <v>0</v>
      </c>
      <c r="F989" s="137">
        <v>12</v>
      </c>
    </row>
    <row r="990" spans="1:6" ht="11.25">
      <c r="A990" s="137" t="s">
        <v>149</v>
      </c>
      <c r="B990" s="137" t="s">
        <v>83</v>
      </c>
      <c r="C990" s="137" t="s">
        <v>50</v>
      </c>
      <c r="E990" s="137">
        <v>3176</v>
      </c>
      <c r="F990" s="137">
        <v>3176</v>
      </c>
    </row>
    <row r="991" spans="1:6" ht="11.25">
      <c r="A991" s="137" t="s">
        <v>149</v>
      </c>
      <c r="B991" s="137" t="s">
        <v>85</v>
      </c>
      <c r="C991" s="137" t="s">
        <v>52</v>
      </c>
      <c r="E991" s="137">
        <v>13809</v>
      </c>
      <c r="F991" s="137">
        <v>15014</v>
      </c>
    </row>
    <row r="992" spans="1:6" ht="11.25">
      <c r="A992" s="137" t="s">
        <v>149</v>
      </c>
      <c r="B992" s="137" t="s">
        <v>506</v>
      </c>
      <c r="C992" s="137" t="s">
        <v>18</v>
      </c>
      <c r="E992" s="137">
        <v>15144</v>
      </c>
      <c r="F992" s="137">
        <v>15359</v>
      </c>
    </row>
    <row r="993" spans="1:6" ht="11.25">
      <c r="A993" s="137" t="s">
        <v>149</v>
      </c>
      <c r="B993" s="137" t="s">
        <v>805</v>
      </c>
      <c r="C993" s="137" t="s">
        <v>20</v>
      </c>
      <c r="E993" s="137">
        <v>0</v>
      </c>
      <c r="F993" s="137">
        <v>0</v>
      </c>
    </row>
    <row r="994" spans="1:6" ht="11.25">
      <c r="A994" s="137" t="s">
        <v>149</v>
      </c>
      <c r="B994" s="137" t="s">
        <v>1048</v>
      </c>
      <c r="C994" s="137" t="s">
        <v>22</v>
      </c>
      <c r="E994" s="137">
        <v>0</v>
      </c>
      <c r="F994" s="137">
        <v>0</v>
      </c>
    </row>
    <row r="995" spans="1:6" ht="11.25">
      <c r="A995" s="137" t="s">
        <v>149</v>
      </c>
      <c r="B995" s="137" t="s">
        <v>1236</v>
      </c>
      <c r="C995" s="137" t="s">
        <v>24</v>
      </c>
      <c r="E995" s="137">
        <v>0</v>
      </c>
      <c r="F995" s="137">
        <v>0</v>
      </c>
    </row>
    <row r="996" spans="1:6" ht="11.25">
      <c r="A996" s="137" t="s">
        <v>149</v>
      </c>
      <c r="B996" s="137" t="s">
        <v>1371</v>
      </c>
      <c r="C996" s="137" t="s">
        <v>26</v>
      </c>
      <c r="E996" s="137">
        <v>0</v>
      </c>
      <c r="F996" s="137">
        <v>0</v>
      </c>
    </row>
    <row r="997" spans="1:6" ht="11.25">
      <c r="A997" s="137" t="s">
        <v>150</v>
      </c>
      <c r="B997" s="137" t="s">
        <v>2219</v>
      </c>
      <c r="C997" s="137" t="s">
        <v>2219</v>
      </c>
      <c r="E997" s="137">
        <v>38050</v>
      </c>
      <c r="F997" s="137">
        <v>37795</v>
      </c>
    </row>
    <row r="998" spans="1:6" ht="11.25">
      <c r="A998" s="137" t="s">
        <v>150</v>
      </c>
      <c r="B998" s="137" t="s">
        <v>359</v>
      </c>
      <c r="C998" s="137" t="s">
        <v>36</v>
      </c>
      <c r="E998" s="137">
        <v>0</v>
      </c>
      <c r="F998" s="137">
        <v>0</v>
      </c>
    </row>
    <row r="999" spans="1:6" ht="11.25">
      <c r="A999" s="137" t="s">
        <v>150</v>
      </c>
      <c r="B999" s="137" t="s">
        <v>72</v>
      </c>
      <c r="C999" s="137" t="s">
        <v>38</v>
      </c>
      <c r="E999" s="137">
        <v>9688</v>
      </c>
      <c r="F999" s="137">
        <v>9585</v>
      </c>
    </row>
    <row r="1000" spans="1:6" ht="11.25">
      <c r="A1000" s="137" t="s">
        <v>150</v>
      </c>
      <c r="B1000" s="137" t="s">
        <v>73</v>
      </c>
      <c r="C1000" s="137" t="s">
        <v>40</v>
      </c>
      <c r="E1000" s="137">
        <v>2736</v>
      </c>
      <c r="F1000" s="137">
        <v>2731</v>
      </c>
    </row>
    <row r="1001" spans="1:6" ht="11.25">
      <c r="A1001" s="137" t="s">
        <v>150</v>
      </c>
      <c r="B1001" s="137" t="s">
        <v>365</v>
      </c>
      <c r="C1001" s="137" t="s">
        <v>42</v>
      </c>
      <c r="E1001" s="137">
        <v>8</v>
      </c>
      <c r="F1001" s="137">
        <v>8</v>
      </c>
    </row>
    <row r="1002" spans="1:6" ht="11.25">
      <c r="A1002" s="137" t="s">
        <v>150</v>
      </c>
      <c r="B1002" s="137" t="s">
        <v>76</v>
      </c>
      <c r="C1002" s="137" t="s">
        <v>44</v>
      </c>
      <c r="E1002" s="137">
        <v>12851</v>
      </c>
      <c r="F1002" s="137">
        <v>12009</v>
      </c>
    </row>
    <row r="1003" spans="1:6" ht="11.25">
      <c r="A1003" s="137" t="s">
        <v>150</v>
      </c>
      <c r="B1003" s="137" t="s">
        <v>77</v>
      </c>
      <c r="C1003" s="137" t="s">
        <v>46</v>
      </c>
      <c r="E1003" s="137">
        <v>3827</v>
      </c>
      <c r="F1003" s="137">
        <v>4522</v>
      </c>
    </row>
    <row r="1004" spans="1:6" ht="11.25">
      <c r="A1004" s="137" t="s">
        <v>150</v>
      </c>
      <c r="B1004" s="137" t="s">
        <v>82</v>
      </c>
      <c r="C1004" s="137" t="s">
        <v>48</v>
      </c>
      <c r="E1004" s="137">
        <v>0</v>
      </c>
      <c r="F1004" s="137">
        <v>0</v>
      </c>
    </row>
    <row r="1005" spans="1:6" ht="11.25">
      <c r="A1005" s="137" t="s">
        <v>150</v>
      </c>
      <c r="B1005" s="137" t="s">
        <v>83</v>
      </c>
      <c r="C1005" s="137" t="s">
        <v>50</v>
      </c>
      <c r="E1005" s="137">
        <v>0</v>
      </c>
      <c r="F1005" s="137">
        <v>0</v>
      </c>
    </row>
    <row r="1006" spans="1:6" ht="11.25">
      <c r="A1006" s="137" t="s">
        <v>150</v>
      </c>
      <c r="B1006" s="137" t="s">
        <v>85</v>
      </c>
      <c r="C1006" s="137" t="s">
        <v>52</v>
      </c>
      <c r="E1006" s="137">
        <v>5940</v>
      </c>
      <c r="F1006" s="137">
        <v>5940</v>
      </c>
    </row>
    <row r="1007" spans="1:6" ht="11.25">
      <c r="A1007" s="137" t="s">
        <v>150</v>
      </c>
      <c r="B1007" s="137" t="s">
        <v>506</v>
      </c>
      <c r="C1007" s="137" t="s">
        <v>18</v>
      </c>
      <c r="E1007" s="137">
        <v>3000</v>
      </c>
      <c r="F1007" s="137">
        <v>3000</v>
      </c>
    </row>
    <row r="1008" spans="1:6" ht="11.25">
      <c r="A1008" s="137" t="s">
        <v>150</v>
      </c>
      <c r="B1008" s="137" t="s">
        <v>805</v>
      </c>
      <c r="C1008" s="137" t="s">
        <v>20</v>
      </c>
      <c r="E1008" s="137">
        <v>0</v>
      </c>
      <c r="F1008" s="137">
        <v>0</v>
      </c>
    </row>
    <row r="1009" spans="1:6" ht="11.25">
      <c r="A1009" s="137" t="s">
        <v>150</v>
      </c>
      <c r="B1009" s="137" t="s">
        <v>1048</v>
      </c>
      <c r="C1009" s="137" t="s">
        <v>22</v>
      </c>
      <c r="E1009" s="137">
        <v>0</v>
      </c>
      <c r="F1009" s="137">
        <v>0</v>
      </c>
    </row>
    <row r="1010" spans="1:6" ht="11.25">
      <c r="A1010" s="137" t="s">
        <v>150</v>
      </c>
      <c r="B1010" s="137" t="s">
        <v>1236</v>
      </c>
      <c r="C1010" s="137" t="s">
        <v>24</v>
      </c>
      <c r="E1010" s="137">
        <v>0</v>
      </c>
      <c r="F1010" s="137">
        <v>0</v>
      </c>
    </row>
    <row r="1011" spans="1:6" ht="11.25">
      <c r="A1011" s="137" t="s">
        <v>150</v>
      </c>
      <c r="B1011" s="137" t="s">
        <v>1371</v>
      </c>
      <c r="C1011" s="137" t="s">
        <v>26</v>
      </c>
      <c r="E1011" s="137">
        <v>0</v>
      </c>
      <c r="F1011" s="137">
        <v>0</v>
      </c>
    </row>
    <row r="1012" spans="1:6" ht="11.25">
      <c r="A1012" s="137" t="s">
        <v>151</v>
      </c>
      <c r="B1012" s="137" t="s">
        <v>2219</v>
      </c>
      <c r="C1012" s="137" t="s">
        <v>2219</v>
      </c>
      <c r="E1012" s="137">
        <v>227</v>
      </c>
      <c r="F1012" s="137">
        <v>163</v>
      </c>
    </row>
    <row r="1013" spans="1:6" ht="11.25">
      <c r="A1013" s="137" t="s">
        <v>151</v>
      </c>
      <c r="B1013" s="137" t="s">
        <v>359</v>
      </c>
      <c r="C1013" s="137" t="s">
        <v>36</v>
      </c>
      <c r="E1013" s="137">
        <v>0</v>
      </c>
      <c r="F1013" s="137">
        <v>0</v>
      </c>
    </row>
    <row r="1014" spans="1:6" ht="11.25">
      <c r="A1014" s="137" t="s">
        <v>151</v>
      </c>
      <c r="B1014" s="137" t="s">
        <v>72</v>
      </c>
      <c r="C1014" s="137" t="s">
        <v>38</v>
      </c>
      <c r="E1014" s="137">
        <v>120</v>
      </c>
      <c r="F1014" s="137">
        <v>70</v>
      </c>
    </row>
    <row r="1015" spans="1:6" ht="11.25">
      <c r="A1015" s="137" t="s">
        <v>151</v>
      </c>
      <c r="B1015" s="137" t="s">
        <v>73</v>
      </c>
      <c r="C1015" s="137" t="s">
        <v>40</v>
      </c>
      <c r="E1015" s="137">
        <v>34</v>
      </c>
      <c r="F1015" s="137">
        <v>20</v>
      </c>
    </row>
    <row r="1016" spans="1:6" ht="11.25">
      <c r="A1016" s="137" t="s">
        <v>151</v>
      </c>
      <c r="B1016" s="137" t="s">
        <v>365</v>
      </c>
      <c r="C1016" s="137" t="s">
        <v>42</v>
      </c>
      <c r="E1016" s="137">
        <v>0</v>
      </c>
      <c r="F1016" s="137">
        <v>0</v>
      </c>
    </row>
    <row r="1017" spans="1:6" ht="11.25">
      <c r="A1017" s="137" t="s">
        <v>151</v>
      </c>
      <c r="B1017" s="137" t="s">
        <v>76</v>
      </c>
      <c r="C1017" s="137" t="s">
        <v>44</v>
      </c>
      <c r="E1017" s="137">
        <v>54</v>
      </c>
      <c r="F1017" s="137">
        <v>54</v>
      </c>
    </row>
    <row r="1018" spans="1:6" ht="11.25">
      <c r="A1018" s="137" t="s">
        <v>151</v>
      </c>
      <c r="B1018" s="137" t="s">
        <v>77</v>
      </c>
      <c r="C1018" s="137" t="s">
        <v>46</v>
      </c>
      <c r="E1018" s="137">
        <v>19</v>
      </c>
      <c r="F1018" s="137">
        <v>19</v>
      </c>
    </row>
    <row r="1019" spans="1:6" ht="11.25">
      <c r="A1019" s="137" t="s">
        <v>151</v>
      </c>
      <c r="B1019" s="137" t="s">
        <v>82</v>
      </c>
      <c r="C1019" s="137" t="s">
        <v>48</v>
      </c>
      <c r="E1019" s="137">
        <v>0</v>
      </c>
      <c r="F1019" s="137">
        <v>0</v>
      </c>
    </row>
    <row r="1020" spans="1:6" ht="11.25">
      <c r="A1020" s="137" t="s">
        <v>151</v>
      </c>
      <c r="B1020" s="137" t="s">
        <v>83</v>
      </c>
      <c r="C1020" s="137" t="s">
        <v>50</v>
      </c>
      <c r="E1020" s="137">
        <v>0</v>
      </c>
      <c r="F1020" s="137">
        <v>0</v>
      </c>
    </row>
    <row r="1021" spans="1:6" ht="11.25">
      <c r="A1021" s="137" t="s">
        <v>151</v>
      </c>
      <c r="B1021" s="137" t="s">
        <v>85</v>
      </c>
      <c r="C1021" s="137" t="s">
        <v>52</v>
      </c>
      <c r="E1021" s="137">
        <v>0</v>
      </c>
      <c r="F1021" s="137">
        <v>0</v>
      </c>
    </row>
    <row r="1022" spans="1:6" ht="11.25">
      <c r="A1022" s="137" t="s">
        <v>151</v>
      </c>
      <c r="B1022" s="137" t="s">
        <v>506</v>
      </c>
      <c r="C1022" s="137" t="s">
        <v>18</v>
      </c>
      <c r="E1022" s="137">
        <v>0</v>
      </c>
      <c r="F1022" s="137">
        <v>0</v>
      </c>
    </row>
    <row r="1023" spans="1:6" ht="11.25">
      <c r="A1023" s="137" t="s">
        <v>151</v>
      </c>
      <c r="B1023" s="137" t="s">
        <v>805</v>
      </c>
      <c r="C1023" s="137" t="s">
        <v>20</v>
      </c>
      <c r="E1023" s="137">
        <v>0</v>
      </c>
      <c r="F1023" s="137">
        <v>0</v>
      </c>
    </row>
    <row r="1024" spans="1:6" ht="11.25">
      <c r="A1024" s="137" t="s">
        <v>151</v>
      </c>
      <c r="B1024" s="137" t="s">
        <v>1048</v>
      </c>
      <c r="C1024" s="137" t="s">
        <v>22</v>
      </c>
      <c r="E1024" s="137">
        <v>0</v>
      </c>
      <c r="F1024" s="137">
        <v>0</v>
      </c>
    </row>
    <row r="1025" spans="1:6" ht="11.25">
      <c r="A1025" s="137" t="s">
        <v>151</v>
      </c>
      <c r="B1025" s="137" t="s">
        <v>1236</v>
      </c>
      <c r="C1025" s="137" t="s">
        <v>24</v>
      </c>
      <c r="E1025" s="137">
        <v>0</v>
      </c>
      <c r="F1025" s="137">
        <v>0</v>
      </c>
    </row>
    <row r="1026" spans="1:6" ht="11.25">
      <c r="A1026" s="137" t="s">
        <v>151</v>
      </c>
      <c r="B1026" s="137" t="s">
        <v>1371</v>
      </c>
      <c r="C1026" s="137" t="s">
        <v>26</v>
      </c>
      <c r="E1026" s="137">
        <v>0</v>
      </c>
      <c r="F1026" s="137">
        <v>0</v>
      </c>
    </row>
    <row r="1027" spans="1:6" ht="11.25">
      <c r="A1027" s="137" t="s">
        <v>152</v>
      </c>
      <c r="B1027" s="137" t="s">
        <v>2219</v>
      </c>
      <c r="C1027" s="137" t="s">
        <v>2219</v>
      </c>
      <c r="E1027" s="137">
        <v>164058</v>
      </c>
      <c r="F1027" s="137">
        <v>163008</v>
      </c>
    </row>
    <row r="1028" spans="1:6" ht="11.25">
      <c r="A1028" s="137" t="s">
        <v>152</v>
      </c>
      <c r="B1028" s="137" t="s">
        <v>359</v>
      </c>
      <c r="C1028" s="137" t="s">
        <v>36</v>
      </c>
      <c r="E1028" s="137">
        <v>0</v>
      </c>
      <c r="F1028" s="137">
        <v>0</v>
      </c>
    </row>
    <row r="1029" spans="1:6" ht="11.25">
      <c r="A1029" s="137" t="s">
        <v>152</v>
      </c>
      <c r="B1029" s="137" t="s">
        <v>72</v>
      </c>
      <c r="C1029" s="137" t="s">
        <v>38</v>
      </c>
      <c r="E1029" s="137">
        <v>11541</v>
      </c>
      <c r="F1029" s="137">
        <v>11462</v>
      </c>
    </row>
    <row r="1030" spans="1:6" ht="11.25">
      <c r="A1030" s="137" t="s">
        <v>152</v>
      </c>
      <c r="B1030" s="137" t="s">
        <v>73</v>
      </c>
      <c r="C1030" s="137" t="s">
        <v>40</v>
      </c>
      <c r="E1030" s="137">
        <v>3209</v>
      </c>
      <c r="F1030" s="137">
        <v>3173</v>
      </c>
    </row>
    <row r="1031" spans="1:6" ht="11.25">
      <c r="A1031" s="137" t="s">
        <v>152</v>
      </c>
      <c r="B1031" s="137" t="s">
        <v>365</v>
      </c>
      <c r="C1031" s="137" t="s">
        <v>42</v>
      </c>
      <c r="E1031" s="137">
        <v>511</v>
      </c>
      <c r="F1031" s="137">
        <v>511</v>
      </c>
    </row>
    <row r="1032" spans="1:6" ht="11.25">
      <c r="A1032" s="137" t="s">
        <v>152</v>
      </c>
      <c r="B1032" s="137" t="s">
        <v>76</v>
      </c>
      <c r="C1032" s="137" t="s">
        <v>44</v>
      </c>
      <c r="E1032" s="137">
        <v>21425</v>
      </c>
      <c r="F1032" s="137">
        <v>21398</v>
      </c>
    </row>
    <row r="1033" spans="1:6" ht="11.25">
      <c r="A1033" s="137" t="s">
        <v>152</v>
      </c>
      <c r="B1033" s="137" t="s">
        <v>77</v>
      </c>
      <c r="C1033" s="137" t="s">
        <v>46</v>
      </c>
      <c r="E1033" s="137">
        <v>5542</v>
      </c>
      <c r="F1033" s="137">
        <v>4639</v>
      </c>
    </row>
    <row r="1034" spans="1:6" ht="11.25">
      <c r="A1034" s="137" t="s">
        <v>152</v>
      </c>
      <c r="B1034" s="137" t="s">
        <v>82</v>
      </c>
      <c r="C1034" s="137" t="s">
        <v>48</v>
      </c>
      <c r="E1034" s="137">
        <v>360</v>
      </c>
      <c r="F1034" s="137">
        <v>355</v>
      </c>
    </row>
    <row r="1035" spans="1:6" ht="11.25">
      <c r="A1035" s="137" t="s">
        <v>152</v>
      </c>
      <c r="B1035" s="137" t="s">
        <v>83</v>
      </c>
      <c r="C1035" s="137" t="s">
        <v>50</v>
      </c>
      <c r="E1035" s="137">
        <v>0</v>
      </c>
      <c r="F1035" s="137">
        <v>0</v>
      </c>
    </row>
    <row r="1036" spans="1:6" ht="11.25">
      <c r="A1036" s="137" t="s">
        <v>152</v>
      </c>
      <c r="B1036" s="137" t="s">
        <v>85</v>
      </c>
      <c r="C1036" s="137" t="s">
        <v>52</v>
      </c>
      <c r="E1036" s="137">
        <v>250</v>
      </c>
      <c r="F1036" s="137">
        <v>250</v>
      </c>
    </row>
    <row r="1037" spans="1:6" ht="11.25">
      <c r="A1037" s="137" t="s">
        <v>152</v>
      </c>
      <c r="B1037" s="137" t="s">
        <v>506</v>
      </c>
      <c r="C1037" s="137" t="s">
        <v>18</v>
      </c>
      <c r="E1037" s="137">
        <v>116220</v>
      </c>
      <c r="F1037" s="137">
        <v>116220</v>
      </c>
    </row>
    <row r="1038" spans="1:6" ht="11.25">
      <c r="A1038" s="137" t="s">
        <v>152</v>
      </c>
      <c r="B1038" s="137" t="s">
        <v>805</v>
      </c>
      <c r="C1038" s="137" t="s">
        <v>20</v>
      </c>
      <c r="E1038" s="137">
        <v>5000</v>
      </c>
      <c r="F1038" s="137">
        <v>5000</v>
      </c>
    </row>
    <row r="1039" spans="1:6" ht="11.25">
      <c r="A1039" s="137" t="s">
        <v>152</v>
      </c>
      <c r="B1039" s="137" t="s">
        <v>1048</v>
      </c>
      <c r="C1039" s="137" t="s">
        <v>22</v>
      </c>
      <c r="E1039" s="137">
        <v>0</v>
      </c>
      <c r="F1039" s="137">
        <v>0</v>
      </c>
    </row>
    <row r="1040" spans="1:6" ht="11.25">
      <c r="A1040" s="137" t="s">
        <v>152</v>
      </c>
      <c r="B1040" s="137" t="s">
        <v>1236</v>
      </c>
      <c r="C1040" s="137" t="s">
        <v>24</v>
      </c>
      <c r="E1040" s="137">
        <v>0</v>
      </c>
      <c r="F1040" s="137">
        <v>0</v>
      </c>
    </row>
    <row r="1041" spans="1:6" ht="11.25">
      <c r="A1041" s="137" t="s">
        <v>152</v>
      </c>
      <c r="B1041" s="137" t="s">
        <v>1371</v>
      </c>
      <c r="C1041" s="137" t="s">
        <v>26</v>
      </c>
      <c r="E1041" s="137">
        <v>0</v>
      </c>
      <c r="F1041" s="137">
        <v>0</v>
      </c>
    </row>
    <row r="1042" spans="1:6" ht="11.25">
      <c r="A1042" s="137" t="s">
        <v>61</v>
      </c>
      <c r="B1042" s="137" t="s">
        <v>2219</v>
      </c>
      <c r="C1042" s="137" t="s">
        <v>62</v>
      </c>
      <c r="E1042" s="137">
        <v>0</v>
      </c>
      <c r="F1042" s="137">
        <v>0</v>
      </c>
    </row>
    <row r="1043" spans="1:6" ht="11.25">
      <c r="A1043" s="137" t="s">
        <v>61</v>
      </c>
      <c r="B1043" s="137" t="s">
        <v>359</v>
      </c>
      <c r="C1043" s="137" t="s">
        <v>36</v>
      </c>
      <c r="E1043" s="137">
        <v>0</v>
      </c>
      <c r="F1043" s="137">
        <v>0</v>
      </c>
    </row>
    <row r="1044" spans="1:6" ht="11.25">
      <c r="A1044" s="137" t="s">
        <v>61</v>
      </c>
      <c r="B1044" s="137" t="s">
        <v>72</v>
      </c>
      <c r="C1044" s="137" t="s">
        <v>38</v>
      </c>
      <c r="E1044" s="137">
        <v>0</v>
      </c>
      <c r="F1044" s="137">
        <v>0</v>
      </c>
    </row>
    <row r="1045" spans="1:6" ht="11.25">
      <c r="A1045" s="137" t="s">
        <v>61</v>
      </c>
      <c r="B1045" s="137" t="s">
        <v>73</v>
      </c>
      <c r="C1045" s="137" t="s">
        <v>40</v>
      </c>
      <c r="E1045" s="137">
        <v>0</v>
      </c>
      <c r="F1045" s="137">
        <v>0</v>
      </c>
    </row>
    <row r="1046" spans="1:6" ht="11.25">
      <c r="A1046" s="137" t="s">
        <v>61</v>
      </c>
      <c r="B1046" s="137" t="s">
        <v>365</v>
      </c>
      <c r="C1046" s="137" t="s">
        <v>42</v>
      </c>
      <c r="E1046" s="137">
        <v>0</v>
      </c>
      <c r="F1046" s="137">
        <v>0</v>
      </c>
    </row>
    <row r="1047" spans="1:6" ht="11.25">
      <c r="A1047" s="137" t="s">
        <v>61</v>
      </c>
      <c r="B1047" s="137" t="s">
        <v>76</v>
      </c>
      <c r="C1047" s="137" t="s">
        <v>44</v>
      </c>
      <c r="E1047" s="137">
        <v>0</v>
      </c>
      <c r="F1047" s="137">
        <v>0</v>
      </c>
    </row>
    <row r="1048" spans="1:6" ht="11.25">
      <c r="A1048" s="137" t="s">
        <v>61</v>
      </c>
      <c r="B1048" s="137" t="s">
        <v>77</v>
      </c>
      <c r="C1048" s="137" t="s">
        <v>46</v>
      </c>
      <c r="E1048" s="137">
        <v>0</v>
      </c>
      <c r="F1048" s="137">
        <v>0</v>
      </c>
    </row>
    <row r="1049" spans="1:6" ht="11.25">
      <c r="A1049" s="137" t="s">
        <v>61</v>
      </c>
      <c r="B1049" s="137" t="s">
        <v>82</v>
      </c>
      <c r="C1049" s="137" t="s">
        <v>48</v>
      </c>
      <c r="E1049" s="137">
        <v>0</v>
      </c>
      <c r="F1049" s="137">
        <v>0</v>
      </c>
    </row>
    <row r="1050" spans="1:6" ht="11.25">
      <c r="A1050" s="137" t="s">
        <v>61</v>
      </c>
      <c r="B1050" s="137" t="s">
        <v>83</v>
      </c>
      <c r="C1050" s="137" t="s">
        <v>50</v>
      </c>
      <c r="E1050" s="137">
        <v>0</v>
      </c>
      <c r="F1050" s="137">
        <v>0</v>
      </c>
    </row>
    <row r="1051" spans="1:6" ht="11.25">
      <c r="A1051" s="137" t="s">
        <v>61</v>
      </c>
      <c r="B1051" s="137" t="s">
        <v>85</v>
      </c>
      <c r="C1051" s="137" t="s">
        <v>52</v>
      </c>
      <c r="E1051" s="137">
        <v>0</v>
      </c>
      <c r="F1051" s="137">
        <v>0</v>
      </c>
    </row>
    <row r="1052" spans="1:6" ht="11.25">
      <c r="A1052" s="137" t="s">
        <v>61</v>
      </c>
      <c r="B1052" s="137" t="s">
        <v>506</v>
      </c>
      <c r="C1052" s="137" t="s">
        <v>18</v>
      </c>
      <c r="E1052" s="137">
        <v>0</v>
      </c>
      <c r="F1052" s="137">
        <v>0</v>
      </c>
    </row>
    <row r="1053" spans="1:6" ht="11.25">
      <c r="A1053" s="137" t="s">
        <v>61</v>
      </c>
      <c r="B1053" s="137" t="s">
        <v>805</v>
      </c>
      <c r="C1053" s="137" t="s">
        <v>20</v>
      </c>
      <c r="E1053" s="137">
        <v>0</v>
      </c>
      <c r="F1053" s="137">
        <v>0</v>
      </c>
    </row>
    <row r="1054" spans="1:6" ht="11.25">
      <c r="A1054" s="137" t="s">
        <v>61</v>
      </c>
      <c r="B1054" s="137" t="s">
        <v>1048</v>
      </c>
      <c r="C1054" s="137" t="s">
        <v>22</v>
      </c>
      <c r="E1054" s="137">
        <v>0</v>
      </c>
      <c r="F1054" s="137">
        <v>0</v>
      </c>
    </row>
    <row r="1055" spans="1:6" ht="11.25">
      <c r="A1055" s="137" t="s">
        <v>61</v>
      </c>
      <c r="B1055" s="137" t="s">
        <v>1236</v>
      </c>
      <c r="C1055" s="137" t="s">
        <v>24</v>
      </c>
      <c r="E1055" s="137">
        <v>0</v>
      </c>
      <c r="F1055" s="137">
        <v>0</v>
      </c>
    </row>
    <row r="1056" spans="1:6" ht="11.25">
      <c r="A1056" s="137" t="s">
        <v>61</v>
      </c>
      <c r="B1056" s="137" t="s">
        <v>1371</v>
      </c>
      <c r="C1056" s="137" t="s">
        <v>26</v>
      </c>
      <c r="E1056" s="137">
        <v>0</v>
      </c>
      <c r="F1056" s="137">
        <v>0</v>
      </c>
    </row>
    <row r="1057" spans="1:6" ht="11.25">
      <c r="A1057" s="137" t="s">
        <v>153</v>
      </c>
      <c r="B1057" s="137" t="s">
        <v>2219</v>
      </c>
      <c r="C1057" s="137" t="s">
        <v>2219</v>
      </c>
      <c r="E1057" s="137">
        <v>0</v>
      </c>
      <c r="F1057" s="137">
        <v>0</v>
      </c>
    </row>
    <row r="1058" spans="1:6" ht="11.25">
      <c r="A1058" s="137" t="s">
        <v>153</v>
      </c>
      <c r="B1058" s="137" t="s">
        <v>359</v>
      </c>
      <c r="C1058" s="137" t="s">
        <v>36</v>
      </c>
      <c r="E1058" s="137">
        <v>0</v>
      </c>
      <c r="F1058" s="137">
        <v>0</v>
      </c>
    </row>
    <row r="1059" spans="1:6" ht="11.25">
      <c r="A1059" s="137" t="s">
        <v>153</v>
      </c>
      <c r="B1059" s="137" t="s">
        <v>72</v>
      </c>
      <c r="C1059" s="137" t="s">
        <v>38</v>
      </c>
      <c r="E1059" s="137">
        <v>0</v>
      </c>
      <c r="F1059" s="137">
        <v>0</v>
      </c>
    </row>
    <row r="1060" spans="1:6" ht="11.25">
      <c r="A1060" s="137" t="s">
        <v>153</v>
      </c>
      <c r="B1060" s="137" t="s">
        <v>73</v>
      </c>
      <c r="C1060" s="137" t="s">
        <v>40</v>
      </c>
      <c r="E1060" s="137">
        <v>0</v>
      </c>
      <c r="F1060" s="137">
        <v>0</v>
      </c>
    </row>
    <row r="1061" spans="1:6" ht="11.25">
      <c r="A1061" s="137" t="s">
        <v>153</v>
      </c>
      <c r="B1061" s="137" t="s">
        <v>365</v>
      </c>
      <c r="C1061" s="137" t="s">
        <v>42</v>
      </c>
      <c r="E1061" s="137">
        <v>0</v>
      </c>
      <c r="F1061" s="137">
        <v>0</v>
      </c>
    </row>
    <row r="1062" spans="1:6" ht="11.25">
      <c r="A1062" s="137" t="s">
        <v>153</v>
      </c>
      <c r="B1062" s="137" t="s">
        <v>76</v>
      </c>
      <c r="C1062" s="137" t="s">
        <v>44</v>
      </c>
      <c r="E1062" s="137">
        <v>0</v>
      </c>
      <c r="F1062" s="137">
        <v>0</v>
      </c>
    </row>
    <row r="1063" spans="1:6" ht="11.25">
      <c r="A1063" s="137" t="s">
        <v>153</v>
      </c>
      <c r="B1063" s="137" t="s">
        <v>77</v>
      </c>
      <c r="C1063" s="137" t="s">
        <v>46</v>
      </c>
      <c r="E1063" s="137">
        <v>0</v>
      </c>
      <c r="F1063" s="137">
        <v>0</v>
      </c>
    </row>
    <row r="1064" spans="1:6" ht="11.25">
      <c r="A1064" s="137" t="s">
        <v>153</v>
      </c>
      <c r="B1064" s="137" t="s">
        <v>82</v>
      </c>
      <c r="C1064" s="137" t="s">
        <v>48</v>
      </c>
      <c r="E1064" s="137">
        <v>0</v>
      </c>
      <c r="F1064" s="137">
        <v>0</v>
      </c>
    </row>
    <row r="1065" spans="1:6" ht="11.25">
      <c r="A1065" s="137" t="s">
        <v>153</v>
      </c>
      <c r="B1065" s="137" t="s">
        <v>83</v>
      </c>
      <c r="C1065" s="137" t="s">
        <v>50</v>
      </c>
      <c r="E1065" s="137">
        <v>0</v>
      </c>
      <c r="F1065" s="137">
        <v>0</v>
      </c>
    </row>
    <row r="1066" spans="1:6" ht="11.25">
      <c r="A1066" s="137" t="s">
        <v>153</v>
      </c>
      <c r="B1066" s="137" t="s">
        <v>85</v>
      </c>
      <c r="C1066" s="137" t="s">
        <v>52</v>
      </c>
      <c r="E1066" s="137">
        <v>0</v>
      </c>
      <c r="F1066" s="137">
        <v>0</v>
      </c>
    </row>
    <row r="1067" spans="1:6" ht="11.25">
      <c r="A1067" s="137" t="s">
        <v>153</v>
      </c>
      <c r="B1067" s="137" t="s">
        <v>506</v>
      </c>
      <c r="C1067" s="137" t="s">
        <v>18</v>
      </c>
      <c r="E1067" s="137">
        <v>0</v>
      </c>
      <c r="F1067" s="137">
        <v>0</v>
      </c>
    </row>
    <row r="1068" spans="1:6" ht="11.25">
      <c r="A1068" s="137" t="s">
        <v>153</v>
      </c>
      <c r="B1068" s="137" t="s">
        <v>805</v>
      </c>
      <c r="C1068" s="137" t="s">
        <v>20</v>
      </c>
      <c r="E1068" s="137">
        <v>0</v>
      </c>
      <c r="F1068" s="137">
        <v>0</v>
      </c>
    </row>
    <row r="1069" spans="1:6" ht="11.25">
      <c r="A1069" s="137" t="s">
        <v>153</v>
      </c>
      <c r="B1069" s="137" t="s">
        <v>1048</v>
      </c>
      <c r="C1069" s="137" t="s">
        <v>22</v>
      </c>
      <c r="E1069" s="137">
        <v>0</v>
      </c>
      <c r="F1069" s="137">
        <v>0</v>
      </c>
    </row>
    <row r="1070" spans="1:6" ht="11.25">
      <c r="A1070" s="137" t="s">
        <v>153</v>
      </c>
      <c r="B1070" s="137" t="s">
        <v>1236</v>
      </c>
      <c r="C1070" s="137" t="s">
        <v>24</v>
      </c>
      <c r="E1070" s="137">
        <v>0</v>
      </c>
      <c r="F1070" s="137">
        <v>0</v>
      </c>
    </row>
    <row r="1071" spans="1:6" ht="11.25">
      <c r="A1071" s="137" t="s">
        <v>153</v>
      </c>
      <c r="B1071" s="137" t="s">
        <v>1371</v>
      </c>
      <c r="C1071" s="137" t="s">
        <v>26</v>
      </c>
      <c r="E1071" s="137">
        <v>0</v>
      </c>
      <c r="F1071" s="137">
        <v>0</v>
      </c>
    </row>
    <row r="1072" spans="1:6" ht="11.25">
      <c r="A1072" s="137" t="s">
        <v>154</v>
      </c>
      <c r="B1072" s="137" t="s">
        <v>2219</v>
      </c>
      <c r="C1072" s="137" t="s">
        <v>2219</v>
      </c>
      <c r="E1072" s="137">
        <v>0</v>
      </c>
      <c r="F1072" s="137">
        <v>0</v>
      </c>
    </row>
    <row r="1073" spans="1:6" ht="11.25">
      <c r="A1073" s="137" t="s">
        <v>154</v>
      </c>
      <c r="B1073" s="137" t="s">
        <v>359</v>
      </c>
      <c r="C1073" s="137" t="s">
        <v>36</v>
      </c>
      <c r="E1073" s="137">
        <v>0</v>
      </c>
      <c r="F1073" s="137">
        <v>0</v>
      </c>
    </row>
    <row r="1074" spans="1:6" ht="11.25">
      <c r="A1074" s="137" t="s">
        <v>154</v>
      </c>
      <c r="B1074" s="137" t="s">
        <v>72</v>
      </c>
      <c r="C1074" s="137" t="s">
        <v>38</v>
      </c>
      <c r="E1074" s="137">
        <v>0</v>
      </c>
      <c r="F1074" s="137">
        <v>0</v>
      </c>
    </row>
    <row r="1075" spans="1:6" ht="11.25">
      <c r="A1075" s="137" t="s">
        <v>154</v>
      </c>
      <c r="B1075" s="137" t="s">
        <v>73</v>
      </c>
      <c r="C1075" s="137" t="s">
        <v>40</v>
      </c>
      <c r="E1075" s="137">
        <v>0</v>
      </c>
      <c r="F1075" s="137">
        <v>0</v>
      </c>
    </row>
    <row r="1076" spans="1:6" ht="11.25">
      <c r="A1076" s="137" t="s">
        <v>154</v>
      </c>
      <c r="B1076" s="137" t="s">
        <v>365</v>
      </c>
      <c r="C1076" s="137" t="s">
        <v>42</v>
      </c>
      <c r="E1076" s="137">
        <v>0</v>
      </c>
      <c r="F1076" s="137">
        <v>0</v>
      </c>
    </row>
    <row r="1077" spans="1:6" ht="11.25">
      <c r="A1077" s="137" t="s">
        <v>154</v>
      </c>
      <c r="B1077" s="137" t="s">
        <v>76</v>
      </c>
      <c r="C1077" s="137" t="s">
        <v>44</v>
      </c>
      <c r="E1077" s="137">
        <v>0</v>
      </c>
      <c r="F1077" s="137">
        <v>0</v>
      </c>
    </row>
    <row r="1078" spans="1:6" ht="11.25">
      <c r="A1078" s="137" t="s">
        <v>154</v>
      </c>
      <c r="B1078" s="137" t="s">
        <v>77</v>
      </c>
      <c r="C1078" s="137" t="s">
        <v>46</v>
      </c>
      <c r="E1078" s="137">
        <v>0</v>
      </c>
      <c r="F1078" s="137">
        <v>0</v>
      </c>
    </row>
    <row r="1079" spans="1:6" ht="11.25">
      <c r="A1079" s="137" t="s">
        <v>154</v>
      </c>
      <c r="B1079" s="137" t="s">
        <v>82</v>
      </c>
      <c r="C1079" s="137" t="s">
        <v>48</v>
      </c>
      <c r="E1079" s="137">
        <v>0</v>
      </c>
      <c r="F1079" s="137">
        <v>0</v>
      </c>
    </row>
    <row r="1080" spans="1:6" ht="11.25">
      <c r="A1080" s="137" t="s">
        <v>154</v>
      </c>
      <c r="B1080" s="137" t="s">
        <v>83</v>
      </c>
      <c r="C1080" s="137" t="s">
        <v>50</v>
      </c>
      <c r="E1080" s="137">
        <v>0</v>
      </c>
      <c r="F1080" s="137">
        <v>0</v>
      </c>
    </row>
    <row r="1081" spans="1:6" ht="11.25">
      <c r="A1081" s="137" t="s">
        <v>154</v>
      </c>
      <c r="B1081" s="137" t="s">
        <v>85</v>
      </c>
      <c r="C1081" s="137" t="s">
        <v>52</v>
      </c>
      <c r="E1081" s="137">
        <v>0</v>
      </c>
      <c r="F1081" s="137">
        <v>0</v>
      </c>
    </row>
    <row r="1082" spans="1:6" ht="11.25">
      <c r="A1082" s="137" t="s">
        <v>154</v>
      </c>
      <c r="B1082" s="137" t="s">
        <v>506</v>
      </c>
      <c r="C1082" s="137" t="s">
        <v>18</v>
      </c>
      <c r="E1082" s="137">
        <v>0</v>
      </c>
      <c r="F1082" s="137">
        <v>0</v>
      </c>
    </row>
    <row r="1083" spans="1:6" ht="11.25">
      <c r="A1083" s="137" t="s">
        <v>154</v>
      </c>
      <c r="B1083" s="137" t="s">
        <v>805</v>
      </c>
      <c r="C1083" s="137" t="s">
        <v>20</v>
      </c>
      <c r="E1083" s="137">
        <v>0</v>
      </c>
      <c r="F1083" s="137">
        <v>0</v>
      </c>
    </row>
    <row r="1084" spans="1:6" ht="11.25">
      <c r="A1084" s="137" t="s">
        <v>154</v>
      </c>
      <c r="B1084" s="137" t="s">
        <v>1048</v>
      </c>
      <c r="C1084" s="137" t="s">
        <v>22</v>
      </c>
      <c r="E1084" s="137">
        <v>0</v>
      </c>
      <c r="F1084" s="137">
        <v>0</v>
      </c>
    </row>
    <row r="1085" spans="1:6" ht="11.25">
      <c r="A1085" s="137" t="s">
        <v>154</v>
      </c>
      <c r="B1085" s="137" t="s">
        <v>1236</v>
      </c>
      <c r="C1085" s="137" t="s">
        <v>24</v>
      </c>
      <c r="E1085" s="137">
        <v>0</v>
      </c>
      <c r="F1085" s="137">
        <v>0</v>
      </c>
    </row>
    <row r="1086" spans="1:6" ht="11.25">
      <c r="A1086" s="137" t="s">
        <v>154</v>
      </c>
      <c r="B1086" s="137" t="s">
        <v>1371</v>
      </c>
      <c r="C1086" s="137" t="s">
        <v>26</v>
      </c>
      <c r="E1086" s="137">
        <v>0</v>
      </c>
      <c r="F1086" s="137">
        <v>0</v>
      </c>
    </row>
    <row r="1087" spans="1:6" ht="11.25">
      <c r="A1087" s="137" t="s">
        <v>155</v>
      </c>
      <c r="B1087" s="137" t="s">
        <v>2219</v>
      </c>
      <c r="C1087" s="137" t="s">
        <v>11</v>
      </c>
      <c r="E1087" s="137">
        <v>4402385</v>
      </c>
      <c r="F1087" s="137">
        <v>4716591</v>
      </c>
    </row>
    <row r="1088" spans="1:6" ht="11.25">
      <c r="A1088" s="137" t="s">
        <v>155</v>
      </c>
      <c r="B1088" s="137" t="s">
        <v>359</v>
      </c>
      <c r="C1088" s="137" t="s">
        <v>36</v>
      </c>
      <c r="E1088" s="137">
        <v>1300</v>
      </c>
      <c r="F1088" s="137">
        <v>1259</v>
      </c>
    </row>
    <row r="1089" spans="1:6" ht="11.25">
      <c r="A1089" s="137" t="s">
        <v>155</v>
      </c>
      <c r="B1089" s="137" t="s">
        <v>72</v>
      </c>
      <c r="C1089" s="137" t="s">
        <v>38</v>
      </c>
      <c r="E1089" s="137">
        <v>30871</v>
      </c>
      <c r="F1089" s="137">
        <v>30651</v>
      </c>
    </row>
    <row r="1090" spans="1:6" ht="11.25">
      <c r="A1090" s="137" t="s">
        <v>155</v>
      </c>
      <c r="B1090" s="137" t="s">
        <v>73</v>
      </c>
      <c r="C1090" s="137" t="s">
        <v>40</v>
      </c>
      <c r="E1090" s="137">
        <v>8800</v>
      </c>
      <c r="F1090" s="137">
        <v>8682</v>
      </c>
    </row>
    <row r="1091" spans="1:6" ht="11.25">
      <c r="A1091" s="137" t="s">
        <v>155</v>
      </c>
      <c r="B1091" s="137" t="s">
        <v>365</v>
      </c>
      <c r="C1091" s="137" t="s">
        <v>42</v>
      </c>
      <c r="E1091" s="137">
        <v>495</v>
      </c>
      <c r="F1091" s="137">
        <v>555</v>
      </c>
    </row>
    <row r="1092" spans="1:6" ht="11.25">
      <c r="A1092" s="137" t="s">
        <v>155</v>
      </c>
      <c r="B1092" s="137" t="s">
        <v>76</v>
      </c>
      <c r="C1092" s="137" t="s">
        <v>44</v>
      </c>
      <c r="E1092" s="137">
        <v>317719</v>
      </c>
      <c r="F1092" s="137">
        <v>316406</v>
      </c>
    </row>
    <row r="1093" spans="1:6" ht="11.25">
      <c r="A1093" s="137" t="s">
        <v>155</v>
      </c>
      <c r="B1093" s="137" t="s">
        <v>77</v>
      </c>
      <c r="C1093" s="137" t="s">
        <v>46</v>
      </c>
      <c r="E1093" s="137">
        <v>80305</v>
      </c>
      <c r="F1093" s="137">
        <v>75610</v>
      </c>
    </row>
    <row r="1094" spans="1:6" ht="11.25">
      <c r="A1094" s="137" t="s">
        <v>155</v>
      </c>
      <c r="B1094" s="137" t="s">
        <v>82</v>
      </c>
      <c r="C1094" s="137" t="s">
        <v>48</v>
      </c>
      <c r="E1094" s="137">
        <v>0</v>
      </c>
      <c r="F1094" s="137">
        <v>0</v>
      </c>
    </row>
    <row r="1095" spans="1:6" ht="11.25">
      <c r="A1095" s="137" t="s">
        <v>155</v>
      </c>
      <c r="B1095" s="137" t="s">
        <v>83</v>
      </c>
      <c r="C1095" s="137" t="s">
        <v>50</v>
      </c>
      <c r="E1095" s="137">
        <v>0</v>
      </c>
      <c r="F1095" s="137">
        <v>0</v>
      </c>
    </row>
    <row r="1096" spans="1:6" ht="11.25">
      <c r="A1096" s="137" t="s">
        <v>155</v>
      </c>
      <c r="B1096" s="137" t="s">
        <v>85</v>
      </c>
      <c r="C1096" s="137" t="s">
        <v>52</v>
      </c>
      <c r="E1096" s="137">
        <v>3769027</v>
      </c>
      <c r="F1096" s="137">
        <v>3760011</v>
      </c>
    </row>
    <row r="1097" spans="1:6" ht="11.25">
      <c r="A1097" s="137" t="s">
        <v>155</v>
      </c>
      <c r="B1097" s="137" t="s">
        <v>506</v>
      </c>
      <c r="C1097" s="137" t="s">
        <v>18</v>
      </c>
      <c r="E1097" s="137">
        <v>82599</v>
      </c>
      <c r="F1097" s="137">
        <v>417659</v>
      </c>
    </row>
    <row r="1098" spans="1:6" ht="11.25">
      <c r="A1098" s="137" t="s">
        <v>155</v>
      </c>
      <c r="B1098" s="137" t="s">
        <v>805</v>
      </c>
      <c r="C1098" s="137" t="s">
        <v>20</v>
      </c>
      <c r="E1098" s="137">
        <v>0</v>
      </c>
      <c r="F1098" s="137">
        <v>0</v>
      </c>
    </row>
    <row r="1099" spans="1:6" ht="11.25">
      <c r="A1099" s="137" t="s">
        <v>155</v>
      </c>
      <c r="B1099" s="137" t="s">
        <v>1048</v>
      </c>
      <c r="C1099" s="137" t="s">
        <v>22</v>
      </c>
      <c r="E1099" s="137">
        <v>0</v>
      </c>
      <c r="F1099" s="137">
        <v>0</v>
      </c>
    </row>
    <row r="1100" spans="1:6" ht="11.25">
      <c r="A1100" s="137" t="s">
        <v>155</v>
      </c>
      <c r="B1100" s="137" t="s">
        <v>1236</v>
      </c>
      <c r="C1100" s="137" t="s">
        <v>24</v>
      </c>
      <c r="E1100" s="137">
        <v>111269</v>
      </c>
      <c r="F1100" s="137">
        <v>105758</v>
      </c>
    </row>
    <row r="1101" spans="1:6" ht="11.25">
      <c r="A1101" s="137" t="s">
        <v>155</v>
      </c>
      <c r="B1101" s="137" t="s">
        <v>1371</v>
      </c>
      <c r="C1101" s="137" t="s">
        <v>26</v>
      </c>
      <c r="E1101" s="137">
        <v>0</v>
      </c>
      <c r="F1101" s="137">
        <v>0</v>
      </c>
    </row>
    <row r="1102" spans="1:6" ht="11.25">
      <c r="A1102" s="137" t="s">
        <v>156</v>
      </c>
      <c r="B1102" s="137" t="s">
        <v>2219</v>
      </c>
      <c r="C1102" s="137" t="s">
        <v>2219</v>
      </c>
      <c r="E1102" s="137">
        <v>3011641</v>
      </c>
      <c r="F1102" s="137">
        <v>3298003</v>
      </c>
    </row>
    <row r="1103" spans="1:6" ht="11.25">
      <c r="A1103" s="137" t="s">
        <v>156</v>
      </c>
      <c r="B1103" s="137" t="s">
        <v>359</v>
      </c>
      <c r="C1103" s="137" t="s">
        <v>36</v>
      </c>
      <c r="E1103" s="137">
        <v>1300</v>
      </c>
      <c r="F1103" s="137">
        <v>1259</v>
      </c>
    </row>
    <row r="1104" spans="1:6" ht="11.25">
      <c r="A1104" s="137" t="s">
        <v>156</v>
      </c>
      <c r="B1104" s="137" t="s">
        <v>72</v>
      </c>
      <c r="C1104" s="137" t="s">
        <v>38</v>
      </c>
      <c r="E1104" s="137">
        <v>20079</v>
      </c>
      <c r="F1104" s="137">
        <v>20035</v>
      </c>
    </row>
    <row r="1105" spans="1:6" ht="11.25">
      <c r="A1105" s="137" t="s">
        <v>156</v>
      </c>
      <c r="B1105" s="137" t="s">
        <v>73</v>
      </c>
      <c r="C1105" s="137" t="s">
        <v>40</v>
      </c>
      <c r="E1105" s="137">
        <v>5678</v>
      </c>
      <c r="F1105" s="137">
        <v>5571</v>
      </c>
    </row>
    <row r="1106" spans="1:6" ht="11.25">
      <c r="A1106" s="137" t="s">
        <v>156</v>
      </c>
      <c r="B1106" s="137" t="s">
        <v>365</v>
      </c>
      <c r="C1106" s="137" t="s">
        <v>42</v>
      </c>
      <c r="E1106" s="137">
        <v>250</v>
      </c>
      <c r="F1106" s="137">
        <v>310</v>
      </c>
    </row>
    <row r="1107" spans="1:6" ht="11.25">
      <c r="A1107" s="137" t="s">
        <v>156</v>
      </c>
      <c r="B1107" s="137" t="s">
        <v>76</v>
      </c>
      <c r="C1107" s="137" t="s">
        <v>44</v>
      </c>
      <c r="E1107" s="137">
        <v>311954</v>
      </c>
      <c r="F1107" s="137">
        <v>311387</v>
      </c>
    </row>
    <row r="1108" spans="1:6" ht="11.25">
      <c r="A1108" s="137" t="s">
        <v>156</v>
      </c>
      <c r="B1108" s="137" t="s">
        <v>77</v>
      </c>
      <c r="C1108" s="137" t="s">
        <v>46</v>
      </c>
      <c r="E1108" s="137">
        <v>54901</v>
      </c>
      <c r="F1108" s="137">
        <v>50915</v>
      </c>
    </row>
    <row r="1109" spans="1:6" ht="11.25">
      <c r="A1109" s="137" t="s">
        <v>156</v>
      </c>
      <c r="B1109" s="137" t="s">
        <v>82</v>
      </c>
      <c r="C1109" s="137" t="s">
        <v>48</v>
      </c>
      <c r="E1109" s="137">
        <v>0</v>
      </c>
      <c r="F1109" s="137">
        <v>0</v>
      </c>
    </row>
    <row r="1110" spans="1:6" ht="11.25">
      <c r="A1110" s="137" t="s">
        <v>156</v>
      </c>
      <c r="B1110" s="137" t="s">
        <v>83</v>
      </c>
      <c r="C1110" s="137" t="s">
        <v>50</v>
      </c>
      <c r="E1110" s="137">
        <v>0</v>
      </c>
      <c r="F1110" s="137">
        <v>0</v>
      </c>
    </row>
    <row r="1111" spans="1:6" ht="11.25">
      <c r="A1111" s="137" t="s">
        <v>156</v>
      </c>
      <c r="B1111" s="137" t="s">
        <v>85</v>
      </c>
      <c r="C1111" s="137" t="s">
        <v>52</v>
      </c>
      <c r="E1111" s="137">
        <v>2425127</v>
      </c>
      <c r="F1111" s="137">
        <v>2416157</v>
      </c>
    </row>
    <row r="1112" spans="1:6" ht="11.25">
      <c r="A1112" s="137" t="s">
        <v>156</v>
      </c>
      <c r="B1112" s="137" t="s">
        <v>506</v>
      </c>
      <c r="C1112" s="137" t="s">
        <v>18</v>
      </c>
      <c r="E1112" s="137">
        <v>81083</v>
      </c>
      <c r="F1112" s="137">
        <v>386611</v>
      </c>
    </row>
    <row r="1113" spans="1:6" ht="11.25">
      <c r="A1113" s="137" t="s">
        <v>156</v>
      </c>
      <c r="B1113" s="137" t="s">
        <v>805</v>
      </c>
      <c r="C1113" s="137" t="s">
        <v>20</v>
      </c>
      <c r="E1113" s="137">
        <v>0</v>
      </c>
      <c r="F1113" s="137">
        <v>0</v>
      </c>
    </row>
    <row r="1114" spans="1:6" ht="11.25">
      <c r="A1114" s="137" t="s">
        <v>156</v>
      </c>
      <c r="B1114" s="137" t="s">
        <v>1048</v>
      </c>
      <c r="C1114" s="137" t="s">
        <v>22</v>
      </c>
      <c r="E1114" s="137">
        <v>0</v>
      </c>
      <c r="F1114" s="137">
        <v>0</v>
      </c>
    </row>
    <row r="1115" spans="1:6" ht="11.25">
      <c r="A1115" s="137" t="s">
        <v>156</v>
      </c>
      <c r="B1115" s="137" t="s">
        <v>1236</v>
      </c>
      <c r="C1115" s="137" t="s">
        <v>24</v>
      </c>
      <c r="E1115" s="137">
        <v>111269</v>
      </c>
      <c r="F1115" s="137">
        <v>105758</v>
      </c>
    </row>
    <row r="1116" spans="1:6" ht="11.25">
      <c r="A1116" s="137" t="s">
        <v>156</v>
      </c>
      <c r="B1116" s="137" t="s">
        <v>1371</v>
      </c>
      <c r="C1116" s="137" t="s">
        <v>26</v>
      </c>
      <c r="E1116" s="137">
        <v>0</v>
      </c>
      <c r="F1116" s="137">
        <v>0</v>
      </c>
    </row>
    <row r="1117" spans="1:6" ht="11.25">
      <c r="A1117" s="137" t="s">
        <v>157</v>
      </c>
      <c r="B1117" s="137" t="s">
        <v>2219</v>
      </c>
      <c r="C1117" s="137" t="s">
        <v>2219</v>
      </c>
      <c r="E1117" s="137">
        <v>300</v>
      </c>
      <c r="F1117" s="137">
        <v>300</v>
      </c>
    </row>
    <row r="1118" spans="1:6" ht="11.25">
      <c r="A1118" s="137" t="s">
        <v>157</v>
      </c>
      <c r="B1118" s="137" t="s">
        <v>359</v>
      </c>
      <c r="C1118" s="137" t="s">
        <v>36</v>
      </c>
      <c r="E1118" s="137">
        <v>0</v>
      </c>
      <c r="F1118" s="137">
        <v>0</v>
      </c>
    </row>
    <row r="1119" spans="1:6" ht="11.25">
      <c r="A1119" s="137" t="s">
        <v>157</v>
      </c>
      <c r="B1119" s="137" t="s">
        <v>72</v>
      </c>
      <c r="C1119" s="137" t="s">
        <v>38</v>
      </c>
      <c r="E1119" s="137">
        <v>0</v>
      </c>
      <c r="F1119" s="137">
        <v>0</v>
      </c>
    </row>
    <row r="1120" spans="1:6" ht="11.25">
      <c r="A1120" s="137" t="s">
        <v>157</v>
      </c>
      <c r="B1120" s="137" t="s">
        <v>73</v>
      </c>
      <c r="C1120" s="137" t="s">
        <v>40</v>
      </c>
      <c r="E1120" s="137">
        <v>0</v>
      </c>
      <c r="F1120" s="137">
        <v>0</v>
      </c>
    </row>
    <row r="1121" spans="1:6" ht="11.25">
      <c r="A1121" s="137" t="s">
        <v>157</v>
      </c>
      <c r="B1121" s="137" t="s">
        <v>365</v>
      </c>
      <c r="C1121" s="137" t="s">
        <v>42</v>
      </c>
      <c r="E1121" s="137">
        <v>0</v>
      </c>
      <c r="F1121" s="137">
        <v>0</v>
      </c>
    </row>
    <row r="1122" spans="1:6" ht="11.25">
      <c r="A1122" s="137" t="s">
        <v>157</v>
      </c>
      <c r="B1122" s="137" t="s">
        <v>76</v>
      </c>
      <c r="C1122" s="137" t="s">
        <v>44</v>
      </c>
      <c r="E1122" s="137">
        <v>0</v>
      </c>
      <c r="F1122" s="137">
        <v>0</v>
      </c>
    </row>
    <row r="1123" spans="1:6" ht="11.25">
      <c r="A1123" s="137" t="s">
        <v>157</v>
      </c>
      <c r="B1123" s="137" t="s">
        <v>77</v>
      </c>
      <c r="C1123" s="137" t="s">
        <v>46</v>
      </c>
      <c r="E1123" s="137">
        <v>0</v>
      </c>
      <c r="F1123" s="137">
        <v>0</v>
      </c>
    </row>
    <row r="1124" spans="1:6" ht="11.25">
      <c r="A1124" s="137" t="s">
        <v>157</v>
      </c>
      <c r="B1124" s="137" t="s">
        <v>82</v>
      </c>
      <c r="C1124" s="137" t="s">
        <v>48</v>
      </c>
      <c r="E1124" s="137">
        <v>0</v>
      </c>
      <c r="F1124" s="137">
        <v>0</v>
      </c>
    </row>
    <row r="1125" spans="1:6" ht="11.25">
      <c r="A1125" s="137" t="s">
        <v>157</v>
      </c>
      <c r="B1125" s="137" t="s">
        <v>83</v>
      </c>
      <c r="C1125" s="137" t="s">
        <v>50</v>
      </c>
      <c r="E1125" s="137">
        <v>0</v>
      </c>
      <c r="F1125" s="137">
        <v>0</v>
      </c>
    </row>
    <row r="1126" spans="1:6" ht="11.25">
      <c r="A1126" s="137" t="s">
        <v>157</v>
      </c>
      <c r="B1126" s="137" t="s">
        <v>85</v>
      </c>
      <c r="C1126" s="137" t="s">
        <v>52</v>
      </c>
      <c r="E1126" s="137">
        <v>300</v>
      </c>
      <c r="F1126" s="137">
        <v>300</v>
      </c>
    </row>
    <row r="1127" spans="1:6" ht="11.25">
      <c r="A1127" s="137" t="s">
        <v>157</v>
      </c>
      <c r="B1127" s="137" t="s">
        <v>506</v>
      </c>
      <c r="C1127" s="137" t="s">
        <v>18</v>
      </c>
      <c r="E1127" s="137">
        <v>0</v>
      </c>
      <c r="F1127" s="137">
        <v>0</v>
      </c>
    </row>
    <row r="1128" spans="1:6" ht="11.25">
      <c r="A1128" s="137" t="s">
        <v>157</v>
      </c>
      <c r="B1128" s="137" t="s">
        <v>805</v>
      </c>
      <c r="C1128" s="137" t="s">
        <v>20</v>
      </c>
      <c r="E1128" s="137">
        <v>0</v>
      </c>
      <c r="F1128" s="137">
        <v>0</v>
      </c>
    </row>
    <row r="1129" spans="1:6" ht="11.25">
      <c r="A1129" s="137" t="s">
        <v>157</v>
      </c>
      <c r="B1129" s="137" t="s">
        <v>1048</v>
      </c>
      <c r="C1129" s="137" t="s">
        <v>22</v>
      </c>
      <c r="E1129" s="137">
        <v>0</v>
      </c>
      <c r="F1129" s="137">
        <v>0</v>
      </c>
    </row>
    <row r="1130" spans="1:6" ht="11.25">
      <c r="A1130" s="137" t="s">
        <v>157</v>
      </c>
      <c r="B1130" s="137" t="s">
        <v>1236</v>
      </c>
      <c r="C1130" s="137" t="s">
        <v>24</v>
      </c>
      <c r="E1130" s="137">
        <v>0</v>
      </c>
      <c r="F1130" s="137">
        <v>0</v>
      </c>
    </row>
    <row r="1131" spans="1:6" ht="11.25">
      <c r="A1131" s="137" t="s">
        <v>157</v>
      </c>
      <c r="B1131" s="137" t="s">
        <v>1371</v>
      </c>
      <c r="C1131" s="137" t="s">
        <v>26</v>
      </c>
      <c r="E1131" s="137">
        <v>0</v>
      </c>
      <c r="F1131" s="137">
        <v>0</v>
      </c>
    </row>
    <row r="1132" spans="1:6" ht="11.25">
      <c r="A1132" s="137" t="s">
        <v>158</v>
      </c>
      <c r="B1132" s="137" t="s">
        <v>2219</v>
      </c>
      <c r="C1132" s="137" t="s">
        <v>2219</v>
      </c>
      <c r="E1132" s="137">
        <v>0</v>
      </c>
      <c r="F1132" s="137">
        <v>0</v>
      </c>
    </row>
    <row r="1133" spans="1:6" ht="11.25">
      <c r="A1133" s="137" t="s">
        <v>158</v>
      </c>
      <c r="B1133" s="137" t="s">
        <v>359</v>
      </c>
      <c r="C1133" s="137" t="s">
        <v>36</v>
      </c>
      <c r="E1133" s="137">
        <v>0</v>
      </c>
      <c r="F1133" s="137">
        <v>0</v>
      </c>
    </row>
    <row r="1134" spans="1:6" ht="11.25">
      <c r="A1134" s="137" t="s">
        <v>158</v>
      </c>
      <c r="B1134" s="137" t="s">
        <v>72</v>
      </c>
      <c r="C1134" s="137" t="s">
        <v>38</v>
      </c>
      <c r="E1134" s="137">
        <v>0</v>
      </c>
      <c r="F1134" s="137">
        <v>0</v>
      </c>
    </row>
    <row r="1135" spans="1:6" ht="11.25">
      <c r="A1135" s="137" t="s">
        <v>158</v>
      </c>
      <c r="B1135" s="137" t="s">
        <v>73</v>
      </c>
      <c r="C1135" s="137" t="s">
        <v>40</v>
      </c>
      <c r="E1135" s="137">
        <v>0</v>
      </c>
      <c r="F1135" s="137">
        <v>0</v>
      </c>
    </row>
    <row r="1136" spans="1:6" ht="11.25">
      <c r="A1136" s="137" t="s">
        <v>158</v>
      </c>
      <c r="B1136" s="137" t="s">
        <v>365</v>
      </c>
      <c r="C1136" s="137" t="s">
        <v>42</v>
      </c>
      <c r="E1136" s="137">
        <v>0</v>
      </c>
      <c r="F1136" s="137">
        <v>0</v>
      </c>
    </row>
    <row r="1137" spans="1:6" ht="11.25">
      <c r="A1137" s="137" t="s">
        <v>158</v>
      </c>
      <c r="B1137" s="137" t="s">
        <v>76</v>
      </c>
      <c r="C1137" s="137" t="s">
        <v>44</v>
      </c>
      <c r="E1137" s="137">
        <v>0</v>
      </c>
      <c r="F1137" s="137">
        <v>0</v>
      </c>
    </row>
    <row r="1138" spans="1:6" ht="11.25">
      <c r="A1138" s="137" t="s">
        <v>158</v>
      </c>
      <c r="B1138" s="137" t="s">
        <v>77</v>
      </c>
      <c r="C1138" s="137" t="s">
        <v>46</v>
      </c>
      <c r="E1138" s="137">
        <v>0</v>
      </c>
      <c r="F1138" s="137">
        <v>0</v>
      </c>
    </row>
    <row r="1139" spans="1:6" ht="11.25">
      <c r="A1139" s="137" t="s">
        <v>158</v>
      </c>
      <c r="B1139" s="137" t="s">
        <v>82</v>
      </c>
      <c r="C1139" s="137" t="s">
        <v>48</v>
      </c>
      <c r="E1139" s="137">
        <v>0</v>
      </c>
      <c r="F1139" s="137">
        <v>0</v>
      </c>
    </row>
    <row r="1140" spans="1:6" ht="11.25">
      <c r="A1140" s="137" t="s">
        <v>158</v>
      </c>
      <c r="B1140" s="137" t="s">
        <v>83</v>
      </c>
      <c r="C1140" s="137" t="s">
        <v>50</v>
      </c>
      <c r="E1140" s="137">
        <v>0</v>
      </c>
      <c r="F1140" s="137">
        <v>0</v>
      </c>
    </row>
    <row r="1141" spans="1:6" ht="11.25">
      <c r="A1141" s="137" t="s">
        <v>158</v>
      </c>
      <c r="B1141" s="137" t="s">
        <v>85</v>
      </c>
      <c r="C1141" s="137" t="s">
        <v>52</v>
      </c>
      <c r="E1141" s="137">
        <v>0</v>
      </c>
      <c r="F1141" s="137">
        <v>0</v>
      </c>
    </row>
    <row r="1142" spans="1:6" ht="11.25">
      <c r="A1142" s="137" t="s">
        <v>158</v>
      </c>
      <c r="B1142" s="137" t="s">
        <v>506</v>
      </c>
      <c r="C1142" s="137" t="s">
        <v>18</v>
      </c>
      <c r="E1142" s="137">
        <v>0</v>
      </c>
      <c r="F1142" s="137">
        <v>0</v>
      </c>
    </row>
    <row r="1143" spans="1:6" ht="11.25">
      <c r="A1143" s="137" t="s">
        <v>158</v>
      </c>
      <c r="B1143" s="137" t="s">
        <v>805</v>
      </c>
      <c r="C1143" s="137" t="s">
        <v>20</v>
      </c>
      <c r="E1143" s="137">
        <v>0</v>
      </c>
      <c r="F1143" s="137">
        <v>0</v>
      </c>
    </row>
    <row r="1144" spans="1:6" ht="11.25">
      <c r="A1144" s="137" t="s">
        <v>158</v>
      </c>
      <c r="B1144" s="137" t="s">
        <v>1048</v>
      </c>
      <c r="C1144" s="137" t="s">
        <v>22</v>
      </c>
      <c r="E1144" s="137">
        <v>0</v>
      </c>
      <c r="F1144" s="137">
        <v>0</v>
      </c>
    </row>
    <row r="1145" spans="1:6" ht="11.25">
      <c r="A1145" s="137" t="s">
        <v>158</v>
      </c>
      <c r="B1145" s="137" t="s">
        <v>1236</v>
      </c>
      <c r="C1145" s="137" t="s">
        <v>24</v>
      </c>
      <c r="E1145" s="137">
        <v>0</v>
      </c>
      <c r="F1145" s="137">
        <v>0</v>
      </c>
    </row>
    <row r="1146" spans="1:6" ht="11.25">
      <c r="A1146" s="137" t="s">
        <v>158</v>
      </c>
      <c r="B1146" s="137" t="s">
        <v>1371</v>
      </c>
      <c r="C1146" s="137" t="s">
        <v>26</v>
      </c>
      <c r="E1146" s="137">
        <v>0</v>
      </c>
      <c r="F1146" s="137">
        <v>0</v>
      </c>
    </row>
    <row r="1147" spans="1:6" ht="11.25">
      <c r="A1147" s="137" t="s">
        <v>159</v>
      </c>
      <c r="B1147" s="137" t="s">
        <v>2219</v>
      </c>
      <c r="C1147" s="137" t="s">
        <v>2219</v>
      </c>
      <c r="E1147" s="137">
        <v>618</v>
      </c>
      <c r="F1147" s="137">
        <v>577</v>
      </c>
    </row>
    <row r="1148" spans="1:6" ht="11.25">
      <c r="A1148" s="137" t="s">
        <v>159</v>
      </c>
      <c r="B1148" s="137" t="s">
        <v>359</v>
      </c>
      <c r="C1148" s="137" t="s">
        <v>36</v>
      </c>
      <c r="E1148" s="137">
        <v>0</v>
      </c>
      <c r="F1148" s="137">
        <v>0</v>
      </c>
    </row>
    <row r="1149" spans="1:6" ht="11.25">
      <c r="A1149" s="137" t="s">
        <v>159</v>
      </c>
      <c r="B1149" s="137" t="s">
        <v>72</v>
      </c>
      <c r="C1149" s="137" t="s">
        <v>38</v>
      </c>
      <c r="E1149" s="137">
        <v>0</v>
      </c>
      <c r="F1149" s="137">
        <v>0</v>
      </c>
    </row>
    <row r="1150" spans="1:6" ht="11.25">
      <c r="A1150" s="137" t="s">
        <v>159</v>
      </c>
      <c r="B1150" s="137" t="s">
        <v>73</v>
      </c>
      <c r="C1150" s="137" t="s">
        <v>40</v>
      </c>
      <c r="E1150" s="137">
        <v>0</v>
      </c>
      <c r="F1150" s="137">
        <v>0</v>
      </c>
    </row>
    <row r="1151" spans="1:6" ht="11.25">
      <c r="A1151" s="137" t="s">
        <v>159</v>
      </c>
      <c r="B1151" s="137" t="s">
        <v>365</v>
      </c>
      <c r="C1151" s="137" t="s">
        <v>42</v>
      </c>
      <c r="E1151" s="137">
        <v>0</v>
      </c>
      <c r="F1151" s="137">
        <v>0</v>
      </c>
    </row>
    <row r="1152" spans="1:6" ht="11.25">
      <c r="A1152" s="137" t="s">
        <v>159</v>
      </c>
      <c r="B1152" s="137" t="s">
        <v>76</v>
      </c>
      <c r="C1152" s="137" t="s">
        <v>44</v>
      </c>
      <c r="E1152" s="137">
        <v>445</v>
      </c>
      <c r="F1152" s="137">
        <v>445</v>
      </c>
    </row>
    <row r="1153" spans="1:6" ht="11.25">
      <c r="A1153" s="137" t="s">
        <v>159</v>
      </c>
      <c r="B1153" s="137" t="s">
        <v>77</v>
      </c>
      <c r="C1153" s="137" t="s">
        <v>46</v>
      </c>
      <c r="E1153" s="137">
        <v>100</v>
      </c>
      <c r="F1153" s="137">
        <v>59</v>
      </c>
    </row>
    <row r="1154" spans="1:6" ht="11.25">
      <c r="A1154" s="137" t="s">
        <v>159</v>
      </c>
      <c r="B1154" s="137" t="s">
        <v>82</v>
      </c>
      <c r="C1154" s="137" t="s">
        <v>48</v>
      </c>
      <c r="E1154" s="137">
        <v>0</v>
      </c>
      <c r="F1154" s="137">
        <v>0</v>
      </c>
    </row>
    <row r="1155" spans="1:6" ht="11.25">
      <c r="A1155" s="137" t="s">
        <v>159</v>
      </c>
      <c r="B1155" s="137" t="s">
        <v>83</v>
      </c>
      <c r="C1155" s="137" t="s">
        <v>50</v>
      </c>
      <c r="E1155" s="137">
        <v>0</v>
      </c>
      <c r="F1155" s="137">
        <v>0</v>
      </c>
    </row>
    <row r="1156" spans="1:6" ht="11.25">
      <c r="A1156" s="137" t="s">
        <v>159</v>
      </c>
      <c r="B1156" s="137" t="s">
        <v>85</v>
      </c>
      <c r="C1156" s="137" t="s">
        <v>52</v>
      </c>
      <c r="E1156" s="137">
        <v>0</v>
      </c>
      <c r="F1156" s="137">
        <v>0</v>
      </c>
    </row>
    <row r="1157" spans="1:6" ht="11.25">
      <c r="A1157" s="137" t="s">
        <v>159</v>
      </c>
      <c r="B1157" s="137" t="s">
        <v>506</v>
      </c>
      <c r="C1157" s="137" t="s">
        <v>18</v>
      </c>
      <c r="E1157" s="137">
        <v>73</v>
      </c>
      <c r="F1157" s="137">
        <v>73</v>
      </c>
    </row>
    <row r="1158" spans="1:6" ht="11.25">
      <c r="A1158" s="137" t="s">
        <v>159</v>
      </c>
      <c r="B1158" s="137" t="s">
        <v>805</v>
      </c>
      <c r="C1158" s="137" t="s">
        <v>20</v>
      </c>
      <c r="E1158" s="137">
        <v>0</v>
      </c>
      <c r="F1158" s="137">
        <v>0</v>
      </c>
    </row>
    <row r="1159" spans="1:6" ht="11.25">
      <c r="A1159" s="137" t="s">
        <v>159</v>
      </c>
      <c r="B1159" s="137" t="s">
        <v>1048</v>
      </c>
      <c r="C1159" s="137" t="s">
        <v>22</v>
      </c>
      <c r="E1159" s="137">
        <v>0</v>
      </c>
      <c r="F1159" s="137">
        <v>0</v>
      </c>
    </row>
    <row r="1160" spans="1:6" ht="11.25">
      <c r="A1160" s="137" t="s">
        <v>159</v>
      </c>
      <c r="B1160" s="137" t="s">
        <v>1236</v>
      </c>
      <c r="C1160" s="137" t="s">
        <v>24</v>
      </c>
      <c r="E1160" s="137">
        <v>0</v>
      </c>
      <c r="F1160" s="137">
        <v>0</v>
      </c>
    </row>
    <row r="1161" spans="1:6" ht="11.25">
      <c r="A1161" s="137" t="s">
        <v>159</v>
      </c>
      <c r="B1161" s="137" t="s">
        <v>1371</v>
      </c>
      <c r="C1161" s="137" t="s">
        <v>26</v>
      </c>
      <c r="E1161" s="137">
        <v>0</v>
      </c>
      <c r="F1161" s="137">
        <v>0</v>
      </c>
    </row>
    <row r="1162" spans="1:6" ht="11.25">
      <c r="A1162" s="137" t="s">
        <v>160</v>
      </c>
      <c r="B1162" s="137" t="s">
        <v>2219</v>
      </c>
      <c r="C1162" s="137" t="s">
        <v>2219</v>
      </c>
      <c r="E1162" s="137">
        <v>1389826</v>
      </c>
      <c r="F1162" s="137">
        <v>1417711</v>
      </c>
    </row>
    <row r="1163" spans="1:6" ht="11.25">
      <c r="A1163" s="137" t="s">
        <v>160</v>
      </c>
      <c r="B1163" s="137" t="s">
        <v>359</v>
      </c>
      <c r="C1163" s="137" t="s">
        <v>36</v>
      </c>
      <c r="E1163" s="137">
        <v>0</v>
      </c>
      <c r="F1163" s="137">
        <v>0</v>
      </c>
    </row>
    <row r="1164" spans="1:6" ht="11.25">
      <c r="A1164" s="137" t="s">
        <v>160</v>
      </c>
      <c r="B1164" s="137" t="s">
        <v>72</v>
      </c>
      <c r="C1164" s="137" t="s">
        <v>38</v>
      </c>
      <c r="E1164" s="137">
        <v>10792</v>
      </c>
      <c r="F1164" s="137">
        <v>10616</v>
      </c>
    </row>
    <row r="1165" spans="1:6" ht="11.25">
      <c r="A1165" s="137" t="s">
        <v>160</v>
      </c>
      <c r="B1165" s="137" t="s">
        <v>73</v>
      </c>
      <c r="C1165" s="137" t="s">
        <v>40</v>
      </c>
      <c r="E1165" s="137">
        <v>3122</v>
      </c>
      <c r="F1165" s="137">
        <v>3111</v>
      </c>
    </row>
    <row r="1166" spans="1:6" ht="11.25">
      <c r="A1166" s="137" t="s">
        <v>160</v>
      </c>
      <c r="B1166" s="137" t="s">
        <v>365</v>
      </c>
      <c r="C1166" s="137" t="s">
        <v>42</v>
      </c>
      <c r="E1166" s="137">
        <v>245</v>
      </c>
      <c r="F1166" s="137">
        <v>245</v>
      </c>
    </row>
    <row r="1167" spans="1:6" ht="11.25">
      <c r="A1167" s="137" t="s">
        <v>160</v>
      </c>
      <c r="B1167" s="137" t="s">
        <v>76</v>
      </c>
      <c r="C1167" s="137" t="s">
        <v>44</v>
      </c>
      <c r="E1167" s="137">
        <v>5320</v>
      </c>
      <c r="F1167" s="137">
        <v>4574</v>
      </c>
    </row>
    <row r="1168" spans="1:6" ht="11.25">
      <c r="A1168" s="137" t="s">
        <v>160</v>
      </c>
      <c r="B1168" s="137" t="s">
        <v>77</v>
      </c>
      <c r="C1168" s="137" t="s">
        <v>46</v>
      </c>
      <c r="E1168" s="137">
        <v>25304</v>
      </c>
      <c r="F1168" s="137">
        <v>24636</v>
      </c>
    </row>
    <row r="1169" spans="1:6" ht="11.25">
      <c r="A1169" s="137" t="s">
        <v>160</v>
      </c>
      <c r="B1169" s="137" t="s">
        <v>82</v>
      </c>
      <c r="C1169" s="137" t="s">
        <v>48</v>
      </c>
      <c r="E1169" s="137">
        <v>0</v>
      </c>
      <c r="F1169" s="137">
        <v>0</v>
      </c>
    </row>
    <row r="1170" spans="1:6" ht="11.25">
      <c r="A1170" s="137" t="s">
        <v>160</v>
      </c>
      <c r="B1170" s="137" t="s">
        <v>83</v>
      </c>
      <c r="C1170" s="137" t="s">
        <v>50</v>
      </c>
      <c r="E1170" s="137">
        <v>0</v>
      </c>
      <c r="F1170" s="137">
        <v>0</v>
      </c>
    </row>
    <row r="1171" spans="1:6" ht="11.25">
      <c r="A1171" s="137" t="s">
        <v>160</v>
      </c>
      <c r="B1171" s="137" t="s">
        <v>85</v>
      </c>
      <c r="C1171" s="137" t="s">
        <v>52</v>
      </c>
      <c r="E1171" s="137">
        <v>1343600</v>
      </c>
      <c r="F1171" s="137">
        <v>1343554</v>
      </c>
    </row>
    <row r="1172" spans="1:6" ht="11.25">
      <c r="A1172" s="137" t="s">
        <v>160</v>
      </c>
      <c r="B1172" s="137" t="s">
        <v>506</v>
      </c>
      <c r="C1172" s="137" t="s">
        <v>18</v>
      </c>
      <c r="E1172" s="137">
        <v>1443</v>
      </c>
      <c r="F1172" s="137">
        <v>30975</v>
      </c>
    </row>
    <row r="1173" spans="1:6" ht="11.25">
      <c r="A1173" s="137" t="s">
        <v>160</v>
      </c>
      <c r="B1173" s="137" t="s">
        <v>805</v>
      </c>
      <c r="C1173" s="137" t="s">
        <v>20</v>
      </c>
      <c r="E1173" s="137">
        <v>0</v>
      </c>
      <c r="F1173" s="137">
        <v>0</v>
      </c>
    </row>
    <row r="1174" spans="1:6" ht="11.25">
      <c r="A1174" s="137" t="s">
        <v>160</v>
      </c>
      <c r="B1174" s="137" t="s">
        <v>1048</v>
      </c>
      <c r="C1174" s="137" t="s">
        <v>22</v>
      </c>
      <c r="E1174" s="137">
        <v>0</v>
      </c>
      <c r="F1174" s="137">
        <v>0</v>
      </c>
    </row>
    <row r="1175" spans="1:6" ht="11.25">
      <c r="A1175" s="137" t="s">
        <v>160</v>
      </c>
      <c r="B1175" s="137" t="s">
        <v>1236</v>
      </c>
      <c r="C1175" s="137" t="s">
        <v>24</v>
      </c>
      <c r="E1175" s="137">
        <v>0</v>
      </c>
      <c r="F1175" s="137">
        <v>0</v>
      </c>
    </row>
    <row r="1176" spans="1:6" ht="11.25">
      <c r="A1176" s="137" t="s">
        <v>160</v>
      </c>
      <c r="B1176" s="137" t="s">
        <v>1371</v>
      </c>
      <c r="C1176" s="137" t="s">
        <v>26</v>
      </c>
      <c r="E1176" s="137">
        <v>0</v>
      </c>
      <c r="F1176" s="137">
        <v>0</v>
      </c>
    </row>
    <row r="1177" spans="1:6" ht="11.25">
      <c r="A1177" s="137" t="s">
        <v>161</v>
      </c>
      <c r="B1177" s="137" t="s">
        <v>2219</v>
      </c>
      <c r="C1177" s="137" t="s">
        <v>162</v>
      </c>
      <c r="E1177" s="137">
        <v>642361</v>
      </c>
      <c r="F1177" s="137">
        <v>620177</v>
      </c>
    </row>
    <row r="1178" spans="1:6" ht="11.25">
      <c r="A1178" s="137" t="s">
        <v>161</v>
      </c>
      <c r="B1178" s="137" t="s">
        <v>359</v>
      </c>
      <c r="C1178" s="137" t="s">
        <v>36</v>
      </c>
      <c r="E1178" s="137">
        <v>1000</v>
      </c>
      <c r="F1178" s="137">
        <v>782</v>
      </c>
    </row>
    <row r="1179" spans="1:6" ht="11.25">
      <c r="A1179" s="137" t="s">
        <v>161</v>
      </c>
      <c r="B1179" s="137" t="s">
        <v>72</v>
      </c>
      <c r="C1179" s="137" t="s">
        <v>38</v>
      </c>
      <c r="E1179" s="137">
        <v>263433</v>
      </c>
      <c r="F1179" s="137">
        <v>255717</v>
      </c>
    </row>
    <row r="1180" spans="1:6" ht="11.25">
      <c r="A1180" s="137" t="s">
        <v>161</v>
      </c>
      <c r="B1180" s="137" t="s">
        <v>73</v>
      </c>
      <c r="C1180" s="137" t="s">
        <v>40</v>
      </c>
      <c r="E1180" s="137">
        <v>145246</v>
      </c>
      <c r="F1180" s="137">
        <v>138943</v>
      </c>
    </row>
    <row r="1181" spans="1:6" ht="11.25">
      <c r="A1181" s="137" t="s">
        <v>161</v>
      </c>
      <c r="B1181" s="137" t="s">
        <v>365</v>
      </c>
      <c r="C1181" s="137" t="s">
        <v>42</v>
      </c>
      <c r="E1181" s="137">
        <v>881</v>
      </c>
      <c r="F1181" s="137">
        <v>1010</v>
      </c>
    </row>
    <row r="1182" spans="1:6" ht="11.25">
      <c r="A1182" s="137" t="s">
        <v>161</v>
      </c>
      <c r="B1182" s="137" t="s">
        <v>76</v>
      </c>
      <c r="C1182" s="137" t="s">
        <v>44</v>
      </c>
      <c r="E1182" s="137">
        <v>133307</v>
      </c>
      <c r="F1182" s="137">
        <v>131021</v>
      </c>
    </row>
    <row r="1183" spans="1:6" ht="11.25">
      <c r="A1183" s="137" t="s">
        <v>161</v>
      </c>
      <c r="B1183" s="137" t="s">
        <v>77</v>
      </c>
      <c r="C1183" s="137" t="s">
        <v>46</v>
      </c>
      <c r="E1183" s="137">
        <v>41102</v>
      </c>
      <c r="F1183" s="137">
        <v>37479</v>
      </c>
    </row>
    <row r="1184" spans="1:6" ht="11.25">
      <c r="A1184" s="137" t="s">
        <v>161</v>
      </c>
      <c r="B1184" s="137" t="s">
        <v>82</v>
      </c>
      <c r="C1184" s="137" t="s">
        <v>48</v>
      </c>
      <c r="E1184" s="137">
        <v>2899</v>
      </c>
      <c r="F1184" s="137">
        <v>2884</v>
      </c>
    </row>
    <row r="1185" spans="1:6" ht="11.25">
      <c r="A1185" s="137" t="s">
        <v>161</v>
      </c>
      <c r="B1185" s="137" t="s">
        <v>83</v>
      </c>
      <c r="C1185" s="137" t="s">
        <v>50</v>
      </c>
      <c r="E1185" s="137">
        <v>0</v>
      </c>
      <c r="F1185" s="137">
        <v>0</v>
      </c>
    </row>
    <row r="1186" spans="1:6" ht="11.25">
      <c r="A1186" s="137" t="s">
        <v>161</v>
      </c>
      <c r="B1186" s="137" t="s">
        <v>85</v>
      </c>
      <c r="C1186" s="137" t="s">
        <v>52</v>
      </c>
      <c r="E1186" s="137">
        <v>21850</v>
      </c>
      <c r="F1186" s="137">
        <v>21950</v>
      </c>
    </row>
    <row r="1187" spans="1:6" ht="11.25">
      <c r="A1187" s="137" t="s">
        <v>161</v>
      </c>
      <c r="B1187" s="137" t="s">
        <v>506</v>
      </c>
      <c r="C1187" s="137" t="s">
        <v>18</v>
      </c>
      <c r="E1187" s="137">
        <v>19143</v>
      </c>
      <c r="F1187" s="137">
        <v>17106</v>
      </c>
    </row>
    <row r="1188" spans="1:6" ht="11.25">
      <c r="A1188" s="137" t="s">
        <v>161</v>
      </c>
      <c r="B1188" s="137" t="s">
        <v>805</v>
      </c>
      <c r="C1188" s="137" t="s">
        <v>20</v>
      </c>
      <c r="E1188" s="137">
        <v>0</v>
      </c>
      <c r="F1188" s="137">
        <v>185</v>
      </c>
    </row>
    <row r="1189" spans="1:6" ht="11.25">
      <c r="A1189" s="137" t="s">
        <v>161</v>
      </c>
      <c r="B1189" s="137" t="s">
        <v>1048</v>
      </c>
      <c r="C1189" s="137" t="s">
        <v>22</v>
      </c>
      <c r="E1189" s="137">
        <v>0</v>
      </c>
      <c r="F1189" s="137">
        <v>0</v>
      </c>
    </row>
    <row r="1190" spans="1:6" ht="11.25">
      <c r="A1190" s="137" t="s">
        <v>161</v>
      </c>
      <c r="B1190" s="137" t="s">
        <v>1236</v>
      </c>
      <c r="C1190" s="137" t="s">
        <v>24</v>
      </c>
      <c r="E1190" s="137">
        <v>13500</v>
      </c>
      <c r="F1190" s="137">
        <v>13100</v>
      </c>
    </row>
    <row r="1191" spans="1:6" ht="11.25">
      <c r="A1191" s="137" t="s">
        <v>161</v>
      </c>
      <c r="B1191" s="137" t="s">
        <v>1371</v>
      </c>
      <c r="C1191" s="137" t="s">
        <v>26</v>
      </c>
      <c r="E1191" s="137">
        <v>0</v>
      </c>
      <c r="F1191" s="137">
        <v>0</v>
      </c>
    </row>
    <row r="1192" spans="1:6" ht="11.25">
      <c r="A1192" s="137" t="s">
        <v>163</v>
      </c>
      <c r="B1192" s="137" t="s">
        <v>2219</v>
      </c>
      <c r="C1192" s="137" t="s">
        <v>2219</v>
      </c>
      <c r="E1192" s="137">
        <v>1880</v>
      </c>
      <c r="F1192" s="137">
        <v>1880</v>
      </c>
    </row>
    <row r="1193" spans="1:6" ht="11.25">
      <c r="A1193" s="137" t="s">
        <v>163</v>
      </c>
      <c r="B1193" s="137" t="s">
        <v>359</v>
      </c>
      <c r="C1193" s="137" t="s">
        <v>36</v>
      </c>
      <c r="E1193" s="137">
        <v>0</v>
      </c>
      <c r="F1193" s="137">
        <v>0</v>
      </c>
    </row>
    <row r="1194" spans="1:6" ht="11.25">
      <c r="A1194" s="137" t="s">
        <v>163</v>
      </c>
      <c r="B1194" s="137" t="s">
        <v>72</v>
      </c>
      <c r="C1194" s="137" t="s">
        <v>38</v>
      </c>
      <c r="E1194" s="137">
        <v>902</v>
      </c>
      <c r="F1194" s="137">
        <v>902</v>
      </c>
    </row>
    <row r="1195" spans="1:6" ht="11.25">
      <c r="A1195" s="137" t="s">
        <v>163</v>
      </c>
      <c r="B1195" s="137" t="s">
        <v>73</v>
      </c>
      <c r="C1195" s="137" t="s">
        <v>40</v>
      </c>
      <c r="E1195" s="137">
        <v>394</v>
      </c>
      <c r="F1195" s="137">
        <v>394</v>
      </c>
    </row>
    <row r="1196" spans="1:6" ht="11.25">
      <c r="A1196" s="137" t="s">
        <v>163</v>
      </c>
      <c r="B1196" s="137" t="s">
        <v>365</v>
      </c>
      <c r="C1196" s="137" t="s">
        <v>42</v>
      </c>
      <c r="E1196" s="137">
        <v>0</v>
      </c>
      <c r="F1196" s="137">
        <v>0</v>
      </c>
    </row>
    <row r="1197" spans="1:6" ht="11.25">
      <c r="A1197" s="137" t="s">
        <v>163</v>
      </c>
      <c r="B1197" s="137" t="s">
        <v>76</v>
      </c>
      <c r="C1197" s="137" t="s">
        <v>44</v>
      </c>
      <c r="E1197" s="137">
        <v>0</v>
      </c>
      <c r="F1197" s="137">
        <v>0</v>
      </c>
    </row>
    <row r="1198" spans="1:6" ht="11.25">
      <c r="A1198" s="137" t="s">
        <v>163</v>
      </c>
      <c r="B1198" s="137" t="s">
        <v>77</v>
      </c>
      <c r="C1198" s="137" t="s">
        <v>46</v>
      </c>
      <c r="E1198" s="137">
        <v>84</v>
      </c>
      <c r="F1198" s="137">
        <v>84</v>
      </c>
    </row>
    <row r="1199" spans="1:6" ht="11.25">
      <c r="A1199" s="137" t="s">
        <v>163</v>
      </c>
      <c r="B1199" s="137" t="s">
        <v>82</v>
      </c>
      <c r="C1199" s="137" t="s">
        <v>48</v>
      </c>
      <c r="E1199" s="137">
        <v>0</v>
      </c>
      <c r="F1199" s="137">
        <v>0</v>
      </c>
    </row>
    <row r="1200" spans="1:6" ht="11.25">
      <c r="A1200" s="137" t="s">
        <v>163</v>
      </c>
      <c r="B1200" s="137" t="s">
        <v>83</v>
      </c>
      <c r="C1200" s="137" t="s">
        <v>50</v>
      </c>
      <c r="E1200" s="137">
        <v>0</v>
      </c>
      <c r="F1200" s="137">
        <v>0</v>
      </c>
    </row>
    <row r="1201" spans="1:6" ht="11.25">
      <c r="A1201" s="137" t="s">
        <v>163</v>
      </c>
      <c r="B1201" s="137" t="s">
        <v>85</v>
      </c>
      <c r="C1201" s="137" t="s">
        <v>52</v>
      </c>
      <c r="E1201" s="137">
        <v>500</v>
      </c>
      <c r="F1201" s="137">
        <v>500</v>
      </c>
    </row>
    <row r="1202" spans="1:6" ht="11.25">
      <c r="A1202" s="137" t="s">
        <v>163</v>
      </c>
      <c r="B1202" s="137" t="s">
        <v>506</v>
      </c>
      <c r="C1202" s="137" t="s">
        <v>18</v>
      </c>
      <c r="E1202" s="137">
        <v>0</v>
      </c>
      <c r="F1202" s="137">
        <v>0</v>
      </c>
    </row>
    <row r="1203" spans="1:6" ht="11.25">
      <c r="A1203" s="137" t="s">
        <v>163</v>
      </c>
      <c r="B1203" s="137" t="s">
        <v>805</v>
      </c>
      <c r="C1203" s="137" t="s">
        <v>20</v>
      </c>
      <c r="E1203" s="137">
        <v>0</v>
      </c>
      <c r="F1203" s="137">
        <v>0</v>
      </c>
    </row>
    <row r="1204" spans="1:6" ht="11.25">
      <c r="A1204" s="137" t="s">
        <v>163</v>
      </c>
      <c r="B1204" s="137" t="s">
        <v>1048</v>
      </c>
      <c r="C1204" s="137" t="s">
        <v>22</v>
      </c>
      <c r="E1204" s="137">
        <v>0</v>
      </c>
      <c r="F1204" s="137">
        <v>0</v>
      </c>
    </row>
    <row r="1205" spans="1:6" ht="11.25">
      <c r="A1205" s="137" t="s">
        <v>163</v>
      </c>
      <c r="B1205" s="137" t="s">
        <v>1236</v>
      </c>
      <c r="C1205" s="137" t="s">
        <v>24</v>
      </c>
      <c r="E1205" s="137">
        <v>0</v>
      </c>
      <c r="F1205" s="137">
        <v>0</v>
      </c>
    </row>
    <row r="1206" spans="1:6" ht="11.25">
      <c r="A1206" s="137" t="s">
        <v>163</v>
      </c>
      <c r="B1206" s="137" t="s">
        <v>1371</v>
      </c>
      <c r="C1206" s="137" t="s">
        <v>26</v>
      </c>
      <c r="E1206" s="137">
        <v>0</v>
      </c>
      <c r="F1206" s="137">
        <v>0</v>
      </c>
    </row>
    <row r="1207" spans="1:6" ht="11.25">
      <c r="A1207" s="137" t="s">
        <v>164</v>
      </c>
      <c r="B1207" s="137" t="s">
        <v>2219</v>
      </c>
      <c r="C1207" s="137" t="s">
        <v>2219</v>
      </c>
      <c r="E1207" s="137">
        <v>53794</v>
      </c>
      <c r="F1207" s="137">
        <v>54392</v>
      </c>
    </row>
    <row r="1208" spans="1:6" ht="11.25">
      <c r="A1208" s="137" t="s">
        <v>164</v>
      </c>
      <c r="B1208" s="137" t="s">
        <v>359</v>
      </c>
      <c r="C1208" s="137" t="s">
        <v>36</v>
      </c>
      <c r="E1208" s="137">
        <v>0</v>
      </c>
      <c r="F1208" s="137">
        <v>58</v>
      </c>
    </row>
    <row r="1209" spans="1:6" ht="11.25">
      <c r="A1209" s="137" t="s">
        <v>164</v>
      </c>
      <c r="B1209" s="137" t="s">
        <v>72</v>
      </c>
      <c r="C1209" s="137" t="s">
        <v>38</v>
      </c>
      <c r="E1209" s="137">
        <v>2733</v>
      </c>
      <c r="F1209" s="137">
        <v>2783</v>
      </c>
    </row>
    <row r="1210" spans="1:6" ht="11.25">
      <c r="A1210" s="137" t="s">
        <v>164</v>
      </c>
      <c r="B1210" s="137" t="s">
        <v>73</v>
      </c>
      <c r="C1210" s="137" t="s">
        <v>40</v>
      </c>
      <c r="E1210" s="137">
        <v>737</v>
      </c>
      <c r="F1210" s="137">
        <v>716</v>
      </c>
    </row>
    <row r="1211" spans="1:6" ht="11.25">
      <c r="A1211" s="137" t="s">
        <v>164</v>
      </c>
      <c r="B1211" s="137" t="s">
        <v>365</v>
      </c>
      <c r="C1211" s="137" t="s">
        <v>42</v>
      </c>
      <c r="E1211" s="137">
        <v>751</v>
      </c>
      <c r="F1211" s="137">
        <v>751</v>
      </c>
    </row>
    <row r="1212" spans="1:6" ht="11.25">
      <c r="A1212" s="137" t="s">
        <v>164</v>
      </c>
      <c r="B1212" s="137" t="s">
        <v>76</v>
      </c>
      <c r="C1212" s="137" t="s">
        <v>44</v>
      </c>
      <c r="E1212" s="137">
        <v>30411</v>
      </c>
      <c r="F1212" s="137">
        <v>30763</v>
      </c>
    </row>
    <row r="1213" spans="1:6" ht="11.25">
      <c r="A1213" s="137" t="s">
        <v>164</v>
      </c>
      <c r="B1213" s="137" t="s">
        <v>77</v>
      </c>
      <c r="C1213" s="137" t="s">
        <v>46</v>
      </c>
      <c r="E1213" s="137">
        <v>9179</v>
      </c>
      <c r="F1213" s="137">
        <v>9327</v>
      </c>
    </row>
    <row r="1214" spans="1:6" ht="11.25">
      <c r="A1214" s="137" t="s">
        <v>164</v>
      </c>
      <c r="B1214" s="137" t="s">
        <v>82</v>
      </c>
      <c r="C1214" s="137" t="s">
        <v>48</v>
      </c>
      <c r="E1214" s="137">
        <v>2884</v>
      </c>
      <c r="F1214" s="137">
        <v>2884</v>
      </c>
    </row>
    <row r="1215" spans="1:6" ht="11.25">
      <c r="A1215" s="137" t="s">
        <v>164</v>
      </c>
      <c r="B1215" s="137" t="s">
        <v>83</v>
      </c>
      <c r="C1215" s="137" t="s">
        <v>50</v>
      </c>
      <c r="E1215" s="137">
        <v>0</v>
      </c>
      <c r="F1215" s="137">
        <v>0</v>
      </c>
    </row>
    <row r="1216" spans="1:6" ht="11.25">
      <c r="A1216" s="137" t="s">
        <v>164</v>
      </c>
      <c r="B1216" s="137" t="s">
        <v>85</v>
      </c>
      <c r="C1216" s="137" t="s">
        <v>52</v>
      </c>
      <c r="E1216" s="137">
        <v>1490</v>
      </c>
      <c r="F1216" s="137">
        <v>1603</v>
      </c>
    </row>
    <row r="1217" spans="1:6" ht="11.25">
      <c r="A1217" s="137" t="s">
        <v>164</v>
      </c>
      <c r="B1217" s="137" t="s">
        <v>506</v>
      </c>
      <c r="C1217" s="137" t="s">
        <v>18</v>
      </c>
      <c r="E1217" s="137">
        <v>2109</v>
      </c>
      <c r="F1217" s="137">
        <v>2007</v>
      </c>
    </row>
    <row r="1218" spans="1:6" ht="11.25">
      <c r="A1218" s="137" t="s">
        <v>164</v>
      </c>
      <c r="B1218" s="137" t="s">
        <v>805</v>
      </c>
      <c r="C1218" s="137" t="s">
        <v>20</v>
      </c>
      <c r="E1218" s="137">
        <v>0</v>
      </c>
      <c r="F1218" s="137">
        <v>0</v>
      </c>
    </row>
    <row r="1219" spans="1:6" ht="11.25">
      <c r="A1219" s="137" t="s">
        <v>164</v>
      </c>
      <c r="B1219" s="137" t="s">
        <v>1048</v>
      </c>
      <c r="C1219" s="137" t="s">
        <v>22</v>
      </c>
      <c r="E1219" s="137">
        <v>0</v>
      </c>
      <c r="F1219" s="137">
        <v>0</v>
      </c>
    </row>
    <row r="1220" spans="1:6" ht="11.25">
      <c r="A1220" s="137" t="s">
        <v>164</v>
      </c>
      <c r="B1220" s="137" t="s">
        <v>1236</v>
      </c>
      <c r="C1220" s="137" t="s">
        <v>24</v>
      </c>
      <c r="E1220" s="137">
        <v>3500</v>
      </c>
      <c r="F1220" s="137">
        <v>3500</v>
      </c>
    </row>
    <row r="1221" spans="1:6" ht="11.25">
      <c r="A1221" s="137" t="s">
        <v>164</v>
      </c>
      <c r="B1221" s="137" t="s">
        <v>1371</v>
      </c>
      <c r="C1221" s="137" t="s">
        <v>26</v>
      </c>
      <c r="E1221" s="137">
        <v>0</v>
      </c>
      <c r="F1221" s="137">
        <v>0</v>
      </c>
    </row>
    <row r="1222" spans="1:6" ht="11.25">
      <c r="A1222" s="137" t="s">
        <v>165</v>
      </c>
      <c r="B1222" s="137" t="s">
        <v>2219</v>
      </c>
      <c r="C1222" s="137" t="s">
        <v>2219</v>
      </c>
      <c r="E1222" s="137">
        <v>4582</v>
      </c>
      <c r="F1222" s="137">
        <v>1831</v>
      </c>
    </row>
    <row r="1223" spans="1:6" ht="11.25">
      <c r="A1223" s="137" t="s">
        <v>165</v>
      </c>
      <c r="B1223" s="137" t="s">
        <v>359</v>
      </c>
      <c r="C1223" s="137" t="s">
        <v>36</v>
      </c>
      <c r="E1223" s="137">
        <v>0</v>
      </c>
      <c r="F1223" s="137">
        <v>0</v>
      </c>
    </row>
    <row r="1224" spans="1:6" ht="11.25">
      <c r="A1224" s="137" t="s">
        <v>165</v>
      </c>
      <c r="B1224" s="137" t="s">
        <v>72</v>
      </c>
      <c r="C1224" s="137" t="s">
        <v>38</v>
      </c>
      <c r="E1224" s="137">
        <v>700</v>
      </c>
      <c r="F1224" s="137">
        <v>419</v>
      </c>
    </row>
    <row r="1225" spans="1:6" ht="11.25">
      <c r="A1225" s="137" t="s">
        <v>165</v>
      </c>
      <c r="B1225" s="137" t="s">
        <v>73</v>
      </c>
      <c r="C1225" s="137" t="s">
        <v>40</v>
      </c>
      <c r="E1225" s="137">
        <v>200</v>
      </c>
      <c r="F1225" s="137">
        <v>117</v>
      </c>
    </row>
    <row r="1226" spans="1:6" ht="11.25">
      <c r="A1226" s="137" t="s">
        <v>165</v>
      </c>
      <c r="B1226" s="137" t="s">
        <v>365</v>
      </c>
      <c r="C1226" s="137" t="s">
        <v>42</v>
      </c>
      <c r="E1226" s="137">
        <v>0</v>
      </c>
      <c r="F1226" s="137">
        <v>0</v>
      </c>
    </row>
    <row r="1227" spans="1:6" ht="11.25">
      <c r="A1227" s="137" t="s">
        <v>165</v>
      </c>
      <c r="B1227" s="137" t="s">
        <v>76</v>
      </c>
      <c r="C1227" s="137" t="s">
        <v>44</v>
      </c>
      <c r="E1227" s="137">
        <v>1200</v>
      </c>
      <c r="F1227" s="137">
        <v>583</v>
      </c>
    </row>
    <row r="1228" spans="1:6" ht="11.25">
      <c r="A1228" s="137" t="s">
        <v>165</v>
      </c>
      <c r="B1228" s="137" t="s">
        <v>77</v>
      </c>
      <c r="C1228" s="137" t="s">
        <v>46</v>
      </c>
      <c r="E1228" s="137">
        <v>2482</v>
      </c>
      <c r="F1228" s="137">
        <v>712</v>
      </c>
    </row>
    <row r="1229" spans="1:6" ht="11.25">
      <c r="A1229" s="137" t="s">
        <v>165</v>
      </c>
      <c r="B1229" s="137" t="s">
        <v>82</v>
      </c>
      <c r="C1229" s="137" t="s">
        <v>48</v>
      </c>
      <c r="E1229" s="137">
        <v>0</v>
      </c>
      <c r="F1229" s="137">
        <v>0</v>
      </c>
    </row>
    <row r="1230" spans="1:6" ht="11.25">
      <c r="A1230" s="137" t="s">
        <v>165</v>
      </c>
      <c r="B1230" s="137" t="s">
        <v>83</v>
      </c>
      <c r="C1230" s="137" t="s">
        <v>50</v>
      </c>
      <c r="E1230" s="137">
        <v>0</v>
      </c>
      <c r="F1230" s="137">
        <v>0</v>
      </c>
    </row>
    <row r="1231" spans="1:6" ht="11.25">
      <c r="A1231" s="137" t="s">
        <v>165</v>
      </c>
      <c r="B1231" s="137" t="s">
        <v>85</v>
      </c>
      <c r="C1231" s="137" t="s">
        <v>52</v>
      </c>
      <c r="E1231" s="137">
        <v>0</v>
      </c>
      <c r="F1231" s="137">
        <v>0</v>
      </c>
    </row>
    <row r="1232" spans="1:6" ht="11.25">
      <c r="A1232" s="137" t="s">
        <v>165</v>
      </c>
      <c r="B1232" s="137" t="s">
        <v>506</v>
      </c>
      <c r="C1232" s="137" t="s">
        <v>18</v>
      </c>
      <c r="E1232" s="137">
        <v>0</v>
      </c>
      <c r="F1232" s="137">
        <v>0</v>
      </c>
    </row>
    <row r="1233" spans="1:6" ht="11.25">
      <c r="A1233" s="137" t="s">
        <v>165</v>
      </c>
      <c r="B1233" s="137" t="s">
        <v>805</v>
      </c>
      <c r="C1233" s="137" t="s">
        <v>20</v>
      </c>
      <c r="E1233" s="137">
        <v>0</v>
      </c>
      <c r="F1233" s="137">
        <v>0</v>
      </c>
    </row>
    <row r="1234" spans="1:6" ht="11.25">
      <c r="A1234" s="137" t="s">
        <v>165</v>
      </c>
      <c r="B1234" s="137" t="s">
        <v>1048</v>
      </c>
      <c r="C1234" s="137" t="s">
        <v>22</v>
      </c>
      <c r="E1234" s="137">
        <v>0</v>
      </c>
      <c r="F1234" s="137">
        <v>0</v>
      </c>
    </row>
    <row r="1235" spans="1:6" ht="11.25">
      <c r="A1235" s="137" t="s">
        <v>165</v>
      </c>
      <c r="B1235" s="137" t="s">
        <v>1236</v>
      </c>
      <c r="C1235" s="137" t="s">
        <v>24</v>
      </c>
      <c r="E1235" s="137">
        <v>0</v>
      </c>
      <c r="F1235" s="137">
        <v>0</v>
      </c>
    </row>
    <row r="1236" spans="1:6" ht="11.25">
      <c r="A1236" s="137" t="s">
        <v>165</v>
      </c>
      <c r="B1236" s="137" t="s">
        <v>1371</v>
      </c>
      <c r="C1236" s="137" t="s">
        <v>26</v>
      </c>
      <c r="E1236" s="137">
        <v>0</v>
      </c>
      <c r="F1236" s="137">
        <v>0</v>
      </c>
    </row>
    <row r="1237" spans="1:6" ht="11.25">
      <c r="A1237" s="137" t="s">
        <v>166</v>
      </c>
      <c r="B1237" s="137" t="s">
        <v>2219</v>
      </c>
      <c r="C1237" s="137" t="s">
        <v>2219</v>
      </c>
      <c r="E1237" s="137">
        <v>330297</v>
      </c>
      <c r="F1237" s="137">
        <v>320553</v>
      </c>
    </row>
    <row r="1238" spans="1:6" ht="11.25">
      <c r="A1238" s="137" t="s">
        <v>166</v>
      </c>
      <c r="B1238" s="137" t="s">
        <v>359</v>
      </c>
      <c r="C1238" s="137" t="s">
        <v>36</v>
      </c>
      <c r="E1238" s="137">
        <v>0</v>
      </c>
      <c r="F1238" s="137">
        <v>0</v>
      </c>
    </row>
    <row r="1239" spans="1:6" ht="11.25">
      <c r="A1239" s="137" t="s">
        <v>166</v>
      </c>
      <c r="B1239" s="137" t="s">
        <v>72</v>
      </c>
      <c r="C1239" s="137" t="s">
        <v>38</v>
      </c>
      <c r="E1239" s="137">
        <v>201446</v>
      </c>
      <c r="F1239" s="137">
        <v>197265</v>
      </c>
    </row>
    <row r="1240" spans="1:6" ht="11.25">
      <c r="A1240" s="137" t="s">
        <v>166</v>
      </c>
      <c r="B1240" s="137" t="s">
        <v>73</v>
      </c>
      <c r="C1240" s="137" t="s">
        <v>40</v>
      </c>
      <c r="E1240" s="137">
        <v>125980</v>
      </c>
      <c r="F1240" s="137">
        <v>120442</v>
      </c>
    </row>
    <row r="1241" spans="1:6" ht="11.25">
      <c r="A1241" s="137" t="s">
        <v>166</v>
      </c>
      <c r="B1241" s="137" t="s">
        <v>365</v>
      </c>
      <c r="C1241" s="137" t="s">
        <v>42</v>
      </c>
      <c r="E1241" s="137">
        <v>7</v>
      </c>
      <c r="F1241" s="137">
        <v>7</v>
      </c>
    </row>
    <row r="1242" spans="1:6" ht="11.25">
      <c r="A1242" s="137" t="s">
        <v>166</v>
      </c>
      <c r="B1242" s="137" t="s">
        <v>76</v>
      </c>
      <c r="C1242" s="137" t="s">
        <v>44</v>
      </c>
      <c r="E1242" s="137">
        <v>744</v>
      </c>
      <c r="F1242" s="137">
        <v>569</v>
      </c>
    </row>
    <row r="1243" spans="1:6" ht="11.25">
      <c r="A1243" s="137" t="s">
        <v>166</v>
      </c>
      <c r="B1243" s="137" t="s">
        <v>77</v>
      </c>
      <c r="C1243" s="137" t="s">
        <v>46</v>
      </c>
      <c r="E1243" s="137">
        <v>945</v>
      </c>
      <c r="F1243" s="137">
        <v>1108</v>
      </c>
    </row>
    <row r="1244" spans="1:6" ht="11.25">
      <c r="A1244" s="137" t="s">
        <v>166</v>
      </c>
      <c r="B1244" s="137" t="s">
        <v>82</v>
      </c>
      <c r="C1244" s="137" t="s">
        <v>48</v>
      </c>
      <c r="E1244" s="137">
        <v>0</v>
      </c>
      <c r="F1244" s="137">
        <v>0</v>
      </c>
    </row>
    <row r="1245" spans="1:6" ht="11.25">
      <c r="A1245" s="137" t="s">
        <v>166</v>
      </c>
      <c r="B1245" s="137" t="s">
        <v>83</v>
      </c>
      <c r="C1245" s="137" t="s">
        <v>50</v>
      </c>
      <c r="E1245" s="137">
        <v>0</v>
      </c>
      <c r="F1245" s="137">
        <v>0</v>
      </c>
    </row>
    <row r="1246" spans="1:6" ht="11.25">
      <c r="A1246" s="137" t="s">
        <v>166</v>
      </c>
      <c r="B1246" s="137" t="s">
        <v>85</v>
      </c>
      <c r="C1246" s="137" t="s">
        <v>52</v>
      </c>
      <c r="E1246" s="137">
        <v>1175</v>
      </c>
      <c r="F1246" s="137">
        <v>1162</v>
      </c>
    </row>
    <row r="1247" spans="1:6" ht="11.25">
      <c r="A1247" s="137" t="s">
        <v>166</v>
      </c>
      <c r="B1247" s="137" t="s">
        <v>506</v>
      </c>
      <c r="C1247" s="137" t="s">
        <v>18</v>
      </c>
      <c r="E1247" s="137">
        <v>0</v>
      </c>
      <c r="F1247" s="137">
        <v>0</v>
      </c>
    </row>
    <row r="1248" spans="1:6" ht="11.25">
      <c r="A1248" s="137" t="s">
        <v>166</v>
      </c>
      <c r="B1248" s="137" t="s">
        <v>805</v>
      </c>
      <c r="C1248" s="137" t="s">
        <v>20</v>
      </c>
      <c r="E1248" s="137">
        <v>0</v>
      </c>
      <c r="F1248" s="137">
        <v>0</v>
      </c>
    </row>
    <row r="1249" spans="1:6" ht="11.25">
      <c r="A1249" s="137" t="s">
        <v>166</v>
      </c>
      <c r="B1249" s="137" t="s">
        <v>1048</v>
      </c>
      <c r="C1249" s="137" t="s">
        <v>22</v>
      </c>
      <c r="E1249" s="137">
        <v>0</v>
      </c>
      <c r="F1249" s="137">
        <v>0</v>
      </c>
    </row>
    <row r="1250" spans="1:6" ht="11.25">
      <c r="A1250" s="137" t="s">
        <v>166</v>
      </c>
      <c r="B1250" s="137" t="s">
        <v>1236</v>
      </c>
      <c r="C1250" s="137" t="s">
        <v>24</v>
      </c>
      <c r="E1250" s="137">
        <v>0</v>
      </c>
      <c r="F1250" s="137">
        <v>0</v>
      </c>
    </row>
    <row r="1251" spans="1:6" ht="11.25">
      <c r="A1251" s="137" t="s">
        <v>166</v>
      </c>
      <c r="B1251" s="137" t="s">
        <v>1371</v>
      </c>
      <c r="C1251" s="137" t="s">
        <v>26</v>
      </c>
      <c r="E1251" s="137">
        <v>0</v>
      </c>
      <c r="F1251" s="137">
        <v>0</v>
      </c>
    </row>
    <row r="1252" spans="1:6" ht="11.25">
      <c r="A1252" s="137" t="s">
        <v>167</v>
      </c>
      <c r="B1252" s="137" t="s">
        <v>2219</v>
      </c>
      <c r="C1252" s="137" t="s">
        <v>2219</v>
      </c>
      <c r="E1252" s="137">
        <v>251808</v>
      </c>
      <c r="F1252" s="137">
        <v>241521</v>
      </c>
    </row>
    <row r="1253" spans="1:6" ht="11.25">
      <c r="A1253" s="137" t="s">
        <v>167</v>
      </c>
      <c r="B1253" s="137" t="s">
        <v>359</v>
      </c>
      <c r="C1253" s="137" t="s">
        <v>36</v>
      </c>
      <c r="E1253" s="137">
        <v>1000</v>
      </c>
      <c r="F1253" s="137">
        <v>724</v>
      </c>
    </row>
    <row r="1254" spans="1:6" ht="11.25">
      <c r="A1254" s="137" t="s">
        <v>167</v>
      </c>
      <c r="B1254" s="137" t="s">
        <v>72</v>
      </c>
      <c r="C1254" s="137" t="s">
        <v>38</v>
      </c>
      <c r="E1254" s="137">
        <v>57652</v>
      </c>
      <c r="F1254" s="137">
        <v>54348</v>
      </c>
    </row>
    <row r="1255" spans="1:6" ht="11.25">
      <c r="A1255" s="137" t="s">
        <v>167</v>
      </c>
      <c r="B1255" s="137" t="s">
        <v>73</v>
      </c>
      <c r="C1255" s="137" t="s">
        <v>40</v>
      </c>
      <c r="E1255" s="137">
        <v>17935</v>
      </c>
      <c r="F1255" s="137">
        <v>17274</v>
      </c>
    </row>
    <row r="1256" spans="1:6" ht="11.25">
      <c r="A1256" s="137" t="s">
        <v>167</v>
      </c>
      <c r="B1256" s="137" t="s">
        <v>365</v>
      </c>
      <c r="C1256" s="137" t="s">
        <v>42</v>
      </c>
      <c r="E1256" s="137">
        <v>123</v>
      </c>
      <c r="F1256" s="137">
        <v>252</v>
      </c>
    </row>
    <row r="1257" spans="1:6" ht="11.25">
      <c r="A1257" s="137" t="s">
        <v>167</v>
      </c>
      <c r="B1257" s="137" t="s">
        <v>76</v>
      </c>
      <c r="C1257" s="137" t="s">
        <v>44</v>
      </c>
      <c r="E1257" s="137">
        <v>100952</v>
      </c>
      <c r="F1257" s="137">
        <v>99106</v>
      </c>
    </row>
    <row r="1258" spans="1:6" ht="11.25">
      <c r="A1258" s="137" t="s">
        <v>167</v>
      </c>
      <c r="B1258" s="137" t="s">
        <v>77</v>
      </c>
      <c r="C1258" s="137" t="s">
        <v>46</v>
      </c>
      <c r="E1258" s="137">
        <v>28412</v>
      </c>
      <c r="F1258" s="137">
        <v>26248</v>
      </c>
    </row>
    <row r="1259" spans="1:6" ht="11.25">
      <c r="A1259" s="137" t="s">
        <v>167</v>
      </c>
      <c r="B1259" s="137" t="s">
        <v>82</v>
      </c>
      <c r="C1259" s="137" t="s">
        <v>48</v>
      </c>
      <c r="E1259" s="137">
        <v>15</v>
      </c>
      <c r="F1259" s="137">
        <v>0</v>
      </c>
    </row>
    <row r="1260" spans="1:6" ht="11.25">
      <c r="A1260" s="137" t="s">
        <v>167</v>
      </c>
      <c r="B1260" s="137" t="s">
        <v>83</v>
      </c>
      <c r="C1260" s="137" t="s">
        <v>50</v>
      </c>
      <c r="E1260" s="137">
        <v>0</v>
      </c>
      <c r="F1260" s="137">
        <v>0</v>
      </c>
    </row>
    <row r="1261" spans="1:6" ht="11.25">
      <c r="A1261" s="137" t="s">
        <v>167</v>
      </c>
      <c r="B1261" s="137" t="s">
        <v>85</v>
      </c>
      <c r="C1261" s="137" t="s">
        <v>52</v>
      </c>
      <c r="E1261" s="137">
        <v>18685</v>
      </c>
      <c r="F1261" s="137">
        <v>18685</v>
      </c>
    </row>
    <row r="1262" spans="1:6" ht="11.25">
      <c r="A1262" s="137" t="s">
        <v>167</v>
      </c>
      <c r="B1262" s="137" t="s">
        <v>506</v>
      </c>
      <c r="C1262" s="137" t="s">
        <v>18</v>
      </c>
      <c r="E1262" s="137">
        <v>17034</v>
      </c>
      <c r="F1262" s="137">
        <v>15099</v>
      </c>
    </row>
    <row r="1263" spans="1:6" ht="11.25">
      <c r="A1263" s="137" t="s">
        <v>167</v>
      </c>
      <c r="B1263" s="137" t="s">
        <v>805</v>
      </c>
      <c r="C1263" s="137" t="s">
        <v>20</v>
      </c>
      <c r="E1263" s="137">
        <v>0</v>
      </c>
      <c r="F1263" s="137">
        <v>185</v>
      </c>
    </row>
    <row r="1264" spans="1:6" ht="11.25">
      <c r="A1264" s="137" t="s">
        <v>167</v>
      </c>
      <c r="B1264" s="137" t="s">
        <v>1048</v>
      </c>
      <c r="C1264" s="137" t="s">
        <v>22</v>
      </c>
      <c r="E1264" s="137">
        <v>0</v>
      </c>
      <c r="F1264" s="137">
        <v>0</v>
      </c>
    </row>
    <row r="1265" spans="1:6" ht="11.25">
      <c r="A1265" s="137" t="s">
        <v>167</v>
      </c>
      <c r="B1265" s="137" t="s">
        <v>1236</v>
      </c>
      <c r="C1265" s="137" t="s">
        <v>24</v>
      </c>
      <c r="E1265" s="137">
        <v>10000</v>
      </c>
      <c r="F1265" s="137">
        <v>9600</v>
      </c>
    </row>
    <row r="1266" spans="1:6" ht="11.25">
      <c r="A1266" s="137" t="s">
        <v>167</v>
      </c>
      <c r="B1266" s="137" t="s">
        <v>1371</v>
      </c>
      <c r="C1266" s="137" t="s">
        <v>26</v>
      </c>
      <c r="E1266" s="137">
        <v>0</v>
      </c>
      <c r="F1266" s="137">
        <v>0</v>
      </c>
    </row>
    <row r="1267" spans="1:6" ht="11.25">
      <c r="A1267" s="137" t="s">
        <v>168</v>
      </c>
      <c r="B1267" s="137" t="s">
        <v>2219</v>
      </c>
      <c r="C1267" s="137" t="s">
        <v>169</v>
      </c>
      <c r="E1267" s="137">
        <v>3115023</v>
      </c>
      <c r="F1267" s="137">
        <v>2640566</v>
      </c>
    </row>
    <row r="1268" spans="1:6" ht="11.25">
      <c r="A1268" s="137" t="s">
        <v>168</v>
      </c>
      <c r="B1268" s="137" t="s">
        <v>359</v>
      </c>
      <c r="C1268" s="137" t="s">
        <v>36</v>
      </c>
      <c r="E1268" s="137">
        <v>515142</v>
      </c>
      <c r="F1268" s="137">
        <v>31652</v>
      </c>
    </row>
    <row r="1269" spans="1:6" ht="11.25">
      <c r="A1269" s="137" t="s">
        <v>168</v>
      </c>
      <c r="B1269" s="137" t="s">
        <v>72</v>
      </c>
      <c r="C1269" s="137" t="s">
        <v>38</v>
      </c>
      <c r="E1269" s="137">
        <v>26556</v>
      </c>
      <c r="F1269" s="137">
        <v>25600</v>
      </c>
    </row>
    <row r="1270" spans="1:6" ht="11.25">
      <c r="A1270" s="137" t="s">
        <v>168</v>
      </c>
      <c r="B1270" s="137" t="s">
        <v>73</v>
      </c>
      <c r="C1270" s="137" t="s">
        <v>40</v>
      </c>
      <c r="E1270" s="137">
        <v>11023</v>
      </c>
      <c r="F1270" s="137">
        <v>10669</v>
      </c>
    </row>
    <row r="1271" spans="1:6" ht="11.25">
      <c r="A1271" s="137" t="s">
        <v>168</v>
      </c>
      <c r="B1271" s="137" t="s">
        <v>365</v>
      </c>
      <c r="C1271" s="137" t="s">
        <v>42</v>
      </c>
      <c r="E1271" s="137">
        <v>644</v>
      </c>
      <c r="F1271" s="137">
        <v>621</v>
      </c>
    </row>
    <row r="1272" spans="1:6" ht="11.25">
      <c r="A1272" s="137" t="s">
        <v>168</v>
      </c>
      <c r="B1272" s="137" t="s">
        <v>76</v>
      </c>
      <c r="C1272" s="137" t="s">
        <v>44</v>
      </c>
      <c r="E1272" s="137">
        <v>423878</v>
      </c>
      <c r="F1272" s="137">
        <v>398203</v>
      </c>
    </row>
    <row r="1273" spans="1:6" ht="11.25">
      <c r="A1273" s="137" t="s">
        <v>168</v>
      </c>
      <c r="B1273" s="137" t="s">
        <v>77</v>
      </c>
      <c r="C1273" s="137" t="s">
        <v>46</v>
      </c>
      <c r="E1273" s="137">
        <v>235701</v>
      </c>
      <c r="F1273" s="137">
        <v>243160</v>
      </c>
    </row>
    <row r="1274" spans="1:6" ht="11.25">
      <c r="A1274" s="137" t="s">
        <v>168</v>
      </c>
      <c r="B1274" s="137" t="s">
        <v>82</v>
      </c>
      <c r="C1274" s="137" t="s">
        <v>48</v>
      </c>
      <c r="E1274" s="137">
        <v>0</v>
      </c>
      <c r="F1274" s="137">
        <v>0</v>
      </c>
    </row>
    <row r="1275" spans="1:6" ht="11.25">
      <c r="A1275" s="137" t="s">
        <v>168</v>
      </c>
      <c r="B1275" s="137" t="s">
        <v>83</v>
      </c>
      <c r="C1275" s="137" t="s">
        <v>50</v>
      </c>
      <c r="E1275" s="137">
        <v>1542762</v>
      </c>
      <c r="F1275" s="137">
        <v>1580608</v>
      </c>
    </row>
    <row r="1276" spans="1:6" ht="11.25">
      <c r="A1276" s="137" t="s">
        <v>168</v>
      </c>
      <c r="B1276" s="137" t="s">
        <v>85</v>
      </c>
      <c r="C1276" s="137" t="s">
        <v>52</v>
      </c>
      <c r="E1276" s="137">
        <v>86149</v>
      </c>
      <c r="F1276" s="137">
        <v>79554</v>
      </c>
    </row>
    <row r="1277" spans="1:6" ht="11.25">
      <c r="A1277" s="137" t="s">
        <v>168</v>
      </c>
      <c r="B1277" s="137" t="s">
        <v>506</v>
      </c>
      <c r="C1277" s="137" t="s">
        <v>18</v>
      </c>
      <c r="E1277" s="137">
        <v>16864</v>
      </c>
      <c r="F1277" s="137">
        <v>17426</v>
      </c>
    </row>
    <row r="1278" spans="1:6" ht="11.25">
      <c r="A1278" s="137" t="s">
        <v>168</v>
      </c>
      <c r="B1278" s="137" t="s">
        <v>805</v>
      </c>
      <c r="C1278" s="137" t="s">
        <v>20</v>
      </c>
      <c r="E1278" s="137">
        <v>2000</v>
      </c>
      <c r="F1278" s="137">
        <v>2000</v>
      </c>
    </row>
    <row r="1279" spans="1:6" ht="11.25">
      <c r="A1279" s="137" t="s">
        <v>168</v>
      </c>
      <c r="B1279" s="137" t="s">
        <v>1048</v>
      </c>
      <c r="C1279" s="137" t="s">
        <v>22</v>
      </c>
      <c r="E1279" s="137">
        <v>0</v>
      </c>
      <c r="F1279" s="137">
        <v>0</v>
      </c>
    </row>
    <row r="1280" spans="1:6" ht="11.25">
      <c r="A1280" s="137" t="s">
        <v>168</v>
      </c>
      <c r="B1280" s="137" t="s">
        <v>1236</v>
      </c>
      <c r="C1280" s="137" t="s">
        <v>24</v>
      </c>
      <c r="E1280" s="137">
        <v>254304</v>
      </c>
      <c r="F1280" s="137">
        <v>251073</v>
      </c>
    </row>
    <row r="1281" spans="1:6" ht="11.25">
      <c r="A1281" s="137" t="s">
        <v>168</v>
      </c>
      <c r="B1281" s="137" t="s">
        <v>1371</v>
      </c>
      <c r="C1281" s="137" t="s">
        <v>26</v>
      </c>
      <c r="E1281" s="137">
        <v>0</v>
      </c>
      <c r="F1281" s="137">
        <v>0</v>
      </c>
    </row>
    <row r="1282" spans="1:6" ht="11.25">
      <c r="A1282" s="137" t="s">
        <v>170</v>
      </c>
      <c r="B1282" s="137" t="s">
        <v>2219</v>
      </c>
      <c r="C1282" s="137" t="s">
        <v>2219</v>
      </c>
      <c r="E1282" s="137">
        <v>1589236</v>
      </c>
      <c r="F1282" s="137">
        <v>1486529</v>
      </c>
    </row>
    <row r="1283" spans="1:6" ht="11.25">
      <c r="A1283" s="137" t="s">
        <v>170</v>
      </c>
      <c r="B1283" s="137" t="s">
        <v>359</v>
      </c>
      <c r="C1283" s="137" t="s">
        <v>36</v>
      </c>
      <c r="E1283" s="137">
        <v>0</v>
      </c>
      <c r="F1283" s="137">
        <v>0</v>
      </c>
    </row>
    <row r="1284" spans="1:6" ht="11.25">
      <c r="A1284" s="137" t="s">
        <v>170</v>
      </c>
      <c r="B1284" s="137" t="s">
        <v>72</v>
      </c>
      <c r="C1284" s="137" t="s">
        <v>38</v>
      </c>
      <c r="E1284" s="137">
        <v>0</v>
      </c>
      <c r="F1284" s="137">
        <v>0</v>
      </c>
    </row>
    <row r="1285" spans="1:6" ht="11.25">
      <c r="A1285" s="137" t="s">
        <v>170</v>
      </c>
      <c r="B1285" s="137" t="s">
        <v>73</v>
      </c>
      <c r="C1285" s="137" t="s">
        <v>40</v>
      </c>
      <c r="E1285" s="137">
        <v>0</v>
      </c>
      <c r="F1285" s="137">
        <v>0</v>
      </c>
    </row>
    <row r="1286" spans="1:6" ht="11.25">
      <c r="A1286" s="137" t="s">
        <v>170</v>
      </c>
      <c r="B1286" s="137" t="s">
        <v>365</v>
      </c>
      <c r="C1286" s="137" t="s">
        <v>42</v>
      </c>
      <c r="E1286" s="137">
        <v>0</v>
      </c>
      <c r="F1286" s="137">
        <v>0</v>
      </c>
    </row>
    <row r="1287" spans="1:6" ht="11.25">
      <c r="A1287" s="137" t="s">
        <v>170</v>
      </c>
      <c r="B1287" s="137" t="s">
        <v>76</v>
      </c>
      <c r="C1287" s="137" t="s">
        <v>44</v>
      </c>
      <c r="E1287" s="137">
        <v>0</v>
      </c>
      <c r="F1287" s="137">
        <v>0</v>
      </c>
    </row>
    <row r="1288" spans="1:6" ht="11.25">
      <c r="A1288" s="137" t="s">
        <v>170</v>
      </c>
      <c r="B1288" s="137" t="s">
        <v>77</v>
      </c>
      <c r="C1288" s="137" t="s">
        <v>46</v>
      </c>
      <c r="E1288" s="137">
        <v>0</v>
      </c>
      <c r="F1288" s="137">
        <v>0</v>
      </c>
    </row>
    <row r="1289" spans="1:6" ht="11.25">
      <c r="A1289" s="137" t="s">
        <v>170</v>
      </c>
      <c r="B1289" s="137" t="s">
        <v>82</v>
      </c>
      <c r="C1289" s="137" t="s">
        <v>48</v>
      </c>
      <c r="E1289" s="137">
        <v>0</v>
      </c>
      <c r="F1289" s="137">
        <v>0</v>
      </c>
    </row>
    <row r="1290" spans="1:6" ht="11.25">
      <c r="A1290" s="137" t="s">
        <v>170</v>
      </c>
      <c r="B1290" s="137" t="s">
        <v>83</v>
      </c>
      <c r="C1290" s="137" t="s">
        <v>50</v>
      </c>
      <c r="E1290" s="137">
        <v>1337359</v>
      </c>
      <c r="F1290" s="137">
        <v>1234652</v>
      </c>
    </row>
    <row r="1291" spans="1:6" ht="11.25">
      <c r="A1291" s="137" t="s">
        <v>170</v>
      </c>
      <c r="B1291" s="137" t="s">
        <v>85</v>
      </c>
      <c r="C1291" s="137" t="s">
        <v>52</v>
      </c>
      <c r="E1291" s="137">
        <v>0</v>
      </c>
      <c r="F1291" s="137">
        <v>0</v>
      </c>
    </row>
    <row r="1292" spans="1:6" ht="11.25">
      <c r="A1292" s="137" t="s">
        <v>170</v>
      </c>
      <c r="B1292" s="137" t="s">
        <v>506</v>
      </c>
      <c r="C1292" s="137" t="s">
        <v>18</v>
      </c>
      <c r="E1292" s="137">
        <v>0</v>
      </c>
      <c r="F1292" s="137">
        <v>0</v>
      </c>
    </row>
    <row r="1293" spans="1:6" ht="11.25">
      <c r="A1293" s="137" t="s">
        <v>170</v>
      </c>
      <c r="B1293" s="137" t="s">
        <v>805</v>
      </c>
      <c r="C1293" s="137" t="s">
        <v>20</v>
      </c>
      <c r="E1293" s="137">
        <v>0</v>
      </c>
      <c r="F1293" s="137">
        <v>0</v>
      </c>
    </row>
    <row r="1294" spans="1:6" ht="11.25">
      <c r="A1294" s="137" t="s">
        <v>170</v>
      </c>
      <c r="B1294" s="137" t="s">
        <v>1048</v>
      </c>
      <c r="C1294" s="137" t="s">
        <v>22</v>
      </c>
      <c r="E1294" s="137">
        <v>0</v>
      </c>
      <c r="F1294" s="137">
        <v>0</v>
      </c>
    </row>
    <row r="1295" spans="1:6" ht="11.25">
      <c r="A1295" s="137" t="s">
        <v>170</v>
      </c>
      <c r="B1295" s="137" t="s">
        <v>1236</v>
      </c>
      <c r="C1295" s="137" t="s">
        <v>24</v>
      </c>
      <c r="E1295" s="137">
        <v>251877</v>
      </c>
      <c r="F1295" s="137">
        <v>251877</v>
      </c>
    </row>
    <row r="1296" spans="1:6" ht="11.25">
      <c r="A1296" s="137" t="s">
        <v>170</v>
      </c>
      <c r="B1296" s="137" t="s">
        <v>1371</v>
      </c>
      <c r="C1296" s="137" t="s">
        <v>26</v>
      </c>
      <c r="E1296" s="137">
        <v>0</v>
      </c>
      <c r="F1296" s="137">
        <v>0</v>
      </c>
    </row>
    <row r="1297" spans="1:6" ht="11.25">
      <c r="A1297" s="137" t="s">
        <v>171</v>
      </c>
      <c r="B1297" s="137" t="s">
        <v>2219</v>
      </c>
      <c r="C1297" s="137" t="s">
        <v>2219</v>
      </c>
      <c r="E1297" s="137">
        <v>101403</v>
      </c>
      <c r="F1297" s="137">
        <v>95888</v>
      </c>
    </row>
    <row r="1298" spans="1:6" ht="11.25">
      <c r="A1298" s="137" t="s">
        <v>171</v>
      </c>
      <c r="B1298" s="137" t="s">
        <v>359</v>
      </c>
      <c r="C1298" s="137" t="s">
        <v>36</v>
      </c>
      <c r="E1298" s="137">
        <v>0</v>
      </c>
      <c r="F1298" s="137">
        <v>0</v>
      </c>
    </row>
    <row r="1299" spans="1:6" ht="11.25">
      <c r="A1299" s="137" t="s">
        <v>171</v>
      </c>
      <c r="B1299" s="137" t="s">
        <v>72</v>
      </c>
      <c r="C1299" s="137" t="s">
        <v>38</v>
      </c>
      <c r="E1299" s="137">
        <v>0</v>
      </c>
      <c r="F1299" s="137">
        <v>0</v>
      </c>
    </row>
    <row r="1300" spans="1:6" ht="11.25">
      <c r="A1300" s="137" t="s">
        <v>171</v>
      </c>
      <c r="B1300" s="137" t="s">
        <v>73</v>
      </c>
      <c r="C1300" s="137" t="s">
        <v>40</v>
      </c>
      <c r="E1300" s="137">
        <v>0</v>
      </c>
      <c r="F1300" s="137">
        <v>0</v>
      </c>
    </row>
    <row r="1301" spans="1:6" ht="11.25">
      <c r="A1301" s="137" t="s">
        <v>171</v>
      </c>
      <c r="B1301" s="137" t="s">
        <v>365</v>
      </c>
      <c r="C1301" s="137" t="s">
        <v>42</v>
      </c>
      <c r="E1301" s="137">
        <v>0</v>
      </c>
      <c r="F1301" s="137">
        <v>0</v>
      </c>
    </row>
    <row r="1302" spans="1:6" ht="11.25">
      <c r="A1302" s="137" t="s">
        <v>171</v>
      </c>
      <c r="B1302" s="137" t="s">
        <v>76</v>
      </c>
      <c r="C1302" s="137" t="s">
        <v>44</v>
      </c>
      <c r="E1302" s="137">
        <v>0</v>
      </c>
      <c r="F1302" s="137">
        <v>0</v>
      </c>
    </row>
    <row r="1303" spans="1:6" ht="11.25">
      <c r="A1303" s="137" t="s">
        <v>171</v>
      </c>
      <c r="B1303" s="137" t="s">
        <v>77</v>
      </c>
      <c r="C1303" s="137" t="s">
        <v>46</v>
      </c>
      <c r="E1303" s="137">
        <v>0</v>
      </c>
      <c r="F1303" s="137">
        <v>0</v>
      </c>
    </row>
    <row r="1304" spans="1:6" ht="11.25">
      <c r="A1304" s="137" t="s">
        <v>171</v>
      </c>
      <c r="B1304" s="137" t="s">
        <v>82</v>
      </c>
      <c r="C1304" s="137" t="s">
        <v>48</v>
      </c>
      <c r="E1304" s="137">
        <v>0</v>
      </c>
      <c r="F1304" s="137">
        <v>0</v>
      </c>
    </row>
    <row r="1305" spans="1:6" ht="11.25">
      <c r="A1305" s="137" t="s">
        <v>171</v>
      </c>
      <c r="B1305" s="137" t="s">
        <v>83</v>
      </c>
      <c r="C1305" s="137" t="s">
        <v>50</v>
      </c>
      <c r="E1305" s="137">
        <v>101403</v>
      </c>
      <c r="F1305" s="137">
        <v>95888</v>
      </c>
    </row>
    <row r="1306" spans="1:6" ht="11.25">
      <c r="A1306" s="137" t="s">
        <v>171</v>
      </c>
      <c r="B1306" s="137" t="s">
        <v>85</v>
      </c>
      <c r="C1306" s="137" t="s">
        <v>52</v>
      </c>
      <c r="E1306" s="137">
        <v>0</v>
      </c>
      <c r="F1306" s="137">
        <v>0</v>
      </c>
    </row>
    <row r="1307" spans="1:6" ht="11.25">
      <c r="A1307" s="137" t="s">
        <v>171</v>
      </c>
      <c r="B1307" s="137" t="s">
        <v>506</v>
      </c>
      <c r="C1307" s="137" t="s">
        <v>18</v>
      </c>
      <c r="E1307" s="137">
        <v>0</v>
      </c>
      <c r="F1307" s="137">
        <v>0</v>
      </c>
    </row>
    <row r="1308" spans="1:6" ht="11.25">
      <c r="A1308" s="137" t="s">
        <v>171</v>
      </c>
      <c r="B1308" s="137" t="s">
        <v>805</v>
      </c>
      <c r="C1308" s="137" t="s">
        <v>20</v>
      </c>
      <c r="E1308" s="137">
        <v>0</v>
      </c>
      <c r="F1308" s="137">
        <v>0</v>
      </c>
    </row>
    <row r="1309" spans="1:6" ht="11.25">
      <c r="A1309" s="137" t="s">
        <v>171</v>
      </c>
      <c r="B1309" s="137" t="s">
        <v>1048</v>
      </c>
      <c r="C1309" s="137" t="s">
        <v>22</v>
      </c>
      <c r="E1309" s="137">
        <v>0</v>
      </c>
      <c r="F1309" s="137">
        <v>0</v>
      </c>
    </row>
    <row r="1310" spans="1:6" ht="11.25">
      <c r="A1310" s="137" t="s">
        <v>171</v>
      </c>
      <c r="B1310" s="137" t="s">
        <v>1236</v>
      </c>
      <c r="C1310" s="137" t="s">
        <v>24</v>
      </c>
      <c r="E1310" s="137">
        <v>0</v>
      </c>
      <c r="F1310" s="137">
        <v>0</v>
      </c>
    </row>
    <row r="1311" spans="1:6" ht="11.25">
      <c r="A1311" s="137" t="s">
        <v>171</v>
      </c>
      <c r="B1311" s="137" t="s">
        <v>1371</v>
      </c>
      <c r="C1311" s="137" t="s">
        <v>26</v>
      </c>
      <c r="E1311" s="137">
        <v>0</v>
      </c>
      <c r="F1311" s="137">
        <v>0</v>
      </c>
    </row>
    <row r="1312" spans="1:6" ht="11.25">
      <c r="A1312" s="137" t="s">
        <v>172</v>
      </c>
      <c r="B1312" s="137" t="s">
        <v>2219</v>
      </c>
      <c r="C1312" s="137" t="s">
        <v>2219</v>
      </c>
      <c r="E1312" s="137">
        <v>32904321</v>
      </c>
      <c r="F1312" s="137">
        <v>32694971</v>
      </c>
    </row>
    <row r="1313" spans="1:6" ht="11.25">
      <c r="A1313" s="137" t="s">
        <v>172</v>
      </c>
      <c r="B1313" s="137" t="s">
        <v>359</v>
      </c>
      <c r="C1313" s="137" t="s">
        <v>36</v>
      </c>
      <c r="E1313" s="137">
        <v>26238589</v>
      </c>
      <c r="F1313" s="137">
        <v>26129973</v>
      </c>
    </row>
    <row r="1314" spans="1:6" ht="11.25">
      <c r="A1314" s="137" t="s">
        <v>172</v>
      </c>
      <c r="B1314" s="137" t="s">
        <v>72</v>
      </c>
      <c r="C1314" s="137" t="s">
        <v>38</v>
      </c>
      <c r="E1314" s="137">
        <v>0</v>
      </c>
      <c r="F1314" s="137">
        <v>0</v>
      </c>
    </row>
    <row r="1315" spans="1:6" ht="11.25">
      <c r="A1315" s="137" t="s">
        <v>172</v>
      </c>
      <c r="B1315" s="137" t="s">
        <v>73</v>
      </c>
      <c r="C1315" s="137" t="s">
        <v>40</v>
      </c>
      <c r="E1315" s="137">
        <v>0</v>
      </c>
      <c r="F1315" s="137">
        <v>0</v>
      </c>
    </row>
    <row r="1316" spans="1:6" ht="11.25">
      <c r="A1316" s="137" t="s">
        <v>172</v>
      </c>
      <c r="B1316" s="137" t="s">
        <v>365</v>
      </c>
      <c r="C1316" s="137" t="s">
        <v>42</v>
      </c>
      <c r="E1316" s="137">
        <v>0</v>
      </c>
      <c r="F1316" s="137">
        <v>0</v>
      </c>
    </row>
    <row r="1317" spans="1:6" ht="11.25">
      <c r="A1317" s="137" t="s">
        <v>172</v>
      </c>
      <c r="B1317" s="137" t="s">
        <v>76</v>
      </c>
      <c r="C1317" s="137" t="s">
        <v>44</v>
      </c>
      <c r="E1317" s="137">
        <v>4004438</v>
      </c>
      <c r="F1317" s="137">
        <v>3934818</v>
      </c>
    </row>
    <row r="1318" spans="1:6" ht="11.25">
      <c r="A1318" s="137" t="s">
        <v>172</v>
      </c>
      <c r="B1318" s="137" t="s">
        <v>77</v>
      </c>
      <c r="C1318" s="137" t="s">
        <v>46</v>
      </c>
      <c r="E1318" s="137">
        <v>0</v>
      </c>
      <c r="F1318" s="137">
        <v>0</v>
      </c>
    </row>
    <row r="1319" spans="1:6" ht="11.25">
      <c r="A1319" s="137" t="s">
        <v>172</v>
      </c>
      <c r="B1319" s="137" t="s">
        <v>82</v>
      </c>
      <c r="C1319" s="137" t="s">
        <v>48</v>
      </c>
      <c r="E1319" s="137">
        <v>0</v>
      </c>
      <c r="F1319" s="137">
        <v>0</v>
      </c>
    </row>
    <row r="1320" spans="1:6" ht="11.25">
      <c r="A1320" s="137" t="s">
        <v>172</v>
      </c>
      <c r="B1320" s="137" t="s">
        <v>83</v>
      </c>
      <c r="C1320" s="137" t="s">
        <v>50</v>
      </c>
      <c r="E1320" s="137">
        <v>0</v>
      </c>
      <c r="F1320" s="137">
        <v>0</v>
      </c>
    </row>
    <row r="1321" spans="1:6" ht="11.25">
      <c r="A1321" s="137" t="s">
        <v>172</v>
      </c>
      <c r="B1321" s="137" t="s">
        <v>85</v>
      </c>
      <c r="C1321" s="137" t="s">
        <v>52</v>
      </c>
      <c r="E1321" s="137">
        <v>2661294</v>
      </c>
      <c r="F1321" s="137">
        <v>2630180</v>
      </c>
    </row>
    <row r="1322" spans="1:6" ht="11.25">
      <c r="A1322" s="137" t="s">
        <v>172</v>
      </c>
      <c r="B1322" s="137" t="s">
        <v>506</v>
      </c>
      <c r="C1322" s="137" t="s">
        <v>18</v>
      </c>
      <c r="E1322" s="137">
        <v>0</v>
      </c>
      <c r="F1322" s="137">
        <v>0</v>
      </c>
    </row>
    <row r="1323" spans="1:6" ht="11.25">
      <c r="A1323" s="137" t="s">
        <v>172</v>
      </c>
      <c r="B1323" s="137" t="s">
        <v>805</v>
      </c>
      <c r="C1323" s="137" t="s">
        <v>20</v>
      </c>
      <c r="E1323" s="137">
        <v>0</v>
      </c>
      <c r="F1323" s="137">
        <v>0</v>
      </c>
    </row>
    <row r="1324" spans="1:6" ht="11.25">
      <c r="A1324" s="137" t="s">
        <v>172</v>
      </c>
      <c r="B1324" s="137" t="s">
        <v>1048</v>
      </c>
      <c r="C1324" s="137" t="s">
        <v>22</v>
      </c>
      <c r="E1324" s="137">
        <v>0</v>
      </c>
      <c r="F1324" s="137">
        <v>0</v>
      </c>
    </row>
    <row r="1325" spans="1:6" ht="11.25">
      <c r="A1325" s="137" t="s">
        <v>172</v>
      </c>
      <c r="B1325" s="137" t="s">
        <v>1236</v>
      </c>
      <c r="C1325" s="137" t="s">
        <v>24</v>
      </c>
      <c r="E1325" s="137">
        <v>0</v>
      </c>
      <c r="F1325" s="137">
        <v>0</v>
      </c>
    </row>
    <row r="1326" spans="1:6" ht="11.25">
      <c r="A1326" s="137" t="s">
        <v>172</v>
      </c>
      <c r="B1326" s="137" t="s">
        <v>1371</v>
      </c>
      <c r="C1326" s="137" t="s">
        <v>26</v>
      </c>
      <c r="E1326" s="137">
        <v>0</v>
      </c>
      <c r="F1326" s="137">
        <v>0</v>
      </c>
    </row>
    <row r="1327" spans="1:6" ht="11.25">
      <c r="A1327" s="137" t="s">
        <v>173</v>
      </c>
      <c r="B1327" s="137" t="s">
        <v>2219</v>
      </c>
      <c r="C1327" s="137" t="s">
        <v>2219</v>
      </c>
      <c r="E1327" s="137">
        <v>4421119</v>
      </c>
      <c r="F1327" s="137">
        <v>4169149</v>
      </c>
    </row>
    <row r="1328" spans="1:6" ht="11.25">
      <c r="A1328" s="137" t="s">
        <v>173</v>
      </c>
      <c r="B1328" s="137" t="s">
        <v>359</v>
      </c>
      <c r="C1328" s="137" t="s">
        <v>36</v>
      </c>
      <c r="E1328" s="137">
        <v>2428887</v>
      </c>
      <c r="F1328" s="137">
        <v>2268585</v>
      </c>
    </row>
    <row r="1329" spans="1:6" ht="11.25">
      <c r="A1329" s="137" t="s">
        <v>173</v>
      </c>
      <c r="B1329" s="137" t="s">
        <v>72</v>
      </c>
      <c r="C1329" s="137" t="s">
        <v>38</v>
      </c>
      <c r="E1329" s="137">
        <v>0</v>
      </c>
      <c r="F1329" s="137">
        <v>0</v>
      </c>
    </row>
    <row r="1330" spans="1:6" ht="11.25">
      <c r="A1330" s="137" t="s">
        <v>173</v>
      </c>
      <c r="B1330" s="137" t="s">
        <v>73</v>
      </c>
      <c r="C1330" s="137" t="s">
        <v>40</v>
      </c>
      <c r="E1330" s="137">
        <v>0</v>
      </c>
      <c r="F1330" s="137">
        <v>0</v>
      </c>
    </row>
    <row r="1331" spans="1:6" ht="11.25">
      <c r="A1331" s="137" t="s">
        <v>173</v>
      </c>
      <c r="B1331" s="137" t="s">
        <v>365</v>
      </c>
      <c r="C1331" s="137" t="s">
        <v>42</v>
      </c>
      <c r="E1331" s="137">
        <v>0</v>
      </c>
      <c r="F1331" s="137">
        <v>0</v>
      </c>
    </row>
    <row r="1332" spans="1:6" ht="11.25">
      <c r="A1332" s="137" t="s">
        <v>173</v>
      </c>
      <c r="B1332" s="137" t="s">
        <v>76</v>
      </c>
      <c r="C1332" s="137" t="s">
        <v>44</v>
      </c>
      <c r="E1332" s="137">
        <v>1376395</v>
      </c>
      <c r="F1332" s="137">
        <v>1306775</v>
      </c>
    </row>
    <row r="1333" spans="1:6" ht="11.25">
      <c r="A1333" s="137" t="s">
        <v>173</v>
      </c>
      <c r="B1333" s="137" t="s">
        <v>77</v>
      </c>
      <c r="C1333" s="137" t="s">
        <v>46</v>
      </c>
      <c r="E1333" s="137">
        <v>0</v>
      </c>
      <c r="F1333" s="137">
        <v>0</v>
      </c>
    </row>
    <row r="1334" spans="1:6" ht="11.25">
      <c r="A1334" s="137" t="s">
        <v>173</v>
      </c>
      <c r="B1334" s="137" t="s">
        <v>82</v>
      </c>
      <c r="C1334" s="137" t="s">
        <v>48</v>
      </c>
      <c r="E1334" s="137">
        <v>0</v>
      </c>
      <c r="F1334" s="137">
        <v>0</v>
      </c>
    </row>
    <row r="1335" spans="1:6" ht="11.25">
      <c r="A1335" s="137" t="s">
        <v>173</v>
      </c>
      <c r="B1335" s="137" t="s">
        <v>83</v>
      </c>
      <c r="C1335" s="137" t="s">
        <v>50</v>
      </c>
      <c r="E1335" s="137">
        <v>0</v>
      </c>
      <c r="F1335" s="137">
        <v>0</v>
      </c>
    </row>
    <row r="1336" spans="1:6" ht="11.25">
      <c r="A1336" s="137" t="s">
        <v>173</v>
      </c>
      <c r="B1336" s="137" t="s">
        <v>85</v>
      </c>
      <c r="C1336" s="137" t="s">
        <v>52</v>
      </c>
      <c r="E1336" s="137">
        <v>615837</v>
      </c>
      <c r="F1336" s="137">
        <v>593789</v>
      </c>
    </row>
    <row r="1337" spans="1:6" ht="11.25">
      <c r="A1337" s="137" t="s">
        <v>173</v>
      </c>
      <c r="B1337" s="137" t="s">
        <v>506</v>
      </c>
      <c r="C1337" s="137" t="s">
        <v>18</v>
      </c>
      <c r="E1337" s="137">
        <v>0</v>
      </c>
      <c r="F1337" s="137">
        <v>0</v>
      </c>
    </row>
    <row r="1338" spans="1:6" ht="11.25">
      <c r="A1338" s="137" t="s">
        <v>173</v>
      </c>
      <c r="B1338" s="137" t="s">
        <v>805</v>
      </c>
      <c r="C1338" s="137" t="s">
        <v>20</v>
      </c>
      <c r="E1338" s="137">
        <v>0</v>
      </c>
      <c r="F1338" s="137">
        <v>0</v>
      </c>
    </row>
    <row r="1339" spans="1:6" ht="11.25">
      <c r="A1339" s="137" t="s">
        <v>173</v>
      </c>
      <c r="B1339" s="137" t="s">
        <v>1048</v>
      </c>
      <c r="C1339" s="137" t="s">
        <v>22</v>
      </c>
      <c r="E1339" s="137">
        <v>0</v>
      </c>
      <c r="F1339" s="137">
        <v>0</v>
      </c>
    </row>
    <row r="1340" spans="1:6" ht="11.25">
      <c r="A1340" s="137" t="s">
        <v>173</v>
      </c>
      <c r="B1340" s="137" t="s">
        <v>1236</v>
      </c>
      <c r="C1340" s="137" t="s">
        <v>24</v>
      </c>
      <c r="E1340" s="137">
        <v>0</v>
      </c>
      <c r="F1340" s="137">
        <v>0</v>
      </c>
    </row>
    <row r="1341" spans="1:6" ht="11.25">
      <c r="A1341" s="137" t="s">
        <v>173</v>
      </c>
      <c r="B1341" s="137" t="s">
        <v>1371</v>
      </c>
      <c r="C1341" s="137" t="s">
        <v>26</v>
      </c>
      <c r="E1341" s="137">
        <v>0</v>
      </c>
      <c r="F1341" s="137">
        <v>0</v>
      </c>
    </row>
    <row r="1342" spans="1:6" ht="11.25">
      <c r="A1342" s="137" t="s">
        <v>174</v>
      </c>
      <c r="B1342" s="137" t="s">
        <v>2219</v>
      </c>
      <c r="C1342" s="137" t="s">
        <v>2219</v>
      </c>
      <c r="E1342" s="137">
        <v>4018469</v>
      </c>
      <c r="F1342" s="137">
        <v>3772971</v>
      </c>
    </row>
    <row r="1343" spans="1:6" ht="11.25">
      <c r="A1343" s="137" t="s">
        <v>174</v>
      </c>
      <c r="B1343" s="137" t="s">
        <v>359</v>
      </c>
      <c r="C1343" s="137" t="s">
        <v>36</v>
      </c>
      <c r="E1343" s="137">
        <v>2280998</v>
      </c>
      <c r="F1343" s="137">
        <v>2117918</v>
      </c>
    </row>
    <row r="1344" spans="1:6" ht="11.25">
      <c r="A1344" s="137" t="s">
        <v>174</v>
      </c>
      <c r="B1344" s="137" t="s">
        <v>72</v>
      </c>
      <c r="C1344" s="137" t="s">
        <v>38</v>
      </c>
      <c r="E1344" s="137">
        <v>0</v>
      </c>
      <c r="F1344" s="137">
        <v>0</v>
      </c>
    </row>
    <row r="1345" spans="1:6" ht="11.25">
      <c r="A1345" s="137" t="s">
        <v>174</v>
      </c>
      <c r="B1345" s="137" t="s">
        <v>73</v>
      </c>
      <c r="C1345" s="137" t="s">
        <v>40</v>
      </c>
      <c r="E1345" s="137">
        <v>0</v>
      </c>
      <c r="F1345" s="137">
        <v>0</v>
      </c>
    </row>
    <row r="1346" spans="1:6" ht="11.25">
      <c r="A1346" s="137" t="s">
        <v>174</v>
      </c>
      <c r="B1346" s="137" t="s">
        <v>365</v>
      </c>
      <c r="C1346" s="137" t="s">
        <v>42</v>
      </c>
      <c r="E1346" s="137">
        <v>0</v>
      </c>
      <c r="F1346" s="137">
        <v>0</v>
      </c>
    </row>
    <row r="1347" spans="1:6" ht="11.25">
      <c r="A1347" s="137" t="s">
        <v>174</v>
      </c>
      <c r="B1347" s="137" t="s">
        <v>76</v>
      </c>
      <c r="C1347" s="137" t="s">
        <v>44</v>
      </c>
      <c r="E1347" s="137">
        <v>1268712</v>
      </c>
      <c r="F1347" s="137">
        <v>1206118</v>
      </c>
    </row>
    <row r="1348" spans="1:6" ht="11.25">
      <c r="A1348" s="137" t="s">
        <v>174</v>
      </c>
      <c r="B1348" s="137" t="s">
        <v>77</v>
      </c>
      <c r="C1348" s="137" t="s">
        <v>46</v>
      </c>
      <c r="E1348" s="137">
        <v>0</v>
      </c>
      <c r="F1348" s="137">
        <v>0</v>
      </c>
    </row>
    <row r="1349" spans="1:6" ht="11.25">
      <c r="A1349" s="137" t="s">
        <v>174</v>
      </c>
      <c r="B1349" s="137" t="s">
        <v>82</v>
      </c>
      <c r="C1349" s="137" t="s">
        <v>48</v>
      </c>
      <c r="E1349" s="137">
        <v>0</v>
      </c>
      <c r="F1349" s="137">
        <v>0</v>
      </c>
    </row>
    <row r="1350" spans="1:6" ht="11.25">
      <c r="A1350" s="137" t="s">
        <v>174</v>
      </c>
      <c r="B1350" s="137" t="s">
        <v>83</v>
      </c>
      <c r="C1350" s="137" t="s">
        <v>50</v>
      </c>
      <c r="E1350" s="137">
        <v>0</v>
      </c>
      <c r="F1350" s="137">
        <v>0</v>
      </c>
    </row>
    <row r="1351" spans="1:6" ht="11.25">
      <c r="A1351" s="137" t="s">
        <v>174</v>
      </c>
      <c r="B1351" s="137" t="s">
        <v>85</v>
      </c>
      <c r="C1351" s="137" t="s">
        <v>52</v>
      </c>
      <c r="E1351" s="137">
        <v>468759</v>
      </c>
      <c r="F1351" s="137">
        <v>448935</v>
      </c>
    </row>
    <row r="1352" spans="1:6" ht="11.25">
      <c r="A1352" s="137" t="s">
        <v>174</v>
      </c>
      <c r="B1352" s="137" t="s">
        <v>506</v>
      </c>
      <c r="C1352" s="137" t="s">
        <v>18</v>
      </c>
      <c r="E1352" s="137">
        <v>0</v>
      </c>
      <c r="F1352" s="137">
        <v>0</v>
      </c>
    </row>
    <row r="1353" spans="1:6" ht="11.25">
      <c r="A1353" s="137" t="s">
        <v>174</v>
      </c>
      <c r="B1353" s="137" t="s">
        <v>805</v>
      </c>
      <c r="C1353" s="137" t="s">
        <v>20</v>
      </c>
      <c r="E1353" s="137">
        <v>0</v>
      </c>
      <c r="F1353" s="137">
        <v>0</v>
      </c>
    </row>
    <row r="1354" spans="1:6" ht="11.25">
      <c r="A1354" s="137" t="s">
        <v>174</v>
      </c>
      <c r="B1354" s="137" t="s">
        <v>1048</v>
      </c>
      <c r="C1354" s="137" t="s">
        <v>22</v>
      </c>
      <c r="E1354" s="137">
        <v>0</v>
      </c>
      <c r="F1354" s="137">
        <v>0</v>
      </c>
    </row>
    <row r="1355" spans="1:6" ht="11.25">
      <c r="A1355" s="137" t="s">
        <v>174</v>
      </c>
      <c r="B1355" s="137" t="s">
        <v>1236</v>
      </c>
      <c r="C1355" s="137" t="s">
        <v>24</v>
      </c>
      <c r="E1355" s="137">
        <v>0</v>
      </c>
      <c r="F1355" s="137">
        <v>0</v>
      </c>
    </row>
    <row r="1356" spans="1:6" ht="11.25">
      <c r="A1356" s="137" t="s">
        <v>174</v>
      </c>
      <c r="B1356" s="137" t="s">
        <v>1371</v>
      </c>
      <c r="C1356" s="137" t="s">
        <v>26</v>
      </c>
      <c r="E1356" s="137">
        <v>0</v>
      </c>
      <c r="F1356" s="137">
        <v>0</v>
      </c>
    </row>
    <row r="1357" spans="1:6" ht="11.25">
      <c r="A1357" s="137" t="s">
        <v>175</v>
      </c>
      <c r="B1357" s="137" t="s">
        <v>2219</v>
      </c>
      <c r="C1357" s="137" t="s">
        <v>2219</v>
      </c>
      <c r="E1357" s="137">
        <v>124762</v>
      </c>
      <c r="F1357" s="137">
        <v>115938</v>
      </c>
    </row>
    <row r="1358" spans="1:6" ht="11.25">
      <c r="A1358" s="137" t="s">
        <v>175</v>
      </c>
      <c r="B1358" s="137" t="s">
        <v>359</v>
      </c>
      <c r="C1358" s="137" t="s">
        <v>36</v>
      </c>
      <c r="E1358" s="137">
        <v>20842</v>
      </c>
      <c r="F1358" s="137">
        <v>20479</v>
      </c>
    </row>
    <row r="1359" spans="1:6" ht="11.25">
      <c r="A1359" s="137" t="s">
        <v>175</v>
      </c>
      <c r="B1359" s="137" t="s">
        <v>72</v>
      </c>
      <c r="C1359" s="137" t="s">
        <v>38</v>
      </c>
      <c r="E1359" s="137">
        <v>0</v>
      </c>
      <c r="F1359" s="137">
        <v>0</v>
      </c>
    </row>
    <row r="1360" spans="1:6" ht="11.25">
      <c r="A1360" s="137" t="s">
        <v>175</v>
      </c>
      <c r="B1360" s="137" t="s">
        <v>73</v>
      </c>
      <c r="C1360" s="137" t="s">
        <v>40</v>
      </c>
      <c r="E1360" s="137">
        <v>0</v>
      </c>
      <c r="F1360" s="137">
        <v>0</v>
      </c>
    </row>
    <row r="1361" spans="1:6" ht="11.25">
      <c r="A1361" s="137" t="s">
        <v>175</v>
      </c>
      <c r="B1361" s="137" t="s">
        <v>365</v>
      </c>
      <c r="C1361" s="137" t="s">
        <v>42</v>
      </c>
      <c r="E1361" s="137">
        <v>0</v>
      </c>
      <c r="F1361" s="137">
        <v>0</v>
      </c>
    </row>
    <row r="1362" spans="1:6" ht="11.25">
      <c r="A1362" s="137" t="s">
        <v>175</v>
      </c>
      <c r="B1362" s="137" t="s">
        <v>76</v>
      </c>
      <c r="C1362" s="137" t="s">
        <v>44</v>
      </c>
      <c r="E1362" s="137">
        <v>25233</v>
      </c>
      <c r="F1362" s="137">
        <v>18046</v>
      </c>
    </row>
    <row r="1363" spans="1:6" ht="11.25">
      <c r="A1363" s="137" t="s">
        <v>175</v>
      </c>
      <c r="B1363" s="137" t="s">
        <v>77</v>
      </c>
      <c r="C1363" s="137" t="s">
        <v>46</v>
      </c>
      <c r="E1363" s="137">
        <v>0</v>
      </c>
      <c r="F1363" s="137">
        <v>0</v>
      </c>
    </row>
    <row r="1364" spans="1:6" ht="11.25">
      <c r="A1364" s="137" t="s">
        <v>175</v>
      </c>
      <c r="B1364" s="137" t="s">
        <v>82</v>
      </c>
      <c r="C1364" s="137" t="s">
        <v>48</v>
      </c>
      <c r="E1364" s="137">
        <v>0</v>
      </c>
      <c r="F1364" s="137">
        <v>0</v>
      </c>
    </row>
    <row r="1365" spans="1:6" ht="11.25">
      <c r="A1365" s="137" t="s">
        <v>175</v>
      </c>
      <c r="B1365" s="137" t="s">
        <v>83</v>
      </c>
      <c r="C1365" s="137" t="s">
        <v>50</v>
      </c>
      <c r="E1365" s="137">
        <v>0</v>
      </c>
      <c r="F1365" s="137">
        <v>0</v>
      </c>
    </row>
    <row r="1366" spans="1:6" ht="11.25">
      <c r="A1366" s="137" t="s">
        <v>175</v>
      </c>
      <c r="B1366" s="137" t="s">
        <v>85</v>
      </c>
      <c r="C1366" s="137" t="s">
        <v>52</v>
      </c>
      <c r="E1366" s="137">
        <v>78687</v>
      </c>
      <c r="F1366" s="137">
        <v>77413</v>
      </c>
    </row>
    <row r="1367" spans="1:6" ht="11.25">
      <c r="A1367" s="137" t="s">
        <v>175</v>
      </c>
      <c r="B1367" s="137" t="s">
        <v>506</v>
      </c>
      <c r="C1367" s="137" t="s">
        <v>18</v>
      </c>
      <c r="E1367" s="137">
        <v>0</v>
      </c>
      <c r="F1367" s="137">
        <v>0</v>
      </c>
    </row>
    <row r="1368" spans="1:6" ht="11.25">
      <c r="A1368" s="137" t="s">
        <v>175</v>
      </c>
      <c r="B1368" s="137" t="s">
        <v>805</v>
      </c>
      <c r="C1368" s="137" t="s">
        <v>20</v>
      </c>
      <c r="E1368" s="137">
        <v>0</v>
      </c>
      <c r="F1368" s="137">
        <v>0</v>
      </c>
    </row>
    <row r="1369" spans="1:6" ht="11.25">
      <c r="A1369" s="137" t="s">
        <v>175</v>
      </c>
      <c r="B1369" s="137" t="s">
        <v>1048</v>
      </c>
      <c r="C1369" s="137" t="s">
        <v>22</v>
      </c>
      <c r="E1369" s="137">
        <v>0</v>
      </c>
      <c r="F1369" s="137">
        <v>0</v>
      </c>
    </row>
    <row r="1370" spans="1:6" ht="11.25">
      <c r="A1370" s="137" t="s">
        <v>175</v>
      </c>
      <c r="B1370" s="137" t="s">
        <v>1236</v>
      </c>
      <c r="C1370" s="137" t="s">
        <v>24</v>
      </c>
      <c r="E1370" s="137">
        <v>0</v>
      </c>
      <c r="F1370" s="137">
        <v>0</v>
      </c>
    </row>
    <row r="1371" spans="1:6" ht="11.25">
      <c r="A1371" s="137" t="s">
        <v>175</v>
      </c>
      <c r="B1371" s="137" t="s">
        <v>1371</v>
      </c>
      <c r="C1371" s="137" t="s">
        <v>26</v>
      </c>
      <c r="E1371" s="137">
        <v>0</v>
      </c>
      <c r="F1371" s="137">
        <v>0</v>
      </c>
    </row>
    <row r="1372" spans="1:6" ht="11.25">
      <c r="A1372" s="137" t="s">
        <v>176</v>
      </c>
      <c r="B1372" s="137" t="s">
        <v>2219</v>
      </c>
      <c r="C1372" s="137" t="s">
        <v>2219</v>
      </c>
      <c r="E1372" s="137">
        <v>277888</v>
      </c>
      <c r="F1372" s="137">
        <v>280240</v>
      </c>
    </row>
    <row r="1373" spans="1:6" ht="11.25">
      <c r="A1373" s="137" t="s">
        <v>176</v>
      </c>
      <c r="B1373" s="137" t="s">
        <v>359</v>
      </c>
      <c r="C1373" s="137" t="s">
        <v>36</v>
      </c>
      <c r="E1373" s="137">
        <v>127047</v>
      </c>
      <c r="F1373" s="137">
        <v>130188</v>
      </c>
    </row>
    <row r="1374" spans="1:6" ht="11.25">
      <c r="A1374" s="137" t="s">
        <v>176</v>
      </c>
      <c r="B1374" s="137" t="s">
        <v>72</v>
      </c>
      <c r="C1374" s="137" t="s">
        <v>38</v>
      </c>
      <c r="E1374" s="137">
        <v>0</v>
      </c>
      <c r="F1374" s="137">
        <v>0</v>
      </c>
    </row>
    <row r="1375" spans="1:6" ht="11.25">
      <c r="A1375" s="137" t="s">
        <v>176</v>
      </c>
      <c r="B1375" s="137" t="s">
        <v>73</v>
      </c>
      <c r="C1375" s="137" t="s">
        <v>40</v>
      </c>
      <c r="E1375" s="137">
        <v>0</v>
      </c>
      <c r="F1375" s="137">
        <v>0</v>
      </c>
    </row>
    <row r="1376" spans="1:6" ht="11.25">
      <c r="A1376" s="137" t="s">
        <v>176</v>
      </c>
      <c r="B1376" s="137" t="s">
        <v>365</v>
      </c>
      <c r="C1376" s="137" t="s">
        <v>42</v>
      </c>
      <c r="E1376" s="137">
        <v>0</v>
      </c>
      <c r="F1376" s="137">
        <v>0</v>
      </c>
    </row>
    <row r="1377" spans="1:6" ht="11.25">
      <c r="A1377" s="137" t="s">
        <v>176</v>
      </c>
      <c r="B1377" s="137" t="s">
        <v>76</v>
      </c>
      <c r="C1377" s="137" t="s">
        <v>44</v>
      </c>
      <c r="E1377" s="137">
        <v>82450</v>
      </c>
      <c r="F1377" s="137">
        <v>82611</v>
      </c>
    </row>
    <row r="1378" spans="1:6" ht="11.25">
      <c r="A1378" s="137" t="s">
        <v>176</v>
      </c>
      <c r="B1378" s="137" t="s">
        <v>77</v>
      </c>
      <c r="C1378" s="137" t="s">
        <v>46</v>
      </c>
      <c r="E1378" s="137">
        <v>0</v>
      </c>
      <c r="F1378" s="137">
        <v>0</v>
      </c>
    </row>
    <row r="1379" spans="1:6" ht="11.25">
      <c r="A1379" s="137" t="s">
        <v>176</v>
      </c>
      <c r="B1379" s="137" t="s">
        <v>82</v>
      </c>
      <c r="C1379" s="137" t="s">
        <v>48</v>
      </c>
      <c r="E1379" s="137">
        <v>0</v>
      </c>
      <c r="F1379" s="137">
        <v>0</v>
      </c>
    </row>
    <row r="1380" spans="1:6" ht="11.25">
      <c r="A1380" s="137" t="s">
        <v>176</v>
      </c>
      <c r="B1380" s="137" t="s">
        <v>83</v>
      </c>
      <c r="C1380" s="137" t="s">
        <v>50</v>
      </c>
      <c r="E1380" s="137">
        <v>0</v>
      </c>
      <c r="F1380" s="137">
        <v>0</v>
      </c>
    </row>
    <row r="1381" spans="1:6" ht="11.25">
      <c r="A1381" s="137" t="s">
        <v>176</v>
      </c>
      <c r="B1381" s="137" t="s">
        <v>85</v>
      </c>
      <c r="C1381" s="137" t="s">
        <v>52</v>
      </c>
      <c r="E1381" s="137">
        <v>68391</v>
      </c>
      <c r="F1381" s="137">
        <v>67441</v>
      </c>
    </row>
    <row r="1382" spans="1:6" ht="11.25">
      <c r="A1382" s="137" t="s">
        <v>176</v>
      </c>
      <c r="B1382" s="137" t="s">
        <v>506</v>
      </c>
      <c r="C1382" s="137" t="s">
        <v>18</v>
      </c>
      <c r="E1382" s="137">
        <v>0</v>
      </c>
      <c r="F1382" s="137">
        <v>0</v>
      </c>
    </row>
    <row r="1383" spans="1:6" ht="11.25">
      <c r="A1383" s="137" t="s">
        <v>176</v>
      </c>
      <c r="B1383" s="137" t="s">
        <v>805</v>
      </c>
      <c r="C1383" s="137" t="s">
        <v>20</v>
      </c>
      <c r="E1383" s="137">
        <v>0</v>
      </c>
      <c r="F1383" s="137">
        <v>0</v>
      </c>
    </row>
    <row r="1384" spans="1:6" ht="11.25">
      <c r="A1384" s="137" t="s">
        <v>176</v>
      </c>
      <c r="B1384" s="137" t="s">
        <v>1048</v>
      </c>
      <c r="C1384" s="137" t="s">
        <v>22</v>
      </c>
      <c r="E1384" s="137">
        <v>0</v>
      </c>
      <c r="F1384" s="137">
        <v>0</v>
      </c>
    </row>
    <row r="1385" spans="1:6" ht="11.25">
      <c r="A1385" s="137" t="s">
        <v>176</v>
      </c>
      <c r="B1385" s="137" t="s">
        <v>1236</v>
      </c>
      <c r="C1385" s="137" t="s">
        <v>24</v>
      </c>
      <c r="E1385" s="137">
        <v>0</v>
      </c>
      <c r="F1385" s="137">
        <v>0</v>
      </c>
    </row>
    <row r="1386" spans="1:6" ht="11.25">
      <c r="A1386" s="137" t="s">
        <v>176</v>
      </c>
      <c r="B1386" s="137" t="s">
        <v>1371</v>
      </c>
      <c r="C1386" s="137" t="s">
        <v>26</v>
      </c>
      <c r="E1386" s="137">
        <v>0</v>
      </c>
      <c r="F1386" s="137">
        <v>0</v>
      </c>
    </row>
    <row r="1387" spans="1:6" ht="11.25">
      <c r="A1387" s="137" t="s">
        <v>177</v>
      </c>
      <c r="B1387" s="137" t="s">
        <v>2219</v>
      </c>
      <c r="C1387" s="137" t="s">
        <v>2219</v>
      </c>
      <c r="E1387" s="137">
        <v>28483202</v>
      </c>
      <c r="F1387" s="137">
        <v>28525822</v>
      </c>
    </row>
    <row r="1388" spans="1:6" ht="11.25">
      <c r="A1388" s="137" t="s">
        <v>177</v>
      </c>
      <c r="B1388" s="137" t="s">
        <v>359</v>
      </c>
      <c r="C1388" s="137" t="s">
        <v>36</v>
      </c>
      <c r="E1388" s="137">
        <v>23809702</v>
      </c>
      <c r="F1388" s="137">
        <v>23861388</v>
      </c>
    </row>
    <row r="1389" spans="1:6" ht="11.25">
      <c r="A1389" s="137" t="s">
        <v>177</v>
      </c>
      <c r="B1389" s="137" t="s">
        <v>72</v>
      </c>
      <c r="C1389" s="137" t="s">
        <v>38</v>
      </c>
      <c r="E1389" s="137">
        <v>0</v>
      </c>
      <c r="F1389" s="137">
        <v>0</v>
      </c>
    </row>
    <row r="1390" spans="1:6" ht="11.25">
      <c r="A1390" s="137" t="s">
        <v>177</v>
      </c>
      <c r="B1390" s="137" t="s">
        <v>73</v>
      </c>
      <c r="C1390" s="137" t="s">
        <v>40</v>
      </c>
      <c r="E1390" s="137">
        <v>0</v>
      </c>
      <c r="F1390" s="137">
        <v>0</v>
      </c>
    </row>
    <row r="1391" spans="1:6" ht="11.25">
      <c r="A1391" s="137" t="s">
        <v>177</v>
      </c>
      <c r="B1391" s="137" t="s">
        <v>365</v>
      </c>
      <c r="C1391" s="137" t="s">
        <v>42</v>
      </c>
      <c r="E1391" s="137">
        <v>0</v>
      </c>
      <c r="F1391" s="137">
        <v>0</v>
      </c>
    </row>
    <row r="1392" spans="1:6" ht="11.25">
      <c r="A1392" s="137" t="s">
        <v>177</v>
      </c>
      <c r="B1392" s="137" t="s">
        <v>76</v>
      </c>
      <c r="C1392" s="137" t="s">
        <v>44</v>
      </c>
      <c r="E1392" s="137">
        <v>2628043</v>
      </c>
      <c r="F1392" s="137">
        <v>2628043</v>
      </c>
    </row>
    <row r="1393" spans="1:6" ht="11.25">
      <c r="A1393" s="137" t="s">
        <v>177</v>
      </c>
      <c r="B1393" s="137" t="s">
        <v>77</v>
      </c>
      <c r="C1393" s="137" t="s">
        <v>46</v>
      </c>
      <c r="E1393" s="137">
        <v>0</v>
      </c>
      <c r="F1393" s="137">
        <v>0</v>
      </c>
    </row>
    <row r="1394" spans="1:6" ht="11.25">
      <c r="A1394" s="137" t="s">
        <v>177</v>
      </c>
      <c r="B1394" s="137" t="s">
        <v>82</v>
      </c>
      <c r="C1394" s="137" t="s">
        <v>48</v>
      </c>
      <c r="E1394" s="137">
        <v>0</v>
      </c>
      <c r="F1394" s="137">
        <v>0</v>
      </c>
    </row>
    <row r="1395" spans="1:6" ht="11.25">
      <c r="A1395" s="137" t="s">
        <v>177</v>
      </c>
      <c r="B1395" s="137" t="s">
        <v>83</v>
      </c>
      <c r="C1395" s="137" t="s">
        <v>50</v>
      </c>
      <c r="E1395" s="137">
        <v>0</v>
      </c>
      <c r="F1395" s="137">
        <v>0</v>
      </c>
    </row>
    <row r="1396" spans="1:6" ht="11.25">
      <c r="A1396" s="137" t="s">
        <v>177</v>
      </c>
      <c r="B1396" s="137" t="s">
        <v>85</v>
      </c>
      <c r="C1396" s="137" t="s">
        <v>52</v>
      </c>
      <c r="E1396" s="137">
        <v>2045457</v>
      </c>
      <c r="F1396" s="137">
        <v>2036391</v>
      </c>
    </row>
    <row r="1397" spans="1:6" ht="11.25">
      <c r="A1397" s="137" t="s">
        <v>177</v>
      </c>
      <c r="B1397" s="137" t="s">
        <v>506</v>
      </c>
      <c r="C1397" s="137" t="s">
        <v>18</v>
      </c>
      <c r="E1397" s="137">
        <v>0</v>
      </c>
      <c r="F1397" s="137">
        <v>0</v>
      </c>
    </row>
    <row r="1398" spans="1:6" ht="11.25">
      <c r="A1398" s="137" t="s">
        <v>177</v>
      </c>
      <c r="B1398" s="137" t="s">
        <v>805</v>
      </c>
      <c r="C1398" s="137" t="s">
        <v>20</v>
      </c>
      <c r="E1398" s="137">
        <v>0</v>
      </c>
      <c r="F1398" s="137">
        <v>0</v>
      </c>
    </row>
    <row r="1399" spans="1:6" ht="11.25">
      <c r="A1399" s="137" t="s">
        <v>177</v>
      </c>
      <c r="B1399" s="137" t="s">
        <v>1048</v>
      </c>
      <c r="C1399" s="137" t="s">
        <v>22</v>
      </c>
      <c r="E1399" s="137">
        <v>0</v>
      </c>
      <c r="F1399" s="137">
        <v>0</v>
      </c>
    </row>
    <row r="1400" spans="1:6" ht="11.25">
      <c r="A1400" s="137" t="s">
        <v>177</v>
      </c>
      <c r="B1400" s="137" t="s">
        <v>1236</v>
      </c>
      <c r="C1400" s="137" t="s">
        <v>24</v>
      </c>
      <c r="E1400" s="137">
        <v>0</v>
      </c>
      <c r="F1400" s="137">
        <v>0</v>
      </c>
    </row>
    <row r="1401" spans="1:6" ht="11.25">
      <c r="A1401" s="137" t="s">
        <v>177</v>
      </c>
      <c r="B1401" s="137" t="s">
        <v>1371</v>
      </c>
      <c r="C1401" s="137" t="s">
        <v>26</v>
      </c>
      <c r="E1401" s="137">
        <v>0</v>
      </c>
      <c r="F1401" s="137">
        <v>0</v>
      </c>
    </row>
    <row r="1402" spans="1:6" ht="11.25">
      <c r="A1402" s="137" t="s">
        <v>178</v>
      </c>
      <c r="B1402" s="137" t="s">
        <v>2219</v>
      </c>
      <c r="C1402" s="137" t="s">
        <v>2219</v>
      </c>
      <c r="E1402" s="137">
        <v>1027070</v>
      </c>
      <c r="F1402" s="137">
        <v>609185</v>
      </c>
    </row>
    <row r="1403" spans="1:6" ht="11.25">
      <c r="A1403" s="137" t="s">
        <v>178</v>
      </c>
      <c r="B1403" s="137" t="s">
        <v>359</v>
      </c>
      <c r="C1403" s="137" t="s">
        <v>36</v>
      </c>
      <c r="E1403" s="137">
        <v>490046</v>
      </c>
      <c r="F1403" s="137">
        <v>16884</v>
      </c>
    </row>
    <row r="1404" spans="1:6" ht="11.25">
      <c r="A1404" s="137" t="s">
        <v>178</v>
      </c>
      <c r="B1404" s="137" t="s">
        <v>72</v>
      </c>
      <c r="C1404" s="137" t="s">
        <v>38</v>
      </c>
      <c r="E1404" s="137">
        <v>5693</v>
      </c>
      <c r="F1404" s="137">
        <v>5902</v>
      </c>
    </row>
    <row r="1405" spans="1:6" ht="11.25">
      <c r="A1405" s="137" t="s">
        <v>178</v>
      </c>
      <c r="B1405" s="137" t="s">
        <v>73</v>
      </c>
      <c r="C1405" s="137" t="s">
        <v>40</v>
      </c>
      <c r="E1405" s="137">
        <v>2762</v>
      </c>
      <c r="F1405" s="137">
        <v>2865</v>
      </c>
    </row>
    <row r="1406" spans="1:6" ht="11.25">
      <c r="A1406" s="137" t="s">
        <v>178</v>
      </c>
      <c r="B1406" s="137" t="s">
        <v>365</v>
      </c>
      <c r="C1406" s="137" t="s">
        <v>42</v>
      </c>
      <c r="E1406" s="137">
        <v>1</v>
      </c>
      <c r="F1406" s="137">
        <v>1</v>
      </c>
    </row>
    <row r="1407" spans="1:6" ht="11.25">
      <c r="A1407" s="137" t="s">
        <v>178</v>
      </c>
      <c r="B1407" s="137" t="s">
        <v>76</v>
      </c>
      <c r="C1407" s="137" t="s">
        <v>44</v>
      </c>
      <c r="E1407" s="137">
        <v>262716</v>
      </c>
      <c r="F1407" s="137">
        <v>249555</v>
      </c>
    </row>
    <row r="1408" spans="1:6" ht="11.25">
      <c r="A1408" s="137" t="s">
        <v>178</v>
      </c>
      <c r="B1408" s="137" t="s">
        <v>77</v>
      </c>
      <c r="C1408" s="137" t="s">
        <v>46</v>
      </c>
      <c r="E1408" s="137">
        <v>146539</v>
      </c>
      <c r="F1408" s="137">
        <v>208849</v>
      </c>
    </row>
    <row r="1409" spans="1:6" ht="11.25">
      <c r="A1409" s="137" t="s">
        <v>178</v>
      </c>
      <c r="B1409" s="137" t="s">
        <v>82</v>
      </c>
      <c r="C1409" s="137" t="s">
        <v>48</v>
      </c>
      <c r="E1409" s="137">
        <v>0</v>
      </c>
      <c r="F1409" s="137">
        <v>0</v>
      </c>
    </row>
    <row r="1410" spans="1:6" ht="11.25">
      <c r="A1410" s="137" t="s">
        <v>178</v>
      </c>
      <c r="B1410" s="137" t="s">
        <v>83</v>
      </c>
      <c r="C1410" s="137" t="s">
        <v>50</v>
      </c>
      <c r="E1410" s="137">
        <v>104000</v>
      </c>
      <c r="F1410" s="137">
        <v>113768</v>
      </c>
    </row>
    <row r="1411" spans="1:6" ht="11.25">
      <c r="A1411" s="137" t="s">
        <v>178</v>
      </c>
      <c r="B1411" s="137" t="s">
        <v>85</v>
      </c>
      <c r="C1411" s="137" t="s">
        <v>52</v>
      </c>
      <c r="E1411" s="137">
        <v>11947</v>
      </c>
      <c r="F1411" s="137">
        <v>10664</v>
      </c>
    </row>
    <row r="1412" spans="1:6" ht="11.25">
      <c r="A1412" s="137" t="s">
        <v>178</v>
      </c>
      <c r="B1412" s="137" t="s">
        <v>506</v>
      </c>
      <c r="C1412" s="137" t="s">
        <v>18</v>
      </c>
      <c r="E1412" s="137">
        <v>839</v>
      </c>
      <c r="F1412" s="137">
        <v>1401</v>
      </c>
    </row>
    <row r="1413" spans="1:6" ht="11.25">
      <c r="A1413" s="137" t="s">
        <v>178</v>
      </c>
      <c r="B1413" s="137" t="s">
        <v>805</v>
      </c>
      <c r="C1413" s="137" t="s">
        <v>20</v>
      </c>
      <c r="E1413" s="137">
        <v>2000</v>
      </c>
      <c r="F1413" s="137">
        <v>2000</v>
      </c>
    </row>
    <row r="1414" spans="1:6" ht="11.25">
      <c r="A1414" s="137" t="s">
        <v>178</v>
      </c>
      <c r="B1414" s="137" t="s">
        <v>1048</v>
      </c>
      <c r="C1414" s="137" t="s">
        <v>22</v>
      </c>
      <c r="E1414" s="137">
        <v>0</v>
      </c>
      <c r="F1414" s="137">
        <v>0</v>
      </c>
    </row>
    <row r="1415" spans="1:6" ht="11.25">
      <c r="A1415" s="137" t="s">
        <v>178</v>
      </c>
      <c r="B1415" s="137" t="s">
        <v>1236</v>
      </c>
      <c r="C1415" s="137" t="s">
        <v>24</v>
      </c>
      <c r="E1415" s="137">
        <v>527</v>
      </c>
      <c r="F1415" s="137">
        <v>-2704</v>
      </c>
    </row>
    <row r="1416" spans="1:6" ht="11.25">
      <c r="A1416" s="137" t="s">
        <v>178</v>
      </c>
      <c r="B1416" s="137" t="s">
        <v>1371</v>
      </c>
      <c r="C1416" s="137" t="s">
        <v>26</v>
      </c>
      <c r="E1416" s="137">
        <v>0</v>
      </c>
      <c r="F1416" s="137">
        <v>0</v>
      </c>
    </row>
    <row r="1417" spans="1:6" ht="11.25">
      <c r="A1417" s="137" t="s">
        <v>179</v>
      </c>
      <c r="B1417" s="137" t="s">
        <v>2219</v>
      </c>
      <c r="C1417" s="137" t="s">
        <v>2219</v>
      </c>
      <c r="E1417" s="137">
        <v>397314</v>
      </c>
      <c r="F1417" s="137">
        <v>448964</v>
      </c>
    </row>
    <row r="1418" spans="1:6" ht="11.25">
      <c r="A1418" s="137" t="s">
        <v>179</v>
      </c>
      <c r="B1418" s="137" t="s">
        <v>359</v>
      </c>
      <c r="C1418" s="137" t="s">
        <v>36</v>
      </c>
      <c r="E1418" s="137">
        <v>25096</v>
      </c>
      <c r="F1418" s="137">
        <v>14768</v>
      </c>
    </row>
    <row r="1419" spans="1:6" ht="11.25">
      <c r="A1419" s="137" t="s">
        <v>179</v>
      </c>
      <c r="B1419" s="137" t="s">
        <v>72</v>
      </c>
      <c r="C1419" s="137" t="s">
        <v>38</v>
      </c>
      <c r="E1419" s="137">
        <v>20863</v>
      </c>
      <c r="F1419" s="137">
        <v>19698</v>
      </c>
    </row>
    <row r="1420" spans="1:6" ht="11.25">
      <c r="A1420" s="137" t="s">
        <v>179</v>
      </c>
      <c r="B1420" s="137" t="s">
        <v>73</v>
      </c>
      <c r="C1420" s="137" t="s">
        <v>40</v>
      </c>
      <c r="E1420" s="137">
        <v>8261</v>
      </c>
      <c r="F1420" s="137">
        <v>7804</v>
      </c>
    </row>
    <row r="1421" spans="1:6" ht="11.25">
      <c r="A1421" s="137" t="s">
        <v>179</v>
      </c>
      <c r="B1421" s="137" t="s">
        <v>365</v>
      </c>
      <c r="C1421" s="137" t="s">
        <v>42</v>
      </c>
      <c r="E1421" s="137">
        <v>643</v>
      </c>
      <c r="F1421" s="137">
        <v>620</v>
      </c>
    </row>
    <row r="1422" spans="1:6" ht="11.25">
      <c r="A1422" s="137" t="s">
        <v>179</v>
      </c>
      <c r="B1422" s="137" t="s">
        <v>76</v>
      </c>
      <c r="C1422" s="137" t="s">
        <v>44</v>
      </c>
      <c r="E1422" s="137">
        <v>161162</v>
      </c>
      <c r="F1422" s="137">
        <v>148648</v>
      </c>
    </row>
    <row r="1423" spans="1:6" ht="11.25">
      <c r="A1423" s="137" t="s">
        <v>179</v>
      </c>
      <c r="B1423" s="137" t="s">
        <v>77</v>
      </c>
      <c r="C1423" s="137" t="s">
        <v>46</v>
      </c>
      <c r="E1423" s="137">
        <v>89162</v>
      </c>
      <c r="F1423" s="137">
        <v>34311</v>
      </c>
    </row>
    <row r="1424" spans="1:6" ht="11.25">
      <c r="A1424" s="137" t="s">
        <v>179</v>
      </c>
      <c r="B1424" s="137" t="s">
        <v>82</v>
      </c>
      <c r="C1424" s="137" t="s">
        <v>48</v>
      </c>
      <c r="E1424" s="137">
        <v>0</v>
      </c>
      <c r="F1424" s="137">
        <v>0</v>
      </c>
    </row>
    <row r="1425" spans="1:6" ht="11.25">
      <c r="A1425" s="137" t="s">
        <v>179</v>
      </c>
      <c r="B1425" s="137" t="s">
        <v>83</v>
      </c>
      <c r="C1425" s="137" t="s">
        <v>50</v>
      </c>
      <c r="E1425" s="137">
        <v>0</v>
      </c>
      <c r="F1425" s="137">
        <v>136300</v>
      </c>
    </row>
    <row r="1426" spans="1:6" ht="11.25">
      <c r="A1426" s="137" t="s">
        <v>179</v>
      </c>
      <c r="B1426" s="137" t="s">
        <v>85</v>
      </c>
      <c r="C1426" s="137" t="s">
        <v>52</v>
      </c>
      <c r="E1426" s="137">
        <v>74202</v>
      </c>
      <c r="F1426" s="137">
        <v>68890</v>
      </c>
    </row>
    <row r="1427" spans="1:6" ht="11.25">
      <c r="A1427" s="137" t="s">
        <v>179</v>
      </c>
      <c r="B1427" s="137" t="s">
        <v>506</v>
      </c>
      <c r="C1427" s="137" t="s">
        <v>18</v>
      </c>
      <c r="E1427" s="137">
        <v>16025</v>
      </c>
      <c r="F1427" s="137">
        <v>16025</v>
      </c>
    </row>
    <row r="1428" spans="1:6" ht="11.25">
      <c r="A1428" s="137" t="s">
        <v>179</v>
      </c>
      <c r="B1428" s="137" t="s">
        <v>805</v>
      </c>
      <c r="C1428" s="137" t="s">
        <v>20</v>
      </c>
      <c r="E1428" s="137">
        <v>0</v>
      </c>
      <c r="F1428" s="137">
        <v>0</v>
      </c>
    </row>
    <row r="1429" spans="1:6" ht="11.25">
      <c r="A1429" s="137" t="s">
        <v>179</v>
      </c>
      <c r="B1429" s="137" t="s">
        <v>1048</v>
      </c>
      <c r="C1429" s="137" t="s">
        <v>22</v>
      </c>
      <c r="E1429" s="137">
        <v>0</v>
      </c>
      <c r="F1429" s="137">
        <v>0</v>
      </c>
    </row>
    <row r="1430" spans="1:6" ht="11.25">
      <c r="A1430" s="137" t="s">
        <v>179</v>
      </c>
      <c r="B1430" s="137" t="s">
        <v>1236</v>
      </c>
      <c r="C1430" s="137" t="s">
        <v>24</v>
      </c>
      <c r="E1430" s="137">
        <v>1900</v>
      </c>
      <c r="F1430" s="137">
        <v>1900</v>
      </c>
    </row>
    <row r="1431" spans="1:6" ht="11.25">
      <c r="A1431" s="137" t="s">
        <v>179</v>
      </c>
      <c r="B1431" s="137" t="s">
        <v>1371</v>
      </c>
      <c r="C1431" s="137" t="s">
        <v>26</v>
      </c>
      <c r="E1431" s="137">
        <v>0</v>
      </c>
      <c r="F1431" s="137">
        <v>0</v>
      </c>
    </row>
    <row r="1432" spans="1:6" ht="11.25">
      <c r="A1432" s="137" t="s">
        <v>180</v>
      </c>
      <c r="B1432" s="137" t="s">
        <v>2219</v>
      </c>
      <c r="C1432" s="137" t="s">
        <v>2219</v>
      </c>
      <c r="E1432" s="137">
        <v>296543249</v>
      </c>
      <c r="F1432" s="137">
        <v>303554823</v>
      </c>
    </row>
    <row r="1433" spans="1:6" ht="11.25">
      <c r="A1433" s="137" t="s">
        <v>180</v>
      </c>
      <c r="B1433" s="137" t="s">
        <v>359</v>
      </c>
      <c r="C1433" s="137" t="s">
        <v>36</v>
      </c>
      <c r="E1433" s="137">
        <v>607277</v>
      </c>
      <c r="F1433" s="137">
        <v>125087</v>
      </c>
    </row>
    <row r="1434" spans="1:6" ht="11.25">
      <c r="A1434" s="137" t="s">
        <v>180</v>
      </c>
      <c r="B1434" s="137" t="s">
        <v>72</v>
      </c>
      <c r="C1434" s="137" t="s">
        <v>38</v>
      </c>
      <c r="E1434" s="137">
        <v>95211024</v>
      </c>
      <c r="F1434" s="137">
        <v>94401139</v>
      </c>
    </row>
    <row r="1435" spans="1:6" ht="11.25">
      <c r="A1435" s="137" t="s">
        <v>180</v>
      </c>
      <c r="B1435" s="137" t="s">
        <v>73</v>
      </c>
      <c r="C1435" s="137" t="s">
        <v>40</v>
      </c>
      <c r="E1435" s="137">
        <v>27404730</v>
      </c>
      <c r="F1435" s="137">
        <v>27209873</v>
      </c>
    </row>
    <row r="1436" spans="1:6" ht="11.25">
      <c r="A1436" s="137" t="s">
        <v>180</v>
      </c>
      <c r="B1436" s="137" t="s">
        <v>365</v>
      </c>
      <c r="C1436" s="137" t="s">
        <v>42</v>
      </c>
      <c r="E1436" s="137">
        <v>878162</v>
      </c>
      <c r="F1436" s="137">
        <v>827990</v>
      </c>
    </row>
    <row r="1437" spans="1:6" ht="11.25">
      <c r="A1437" s="137" t="s">
        <v>180</v>
      </c>
      <c r="B1437" s="137" t="s">
        <v>76</v>
      </c>
      <c r="C1437" s="137" t="s">
        <v>44</v>
      </c>
      <c r="E1437" s="137">
        <v>44304408</v>
      </c>
      <c r="F1437" s="137">
        <v>42513555</v>
      </c>
    </row>
    <row r="1438" spans="1:6" ht="11.25">
      <c r="A1438" s="137" t="s">
        <v>180</v>
      </c>
      <c r="B1438" s="137" t="s">
        <v>77</v>
      </c>
      <c r="C1438" s="137" t="s">
        <v>46</v>
      </c>
      <c r="E1438" s="137">
        <v>51828327</v>
      </c>
      <c r="F1438" s="137">
        <v>50733641</v>
      </c>
    </row>
    <row r="1439" spans="1:6" ht="11.25">
      <c r="A1439" s="137" t="s">
        <v>180</v>
      </c>
      <c r="B1439" s="137" t="s">
        <v>82</v>
      </c>
      <c r="C1439" s="137" t="s">
        <v>48</v>
      </c>
      <c r="E1439" s="137">
        <v>1782232</v>
      </c>
      <c r="F1439" s="137">
        <v>1672003</v>
      </c>
    </row>
    <row r="1440" spans="1:6" ht="11.25">
      <c r="A1440" s="137" t="s">
        <v>180</v>
      </c>
      <c r="B1440" s="137" t="s">
        <v>83</v>
      </c>
      <c r="C1440" s="137" t="s">
        <v>50</v>
      </c>
      <c r="E1440" s="137">
        <v>1614288</v>
      </c>
      <c r="F1440" s="137">
        <v>1645234</v>
      </c>
    </row>
    <row r="1441" spans="1:6" ht="11.25">
      <c r="A1441" s="137" t="s">
        <v>180</v>
      </c>
      <c r="B1441" s="137" t="s">
        <v>85</v>
      </c>
      <c r="C1441" s="137" t="s">
        <v>52</v>
      </c>
      <c r="E1441" s="137">
        <v>48970568</v>
      </c>
      <c r="F1441" s="137">
        <v>48545522</v>
      </c>
    </row>
    <row r="1442" spans="1:6" ht="11.25">
      <c r="A1442" s="137" t="s">
        <v>180</v>
      </c>
      <c r="B1442" s="137" t="s">
        <v>506</v>
      </c>
      <c r="C1442" s="137" t="s">
        <v>18</v>
      </c>
      <c r="E1442" s="137">
        <v>14786203</v>
      </c>
      <c r="F1442" s="137">
        <v>23363765</v>
      </c>
    </row>
    <row r="1443" spans="1:6" ht="11.25">
      <c r="A1443" s="137" t="s">
        <v>180</v>
      </c>
      <c r="B1443" s="137" t="s">
        <v>805</v>
      </c>
      <c r="C1443" s="137" t="s">
        <v>20</v>
      </c>
      <c r="E1443" s="137">
        <v>55068</v>
      </c>
      <c r="F1443" s="137">
        <v>54829</v>
      </c>
    </row>
    <row r="1444" spans="1:6" ht="11.25">
      <c r="A1444" s="137" t="s">
        <v>180</v>
      </c>
      <c r="B1444" s="137" t="s">
        <v>1048</v>
      </c>
      <c r="C1444" s="137" t="s">
        <v>22</v>
      </c>
      <c r="E1444" s="137">
        <v>6977091</v>
      </c>
      <c r="F1444" s="137">
        <v>10154893</v>
      </c>
    </row>
    <row r="1445" spans="1:6" ht="11.25">
      <c r="A1445" s="137" t="s">
        <v>180</v>
      </c>
      <c r="B1445" s="137" t="s">
        <v>1236</v>
      </c>
      <c r="C1445" s="137" t="s">
        <v>24</v>
      </c>
      <c r="E1445" s="137">
        <v>2123871</v>
      </c>
      <c r="F1445" s="137">
        <v>2307292</v>
      </c>
    </row>
    <row r="1446" spans="1:6" ht="11.25">
      <c r="A1446" s="137" t="s">
        <v>180</v>
      </c>
      <c r="B1446" s="137" t="s">
        <v>1371</v>
      </c>
      <c r="C1446" s="137" t="s">
        <v>26</v>
      </c>
      <c r="E1446" s="137">
        <v>0</v>
      </c>
      <c r="F1446" s="137">
        <v>0</v>
      </c>
    </row>
    <row r="1447" spans="1:6" ht="11.25">
      <c r="A1447" s="137" t="s">
        <v>181</v>
      </c>
      <c r="B1447" s="137" t="s">
        <v>2219</v>
      </c>
      <c r="C1447" s="137" t="s">
        <v>2219</v>
      </c>
      <c r="E1447" s="137">
        <v>329447570</v>
      </c>
      <c r="F1447" s="137">
        <v>336249794</v>
      </c>
    </row>
    <row r="1448" spans="1:6" ht="11.25">
      <c r="A1448" s="137" t="s">
        <v>181</v>
      </c>
      <c r="B1448" s="137" t="s">
        <v>359</v>
      </c>
      <c r="C1448" s="137" t="s">
        <v>36</v>
      </c>
      <c r="E1448" s="137">
        <v>26845866</v>
      </c>
      <c r="F1448" s="137">
        <v>26255060</v>
      </c>
    </row>
    <row r="1449" spans="1:6" ht="11.25">
      <c r="A1449" s="137" t="s">
        <v>181</v>
      </c>
      <c r="B1449" s="137" t="s">
        <v>72</v>
      </c>
      <c r="C1449" s="137" t="s">
        <v>38</v>
      </c>
      <c r="E1449" s="137">
        <v>95211024</v>
      </c>
      <c r="F1449" s="137">
        <v>94401139</v>
      </c>
    </row>
    <row r="1450" spans="1:6" ht="11.25">
      <c r="A1450" s="137" t="s">
        <v>181</v>
      </c>
      <c r="B1450" s="137" t="s">
        <v>73</v>
      </c>
      <c r="C1450" s="137" t="s">
        <v>40</v>
      </c>
      <c r="E1450" s="137">
        <v>27404730</v>
      </c>
      <c r="F1450" s="137">
        <v>27209873</v>
      </c>
    </row>
    <row r="1451" spans="1:6" ht="11.25">
      <c r="A1451" s="137" t="s">
        <v>181</v>
      </c>
      <c r="B1451" s="137" t="s">
        <v>365</v>
      </c>
      <c r="C1451" s="137" t="s">
        <v>42</v>
      </c>
      <c r="E1451" s="137">
        <v>878162</v>
      </c>
      <c r="F1451" s="137">
        <v>827990</v>
      </c>
    </row>
    <row r="1452" spans="1:6" ht="11.25">
      <c r="A1452" s="137" t="s">
        <v>181</v>
      </c>
      <c r="B1452" s="137" t="s">
        <v>76</v>
      </c>
      <c r="C1452" s="137" t="s">
        <v>44</v>
      </c>
      <c r="E1452" s="137">
        <v>48308846</v>
      </c>
      <c r="F1452" s="137">
        <v>46448373</v>
      </c>
    </row>
    <row r="1453" spans="1:6" ht="11.25">
      <c r="A1453" s="137" t="s">
        <v>181</v>
      </c>
      <c r="B1453" s="137" t="s">
        <v>77</v>
      </c>
      <c r="C1453" s="137" t="s">
        <v>46</v>
      </c>
      <c r="E1453" s="137">
        <v>51828327</v>
      </c>
      <c r="F1453" s="137">
        <v>50733641</v>
      </c>
    </row>
    <row r="1454" spans="1:6" ht="11.25">
      <c r="A1454" s="137" t="s">
        <v>181</v>
      </c>
      <c r="B1454" s="137" t="s">
        <v>82</v>
      </c>
      <c r="C1454" s="137" t="s">
        <v>48</v>
      </c>
      <c r="E1454" s="137">
        <v>1782232</v>
      </c>
      <c r="F1454" s="137">
        <v>1672003</v>
      </c>
    </row>
    <row r="1455" spans="1:6" ht="11.25">
      <c r="A1455" s="137" t="s">
        <v>181</v>
      </c>
      <c r="B1455" s="137" t="s">
        <v>83</v>
      </c>
      <c r="C1455" s="137" t="s">
        <v>50</v>
      </c>
      <c r="E1455" s="137">
        <v>1614288</v>
      </c>
      <c r="F1455" s="137">
        <v>1645234</v>
      </c>
    </row>
    <row r="1456" spans="1:6" ht="11.25">
      <c r="A1456" s="137" t="s">
        <v>181</v>
      </c>
      <c r="B1456" s="137" t="s">
        <v>85</v>
      </c>
      <c r="C1456" s="137" t="s">
        <v>52</v>
      </c>
      <c r="E1456" s="137">
        <v>51631862</v>
      </c>
      <c r="F1456" s="137">
        <v>51175702</v>
      </c>
    </row>
    <row r="1457" spans="1:6" ht="11.25">
      <c r="A1457" s="137" t="s">
        <v>181</v>
      </c>
      <c r="B1457" s="137" t="s">
        <v>506</v>
      </c>
      <c r="C1457" s="137" t="s">
        <v>18</v>
      </c>
      <c r="E1457" s="137">
        <v>14786203</v>
      </c>
      <c r="F1457" s="137">
        <v>23363765</v>
      </c>
    </row>
    <row r="1458" spans="1:6" ht="11.25">
      <c r="A1458" s="137" t="s">
        <v>181</v>
      </c>
      <c r="B1458" s="137" t="s">
        <v>805</v>
      </c>
      <c r="C1458" s="137" t="s">
        <v>20</v>
      </c>
      <c r="E1458" s="137">
        <v>55068</v>
      </c>
      <c r="F1458" s="137">
        <v>54829</v>
      </c>
    </row>
    <row r="1459" spans="1:6" ht="11.25">
      <c r="A1459" s="137" t="s">
        <v>181</v>
      </c>
      <c r="B1459" s="137" t="s">
        <v>1048</v>
      </c>
      <c r="C1459" s="137" t="s">
        <v>22</v>
      </c>
      <c r="E1459" s="137">
        <v>6977091</v>
      </c>
      <c r="F1459" s="137">
        <v>10154893</v>
      </c>
    </row>
    <row r="1460" spans="1:6" ht="11.25">
      <c r="A1460" s="137" t="s">
        <v>181</v>
      </c>
      <c r="B1460" s="137" t="s">
        <v>1236</v>
      </c>
      <c r="C1460" s="137" t="s">
        <v>24</v>
      </c>
      <c r="E1460" s="137">
        <v>2123871</v>
      </c>
      <c r="F1460" s="137">
        <v>2307292</v>
      </c>
    </row>
    <row r="1461" spans="1:6" ht="11.25">
      <c r="A1461" s="137" t="s">
        <v>181</v>
      </c>
      <c r="B1461" s="137" t="s">
        <v>1371</v>
      </c>
      <c r="C1461" s="137" t="s">
        <v>26</v>
      </c>
      <c r="E1461" s="137">
        <v>0</v>
      </c>
      <c r="F1461" s="137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60"/>
  <sheetViews>
    <sheetView workbookViewId="0" topLeftCell="B1">
      <selection activeCell="B12" sqref="B12"/>
    </sheetView>
  </sheetViews>
  <sheetFormatPr defaultColWidth="9.140625" defaultRowHeight="12.75"/>
  <cols>
    <col min="1" max="1" width="0.13671875" style="5" hidden="1" customWidth="1"/>
    <col min="2" max="2" width="46.421875" style="5" customWidth="1"/>
    <col min="3" max="5" width="13.7109375" style="5" customWidth="1"/>
    <col min="6" max="6" width="1.28515625" style="5" customWidth="1"/>
    <col min="7" max="7" width="13.7109375" style="5" customWidth="1"/>
    <col min="8" max="16384" width="9.140625" style="5" customWidth="1"/>
  </cols>
  <sheetData>
    <row r="1" spans="1:7" s="136" customFormat="1" ht="15.75">
      <c r="A1" s="135" t="s">
        <v>185</v>
      </c>
      <c r="B1" s="135" t="s">
        <v>186</v>
      </c>
      <c r="C1" s="135"/>
      <c r="D1" s="135"/>
      <c r="E1" s="135"/>
      <c r="F1" s="135"/>
      <c r="G1" s="135"/>
    </row>
    <row r="2" spans="1:10" s="136" customFormat="1" ht="15.75">
      <c r="A2" s="135"/>
      <c r="B2" s="135"/>
      <c r="C2" s="135"/>
      <c r="D2" s="135"/>
      <c r="E2" s="135"/>
      <c r="F2" s="135"/>
      <c r="G2" s="135"/>
      <c r="J2" s="174"/>
    </row>
    <row r="3" spans="1:7" s="150" customFormat="1" ht="15.75">
      <c r="A3" s="162"/>
      <c r="B3" s="135"/>
      <c r="C3" s="135"/>
      <c r="D3" s="135"/>
      <c r="E3" s="135"/>
      <c r="F3" s="175"/>
      <c r="G3" s="176" t="s">
        <v>305</v>
      </c>
    </row>
    <row r="4" spans="1:11" s="137" customFormat="1" ht="12">
      <c r="A4" s="177" t="s">
        <v>2209</v>
      </c>
      <c r="B4" s="140" t="s">
        <v>2210</v>
      </c>
      <c r="C4" s="141" t="s">
        <v>2211</v>
      </c>
      <c r="D4" s="141" t="s">
        <v>2212</v>
      </c>
      <c r="E4" s="141" t="s">
        <v>2213</v>
      </c>
      <c r="F4" s="147"/>
      <c r="G4" s="178" t="s">
        <v>2214</v>
      </c>
      <c r="I4" s="150"/>
      <c r="J4" s="150"/>
      <c r="K4" s="150"/>
    </row>
    <row r="5" spans="1:11" s="137" customFormat="1" ht="12">
      <c r="A5" s="179" t="s">
        <v>2215</v>
      </c>
      <c r="B5" s="143"/>
      <c r="C5" s="144" t="s">
        <v>2216</v>
      </c>
      <c r="D5" s="144" t="s">
        <v>2217</v>
      </c>
      <c r="E5" s="144" t="s">
        <v>2216</v>
      </c>
      <c r="F5" s="180"/>
      <c r="G5" s="159" t="s">
        <v>2218</v>
      </c>
      <c r="I5" s="150"/>
      <c r="J5" s="150"/>
      <c r="K5" s="150"/>
    </row>
    <row r="6" spans="1:11" s="161" customFormat="1" ht="10.5" customHeight="1">
      <c r="A6" s="181">
        <v>1</v>
      </c>
      <c r="B6" s="145">
        <v>1</v>
      </c>
      <c r="C6" s="145">
        <v>2</v>
      </c>
      <c r="D6" s="145">
        <v>3</v>
      </c>
      <c r="E6" s="145">
        <v>4</v>
      </c>
      <c r="F6" s="180"/>
      <c r="G6" s="159">
        <v>5</v>
      </c>
      <c r="H6" s="157"/>
      <c r="I6" s="122"/>
      <c r="J6" s="122"/>
      <c r="K6" s="122"/>
    </row>
    <row r="7" spans="2:11" ht="12">
      <c r="B7" s="173"/>
      <c r="E7" s="158"/>
      <c r="F7" s="66"/>
      <c r="I7" s="150"/>
      <c r="J7" s="150"/>
      <c r="K7" s="150"/>
    </row>
    <row r="8" spans="2:7" s="150" customFormat="1" ht="12.75">
      <c r="B8" s="163" t="s">
        <v>187</v>
      </c>
      <c r="C8" s="158">
        <f>SUM(C10+C23+C66)</f>
        <v>331231635</v>
      </c>
      <c r="D8" s="158">
        <f>SUM(D10+D23+D66)</f>
        <v>376384493</v>
      </c>
      <c r="E8" s="158">
        <f>SUM(E10+E23+E66)</f>
        <v>380350768</v>
      </c>
      <c r="F8" s="158"/>
      <c r="G8" s="152">
        <f aca="true" t="shared" si="0" ref="G8:G16">E8/D8*100</f>
        <v>101.05378278695451</v>
      </c>
    </row>
    <row r="9" spans="2:11" ht="12">
      <c r="B9" s="173"/>
      <c r="G9" s="152"/>
      <c r="I9" s="150"/>
      <c r="J9" s="150"/>
      <c r="K9" s="150"/>
    </row>
    <row r="10" spans="1:7" s="150" customFormat="1" ht="12.75">
      <c r="A10" s="150" t="s">
        <v>2219</v>
      </c>
      <c r="B10" s="182" t="s">
        <v>188</v>
      </c>
      <c r="C10" s="158">
        <f>SUM(C12+C13+C18)</f>
        <v>176245970</v>
      </c>
      <c r="D10" s="158">
        <f>SUM(D12+D13+D18)</f>
        <v>204891617</v>
      </c>
      <c r="E10" s="158">
        <f>SUM(E12+E13+E18)</f>
        <v>206794291</v>
      </c>
      <c r="F10" s="158"/>
      <c r="G10" s="152">
        <f t="shared" si="0"/>
        <v>100.9286246201083</v>
      </c>
    </row>
    <row r="11" spans="2:7" ht="12">
      <c r="B11" s="150"/>
      <c r="C11" s="122"/>
      <c r="D11" s="122"/>
      <c r="E11" s="122"/>
      <c r="F11" s="122"/>
      <c r="G11" s="152"/>
    </row>
    <row r="12" spans="1:7" ht="12">
      <c r="A12" s="183" t="s">
        <v>189</v>
      </c>
      <c r="B12" s="5" t="s">
        <v>190</v>
      </c>
      <c r="C12" s="184">
        <v>138575343</v>
      </c>
      <c r="D12" s="184">
        <v>153544402</v>
      </c>
      <c r="E12" s="184">
        <v>157792478</v>
      </c>
      <c r="F12" s="184" t="s">
        <v>191</v>
      </c>
      <c r="G12" s="152">
        <f t="shared" si="0"/>
        <v>102.766675922187</v>
      </c>
    </row>
    <row r="13" spans="1:7" ht="12">
      <c r="A13" s="137" t="s">
        <v>192</v>
      </c>
      <c r="B13" s="185" t="s">
        <v>193</v>
      </c>
      <c r="C13" s="122">
        <f>SUM(C14+C15+C16+C17)</f>
        <v>37182387</v>
      </c>
      <c r="D13" s="122">
        <f>SUM(D14:D17)</f>
        <v>50616210</v>
      </c>
      <c r="E13" s="122">
        <f>SUM(E14:E17)</f>
        <v>48259714</v>
      </c>
      <c r="F13" s="122"/>
      <c r="G13" s="152">
        <f t="shared" si="0"/>
        <v>95.34438473366536</v>
      </c>
    </row>
    <row r="14" spans="1:7" ht="12">
      <c r="A14" s="137"/>
      <c r="B14" s="5" t="s">
        <v>194</v>
      </c>
      <c r="C14" s="184"/>
      <c r="D14" s="184">
        <v>22020136</v>
      </c>
      <c r="E14" s="184">
        <v>18021841</v>
      </c>
      <c r="F14" s="184"/>
      <c r="G14" s="152">
        <f t="shared" si="0"/>
        <v>81.84255083619828</v>
      </c>
    </row>
    <row r="15" spans="1:7" ht="12">
      <c r="A15" s="138" t="s">
        <v>195</v>
      </c>
      <c r="B15" s="5" t="s">
        <v>196</v>
      </c>
      <c r="C15" s="122">
        <v>20258520</v>
      </c>
      <c r="D15" s="122">
        <v>25884411</v>
      </c>
      <c r="E15" s="122">
        <v>27373032</v>
      </c>
      <c r="F15" s="122"/>
      <c r="G15" s="152">
        <f t="shared" si="0"/>
        <v>105.75103292866119</v>
      </c>
    </row>
    <row r="16" spans="1:7" ht="12">
      <c r="A16" s="138"/>
      <c r="B16" s="5" t="s">
        <v>197</v>
      </c>
      <c r="C16" s="122"/>
      <c r="D16" s="122">
        <v>2711663</v>
      </c>
      <c r="E16" s="122">
        <v>2864841</v>
      </c>
      <c r="F16" s="122"/>
      <c r="G16" s="152">
        <f t="shared" si="0"/>
        <v>105.64885828364365</v>
      </c>
    </row>
    <row r="17" spans="1:7" ht="12">
      <c r="A17" s="138"/>
      <c r="B17" s="5" t="s">
        <v>198</v>
      </c>
      <c r="C17" s="122">
        <v>16923867</v>
      </c>
      <c r="D17" s="122"/>
      <c r="E17" s="122"/>
      <c r="F17" s="122"/>
      <c r="G17" s="149"/>
    </row>
    <row r="18" spans="1:7" ht="12">
      <c r="A18" s="137" t="s">
        <v>199</v>
      </c>
      <c r="B18" s="150" t="s">
        <v>200</v>
      </c>
      <c r="C18" s="122">
        <f>SUM(C19:C21)</f>
        <v>488240</v>
      </c>
      <c r="D18" s="122">
        <f>SUM(D19:D21)</f>
        <v>731005</v>
      </c>
      <c r="E18" s="122">
        <f>SUM(E19:E21)</f>
        <v>742099</v>
      </c>
      <c r="F18" s="122"/>
      <c r="G18" s="152">
        <f>E18/D18*100</f>
        <v>101.5176366782717</v>
      </c>
    </row>
    <row r="19" spans="1:7" ht="12">
      <c r="A19" s="138" t="s">
        <v>201</v>
      </c>
      <c r="B19" s="5" t="s">
        <v>202</v>
      </c>
      <c r="C19" s="122">
        <v>488231</v>
      </c>
      <c r="D19" s="122">
        <v>682613</v>
      </c>
      <c r="E19" s="122">
        <v>697241</v>
      </c>
      <c r="F19" s="122"/>
      <c r="G19" s="152">
        <f>E19/D19*100</f>
        <v>102.14294190119438</v>
      </c>
    </row>
    <row r="20" spans="1:7" ht="12">
      <c r="A20" s="138" t="s">
        <v>203</v>
      </c>
      <c r="B20" s="5" t="s">
        <v>204</v>
      </c>
      <c r="C20" s="122">
        <v>9</v>
      </c>
      <c r="D20" s="122">
        <v>250</v>
      </c>
      <c r="E20" s="122">
        <v>188</v>
      </c>
      <c r="F20" s="122"/>
      <c r="G20" s="152">
        <f>E20/D20*100</f>
        <v>75.2</v>
      </c>
    </row>
    <row r="21" spans="1:7" ht="12">
      <c r="A21" s="138"/>
      <c r="B21" s="5" t="s">
        <v>205</v>
      </c>
      <c r="C21" s="122"/>
      <c r="D21" s="122">
        <v>48142</v>
      </c>
      <c r="E21" s="122">
        <v>44670</v>
      </c>
      <c r="F21" s="122"/>
      <c r="G21" s="152">
        <f>E21/D21*100</f>
        <v>92.78800216027585</v>
      </c>
    </row>
    <row r="22" spans="1:7" ht="12">
      <c r="A22" s="138"/>
      <c r="C22" s="122"/>
      <c r="D22" s="122"/>
      <c r="E22" s="122"/>
      <c r="F22" s="122"/>
      <c r="G22" s="152"/>
    </row>
    <row r="23" spans="1:7" s="150" customFormat="1" ht="12.75">
      <c r="A23" s="162" t="s">
        <v>2219</v>
      </c>
      <c r="B23" s="182" t="s">
        <v>206</v>
      </c>
      <c r="C23" s="158">
        <f>SUM(C26+C28+C29+C43+C44+C58+C61)</f>
        <v>43340641</v>
      </c>
      <c r="D23" s="158">
        <f>SUM(D26+D28+D29+D43+D44+D58+D61)</f>
        <v>43402423</v>
      </c>
      <c r="E23" s="158">
        <f>SUM(E26+E28+E29+E43+E44+E58+E61)</f>
        <v>43824211</v>
      </c>
      <c r="F23" s="158"/>
      <c r="G23" s="149">
        <f>E23/D23*100</f>
        <v>100.97180749563222</v>
      </c>
    </row>
    <row r="24" spans="1:7" ht="12">
      <c r="A24" s="137"/>
      <c r="B24" s="150"/>
      <c r="C24" s="122"/>
      <c r="D24" s="122"/>
      <c r="E24" s="122"/>
      <c r="F24" s="122"/>
      <c r="G24" s="152"/>
    </row>
    <row r="25" spans="1:7" ht="12">
      <c r="A25" s="137"/>
      <c r="B25" s="5" t="s">
        <v>207</v>
      </c>
      <c r="C25" s="122"/>
      <c r="D25" s="122"/>
      <c r="E25" s="122"/>
      <c r="F25" s="122"/>
      <c r="G25" s="152"/>
    </row>
    <row r="26" spans="1:7" ht="12">
      <c r="A26" s="137"/>
      <c r="B26" s="5" t="s">
        <v>208</v>
      </c>
      <c r="C26" s="122">
        <v>143957</v>
      </c>
      <c r="D26" s="122">
        <v>168018</v>
      </c>
      <c r="E26" s="122">
        <v>170019</v>
      </c>
      <c r="F26" s="122"/>
      <c r="G26" s="152">
        <f aca="true" t="shared" si="1" ref="G26:G32">E26/D26*100</f>
        <v>101.19094382744707</v>
      </c>
    </row>
    <row r="27" spans="1:7" ht="12">
      <c r="A27" s="137"/>
      <c r="B27" s="5" t="s">
        <v>209</v>
      </c>
      <c r="C27" s="137"/>
      <c r="D27" s="137"/>
      <c r="E27" s="137"/>
      <c r="F27" s="137"/>
      <c r="G27" s="137"/>
    </row>
    <row r="28" spans="1:7" ht="12">
      <c r="A28" s="137"/>
      <c r="B28" s="5" t="s">
        <v>210</v>
      </c>
      <c r="C28" s="122">
        <v>3386</v>
      </c>
      <c r="D28" s="122">
        <v>172397</v>
      </c>
      <c r="E28" s="122">
        <v>196109</v>
      </c>
      <c r="F28" s="122"/>
      <c r="G28" s="152">
        <f t="shared" si="1"/>
        <v>113.75429966878774</v>
      </c>
    </row>
    <row r="29" spans="1:7" ht="12">
      <c r="A29" s="137"/>
      <c r="B29" s="150" t="s">
        <v>211</v>
      </c>
      <c r="C29" s="122">
        <f>SUM(C30+C32+C35+C36+C37+C39+C41+C42)</f>
        <v>27124058</v>
      </c>
      <c r="D29" s="122">
        <f>SUM(D30+D32+D35+D36+D37+D39+D41+D42)</f>
        <v>26178934</v>
      </c>
      <c r="E29" s="122">
        <f>SUM(E30+E32+E35+E36+E37+E39+E41+E42)</f>
        <v>27124736</v>
      </c>
      <c r="F29" s="122"/>
      <c r="G29" s="152">
        <f t="shared" si="1"/>
        <v>103.61283618347485</v>
      </c>
    </row>
    <row r="30" spans="1:7" ht="12">
      <c r="A30" s="137"/>
      <c r="B30" s="5" t="s">
        <v>212</v>
      </c>
      <c r="C30" s="122"/>
      <c r="D30" s="122">
        <v>109172</v>
      </c>
      <c r="E30" s="122">
        <v>116925</v>
      </c>
      <c r="F30" s="122"/>
      <c r="G30" s="152">
        <f t="shared" si="1"/>
        <v>107.10163778258162</v>
      </c>
    </row>
    <row r="31" spans="1:2" ht="12">
      <c r="A31" s="137"/>
      <c r="B31" s="5" t="s">
        <v>213</v>
      </c>
    </row>
    <row r="32" spans="1:7" ht="12">
      <c r="A32" s="137"/>
      <c r="B32" s="5" t="s">
        <v>214</v>
      </c>
      <c r="C32" s="122"/>
      <c r="D32" s="122">
        <v>395172</v>
      </c>
      <c r="E32" s="122">
        <v>406077</v>
      </c>
      <c r="F32" s="122"/>
      <c r="G32" s="152">
        <f t="shared" si="1"/>
        <v>102.75955786341137</v>
      </c>
    </row>
    <row r="33" spans="1:7" ht="12">
      <c r="A33" s="183" t="s">
        <v>215</v>
      </c>
      <c r="B33" s="5" t="s">
        <v>216</v>
      </c>
      <c r="C33" s="137"/>
      <c r="D33" s="137"/>
      <c r="E33" s="137"/>
      <c r="F33" s="137"/>
      <c r="G33" s="137"/>
    </row>
    <row r="34" spans="1:7" ht="12">
      <c r="A34" s="183"/>
      <c r="B34" s="5" t="s">
        <v>217</v>
      </c>
      <c r="C34" s="137"/>
      <c r="D34" s="137"/>
      <c r="E34" s="137"/>
      <c r="F34" s="137"/>
      <c r="G34" s="152"/>
    </row>
    <row r="35" spans="1:7" ht="12">
      <c r="A35" s="183" t="s">
        <v>218</v>
      </c>
      <c r="B35" s="5" t="s">
        <v>219</v>
      </c>
      <c r="C35" s="122">
        <v>126738</v>
      </c>
      <c r="D35" s="122">
        <v>86151</v>
      </c>
      <c r="E35" s="122">
        <v>83018</v>
      </c>
      <c r="F35" s="122"/>
      <c r="G35" s="152">
        <f>E35/D35*100</f>
        <v>96.36336200392334</v>
      </c>
    </row>
    <row r="36" spans="1:7" ht="12">
      <c r="A36" s="183"/>
      <c r="B36" s="5" t="s">
        <v>220</v>
      </c>
      <c r="C36" s="122">
        <v>117983</v>
      </c>
      <c r="D36" s="122">
        <v>15509</v>
      </c>
      <c r="E36" s="122">
        <v>17159</v>
      </c>
      <c r="F36" s="122"/>
      <c r="G36" s="152">
        <f>E36/D36*100</f>
        <v>110.63898381584887</v>
      </c>
    </row>
    <row r="37" spans="1:7" ht="12">
      <c r="A37" s="183"/>
      <c r="B37" s="5" t="s">
        <v>221</v>
      </c>
      <c r="C37" s="122">
        <v>670429</v>
      </c>
      <c r="D37" s="122">
        <v>676130</v>
      </c>
      <c r="E37" s="122">
        <v>646737</v>
      </c>
      <c r="F37" s="122"/>
      <c r="G37" s="152">
        <f>E37/D37*100</f>
        <v>95.65275908479138</v>
      </c>
    </row>
    <row r="38" spans="1:7" ht="12">
      <c r="A38" s="183"/>
      <c r="B38" s="5" t="s">
        <v>222</v>
      </c>
      <c r="E38" s="122"/>
      <c r="F38" s="122"/>
      <c r="G38" s="152"/>
    </row>
    <row r="39" spans="1:7" ht="12">
      <c r="A39" s="183"/>
      <c r="B39" s="5" t="s">
        <v>223</v>
      </c>
      <c r="C39" s="122">
        <v>24920946</v>
      </c>
      <c r="D39" s="122">
        <v>23563707</v>
      </c>
      <c r="E39" s="122">
        <v>24488416</v>
      </c>
      <c r="F39" s="122"/>
      <c r="G39" s="152">
        <f aca="true" t="shared" si="2" ref="G39:G44">E39/D39*100</f>
        <v>103.92429340595687</v>
      </c>
    </row>
    <row r="40" spans="1:7" ht="12">
      <c r="A40" s="183"/>
      <c r="B40" s="5" t="s">
        <v>224</v>
      </c>
      <c r="C40" s="137"/>
      <c r="D40" s="137"/>
      <c r="E40" s="137"/>
      <c r="F40" s="137"/>
      <c r="G40" s="152"/>
    </row>
    <row r="41" spans="1:7" ht="12">
      <c r="A41" s="183"/>
      <c r="B41" s="5" t="s">
        <v>225</v>
      </c>
      <c r="C41" s="122">
        <v>763023</v>
      </c>
      <c r="D41" s="122">
        <v>1302076</v>
      </c>
      <c r="E41" s="122">
        <v>1333091</v>
      </c>
      <c r="F41" s="122"/>
      <c r="G41" s="152">
        <f t="shared" si="2"/>
        <v>102.38196541522922</v>
      </c>
    </row>
    <row r="42" spans="1:7" ht="12">
      <c r="A42" s="183"/>
      <c r="B42" s="5" t="s">
        <v>226</v>
      </c>
      <c r="C42" s="122">
        <v>524939</v>
      </c>
      <c r="D42" s="122">
        <v>31017</v>
      </c>
      <c r="E42" s="122">
        <v>33313</v>
      </c>
      <c r="F42" s="122"/>
      <c r="G42" s="152">
        <f t="shared" si="2"/>
        <v>107.40239223651547</v>
      </c>
    </row>
    <row r="43" spans="1:7" ht="12">
      <c r="A43" s="138" t="s">
        <v>227</v>
      </c>
      <c r="B43" s="5" t="s">
        <v>228</v>
      </c>
      <c r="C43" s="122">
        <v>217638</v>
      </c>
      <c r="D43" s="122">
        <v>227297</v>
      </c>
      <c r="E43" s="122">
        <v>249132</v>
      </c>
      <c r="F43" s="122"/>
      <c r="G43" s="152">
        <f t="shared" si="2"/>
        <v>109.60637403925261</v>
      </c>
    </row>
    <row r="44" spans="1:7" ht="12">
      <c r="A44" s="138"/>
      <c r="B44" s="185" t="s">
        <v>229</v>
      </c>
      <c r="C44" s="122">
        <f>SUM(C46+C48+C49+C51+C53+C55+C56)</f>
        <v>15531319</v>
      </c>
      <c r="D44" s="122">
        <f>SUM(D46+D48+D49+D51+D53+D55+D56)</f>
        <v>16216503</v>
      </c>
      <c r="E44" s="122">
        <f>SUM(E46+E48+E49+E51+E53+E55+E56)</f>
        <v>15675380</v>
      </c>
      <c r="F44" s="122"/>
      <c r="G44" s="152">
        <f t="shared" si="2"/>
        <v>96.66313384581127</v>
      </c>
    </row>
    <row r="45" spans="1:7" ht="12">
      <c r="A45" s="138"/>
      <c r="B45" s="5" t="s">
        <v>230</v>
      </c>
      <c r="C45" s="122"/>
      <c r="D45" s="122"/>
      <c r="E45" s="122"/>
      <c r="F45" s="122"/>
      <c r="G45" s="152"/>
    </row>
    <row r="46" spans="1:7" ht="12">
      <c r="A46" s="138"/>
      <c r="B46" s="5" t="s">
        <v>231</v>
      </c>
      <c r="C46" s="122">
        <v>6501</v>
      </c>
      <c r="D46" s="122">
        <v>27917</v>
      </c>
      <c r="E46" s="122">
        <v>17679</v>
      </c>
      <c r="F46" s="122"/>
      <c r="G46" s="152">
        <f>E46/D46*100</f>
        <v>63.327005050685955</v>
      </c>
    </row>
    <row r="47" spans="1:7" ht="12">
      <c r="A47" s="138"/>
      <c r="B47" s="5" t="s">
        <v>232</v>
      </c>
      <c r="C47" s="122"/>
      <c r="D47" s="122"/>
      <c r="E47" s="122"/>
      <c r="F47" s="122"/>
      <c r="G47" s="152"/>
    </row>
    <row r="48" spans="1:7" ht="12">
      <c r="A48" s="138" t="s">
        <v>233</v>
      </c>
      <c r="B48" s="5" t="s">
        <v>234</v>
      </c>
      <c r="C48" s="122">
        <v>8165</v>
      </c>
      <c r="D48" s="122">
        <v>7365</v>
      </c>
      <c r="E48" s="122">
        <v>5406</v>
      </c>
      <c r="F48" s="122"/>
      <c r="G48" s="152">
        <f>E48/D48*100</f>
        <v>73.40122199592668</v>
      </c>
    </row>
    <row r="49" spans="1:7" ht="12">
      <c r="A49" s="138"/>
      <c r="B49" s="5" t="s">
        <v>235</v>
      </c>
      <c r="C49" s="122">
        <v>3739036</v>
      </c>
      <c r="D49" s="122">
        <v>482631</v>
      </c>
      <c r="E49" s="122">
        <v>434076</v>
      </c>
      <c r="F49" s="122"/>
      <c r="G49" s="152">
        <f>E49/D49*100</f>
        <v>89.93951901141865</v>
      </c>
    </row>
    <row r="50" spans="1:7" ht="12">
      <c r="A50" s="138"/>
      <c r="B50" s="5" t="s">
        <v>236</v>
      </c>
      <c r="C50" s="137"/>
      <c r="D50" s="137"/>
      <c r="E50" s="137"/>
      <c r="F50" s="137"/>
      <c r="G50" s="152"/>
    </row>
    <row r="51" spans="1:7" ht="12">
      <c r="A51" s="138"/>
      <c r="B51" s="5" t="s">
        <v>214</v>
      </c>
      <c r="C51" s="122">
        <v>6569853</v>
      </c>
      <c r="D51" s="122">
        <v>10044580</v>
      </c>
      <c r="E51" s="122">
        <v>9807975</v>
      </c>
      <c r="F51" s="122"/>
      <c r="G51" s="152">
        <f>E51/D51*100</f>
        <v>97.64445103727583</v>
      </c>
    </row>
    <row r="52" spans="1:7" ht="12">
      <c r="A52" s="138"/>
      <c r="B52" s="5" t="s">
        <v>237</v>
      </c>
      <c r="C52" s="137"/>
      <c r="D52" s="137"/>
      <c r="E52" s="137"/>
      <c r="F52" s="137"/>
      <c r="G52" s="152"/>
    </row>
    <row r="53" spans="1:7" ht="12">
      <c r="A53" s="138"/>
      <c r="B53" s="5" t="s">
        <v>238</v>
      </c>
      <c r="C53" s="122">
        <v>347808</v>
      </c>
      <c r="D53" s="122">
        <v>579380</v>
      </c>
      <c r="E53" s="122">
        <v>518086</v>
      </c>
      <c r="F53" s="122"/>
      <c r="G53" s="152">
        <f>E53/D53*100</f>
        <v>89.42076012288999</v>
      </c>
    </row>
    <row r="54" spans="1:7" ht="12">
      <c r="A54" s="138" t="s">
        <v>239</v>
      </c>
      <c r="B54" s="5" t="s">
        <v>240</v>
      </c>
      <c r="C54" s="122"/>
      <c r="D54" s="122"/>
      <c r="E54" s="122"/>
      <c r="F54" s="122"/>
      <c r="G54" s="152"/>
    </row>
    <row r="55" spans="1:7" ht="12">
      <c r="A55" s="137"/>
      <c r="B55" s="5" t="s">
        <v>241</v>
      </c>
      <c r="C55" s="122">
        <v>5565</v>
      </c>
      <c r="D55" s="122"/>
      <c r="E55" s="122"/>
      <c r="F55" s="122"/>
      <c r="G55" s="152"/>
    </row>
    <row r="56" spans="1:7" ht="12">
      <c r="A56" s="138" t="s">
        <v>242</v>
      </c>
      <c r="B56" s="5" t="s">
        <v>243</v>
      </c>
      <c r="C56" s="122">
        <v>4854391</v>
      </c>
      <c r="D56" s="122">
        <v>5074630</v>
      </c>
      <c r="E56" s="122">
        <v>4892158</v>
      </c>
      <c r="F56" s="122"/>
      <c r="G56" s="152">
        <f>E56/D56*100</f>
        <v>96.4042304562106</v>
      </c>
    </row>
    <row r="57" spans="1:7" ht="12">
      <c r="A57" s="138"/>
      <c r="B57" s="150" t="s">
        <v>244</v>
      </c>
      <c r="C57" s="122"/>
      <c r="D57" s="122"/>
      <c r="E57" s="122"/>
      <c r="F57" s="122"/>
      <c r="G57" s="152"/>
    </row>
    <row r="58" spans="1:7" ht="12">
      <c r="A58" s="138"/>
      <c r="B58" s="150" t="s">
        <v>245</v>
      </c>
      <c r="C58" s="122">
        <f>SUM(C59:C60)</f>
        <v>301378</v>
      </c>
      <c r="D58" s="122">
        <f>SUM(D59:D60)</f>
        <v>378323</v>
      </c>
      <c r="E58" s="122">
        <f>SUM(E59:E60)</f>
        <v>352443</v>
      </c>
      <c r="F58" s="122"/>
      <c r="G58" s="152">
        <f>E58/D58*100</f>
        <v>93.15928452671395</v>
      </c>
    </row>
    <row r="59" spans="1:7" ht="12">
      <c r="A59" s="137" t="s">
        <v>7</v>
      </c>
      <c r="B59" s="5" t="s">
        <v>246</v>
      </c>
      <c r="C59" s="122">
        <v>21907</v>
      </c>
      <c r="D59" s="122">
        <v>2331</v>
      </c>
      <c r="E59" s="122">
        <v>2331</v>
      </c>
      <c r="F59" s="122"/>
      <c r="G59" s="152">
        <f>E59/D59*100</f>
        <v>100</v>
      </c>
    </row>
    <row r="60" spans="1:7" ht="12">
      <c r="A60" s="137" t="s">
        <v>10</v>
      </c>
      <c r="B60" s="5" t="s">
        <v>247</v>
      </c>
      <c r="C60" s="122">
        <v>279471</v>
      </c>
      <c r="D60" s="122">
        <v>375992</v>
      </c>
      <c r="E60" s="122">
        <v>350112</v>
      </c>
      <c r="F60" s="122"/>
      <c r="G60" s="152">
        <f>E60/D60*100</f>
        <v>93.11687482712398</v>
      </c>
    </row>
    <row r="61" spans="1:7" ht="12">
      <c r="A61" s="138" t="s">
        <v>248</v>
      </c>
      <c r="B61" s="5" t="s">
        <v>249</v>
      </c>
      <c r="C61" s="122">
        <v>18905</v>
      </c>
      <c r="D61" s="122">
        <v>60951</v>
      </c>
      <c r="E61" s="122">
        <v>56392</v>
      </c>
      <c r="F61" s="122"/>
      <c r="G61" s="152">
        <f>E61/D61*100</f>
        <v>92.52022116126068</v>
      </c>
    </row>
    <row r="62" spans="1:7" ht="12">
      <c r="A62" s="137"/>
      <c r="C62" s="122"/>
      <c r="D62" s="122"/>
      <c r="E62" s="122"/>
      <c r="F62" s="122"/>
      <c r="G62" s="152"/>
    </row>
    <row r="63" spans="1:7" s="150" customFormat="1" ht="12.75">
      <c r="A63" s="186" t="s">
        <v>250</v>
      </c>
      <c r="B63" s="187" t="s">
        <v>251</v>
      </c>
      <c r="C63" s="158">
        <f>SUM(C10+C23)</f>
        <v>219586611</v>
      </c>
      <c r="D63" s="158">
        <f>SUM(D10+D23)</f>
        <v>248294040</v>
      </c>
      <c r="E63" s="158">
        <f>SUM(E10+E23)</f>
        <v>250618502</v>
      </c>
      <c r="F63" s="158"/>
      <c r="G63" s="149">
        <f>E63/D63*100</f>
        <v>100.93617309541543</v>
      </c>
    </row>
    <row r="64" spans="1:7" s="150" customFormat="1" ht="12">
      <c r="A64" s="162"/>
      <c r="C64" s="158"/>
      <c r="D64" s="158"/>
      <c r="E64" s="158"/>
      <c r="F64" s="158"/>
      <c r="G64" s="149"/>
    </row>
    <row r="65" spans="1:7" s="161" customFormat="1" ht="12" customHeight="1">
      <c r="A65" s="160"/>
      <c r="B65" s="160"/>
      <c r="C65" s="160"/>
      <c r="D65" s="160"/>
      <c r="E65" s="160"/>
      <c r="F65" s="160"/>
      <c r="G65" s="160"/>
    </row>
    <row r="66" spans="1:7" s="150" customFormat="1" ht="12.75">
      <c r="A66" s="162" t="s">
        <v>2219</v>
      </c>
      <c r="B66" s="182" t="s">
        <v>252</v>
      </c>
      <c r="C66" s="158">
        <f>SUM(C68+C74+C79+C84)</f>
        <v>111645024</v>
      </c>
      <c r="D66" s="158">
        <f>SUM(D68+D74+D79+D84)</f>
        <v>128090453</v>
      </c>
      <c r="E66" s="158">
        <f>SUM(E68+E74+E79+E84)</f>
        <v>129732266</v>
      </c>
      <c r="F66" s="158"/>
      <c r="G66" s="149">
        <f>E66/D66*100</f>
        <v>101.2817606320746</v>
      </c>
    </row>
    <row r="67" spans="1:7" s="150" customFormat="1" ht="12">
      <c r="A67" s="162"/>
      <c r="C67" s="158"/>
      <c r="D67" s="158"/>
      <c r="E67" s="158"/>
      <c r="F67" s="158"/>
      <c r="G67" s="149"/>
    </row>
    <row r="68" spans="1:7" ht="12">
      <c r="A68" s="137" t="s">
        <v>253</v>
      </c>
      <c r="B68" s="188" t="s">
        <v>254</v>
      </c>
      <c r="C68" s="122">
        <f>SUM(C70:C73)</f>
        <v>4227078</v>
      </c>
      <c r="D68" s="122">
        <f>SUM(D70:D73)</f>
        <v>5997758</v>
      </c>
      <c r="E68" s="122">
        <f>SUM(E70:E73)</f>
        <v>5924725</v>
      </c>
      <c r="F68" s="122"/>
      <c r="G68" s="152">
        <f>E68/D68*100</f>
        <v>98.78232833001933</v>
      </c>
    </row>
    <row r="69" spans="1:7" ht="12">
      <c r="A69" s="138" t="s">
        <v>255</v>
      </c>
      <c r="B69" s="5" t="s">
        <v>256</v>
      </c>
      <c r="C69" s="137"/>
      <c r="D69" s="137"/>
      <c r="E69" s="137"/>
      <c r="F69" s="137"/>
      <c r="G69" s="137"/>
    </row>
    <row r="70" spans="1:7" ht="12">
      <c r="A70" s="138"/>
      <c r="B70" s="5" t="s">
        <v>257</v>
      </c>
      <c r="C70" s="122">
        <v>3579925</v>
      </c>
      <c r="D70" s="122">
        <v>4927730</v>
      </c>
      <c r="E70" s="122">
        <v>4836422</v>
      </c>
      <c r="F70" s="122"/>
      <c r="G70" s="152">
        <f>E70/D70*100</f>
        <v>98.14705757011849</v>
      </c>
    </row>
    <row r="71" spans="1:7" ht="12">
      <c r="A71" s="138" t="s">
        <v>258</v>
      </c>
      <c r="B71" s="5" t="s">
        <v>259</v>
      </c>
      <c r="C71" s="137"/>
      <c r="D71" s="137"/>
      <c r="E71" s="137"/>
      <c r="F71" s="137"/>
      <c r="G71" s="137"/>
    </row>
    <row r="72" spans="1:7" ht="12">
      <c r="A72" s="138"/>
      <c r="B72" s="5" t="s">
        <v>260</v>
      </c>
      <c r="C72" s="122">
        <v>111621</v>
      </c>
      <c r="D72" s="122">
        <v>145423</v>
      </c>
      <c r="E72" s="122">
        <v>145992</v>
      </c>
      <c r="F72" s="122"/>
      <c r="G72" s="152">
        <f aca="true" t="shared" si="3" ref="G72:G84">E72/D72*100</f>
        <v>100.39127235719248</v>
      </c>
    </row>
    <row r="73" spans="1:7" ht="12">
      <c r="A73" s="138" t="s">
        <v>261</v>
      </c>
      <c r="B73" s="5" t="s">
        <v>262</v>
      </c>
      <c r="C73" s="122">
        <v>535532</v>
      </c>
      <c r="D73" s="122">
        <v>924605</v>
      </c>
      <c r="E73" s="122">
        <v>942311</v>
      </c>
      <c r="F73" s="122"/>
      <c r="G73" s="152">
        <f t="shared" si="3"/>
        <v>101.9149799103401</v>
      </c>
    </row>
    <row r="74" spans="1:7" ht="12">
      <c r="A74" s="137" t="s">
        <v>263</v>
      </c>
      <c r="B74" s="188" t="s">
        <v>264</v>
      </c>
      <c r="C74" s="122">
        <f>SUM(C75+C77)</f>
        <v>22591075</v>
      </c>
      <c r="D74" s="122">
        <f>SUM(D75+D77)</f>
        <v>94717033</v>
      </c>
      <c r="E74" s="122">
        <f>SUM(E75+E77)</f>
        <v>96352881</v>
      </c>
      <c r="F74" s="122"/>
      <c r="G74" s="152">
        <f t="shared" si="3"/>
        <v>101.72708957215752</v>
      </c>
    </row>
    <row r="75" spans="1:7" ht="12">
      <c r="A75" s="138" t="s">
        <v>265</v>
      </c>
      <c r="B75" s="5" t="s">
        <v>266</v>
      </c>
      <c r="C75" s="122">
        <v>2820555</v>
      </c>
      <c r="D75" s="122">
        <v>6358627</v>
      </c>
      <c r="E75" s="122">
        <v>8009216</v>
      </c>
      <c r="F75" s="122"/>
      <c r="G75" s="152">
        <f t="shared" si="3"/>
        <v>125.9582611151747</v>
      </c>
    </row>
    <row r="76" spans="1:7" ht="12">
      <c r="A76" s="138" t="s">
        <v>267</v>
      </c>
      <c r="B76" s="189" t="s">
        <v>268</v>
      </c>
      <c r="C76" s="122"/>
      <c r="D76" s="190">
        <v>67279</v>
      </c>
      <c r="E76" s="190">
        <v>89074</v>
      </c>
      <c r="F76" s="122"/>
      <c r="G76" s="152">
        <f t="shared" si="3"/>
        <v>132.39495236255</v>
      </c>
    </row>
    <row r="77" spans="1:7" ht="12">
      <c r="A77" s="138" t="s">
        <v>269</v>
      </c>
      <c r="B77" s="5" t="s">
        <v>270</v>
      </c>
      <c r="C77" s="122">
        <v>19770520</v>
      </c>
      <c r="D77" s="122">
        <v>88358406</v>
      </c>
      <c r="E77" s="122">
        <v>88343665</v>
      </c>
      <c r="F77" s="122"/>
      <c r="G77" s="152">
        <f t="shared" si="3"/>
        <v>99.98331681085328</v>
      </c>
    </row>
    <row r="78" spans="1:7" ht="12">
      <c r="A78" s="137" t="s">
        <v>271</v>
      </c>
      <c r="B78" s="188" t="s">
        <v>272</v>
      </c>
      <c r="C78" s="137"/>
      <c r="D78" s="137"/>
      <c r="E78" s="137"/>
      <c r="F78" s="137"/>
      <c r="G78" s="152"/>
    </row>
    <row r="79" spans="1:7" ht="12">
      <c r="A79" s="137"/>
      <c r="B79" s="188" t="s">
        <v>273</v>
      </c>
      <c r="C79" s="122">
        <f>SUM(C80:C83)</f>
        <v>84826871</v>
      </c>
      <c r="D79" s="122">
        <f>SUM(D80:D83)</f>
        <v>27139399</v>
      </c>
      <c r="E79" s="122">
        <f>SUM(E80:E83)</f>
        <v>27220036</v>
      </c>
      <c r="F79" s="122"/>
      <c r="G79" s="152">
        <f t="shared" si="3"/>
        <v>100.29712153905841</v>
      </c>
    </row>
    <row r="80" spans="1:7" ht="12">
      <c r="A80" s="138" t="s">
        <v>274</v>
      </c>
      <c r="B80" s="5" t="s">
        <v>266</v>
      </c>
      <c r="C80" s="122">
        <v>30009300</v>
      </c>
      <c r="D80" s="122">
        <v>27062540</v>
      </c>
      <c r="E80" s="122">
        <v>27062540</v>
      </c>
      <c r="F80" s="122"/>
      <c r="G80" s="152">
        <f t="shared" si="3"/>
        <v>100</v>
      </c>
    </row>
    <row r="81" spans="1:7" ht="12">
      <c r="A81" s="138" t="s">
        <v>275</v>
      </c>
      <c r="B81" s="5" t="s">
        <v>270</v>
      </c>
      <c r="C81" s="122">
        <v>54817571</v>
      </c>
      <c r="D81" s="122"/>
      <c r="E81" s="122"/>
      <c r="F81" s="122"/>
      <c r="G81" s="152"/>
    </row>
    <row r="82" spans="1:7" ht="12">
      <c r="A82" s="138"/>
      <c r="B82" s="5" t="s">
        <v>276</v>
      </c>
      <c r="D82" s="122"/>
      <c r="E82" s="122"/>
      <c r="F82" s="122"/>
      <c r="G82" s="152"/>
    </row>
    <row r="83" spans="1:7" ht="12">
      <c r="A83" s="138"/>
      <c r="B83" s="5" t="s">
        <v>277</v>
      </c>
      <c r="D83" s="122">
        <v>76859</v>
      </c>
      <c r="E83" s="122">
        <v>157496</v>
      </c>
      <c r="F83" s="122"/>
      <c r="G83" s="152">
        <f t="shared" si="3"/>
        <v>204.91549460700762</v>
      </c>
    </row>
    <row r="84" spans="1:7" ht="12">
      <c r="A84" s="138"/>
      <c r="B84" s="188" t="s">
        <v>278</v>
      </c>
      <c r="D84" s="122">
        <v>236263</v>
      </c>
      <c r="E84" s="122">
        <v>234624</v>
      </c>
      <c r="F84" s="122"/>
      <c r="G84" s="152">
        <f t="shared" si="3"/>
        <v>99.30628155910998</v>
      </c>
    </row>
    <row r="85" spans="1:7" ht="12">
      <c r="A85" s="138"/>
      <c r="D85" s="122"/>
      <c r="E85" s="122"/>
      <c r="F85" s="122"/>
      <c r="G85" s="152"/>
    </row>
    <row r="86" s="137" customFormat="1" ht="11.25"/>
    <row r="87" spans="1:7" ht="12">
      <c r="A87" s="137"/>
      <c r="B87" s="5" t="s">
        <v>279</v>
      </c>
      <c r="C87" s="122"/>
      <c r="D87" s="122"/>
      <c r="E87" s="122"/>
      <c r="F87" s="122"/>
      <c r="G87" s="152"/>
    </row>
    <row r="88" spans="1:7" ht="12">
      <c r="A88" s="137"/>
      <c r="C88" s="122"/>
      <c r="D88" s="122"/>
      <c r="E88" s="122"/>
      <c r="F88" s="122"/>
      <c r="G88" s="152"/>
    </row>
    <row r="89" spans="1:7" ht="12">
      <c r="A89" s="137"/>
      <c r="C89" s="122"/>
      <c r="D89" s="122"/>
      <c r="E89" s="122"/>
      <c r="F89" s="122"/>
      <c r="G89" s="152"/>
    </row>
    <row r="90" spans="1:7" ht="12">
      <c r="A90" s="137"/>
      <c r="C90" s="122"/>
      <c r="D90" s="122"/>
      <c r="E90" s="122"/>
      <c r="F90" s="122"/>
      <c r="G90" s="152"/>
    </row>
    <row r="91" spans="1:7" ht="12">
      <c r="A91" s="137"/>
      <c r="C91" s="122"/>
      <c r="D91" s="122"/>
      <c r="E91" s="122"/>
      <c r="F91" s="122"/>
      <c r="G91" s="152"/>
    </row>
    <row r="92" spans="1:7" ht="12">
      <c r="A92" s="137"/>
      <c r="C92" s="122"/>
      <c r="D92" s="122"/>
      <c r="E92" s="122"/>
      <c r="F92" s="122"/>
      <c r="G92" s="152"/>
    </row>
    <row r="93" spans="1:7" ht="12">
      <c r="A93" s="137"/>
      <c r="C93" s="122"/>
      <c r="D93" s="122"/>
      <c r="E93" s="122"/>
      <c r="F93" s="122"/>
      <c r="G93" s="152"/>
    </row>
    <row r="94" spans="1:7" ht="12">
      <c r="A94" s="137"/>
      <c r="C94" s="122"/>
      <c r="D94" s="122"/>
      <c r="E94" s="122"/>
      <c r="F94" s="122"/>
      <c r="G94" s="152"/>
    </row>
    <row r="95" s="137" customFormat="1" ht="11.25"/>
    <row r="96" s="137" customFormat="1" ht="11.25"/>
    <row r="97" s="137" customFormat="1" ht="11.25"/>
    <row r="98" s="137" customFormat="1" ht="11.25"/>
    <row r="99" spans="2:3" s="137" customFormat="1" ht="12.75">
      <c r="B99" s="34" t="s">
        <v>1533</v>
      </c>
      <c r="C99" s="124"/>
    </row>
    <row r="100" spans="1:14" s="34" customFormat="1" ht="12.75">
      <c r="A100" s="34" t="s">
        <v>1533</v>
      </c>
      <c r="B100" s="137"/>
      <c r="C100" s="137"/>
      <c r="D100" s="124"/>
      <c r="E100" s="124"/>
      <c r="F100" s="124"/>
      <c r="G100" s="124" t="s">
        <v>1534</v>
      </c>
      <c r="H100" s="124"/>
      <c r="I100" s="124"/>
      <c r="J100" s="124"/>
      <c r="K100" s="124"/>
      <c r="L100" s="124"/>
      <c r="M100" s="124"/>
      <c r="N100" s="124"/>
    </row>
    <row r="101" spans="1:7" ht="12.75">
      <c r="A101" s="34"/>
      <c r="C101" s="122"/>
      <c r="D101" s="122"/>
      <c r="E101" s="122"/>
      <c r="F101" s="122"/>
      <c r="G101" s="152"/>
    </row>
    <row r="102" spans="1:7" ht="12.75">
      <c r="A102" s="34"/>
      <c r="C102" s="122"/>
      <c r="D102" s="122"/>
      <c r="E102" s="122"/>
      <c r="F102" s="122"/>
      <c r="G102" s="152"/>
    </row>
    <row r="103" spans="1:7" ht="12.75">
      <c r="A103" s="34"/>
      <c r="C103" s="122"/>
      <c r="D103" s="122"/>
      <c r="E103" s="122"/>
      <c r="F103" s="122"/>
      <c r="G103" s="152"/>
    </row>
    <row r="104" spans="1:7" ht="12.75">
      <c r="A104" s="34"/>
      <c r="C104" s="122"/>
      <c r="D104" s="122"/>
      <c r="E104" s="122"/>
      <c r="F104" s="122"/>
      <c r="G104" s="152"/>
    </row>
    <row r="105" spans="1:7" ht="12.75">
      <c r="A105" s="34"/>
      <c r="C105" s="122"/>
      <c r="D105" s="122"/>
      <c r="E105" s="122"/>
      <c r="F105" s="122"/>
      <c r="G105" s="152"/>
    </row>
    <row r="106" spans="2:7" s="34" customFormat="1" ht="12.75">
      <c r="B106" s="34" t="s">
        <v>1535</v>
      </c>
      <c r="C106" s="124"/>
      <c r="D106" s="124"/>
      <c r="E106" s="124"/>
      <c r="F106" s="124"/>
      <c r="G106" s="124" t="s">
        <v>1536</v>
      </c>
    </row>
    <row r="107" spans="1:7" ht="12.75">
      <c r="A107" s="34"/>
      <c r="C107" s="122"/>
      <c r="D107" s="122"/>
      <c r="E107" s="122"/>
      <c r="F107" s="122"/>
      <c r="G107" s="152"/>
    </row>
    <row r="108" spans="1:7" ht="12.75">
      <c r="A108" s="34"/>
      <c r="C108" s="122"/>
      <c r="D108" s="122"/>
      <c r="E108" s="122"/>
      <c r="F108" s="122"/>
      <c r="G108" s="152"/>
    </row>
    <row r="109" spans="1:7" ht="12">
      <c r="A109" s="137"/>
      <c r="C109" s="122"/>
      <c r="D109" s="122"/>
      <c r="E109" s="122"/>
      <c r="F109" s="122"/>
      <c r="G109" s="152"/>
    </row>
    <row r="110" spans="1:7" ht="12">
      <c r="A110" s="137"/>
      <c r="C110" s="122"/>
      <c r="G110" s="152"/>
    </row>
    <row r="111" spans="1:7" ht="12">
      <c r="A111" s="137"/>
      <c r="C111" s="122"/>
      <c r="G111" s="152"/>
    </row>
    <row r="112" spans="1:7" ht="12">
      <c r="A112" s="137"/>
      <c r="C112" s="122"/>
      <c r="G112" s="152"/>
    </row>
    <row r="113" spans="1:7" ht="12">
      <c r="A113" s="137"/>
      <c r="C113" s="122"/>
      <c r="G113" s="152"/>
    </row>
    <row r="114" spans="1:7" ht="12">
      <c r="A114" s="137"/>
      <c r="C114" s="122"/>
      <c r="G114" s="152"/>
    </row>
    <row r="115" spans="1:7" ht="12">
      <c r="A115" s="137"/>
      <c r="C115" s="122"/>
      <c r="G115" s="152"/>
    </row>
    <row r="116" spans="1:7" ht="12">
      <c r="A116" s="137"/>
      <c r="C116" s="122"/>
      <c r="G116" s="152"/>
    </row>
    <row r="117" spans="1:7" ht="12">
      <c r="A117" s="137"/>
      <c r="C117" s="122"/>
      <c r="G117" s="152"/>
    </row>
    <row r="118" spans="1:7" ht="12">
      <c r="A118" s="137"/>
      <c r="C118" s="122"/>
      <c r="G118" s="152"/>
    </row>
    <row r="119" spans="1:7" ht="12">
      <c r="A119" s="137"/>
      <c r="C119" s="122"/>
      <c r="G119" s="152"/>
    </row>
    <row r="120" spans="1:7" ht="12">
      <c r="A120" s="137"/>
      <c r="C120" s="122"/>
      <c r="G120" s="152"/>
    </row>
    <row r="121" spans="1:7" ht="12">
      <c r="A121" s="137"/>
      <c r="C121" s="122"/>
      <c r="G121" s="152"/>
    </row>
    <row r="122" spans="1:7" ht="12">
      <c r="A122" s="137"/>
      <c r="C122" s="122"/>
      <c r="G122" s="152"/>
    </row>
    <row r="123" spans="1:7" ht="12">
      <c r="A123" s="137"/>
      <c r="C123" s="122"/>
      <c r="G123" s="152"/>
    </row>
    <row r="124" spans="1:7" ht="12">
      <c r="A124" s="137"/>
      <c r="C124" s="122"/>
      <c r="G124" s="152"/>
    </row>
    <row r="125" spans="1:7" ht="12">
      <c r="A125" s="137"/>
      <c r="C125" s="122"/>
      <c r="G125" s="152"/>
    </row>
    <row r="126" spans="1:7" ht="12">
      <c r="A126" s="137"/>
      <c r="C126" s="122"/>
      <c r="G126" s="152"/>
    </row>
    <row r="127" spans="1:7" ht="12">
      <c r="A127" s="137"/>
      <c r="C127" s="122"/>
      <c r="G127" s="152"/>
    </row>
    <row r="128" spans="3:7" s="150" customFormat="1" ht="12">
      <c r="C128" s="122"/>
      <c r="G128" s="152"/>
    </row>
    <row r="129" spans="3:7" s="150" customFormat="1" ht="12">
      <c r="C129" s="122"/>
      <c r="G129" s="152"/>
    </row>
    <row r="130" spans="3:7" s="150" customFormat="1" ht="12">
      <c r="C130" s="122"/>
      <c r="G130" s="152"/>
    </row>
    <row r="131" spans="3:7" s="150" customFormat="1" ht="12">
      <c r="C131" s="122"/>
      <c r="G131" s="152"/>
    </row>
    <row r="132" spans="1:7" ht="12">
      <c r="A132" s="137"/>
      <c r="C132" s="122"/>
      <c r="G132" s="152"/>
    </row>
    <row r="133" spans="1:7" ht="12">
      <c r="A133" s="138"/>
      <c r="C133" s="122"/>
      <c r="G133" s="152"/>
    </row>
    <row r="134" spans="1:7" ht="12">
      <c r="A134" s="138"/>
      <c r="C134" s="122"/>
      <c r="G134" s="152"/>
    </row>
    <row r="135" spans="1:7" ht="12">
      <c r="A135" s="138"/>
      <c r="C135" s="122"/>
      <c r="G135" s="152"/>
    </row>
    <row r="136" spans="1:7" ht="12">
      <c r="A136" s="138"/>
      <c r="C136" s="122"/>
      <c r="G136" s="152"/>
    </row>
    <row r="137" spans="1:7" ht="12">
      <c r="A137" s="138"/>
      <c r="C137" s="122"/>
      <c r="G137" s="152"/>
    </row>
    <row r="138" spans="1:7" ht="12">
      <c r="A138" s="137"/>
      <c r="C138" s="122"/>
      <c r="G138" s="152"/>
    </row>
    <row r="139" spans="1:7" ht="12">
      <c r="A139" s="137"/>
      <c r="C139" s="122"/>
      <c r="G139" s="152"/>
    </row>
    <row r="140" spans="3:7" s="150" customFormat="1" ht="12">
      <c r="C140" s="122"/>
      <c r="G140" s="152"/>
    </row>
    <row r="141" spans="3:7" s="150" customFormat="1" ht="12">
      <c r="C141" s="122"/>
      <c r="G141" s="191"/>
    </row>
    <row r="142" spans="3:7" s="150" customFormat="1" ht="12">
      <c r="C142" s="122"/>
      <c r="G142" s="191"/>
    </row>
    <row r="143" spans="3:7" s="150" customFormat="1" ht="12">
      <c r="C143" s="122"/>
      <c r="G143" s="191"/>
    </row>
    <row r="144" spans="3:7" s="150" customFormat="1" ht="12">
      <c r="C144" s="122"/>
      <c r="G144" s="191"/>
    </row>
    <row r="145" spans="3:7" s="150" customFormat="1" ht="12">
      <c r="C145" s="122"/>
      <c r="G145" s="191"/>
    </row>
    <row r="146" spans="3:7" s="192" customFormat="1" ht="12">
      <c r="C146" s="122"/>
      <c r="G146" s="191"/>
    </row>
    <row r="147" spans="3:7" s="192" customFormat="1" ht="12">
      <c r="C147" s="122"/>
      <c r="G147" s="191"/>
    </row>
    <row r="148" spans="3:7" ht="12">
      <c r="C148" s="122"/>
      <c r="G148" s="191"/>
    </row>
    <row r="149" spans="3:7" ht="12">
      <c r="C149" s="122"/>
      <c r="G149" s="191"/>
    </row>
    <row r="150" spans="3:7" ht="12">
      <c r="C150" s="122"/>
      <c r="G150" s="191"/>
    </row>
    <row r="151" spans="3:7" ht="12">
      <c r="C151" s="122"/>
      <c r="G151" s="191"/>
    </row>
    <row r="152" spans="3:7" ht="12">
      <c r="C152" s="122"/>
      <c r="G152" s="191"/>
    </row>
    <row r="153" spans="3:7" ht="12">
      <c r="C153" s="122"/>
      <c r="G153" s="191"/>
    </row>
    <row r="154" spans="3:7" ht="12">
      <c r="C154" s="122"/>
      <c r="G154" s="191"/>
    </row>
    <row r="155" spans="3:7" ht="12">
      <c r="C155" s="122"/>
      <c r="G155" s="191"/>
    </row>
    <row r="156" spans="3:7" ht="12">
      <c r="C156" s="122"/>
      <c r="G156" s="191"/>
    </row>
    <row r="157" spans="3:7" ht="12">
      <c r="C157" s="122"/>
      <c r="G157" s="191"/>
    </row>
    <row r="158" spans="3:7" s="192" customFormat="1" ht="12">
      <c r="C158" s="122"/>
      <c r="G158" s="191"/>
    </row>
    <row r="159" spans="3:7" s="192" customFormat="1" ht="12">
      <c r="C159" s="122"/>
      <c r="G159" s="191"/>
    </row>
    <row r="160" spans="3:7" ht="12">
      <c r="C160" s="122"/>
      <c r="G160" s="19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C21" sqref="C21"/>
    </sheetView>
  </sheetViews>
  <sheetFormatPr defaultColWidth="9.140625" defaultRowHeight="12.75"/>
  <cols>
    <col min="1" max="1" width="31.00390625" style="137" customWidth="1"/>
    <col min="2" max="5" width="13.7109375" style="137" customWidth="1"/>
    <col min="6" max="13" width="9.00390625" style="137" customWidth="1"/>
    <col min="14" max="16384" width="9.140625" style="137" customWidth="1"/>
  </cols>
  <sheetData>
    <row r="1" spans="1:6" s="136" customFormat="1" ht="15.75">
      <c r="A1" s="135" t="s">
        <v>280</v>
      </c>
      <c r="B1" s="135"/>
      <c r="C1" s="135"/>
      <c r="D1" s="135"/>
      <c r="E1" s="135"/>
      <c r="F1" s="135"/>
    </row>
    <row r="2" spans="1:6" s="136" customFormat="1" ht="15.75">
      <c r="A2" s="135"/>
      <c r="B2" s="135"/>
      <c r="C2" s="135"/>
      <c r="D2" s="135"/>
      <c r="E2" s="135"/>
      <c r="F2" s="135"/>
    </row>
    <row r="3" spans="1:6" s="136" customFormat="1" ht="15.75">
      <c r="A3" s="135"/>
      <c r="B3" s="135"/>
      <c r="C3" s="135"/>
      <c r="D3" s="135"/>
      <c r="E3" s="135"/>
      <c r="F3" s="135"/>
    </row>
    <row r="4" s="5" customFormat="1" ht="12">
      <c r="E4" s="138" t="s">
        <v>305</v>
      </c>
    </row>
    <row r="5" spans="1:5" ht="12">
      <c r="A5" s="140" t="s">
        <v>2210</v>
      </c>
      <c r="B5" s="141" t="s">
        <v>2211</v>
      </c>
      <c r="C5" s="141" t="s">
        <v>2213</v>
      </c>
      <c r="D5" s="141" t="s">
        <v>2213</v>
      </c>
      <c r="E5" s="141" t="s">
        <v>2214</v>
      </c>
    </row>
    <row r="6" spans="1:5" ht="11.25">
      <c r="A6" s="143"/>
      <c r="B6" s="144" t="s">
        <v>2216</v>
      </c>
      <c r="C6" s="144" t="s">
        <v>2217</v>
      </c>
      <c r="D6" s="144" t="s">
        <v>2216</v>
      </c>
      <c r="E6" s="144" t="s">
        <v>2218</v>
      </c>
    </row>
    <row r="7" spans="1:5" s="146" customFormat="1" ht="11.25">
      <c r="A7" s="145">
        <v>1</v>
      </c>
      <c r="B7" s="145">
        <v>2</v>
      </c>
      <c r="C7" s="145">
        <v>3</v>
      </c>
      <c r="D7" s="145">
        <v>4</v>
      </c>
      <c r="E7" s="145">
        <v>5</v>
      </c>
    </row>
    <row r="8" spans="1:5" s="146" customFormat="1" ht="11.25">
      <c r="A8" s="147"/>
      <c r="B8" s="147"/>
      <c r="C8" s="147"/>
      <c r="D8" s="147"/>
      <c r="E8" s="147"/>
    </row>
    <row r="9" spans="1:5" s="5" customFormat="1" ht="12.75">
      <c r="A9" s="163" t="s">
        <v>281</v>
      </c>
      <c r="B9" s="158">
        <f>SUM(B11+B15)</f>
        <v>30353864</v>
      </c>
      <c r="C9" s="158">
        <f>SUM(C11+C15+C22+C25)</f>
        <v>43795658</v>
      </c>
      <c r="D9" s="158">
        <f>SUM(D11+D15+D22+D25)</f>
        <v>45434769</v>
      </c>
      <c r="E9" s="193">
        <f>D9/C9*100</f>
        <v>103.74263357340128</v>
      </c>
    </row>
    <row r="10" s="5" customFormat="1" ht="12">
      <c r="A10" s="173"/>
    </row>
    <row r="11" spans="1:5" s="5" customFormat="1" ht="12.75">
      <c r="A11" s="182" t="s">
        <v>188</v>
      </c>
      <c r="B11" s="158">
        <f>SUM(B13)</f>
        <v>2071745</v>
      </c>
      <c r="C11" s="158">
        <f>SUM(C13)</f>
        <v>2760372</v>
      </c>
      <c r="D11" s="158">
        <f>SUM(D13)</f>
        <v>2694299</v>
      </c>
      <c r="E11" s="193">
        <f>D11/C11*100</f>
        <v>97.60637334388264</v>
      </c>
    </row>
    <row r="12" spans="1:5" s="5" customFormat="1" ht="12">
      <c r="A12" s="150"/>
      <c r="B12" s="122"/>
      <c r="C12" s="122"/>
      <c r="D12" s="122"/>
      <c r="E12" s="152"/>
    </row>
    <row r="13" spans="1:5" s="5" customFormat="1" ht="12">
      <c r="A13" s="5" t="s">
        <v>205</v>
      </c>
      <c r="B13" s="122">
        <v>2071745</v>
      </c>
      <c r="C13" s="122">
        <v>2760372</v>
      </c>
      <c r="D13" s="122">
        <v>2694299</v>
      </c>
      <c r="E13" s="152">
        <f>D13/C13*100</f>
        <v>97.60637334388264</v>
      </c>
    </row>
    <row r="14" spans="2:5" s="5" customFormat="1" ht="12">
      <c r="B14" s="122"/>
      <c r="C14" s="122"/>
      <c r="D14" s="122"/>
      <c r="E14" s="152"/>
    </row>
    <row r="15" spans="1:5" s="5" customFormat="1" ht="12.75">
      <c r="A15" s="182" t="s">
        <v>206</v>
      </c>
      <c r="B15" s="158">
        <f>SUM(B17:B19)</f>
        <v>28282119</v>
      </c>
      <c r="C15" s="158">
        <f>SUM(C17:C19)</f>
        <v>34394375</v>
      </c>
      <c r="D15" s="158">
        <v>36346865</v>
      </c>
      <c r="E15" s="193">
        <f>D15/C15*100</f>
        <v>105.67677127437263</v>
      </c>
    </row>
    <row r="16" spans="1:5" s="5" customFormat="1" ht="12">
      <c r="A16" s="150"/>
      <c r="B16" s="122"/>
      <c r="C16" s="122"/>
      <c r="D16" s="122"/>
      <c r="E16" s="152"/>
    </row>
    <row r="17" spans="1:5" s="5" customFormat="1" ht="12">
      <c r="A17" s="5" t="s">
        <v>282</v>
      </c>
      <c r="B17" s="122">
        <v>1825185</v>
      </c>
      <c r="C17" s="122"/>
      <c r="D17" s="122"/>
      <c r="E17" s="152"/>
    </row>
    <row r="18" spans="1:5" s="5" customFormat="1" ht="12">
      <c r="A18" s="5" t="s">
        <v>283</v>
      </c>
      <c r="B18" s="122">
        <v>15342</v>
      </c>
      <c r="C18" s="122"/>
      <c r="D18" s="122"/>
      <c r="E18" s="152"/>
    </row>
    <row r="19" spans="1:5" ht="12">
      <c r="A19" s="5" t="s">
        <v>284</v>
      </c>
      <c r="B19" s="122">
        <v>26441592</v>
      </c>
      <c r="C19" s="122">
        <f>204240+12997188+15854746+5338201</f>
        <v>34394375</v>
      </c>
      <c r="D19" s="122">
        <v>36346865</v>
      </c>
      <c r="E19" s="152">
        <f>D19/C19*100</f>
        <v>105.67677127437263</v>
      </c>
    </row>
    <row r="20" spans="1:5" ht="12">
      <c r="A20" s="5"/>
      <c r="E20" s="152"/>
    </row>
    <row r="21" spans="1:5" ht="12.75">
      <c r="A21" s="182" t="s">
        <v>285</v>
      </c>
      <c r="C21" s="122"/>
      <c r="D21" s="122"/>
      <c r="E21" s="152"/>
    </row>
    <row r="22" spans="1:5" ht="12.75">
      <c r="A22" s="182" t="s">
        <v>286</v>
      </c>
      <c r="C22" s="158">
        <v>598849</v>
      </c>
      <c r="D22" s="158">
        <v>793298</v>
      </c>
      <c r="E22" s="193">
        <f>D22/C22*100</f>
        <v>132.4704558244232</v>
      </c>
    </row>
    <row r="23" spans="1:5" ht="12">
      <c r="A23" s="150"/>
      <c r="C23" s="122"/>
      <c r="D23" s="122"/>
      <c r="E23" s="152"/>
    </row>
    <row r="24" spans="1:6" s="5" customFormat="1" ht="12.75">
      <c r="A24" s="182" t="s">
        <v>287</v>
      </c>
      <c r="B24" s="66"/>
      <c r="C24" s="137"/>
      <c r="D24" s="137"/>
      <c r="E24" s="137"/>
      <c r="F24" s="137"/>
    </row>
    <row r="25" spans="1:6" s="5" customFormat="1" ht="12.75">
      <c r="A25" s="182" t="s">
        <v>288</v>
      </c>
      <c r="B25" s="66"/>
      <c r="C25" s="158">
        <v>6042062</v>
      </c>
      <c r="D25" s="158">
        <v>5600307</v>
      </c>
      <c r="E25" s="193">
        <f>D25/C25*100</f>
        <v>92.68867151644588</v>
      </c>
      <c r="F25" s="153"/>
    </row>
    <row r="26" spans="1:5" ht="12">
      <c r="A26" s="150"/>
      <c r="C26" s="122"/>
      <c r="D26" s="122"/>
      <c r="E26" s="152"/>
    </row>
    <row r="27" spans="1:5" ht="12">
      <c r="A27" s="150"/>
      <c r="C27" s="122"/>
      <c r="D27" s="122"/>
      <c r="E27" s="152"/>
    </row>
    <row r="28" spans="1:5" ht="12">
      <c r="A28" s="150"/>
      <c r="C28" s="122"/>
      <c r="D28" s="122"/>
      <c r="E28" s="152"/>
    </row>
    <row r="29" spans="1:5" ht="12">
      <c r="A29" s="150"/>
      <c r="C29" s="122"/>
      <c r="D29" s="122"/>
      <c r="E29" s="152"/>
    </row>
    <row r="30" spans="1:5" ht="12">
      <c r="A30" s="150"/>
      <c r="C30" s="122"/>
      <c r="D30" s="122"/>
      <c r="E30" s="152"/>
    </row>
    <row r="31" spans="1:5" ht="12">
      <c r="A31" s="150"/>
      <c r="C31" s="122"/>
      <c r="D31" s="122"/>
      <c r="E31" s="152"/>
    </row>
    <row r="32" spans="1:5" ht="12">
      <c r="A32" s="150"/>
      <c r="C32" s="122"/>
      <c r="D32" s="122"/>
      <c r="E32" s="152"/>
    </row>
    <row r="41" spans="1:6" s="34" customFormat="1" ht="12.75">
      <c r="A41" s="34" t="s">
        <v>1533</v>
      </c>
      <c r="C41" s="124"/>
      <c r="D41" s="137"/>
      <c r="E41" s="124" t="s">
        <v>1534</v>
      </c>
      <c r="F41" s="137"/>
    </row>
    <row r="45" spans="1:6" s="5" customFormat="1" ht="12">
      <c r="A45" s="137"/>
      <c r="C45" s="122"/>
      <c r="D45" s="122"/>
      <c r="E45" s="122"/>
      <c r="F45" s="152"/>
    </row>
    <row r="46" spans="1:6" s="5" customFormat="1" ht="12">
      <c r="A46" s="137"/>
      <c r="C46" s="122"/>
      <c r="D46" s="122"/>
      <c r="E46" s="122"/>
      <c r="F46" s="152"/>
    </row>
    <row r="47" spans="1:6" s="34" customFormat="1" ht="12.75">
      <c r="A47" s="34" t="s">
        <v>1535</v>
      </c>
      <c r="C47" s="124"/>
      <c r="D47" s="137"/>
      <c r="E47" s="124" t="s">
        <v>1536</v>
      </c>
      <c r="F47" s="137"/>
    </row>
    <row r="48" spans="1:6" s="5" customFormat="1" ht="12">
      <c r="A48" s="137"/>
      <c r="C48" s="122"/>
      <c r="D48" s="122"/>
      <c r="E48" s="122"/>
      <c r="F48" s="152"/>
    </row>
    <row r="49" spans="1:6" s="5" customFormat="1" ht="12">
      <c r="A49" s="137"/>
      <c r="C49" s="122"/>
      <c r="D49" s="122"/>
      <c r="E49" s="122"/>
      <c r="F49" s="152"/>
    </row>
    <row r="50" spans="1:6" s="5" customFormat="1" ht="12">
      <c r="A50" s="137"/>
      <c r="C50" s="122"/>
      <c r="D50" s="122"/>
      <c r="E50" s="122"/>
      <c r="F50" s="15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1"/>
  <sheetViews>
    <sheetView workbookViewId="0" topLeftCell="B1">
      <selection activeCell="D21" sqref="D21"/>
    </sheetView>
  </sheetViews>
  <sheetFormatPr defaultColWidth="9.140625" defaultRowHeight="12.75"/>
  <cols>
    <col min="1" max="1" width="0.2890625" style="137" hidden="1" customWidth="1"/>
    <col min="2" max="2" width="42.8515625" style="137" customWidth="1"/>
    <col min="3" max="4" width="13.00390625" style="137" customWidth="1"/>
    <col min="5" max="5" width="13.140625" style="137" customWidth="1"/>
    <col min="6" max="6" width="13.00390625" style="137" customWidth="1"/>
    <col min="7" max="16384" width="9.140625" style="137" customWidth="1"/>
  </cols>
  <sheetData>
    <row r="1" spans="1:6" s="136" customFormat="1" ht="15.75">
      <c r="A1" s="135" t="s">
        <v>2205</v>
      </c>
      <c r="B1" s="135" t="s">
        <v>2206</v>
      </c>
      <c r="C1" s="135"/>
      <c r="D1" s="135"/>
      <c r="E1" s="135"/>
      <c r="F1" s="135"/>
    </row>
    <row r="2" spans="1:6" s="136" customFormat="1" ht="15.75">
      <c r="A2" s="135" t="s">
        <v>65</v>
      </c>
      <c r="B2" s="135" t="s">
        <v>66</v>
      </c>
      <c r="C2" s="135"/>
      <c r="D2" s="135"/>
      <c r="E2" s="135"/>
      <c r="F2" s="135"/>
    </row>
    <row r="3" spans="1:6" s="136" customFormat="1" ht="15.75">
      <c r="A3" s="135"/>
      <c r="B3" s="135"/>
      <c r="C3" s="135"/>
      <c r="D3" s="135"/>
      <c r="E3" s="135"/>
      <c r="F3" s="135"/>
    </row>
    <row r="5" ht="11.25">
      <c r="F5" s="138" t="s">
        <v>305</v>
      </c>
    </row>
    <row r="6" spans="1:6" ht="12">
      <c r="A6" s="139" t="s">
        <v>2209</v>
      </c>
      <c r="B6" s="140" t="s">
        <v>2210</v>
      </c>
      <c r="C6" s="141" t="s">
        <v>2211</v>
      </c>
      <c r="D6" s="141" t="s">
        <v>2212</v>
      </c>
      <c r="E6" s="141" t="s">
        <v>2213</v>
      </c>
      <c r="F6" s="141" t="s">
        <v>2214</v>
      </c>
    </row>
    <row r="7" spans="1:6" ht="11.25">
      <c r="A7" s="142" t="s">
        <v>2215</v>
      </c>
      <c r="B7" s="143"/>
      <c r="C7" s="144" t="s">
        <v>2216</v>
      </c>
      <c r="D7" s="144" t="s">
        <v>2217</v>
      </c>
      <c r="E7" s="144" t="s">
        <v>2216</v>
      </c>
      <c r="F7" s="144" t="s">
        <v>2218</v>
      </c>
    </row>
    <row r="8" spans="1:6" s="146" customFormat="1" ht="11.25">
      <c r="A8" s="145">
        <v>1</v>
      </c>
      <c r="B8" s="145">
        <v>1</v>
      </c>
      <c r="C8" s="145">
        <v>2</v>
      </c>
      <c r="D8" s="145">
        <v>3</v>
      </c>
      <c r="E8" s="145">
        <v>4</v>
      </c>
      <c r="F8" s="145">
        <v>5</v>
      </c>
    </row>
    <row r="9" spans="1:6" s="161" customFormat="1" ht="12" customHeight="1">
      <c r="A9" s="160"/>
      <c r="B9" s="160"/>
      <c r="C9" s="160"/>
      <c r="D9" s="160"/>
      <c r="E9" s="160"/>
      <c r="F9" s="160"/>
    </row>
    <row r="10" spans="2:6" ht="12.75">
      <c r="B10" s="163" t="s">
        <v>68</v>
      </c>
      <c r="C10" s="158">
        <f>SUM(C12+C26+C32)</f>
        <v>28230761</v>
      </c>
      <c r="D10" s="158">
        <f>SUM(D12+D26+D32)</f>
        <v>51521917</v>
      </c>
      <c r="E10" s="158">
        <f>SUM(E12+E26+E32)</f>
        <v>46372710</v>
      </c>
      <c r="F10" s="149">
        <f>E10/D10*100</f>
        <v>90.00579306860807</v>
      </c>
    </row>
    <row r="11" spans="1:6" s="146" customFormat="1" ht="11.25">
      <c r="A11" s="147"/>
      <c r="B11" s="147"/>
      <c r="C11" s="147"/>
      <c r="D11" s="147"/>
      <c r="E11" s="147"/>
      <c r="F11" s="147"/>
    </row>
    <row r="12" spans="1:6" s="146" customFormat="1" ht="12.75">
      <c r="A12" s="147"/>
      <c r="B12" s="165" t="s">
        <v>70</v>
      </c>
      <c r="C12" s="158">
        <f>SUM(C13+C23+C24)</f>
        <v>24914886</v>
      </c>
      <c r="D12" s="158">
        <f>SUM(D13+D23+D24)</f>
        <v>35025608</v>
      </c>
      <c r="E12" s="158">
        <f>SUM(E13+E23+E24)</f>
        <v>30803883</v>
      </c>
      <c r="F12" s="149">
        <f aca="true" t="shared" si="0" ref="F12:F23">E12/D12*100</f>
        <v>87.94674741977356</v>
      </c>
    </row>
    <row r="13" spans="1:6" s="146" customFormat="1" ht="12">
      <c r="A13" s="147"/>
      <c r="B13" s="169" t="s">
        <v>71</v>
      </c>
      <c r="C13" s="158">
        <f>SUM(C14:C22)</f>
        <v>21031701</v>
      </c>
      <c r="D13" s="158">
        <f>SUM(D14:D22)</f>
        <v>28387014</v>
      </c>
      <c r="E13" s="158">
        <f>SUM(E14:E22)</f>
        <v>24905559</v>
      </c>
      <c r="F13" s="149">
        <f t="shared" si="0"/>
        <v>87.73574776128268</v>
      </c>
    </row>
    <row r="14" spans="1:6" ht="12">
      <c r="A14" s="170" t="s">
        <v>72</v>
      </c>
      <c r="B14" s="5" t="s">
        <v>38</v>
      </c>
      <c r="C14" s="122">
        <v>1454705</v>
      </c>
      <c r="D14" s="122">
        <f>2192946+145746</f>
        <v>2338692</v>
      </c>
      <c r="E14" s="122">
        <f>1806263+150081</f>
        <v>1956344</v>
      </c>
      <c r="F14" s="152">
        <f t="shared" si="0"/>
        <v>83.65120332219891</v>
      </c>
    </row>
    <row r="15" spans="1:6" ht="12">
      <c r="A15" s="170" t="s">
        <v>73</v>
      </c>
      <c r="B15" s="5" t="s">
        <v>74</v>
      </c>
      <c r="C15" s="122">
        <v>413949</v>
      </c>
      <c r="D15" s="122">
        <f>554325+40451</f>
        <v>594776</v>
      </c>
      <c r="E15" s="122">
        <f>457384+38815</f>
        <v>496199</v>
      </c>
      <c r="F15" s="152">
        <f t="shared" si="0"/>
        <v>83.42619742558543</v>
      </c>
    </row>
    <row r="16" spans="1:6" ht="12">
      <c r="A16" s="170" t="s">
        <v>365</v>
      </c>
      <c r="B16" s="5" t="s">
        <v>75</v>
      </c>
      <c r="C16" s="122">
        <v>37669</v>
      </c>
      <c r="D16" s="122">
        <f>102124+86988</f>
        <v>189112</v>
      </c>
      <c r="E16" s="122">
        <f>102819+91268</f>
        <v>194087</v>
      </c>
      <c r="F16" s="152">
        <f t="shared" si="0"/>
        <v>102.63071618934812</v>
      </c>
    </row>
    <row r="17" spans="1:6" ht="12">
      <c r="A17" s="170" t="s">
        <v>76</v>
      </c>
      <c r="B17" s="5" t="s">
        <v>44</v>
      </c>
      <c r="C17" s="122">
        <v>17085349</v>
      </c>
      <c r="D17" s="122">
        <f>20498437+844089</f>
        <v>21342526</v>
      </c>
      <c r="E17" s="122">
        <f>18730381+690399</f>
        <v>19420780</v>
      </c>
      <c r="F17" s="152">
        <f t="shared" si="0"/>
        <v>90.99569563602734</v>
      </c>
    </row>
    <row r="18" spans="1:6" ht="12">
      <c r="A18" s="170" t="s">
        <v>77</v>
      </c>
      <c r="B18" s="5" t="s">
        <v>78</v>
      </c>
      <c r="C18" s="122"/>
      <c r="D18" s="122"/>
      <c r="E18" s="122"/>
      <c r="F18" s="152"/>
    </row>
    <row r="19" spans="1:6" ht="12">
      <c r="A19" s="170"/>
      <c r="B19" s="5" t="s">
        <v>80</v>
      </c>
      <c r="C19" s="122">
        <v>1769887</v>
      </c>
      <c r="D19" s="122">
        <f>1720794+1610209</f>
        <v>3331003</v>
      </c>
      <c r="E19" s="122">
        <f>1358477+1276850</f>
        <v>2635327</v>
      </c>
      <c r="F19" s="152">
        <f t="shared" si="0"/>
        <v>79.11511937995853</v>
      </c>
    </row>
    <row r="20" spans="1:6" ht="12">
      <c r="A20" s="170" t="s">
        <v>82</v>
      </c>
      <c r="B20" s="5" t="s">
        <v>48</v>
      </c>
      <c r="C20" s="122">
        <v>45434</v>
      </c>
      <c r="D20" s="122">
        <f>46794+42120</f>
        <v>88914</v>
      </c>
      <c r="E20" s="122">
        <f>49735+40891</f>
        <v>90626</v>
      </c>
      <c r="F20" s="152">
        <f t="shared" si="0"/>
        <v>101.92545605866343</v>
      </c>
    </row>
    <row r="21" spans="1:6" ht="12">
      <c r="A21" s="170"/>
      <c r="B21" s="5" t="s">
        <v>84</v>
      </c>
      <c r="C21" s="122"/>
      <c r="D21" s="122"/>
      <c r="E21" s="122"/>
      <c r="F21" s="152"/>
    </row>
    <row r="22" spans="1:6" ht="12">
      <c r="A22" s="170"/>
      <c r="B22" s="5" t="s">
        <v>86</v>
      </c>
      <c r="C22" s="122">
        <v>224708</v>
      </c>
      <c r="D22" s="122">
        <f>970+340964+160057</f>
        <v>501991</v>
      </c>
      <c r="E22" s="122">
        <f>21815+62507+27874</f>
        <v>112196</v>
      </c>
      <c r="F22" s="152">
        <f t="shared" si="0"/>
        <v>22.350201497636412</v>
      </c>
    </row>
    <row r="23" spans="1:6" ht="12">
      <c r="A23" s="170" t="s">
        <v>83</v>
      </c>
      <c r="B23" s="169" t="s">
        <v>87</v>
      </c>
      <c r="C23" s="171">
        <v>170671</v>
      </c>
      <c r="D23" s="171">
        <v>34423</v>
      </c>
      <c r="E23" s="171">
        <v>32170</v>
      </c>
      <c r="F23" s="152">
        <f t="shared" si="0"/>
        <v>93.45495744124568</v>
      </c>
    </row>
    <row r="24" spans="1:6" ht="12">
      <c r="A24" s="170" t="s">
        <v>85</v>
      </c>
      <c r="B24" s="169" t="s">
        <v>88</v>
      </c>
      <c r="C24" s="171">
        <v>3712514</v>
      </c>
      <c r="D24" s="171">
        <f>6007294+596877</f>
        <v>6604171</v>
      </c>
      <c r="E24" s="171">
        <f>5300648+565506</f>
        <v>5866154</v>
      </c>
      <c r="F24" s="149">
        <f>E24/D24*100</f>
        <v>88.82498651231168</v>
      </c>
    </row>
    <row r="25" spans="1:6" ht="12">
      <c r="A25" s="172"/>
      <c r="C25" s="122"/>
      <c r="D25" s="122"/>
      <c r="E25" s="122"/>
      <c r="F25" s="152"/>
    </row>
    <row r="26" spans="1:6" ht="12.75">
      <c r="A26" s="172"/>
      <c r="B26" s="165" t="s">
        <v>89</v>
      </c>
      <c r="C26" s="158">
        <f>SUM(C28:C30)</f>
        <v>2892392</v>
      </c>
      <c r="D26" s="158">
        <f>SUM(D28:D30)</f>
        <v>10176824</v>
      </c>
      <c r="E26" s="158">
        <f>SUM(E28:E30)</f>
        <v>9407743</v>
      </c>
      <c r="F26" s="149">
        <f aca="true" t="shared" si="1" ref="F26:F34">E26/D26*100</f>
        <v>92.44281909562353</v>
      </c>
    </row>
    <row r="27" spans="1:6" ht="12">
      <c r="A27" s="170"/>
      <c r="B27" s="5"/>
      <c r="C27" s="122"/>
      <c r="D27" s="122"/>
      <c r="E27" s="122"/>
      <c r="F27" s="152"/>
    </row>
    <row r="28" spans="1:6" ht="12">
      <c r="A28" s="170" t="s">
        <v>506</v>
      </c>
      <c r="B28" s="5" t="s">
        <v>18</v>
      </c>
      <c r="C28" s="122">
        <v>2477148</v>
      </c>
      <c r="D28" s="122">
        <f>6398048+3069505</f>
        <v>9467553</v>
      </c>
      <c r="E28" s="122">
        <f>5714017+3063608</f>
        <v>8777625</v>
      </c>
      <c r="F28" s="152">
        <f t="shared" si="1"/>
        <v>92.71271045432754</v>
      </c>
    </row>
    <row r="29" spans="1:6" ht="12">
      <c r="A29" s="170" t="s">
        <v>805</v>
      </c>
      <c r="B29" s="5" t="s">
        <v>20</v>
      </c>
      <c r="C29" s="122">
        <v>18394</v>
      </c>
      <c r="D29" s="122">
        <v>8048</v>
      </c>
      <c r="E29" s="122">
        <f>19450+123</f>
        <v>19573</v>
      </c>
      <c r="F29" s="152">
        <f t="shared" si="1"/>
        <v>243.20328031809146</v>
      </c>
    </row>
    <row r="30" spans="1:6" ht="12">
      <c r="A30" s="170" t="s">
        <v>1048</v>
      </c>
      <c r="B30" s="5" t="s">
        <v>90</v>
      </c>
      <c r="C30" s="122">
        <v>396850</v>
      </c>
      <c r="D30" s="122">
        <f>364523+336700</f>
        <v>701223</v>
      </c>
      <c r="E30" s="122">
        <f>303546+306999</f>
        <v>610545</v>
      </c>
      <c r="F30" s="152">
        <f t="shared" si="1"/>
        <v>87.06859301534604</v>
      </c>
    </row>
    <row r="31" spans="1:6" ht="12">
      <c r="A31" s="172"/>
      <c r="B31" s="5"/>
      <c r="C31" s="122"/>
      <c r="D31" s="122"/>
      <c r="E31" s="122"/>
      <c r="F31" s="152"/>
    </row>
    <row r="32" spans="1:6" ht="12.75">
      <c r="A32" s="172"/>
      <c r="B32" s="163" t="s">
        <v>91</v>
      </c>
      <c r="C32" s="158">
        <v>423483</v>
      </c>
      <c r="D32" s="158">
        <f>3690233+2629252</f>
        <v>6319485</v>
      </c>
      <c r="E32" s="158">
        <f>3688828+2472256</f>
        <v>6161084</v>
      </c>
      <c r="F32" s="149">
        <f t="shared" si="1"/>
        <v>97.49345081126073</v>
      </c>
    </row>
    <row r="33" spans="2:6" ht="12">
      <c r="B33" s="5"/>
      <c r="C33" s="122"/>
      <c r="D33" s="122"/>
      <c r="E33" s="122"/>
      <c r="F33" s="152"/>
    </row>
    <row r="34" spans="1:6" ht="12">
      <c r="A34" s="5" t="s">
        <v>1236</v>
      </c>
      <c r="B34" s="5" t="s">
        <v>92</v>
      </c>
      <c r="C34" s="122">
        <v>423483</v>
      </c>
      <c r="D34" s="122">
        <f>3690233+2629252</f>
        <v>6319485</v>
      </c>
      <c r="E34" s="122">
        <f>3690233+2629252</f>
        <v>6319485</v>
      </c>
      <c r="F34" s="152">
        <f t="shared" si="1"/>
        <v>100</v>
      </c>
    </row>
    <row r="35" spans="1:6" ht="12">
      <c r="A35" s="5"/>
      <c r="B35" s="5"/>
      <c r="C35" s="122"/>
      <c r="D35" s="122"/>
      <c r="E35" s="122"/>
      <c r="F35" s="152"/>
    </row>
    <row r="36" spans="2:6" ht="12">
      <c r="B36" s="173"/>
      <c r="C36" s="122"/>
      <c r="D36" s="122"/>
      <c r="E36" s="122"/>
      <c r="F36" s="152"/>
    </row>
    <row r="37" ht="12">
      <c r="C37" s="122"/>
    </row>
    <row r="44" spans="1:6" s="34" customFormat="1" ht="12.75">
      <c r="A44" s="34" t="s">
        <v>1533</v>
      </c>
      <c r="B44" s="34" t="s">
        <v>1533</v>
      </c>
      <c r="C44" s="124"/>
      <c r="D44" s="137"/>
      <c r="E44" s="124"/>
      <c r="F44" s="124" t="s">
        <v>1534</v>
      </c>
    </row>
    <row r="45" spans="1:6" s="5" customFormat="1" ht="12">
      <c r="A45" s="137"/>
      <c r="C45" s="122"/>
      <c r="D45" s="122"/>
      <c r="E45" s="122"/>
      <c r="F45" s="152"/>
    </row>
    <row r="46" spans="1:6" s="5" customFormat="1" ht="12">
      <c r="A46" s="137"/>
      <c r="C46" s="122"/>
      <c r="D46" s="122"/>
      <c r="E46" s="122"/>
      <c r="F46" s="152"/>
    </row>
    <row r="47" spans="1:6" s="5" customFormat="1" ht="12">
      <c r="A47" s="137"/>
      <c r="C47" s="122"/>
      <c r="D47" s="122"/>
      <c r="E47" s="122"/>
      <c r="F47" s="152"/>
    </row>
    <row r="48" spans="1:6" s="5" customFormat="1" ht="12">
      <c r="A48" s="137"/>
      <c r="C48" s="122"/>
      <c r="D48" s="122"/>
      <c r="E48" s="122"/>
      <c r="F48" s="152"/>
    </row>
    <row r="49" spans="1:6" s="5" customFormat="1" ht="12">
      <c r="A49" s="137"/>
      <c r="C49" s="122"/>
      <c r="D49" s="122"/>
      <c r="E49" s="122"/>
      <c r="F49" s="152"/>
    </row>
    <row r="50" spans="1:6" s="34" customFormat="1" ht="12.75">
      <c r="A50" s="34" t="s">
        <v>1535</v>
      </c>
      <c r="B50" s="34" t="s">
        <v>1535</v>
      </c>
      <c r="C50" s="124"/>
      <c r="D50" s="137"/>
      <c r="E50" s="124"/>
      <c r="F50" s="124" t="s">
        <v>1536</v>
      </c>
    </row>
    <row r="183" spans="1:4" ht="11.25">
      <c r="A183" s="137" t="s">
        <v>25</v>
      </c>
      <c r="B183" s="137" t="s">
        <v>26</v>
      </c>
      <c r="C183" s="137">
        <v>0</v>
      </c>
      <c r="D183" s="137">
        <v>0</v>
      </c>
    </row>
    <row r="184" spans="1:4" ht="11.25">
      <c r="A184" s="137" t="s">
        <v>2219</v>
      </c>
      <c r="B184" s="137" t="s">
        <v>27</v>
      </c>
      <c r="C184" s="137">
        <v>0</v>
      </c>
      <c r="D184" s="137">
        <v>0</v>
      </c>
    </row>
    <row r="185" spans="1:4" ht="11.25">
      <c r="A185" s="137" t="s">
        <v>57</v>
      </c>
      <c r="B185" s="137" t="s">
        <v>58</v>
      </c>
      <c r="C185" s="137">
        <v>0</v>
      </c>
      <c r="D185" s="137">
        <v>0</v>
      </c>
    </row>
    <row r="186" spans="1:4" ht="11.25">
      <c r="A186" s="137" t="s">
        <v>2219</v>
      </c>
      <c r="B186" s="137" t="s">
        <v>30</v>
      </c>
      <c r="C186" s="137">
        <v>0</v>
      </c>
      <c r="D186" s="137">
        <v>0</v>
      </c>
    </row>
    <row r="187" spans="1:4" ht="11.25">
      <c r="A187" s="137" t="s">
        <v>2219</v>
      </c>
      <c r="B187" s="137" t="s">
        <v>31</v>
      </c>
      <c r="C187" s="137">
        <v>0</v>
      </c>
      <c r="D187" s="137">
        <v>0</v>
      </c>
    </row>
    <row r="188" spans="1:4" ht="11.25">
      <c r="A188" s="137" t="s">
        <v>2219</v>
      </c>
      <c r="B188" s="137" t="s">
        <v>182</v>
      </c>
      <c r="C188" s="137">
        <v>0</v>
      </c>
      <c r="D188" s="137">
        <v>0</v>
      </c>
    </row>
    <row r="189" spans="1:4" ht="11.25">
      <c r="A189" s="137" t="s">
        <v>2219</v>
      </c>
      <c r="B189" s="137" t="s">
        <v>183</v>
      </c>
      <c r="C189" s="137">
        <v>0</v>
      </c>
      <c r="D189" s="137">
        <v>0</v>
      </c>
    </row>
    <row r="190" spans="1:4" ht="11.25">
      <c r="A190" s="137" t="s">
        <v>2219</v>
      </c>
      <c r="B190" s="137" t="s">
        <v>34</v>
      </c>
      <c r="C190" s="137">
        <v>0</v>
      </c>
      <c r="D190" s="137">
        <v>0</v>
      </c>
    </row>
    <row r="191" spans="1:4" ht="11.25">
      <c r="A191" s="137" t="s">
        <v>35</v>
      </c>
      <c r="B191" s="137" t="s">
        <v>36</v>
      </c>
      <c r="C191" s="137">
        <v>0</v>
      </c>
      <c r="D191" s="137">
        <v>0</v>
      </c>
    </row>
    <row r="192" spans="1:4" ht="11.25">
      <c r="A192" s="137" t="s">
        <v>37</v>
      </c>
      <c r="B192" s="137" t="s">
        <v>38</v>
      </c>
      <c r="C192" s="137">
        <v>0</v>
      </c>
      <c r="D192" s="137">
        <v>0</v>
      </c>
    </row>
    <row r="193" spans="1:4" ht="11.25">
      <c r="A193" s="137" t="s">
        <v>39</v>
      </c>
      <c r="B193" s="137" t="s">
        <v>40</v>
      </c>
      <c r="C193" s="137">
        <v>0</v>
      </c>
      <c r="D193" s="137">
        <v>0</v>
      </c>
    </row>
    <row r="194" spans="1:4" ht="11.25">
      <c r="A194" s="137" t="s">
        <v>41</v>
      </c>
      <c r="B194" s="137" t="s">
        <v>42</v>
      </c>
      <c r="C194" s="137">
        <v>0</v>
      </c>
      <c r="D194" s="137">
        <v>0</v>
      </c>
    </row>
    <row r="195" spans="1:4" ht="11.25">
      <c r="A195" s="137" t="s">
        <v>43</v>
      </c>
      <c r="B195" s="137" t="s">
        <v>44</v>
      </c>
      <c r="C195" s="137">
        <v>0</v>
      </c>
      <c r="D195" s="137">
        <v>0</v>
      </c>
    </row>
    <row r="196" spans="1:4" ht="11.25">
      <c r="A196" s="137" t="s">
        <v>45</v>
      </c>
      <c r="B196" s="137" t="s">
        <v>46</v>
      </c>
      <c r="C196" s="137">
        <v>0</v>
      </c>
      <c r="D196" s="137">
        <v>0</v>
      </c>
    </row>
    <row r="197" spans="1:4" ht="11.25">
      <c r="A197" s="137" t="s">
        <v>47</v>
      </c>
      <c r="B197" s="137" t="s">
        <v>48</v>
      </c>
      <c r="C197" s="137">
        <v>0</v>
      </c>
      <c r="D197" s="137">
        <v>0</v>
      </c>
    </row>
    <row r="198" spans="1:4" ht="11.25">
      <c r="A198" s="137" t="s">
        <v>49</v>
      </c>
      <c r="B198" s="137" t="s">
        <v>50</v>
      </c>
      <c r="C198" s="137">
        <v>0</v>
      </c>
      <c r="D198" s="137">
        <v>0</v>
      </c>
    </row>
    <row r="199" spans="1:4" ht="11.25">
      <c r="A199" s="137" t="s">
        <v>51</v>
      </c>
      <c r="B199" s="137" t="s">
        <v>52</v>
      </c>
      <c r="C199" s="137">
        <v>0</v>
      </c>
      <c r="D199" s="137">
        <v>0</v>
      </c>
    </row>
    <row r="200" spans="1:4" ht="11.25">
      <c r="A200" s="137" t="s">
        <v>17</v>
      </c>
      <c r="B200" s="137" t="s">
        <v>18</v>
      </c>
      <c r="C200" s="137">
        <v>0</v>
      </c>
      <c r="D200" s="137">
        <v>0</v>
      </c>
    </row>
    <row r="201" spans="1:4" ht="11.25">
      <c r="A201" s="137" t="s">
        <v>19</v>
      </c>
      <c r="B201" s="137" t="s">
        <v>20</v>
      </c>
      <c r="C201" s="137">
        <v>0</v>
      </c>
      <c r="D201" s="137">
        <v>0</v>
      </c>
    </row>
    <row r="202" spans="1:4" ht="11.25">
      <c r="A202" s="137" t="s">
        <v>21</v>
      </c>
      <c r="B202" s="137" t="s">
        <v>22</v>
      </c>
      <c r="C202" s="137">
        <v>0</v>
      </c>
      <c r="D202" s="137">
        <v>0</v>
      </c>
    </row>
    <row r="203" spans="1:4" ht="11.25">
      <c r="A203" s="137" t="s">
        <v>23</v>
      </c>
      <c r="B203" s="137" t="s">
        <v>24</v>
      </c>
      <c r="C203" s="137">
        <v>0</v>
      </c>
      <c r="D203" s="137">
        <v>0</v>
      </c>
    </row>
    <row r="204" spans="1:4" ht="11.25">
      <c r="A204" s="137" t="s">
        <v>25</v>
      </c>
      <c r="B204" s="137" t="s">
        <v>26</v>
      </c>
      <c r="C204" s="137">
        <v>0</v>
      </c>
      <c r="D204" s="137">
        <v>0</v>
      </c>
    </row>
    <row r="205" spans="1:4" ht="11.25">
      <c r="A205" s="137" t="s">
        <v>2219</v>
      </c>
      <c r="B205" s="137" t="s">
        <v>27</v>
      </c>
      <c r="C205" s="137">
        <v>0</v>
      </c>
      <c r="D205" s="137">
        <v>0</v>
      </c>
    </row>
    <row r="206" spans="1:4" ht="11.25">
      <c r="A206" s="137" t="s">
        <v>59</v>
      </c>
      <c r="B206" s="137" t="s">
        <v>60</v>
      </c>
      <c r="C206" s="137">
        <v>0</v>
      </c>
      <c r="D206" s="137">
        <v>0</v>
      </c>
    </row>
    <row r="207" spans="1:4" ht="11.25">
      <c r="A207" s="137" t="s">
        <v>2219</v>
      </c>
      <c r="B207" s="137" t="s">
        <v>30</v>
      </c>
      <c r="C207" s="137">
        <v>0</v>
      </c>
      <c r="D207" s="137">
        <v>0</v>
      </c>
    </row>
    <row r="208" spans="1:4" ht="11.25">
      <c r="A208" s="137" t="s">
        <v>2219</v>
      </c>
      <c r="B208" s="137" t="s">
        <v>31</v>
      </c>
      <c r="C208" s="137">
        <v>0</v>
      </c>
      <c r="D208" s="137">
        <v>0</v>
      </c>
    </row>
    <row r="209" spans="1:4" ht="11.25">
      <c r="A209" s="137" t="s">
        <v>2219</v>
      </c>
      <c r="B209" s="137" t="s">
        <v>182</v>
      </c>
      <c r="C209" s="137">
        <v>0</v>
      </c>
      <c r="D209" s="137">
        <v>0</v>
      </c>
    </row>
    <row r="210" spans="1:4" ht="11.25">
      <c r="A210" s="137" t="s">
        <v>2219</v>
      </c>
      <c r="B210" s="137" t="s">
        <v>183</v>
      </c>
      <c r="C210" s="137">
        <v>0</v>
      </c>
      <c r="D210" s="137">
        <v>0</v>
      </c>
    </row>
    <row r="211" spans="1:4" ht="11.25">
      <c r="A211" s="137" t="s">
        <v>2219</v>
      </c>
      <c r="B211" s="137" t="s">
        <v>34</v>
      </c>
      <c r="C211" s="137">
        <v>0</v>
      </c>
      <c r="D211" s="137">
        <v>0</v>
      </c>
    </row>
    <row r="212" spans="1:4" ht="11.25">
      <c r="A212" s="137" t="s">
        <v>35</v>
      </c>
      <c r="B212" s="137" t="s">
        <v>36</v>
      </c>
      <c r="C212" s="137">
        <v>0</v>
      </c>
      <c r="D212" s="137">
        <v>0</v>
      </c>
    </row>
    <row r="213" spans="1:4" ht="11.25">
      <c r="A213" s="137" t="s">
        <v>37</v>
      </c>
      <c r="B213" s="137" t="s">
        <v>38</v>
      </c>
      <c r="C213" s="137">
        <v>0</v>
      </c>
      <c r="D213" s="137">
        <v>0</v>
      </c>
    </row>
    <row r="214" spans="1:4" ht="11.25">
      <c r="A214" s="137" t="s">
        <v>39</v>
      </c>
      <c r="B214" s="137" t="s">
        <v>40</v>
      </c>
      <c r="C214" s="137">
        <v>0</v>
      </c>
      <c r="D214" s="137">
        <v>0</v>
      </c>
    </row>
    <row r="215" spans="1:4" ht="11.25">
      <c r="A215" s="137" t="s">
        <v>41</v>
      </c>
      <c r="B215" s="137" t="s">
        <v>42</v>
      </c>
      <c r="C215" s="137">
        <v>0</v>
      </c>
      <c r="D215" s="137">
        <v>0</v>
      </c>
    </row>
    <row r="216" spans="1:4" ht="11.25">
      <c r="A216" s="137" t="s">
        <v>43</v>
      </c>
      <c r="B216" s="137" t="s">
        <v>44</v>
      </c>
      <c r="C216" s="137">
        <v>0</v>
      </c>
      <c r="D216" s="137">
        <v>0</v>
      </c>
    </row>
    <row r="217" spans="1:4" ht="11.25">
      <c r="A217" s="137" t="s">
        <v>45</v>
      </c>
      <c r="B217" s="137" t="s">
        <v>46</v>
      </c>
      <c r="C217" s="137">
        <v>0</v>
      </c>
      <c r="D217" s="137">
        <v>0</v>
      </c>
    </row>
    <row r="218" spans="1:4" ht="11.25">
      <c r="A218" s="137" t="s">
        <v>47</v>
      </c>
      <c r="B218" s="137" t="s">
        <v>48</v>
      </c>
      <c r="C218" s="137">
        <v>0</v>
      </c>
      <c r="D218" s="137">
        <v>0</v>
      </c>
    </row>
    <row r="219" spans="1:4" ht="11.25">
      <c r="A219" s="137" t="s">
        <v>49</v>
      </c>
      <c r="B219" s="137" t="s">
        <v>50</v>
      </c>
      <c r="C219" s="137">
        <v>0</v>
      </c>
      <c r="D219" s="137">
        <v>0</v>
      </c>
    </row>
    <row r="220" spans="1:4" ht="11.25">
      <c r="A220" s="137" t="s">
        <v>51</v>
      </c>
      <c r="B220" s="137" t="s">
        <v>52</v>
      </c>
      <c r="C220" s="137">
        <v>0</v>
      </c>
      <c r="D220" s="137">
        <v>0</v>
      </c>
    </row>
    <row r="221" spans="1:4" ht="11.25">
      <c r="A221" s="137" t="s">
        <v>17</v>
      </c>
      <c r="B221" s="137" t="s">
        <v>18</v>
      </c>
      <c r="C221" s="137">
        <v>0</v>
      </c>
      <c r="D221" s="137">
        <v>0</v>
      </c>
    </row>
    <row r="222" spans="1:4" ht="11.25">
      <c r="A222" s="137" t="s">
        <v>19</v>
      </c>
      <c r="B222" s="137" t="s">
        <v>20</v>
      </c>
      <c r="C222" s="137">
        <v>0</v>
      </c>
      <c r="D222" s="137">
        <v>0</v>
      </c>
    </row>
    <row r="223" spans="1:4" ht="11.25">
      <c r="A223" s="137" t="s">
        <v>21</v>
      </c>
      <c r="B223" s="137" t="s">
        <v>22</v>
      </c>
      <c r="C223" s="137">
        <v>0</v>
      </c>
      <c r="D223" s="137">
        <v>0</v>
      </c>
    </row>
    <row r="224" spans="1:4" ht="11.25">
      <c r="A224" s="137" t="s">
        <v>23</v>
      </c>
      <c r="B224" s="137" t="s">
        <v>24</v>
      </c>
      <c r="C224" s="137">
        <v>0</v>
      </c>
      <c r="D224" s="137">
        <v>0</v>
      </c>
    </row>
    <row r="225" spans="1:4" ht="11.25">
      <c r="A225" s="137" t="s">
        <v>25</v>
      </c>
      <c r="B225" s="137" t="s">
        <v>26</v>
      </c>
      <c r="C225" s="137">
        <v>0</v>
      </c>
      <c r="D225" s="137">
        <v>0</v>
      </c>
    </row>
    <row r="226" spans="1:4" ht="11.25">
      <c r="A226" s="137" t="s">
        <v>2219</v>
      </c>
      <c r="B226" s="137" t="s">
        <v>27</v>
      </c>
      <c r="C226" s="137">
        <v>0</v>
      </c>
      <c r="D226" s="137">
        <v>0</v>
      </c>
    </row>
    <row r="227" spans="1:4" ht="11.25">
      <c r="A227" s="137" t="s">
        <v>61</v>
      </c>
      <c r="B227" s="137" t="s">
        <v>62</v>
      </c>
      <c r="C227" s="137">
        <v>0</v>
      </c>
      <c r="D227" s="137">
        <v>0</v>
      </c>
    </row>
    <row r="228" spans="1:4" ht="11.25">
      <c r="A228" s="137" t="s">
        <v>2219</v>
      </c>
      <c r="B228" s="137" t="s">
        <v>30</v>
      </c>
      <c r="C228" s="137">
        <v>0</v>
      </c>
      <c r="D228" s="137">
        <v>0</v>
      </c>
    </row>
    <row r="229" spans="1:4" ht="11.25">
      <c r="A229" s="137" t="s">
        <v>2219</v>
      </c>
      <c r="B229" s="137" t="s">
        <v>31</v>
      </c>
      <c r="C229" s="137">
        <v>0</v>
      </c>
      <c r="D229" s="137">
        <v>0</v>
      </c>
    </row>
    <row r="230" spans="1:4" ht="11.25">
      <c r="A230" s="137" t="s">
        <v>2219</v>
      </c>
      <c r="B230" s="137" t="s">
        <v>182</v>
      </c>
      <c r="C230" s="137">
        <v>0</v>
      </c>
      <c r="D230" s="137">
        <v>0</v>
      </c>
    </row>
    <row r="231" spans="1:4" ht="11.25">
      <c r="A231" s="137" t="s">
        <v>2219</v>
      </c>
      <c r="B231" s="137" t="s">
        <v>183</v>
      </c>
      <c r="C231" s="137">
        <v>0</v>
      </c>
      <c r="D231" s="137">
        <v>0</v>
      </c>
    </row>
    <row r="232" spans="1:4" ht="11.25">
      <c r="A232" s="137" t="s">
        <v>2219</v>
      </c>
      <c r="B232" s="137" t="s">
        <v>34</v>
      </c>
      <c r="C232" s="137">
        <v>0</v>
      </c>
      <c r="D232" s="137">
        <v>0</v>
      </c>
    </row>
    <row r="233" spans="1:4" ht="11.25">
      <c r="A233" s="137" t="s">
        <v>35</v>
      </c>
      <c r="B233" s="137" t="s">
        <v>36</v>
      </c>
      <c r="C233" s="137">
        <v>0</v>
      </c>
      <c r="D233" s="137">
        <v>0</v>
      </c>
    </row>
    <row r="234" spans="1:4" ht="11.25">
      <c r="A234" s="137" t="s">
        <v>37</v>
      </c>
      <c r="B234" s="137" t="s">
        <v>38</v>
      </c>
      <c r="C234" s="137">
        <v>0</v>
      </c>
      <c r="D234" s="137">
        <v>0</v>
      </c>
    </row>
    <row r="235" spans="1:4" ht="11.25">
      <c r="A235" s="137" t="s">
        <v>39</v>
      </c>
      <c r="B235" s="137" t="s">
        <v>40</v>
      </c>
      <c r="C235" s="137">
        <v>0</v>
      </c>
      <c r="D235" s="137">
        <v>0</v>
      </c>
    </row>
    <row r="236" spans="1:4" ht="11.25">
      <c r="A236" s="137" t="s">
        <v>41</v>
      </c>
      <c r="B236" s="137" t="s">
        <v>42</v>
      </c>
      <c r="C236" s="137">
        <v>0</v>
      </c>
      <c r="D236" s="137">
        <v>0</v>
      </c>
    </row>
    <row r="237" spans="1:4" ht="11.25">
      <c r="A237" s="137" t="s">
        <v>43</v>
      </c>
      <c r="B237" s="137" t="s">
        <v>44</v>
      </c>
      <c r="C237" s="137">
        <v>0</v>
      </c>
      <c r="D237" s="137">
        <v>0</v>
      </c>
    </row>
    <row r="238" spans="1:4" ht="11.25">
      <c r="A238" s="137" t="s">
        <v>45</v>
      </c>
      <c r="B238" s="137" t="s">
        <v>46</v>
      </c>
      <c r="C238" s="137">
        <v>0</v>
      </c>
      <c r="D238" s="137">
        <v>0</v>
      </c>
    </row>
    <row r="239" spans="1:4" ht="11.25">
      <c r="A239" s="137" t="s">
        <v>47</v>
      </c>
      <c r="B239" s="137" t="s">
        <v>48</v>
      </c>
      <c r="C239" s="137">
        <v>0</v>
      </c>
      <c r="D239" s="137">
        <v>0</v>
      </c>
    </row>
    <row r="240" spans="1:4" ht="11.25">
      <c r="A240" s="137" t="s">
        <v>49</v>
      </c>
      <c r="B240" s="137" t="s">
        <v>50</v>
      </c>
      <c r="C240" s="137">
        <v>0</v>
      </c>
      <c r="D240" s="137">
        <v>0</v>
      </c>
    </row>
    <row r="241" spans="1:4" ht="11.25">
      <c r="A241" s="137" t="s">
        <v>51</v>
      </c>
      <c r="B241" s="137" t="s">
        <v>52</v>
      </c>
      <c r="C241" s="137">
        <v>0</v>
      </c>
      <c r="D241" s="137">
        <v>0</v>
      </c>
    </row>
    <row r="242" spans="1:4" ht="11.25">
      <c r="A242" s="137" t="s">
        <v>17</v>
      </c>
      <c r="B242" s="137" t="s">
        <v>18</v>
      </c>
      <c r="C242" s="137">
        <v>0</v>
      </c>
      <c r="D242" s="137">
        <v>0</v>
      </c>
    </row>
    <row r="243" spans="1:4" ht="11.25">
      <c r="A243" s="137" t="s">
        <v>19</v>
      </c>
      <c r="B243" s="137" t="s">
        <v>20</v>
      </c>
      <c r="C243" s="137">
        <v>0</v>
      </c>
      <c r="D243" s="137">
        <v>0</v>
      </c>
    </row>
    <row r="244" spans="1:4" ht="11.25">
      <c r="A244" s="137" t="s">
        <v>21</v>
      </c>
      <c r="B244" s="137" t="s">
        <v>22</v>
      </c>
      <c r="C244" s="137">
        <v>0</v>
      </c>
      <c r="D244" s="137">
        <v>0</v>
      </c>
    </row>
    <row r="245" spans="1:4" ht="11.25">
      <c r="A245" s="137" t="s">
        <v>23</v>
      </c>
      <c r="B245" s="137" t="s">
        <v>24</v>
      </c>
      <c r="C245" s="137">
        <v>0</v>
      </c>
      <c r="D245" s="137">
        <v>0</v>
      </c>
    </row>
    <row r="246" spans="1:4" ht="11.25">
      <c r="A246" s="137" t="s">
        <v>25</v>
      </c>
      <c r="B246" s="137" t="s">
        <v>26</v>
      </c>
      <c r="C246" s="137">
        <v>0</v>
      </c>
      <c r="D246" s="137">
        <v>0</v>
      </c>
    </row>
    <row r="247" spans="1:4" ht="11.25">
      <c r="A247" s="137" t="s">
        <v>2219</v>
      </c>
      <c r="B247" s="137" t="s">
        <v>27</v>
      </c>
      <c r="C247" s="137">
        <v>0</v>
      </c>
      <c r="D247" s="137">
        <v>0</v>
      </c>
    </row>
    <row r="248" spans="1:4" ht="11.25">
      <c r="A248" s="137" t="s">
        <v>155</v>
      </c>
      <c r="B248" s="137" t="s">
        <v>11</v>
      </c>
      <c r="C248" s="137">
        <v>0</v>
      </c>
      <c r="D248" s="137">
        <v>0</v>
      </c>
    </row>
    <row r="249" spans="1:4" ht="11.25">
      <c r="A249" s="137" t="s">
        <v>2219</v>
      </c>
      <c r="B249" s="137" t="s">
        <v>30</v>
      </c>
      <c r="C249" s="137">
        <v>0</v>
      </c>
      <c r="D249" s="137">
        <v>0</v>
      </c>
    </row>
    <row r="250" spans="1:4" ht="11.25">
      <c r="A250" s="137" t="s">
        <v>2219</v>
      </c>
      <c r="B250" s="137" t="s">
        <v>31</v>
      </c>
      <c r="C250" s="137">
        <v>0</v>
      </c>
      <c r="D250" s="137">
        <v>0</v>
      </c>
    </row>
    <row r="251" spans="1:4" ht="11.25">
      <c r="A251" s="137" t="s">
        <v>2219</v>
      </c>
      <c r="B251" s="137" t="s">
        <v>182</v>
      </c>
      <c r="C251" s="137">
        <v>0</v>
      </c>
      <c r="D251" s="137">
        <v>0</v>
      </c>
    </row>
    <row r="252" spans="1:4" ht="11.25">
      <c r="A252" s="137" t="s">
        <v>2219</v>
      </c>
      <c r="B252" s="137" t="s">
        <v>183</v>
      </c>
      <c r="C252" s="137">
        <v>0</v>
      </c>
      <c r="D252" s="137">
        <v>0</v>
      </c>
    </row>
    <row r="253" spans="1:4" ht="11.25">
      <c r="A253" s="137" t="s">
        <v>2219</v>
      </c>
      <c r="B253" s="137" t="s">
        <v>34</v>
      </c>
      <c r="C253" s="137">
        <v>0</v>
      </c>
      <c r="D253" s="137">
        <v>0</v>
      </c>
    </row>
    <row r="254" spans="1:4" ht="11.25">
      <c r="A254" s="137" t="s">
        <v>35</v>
      </c>
      <c r="B254" s="137" t="s">
        <v>36</v>
      </c>
      <c r="C254" s="137">
        <v>0</v>
      </c>
      <c r="D254" s="137">
        <v>0</v>
      </c>
    </row>
    <row r="255" spans="1:4" ht="11.25">
      <c r="A255" s="137" t="s">
        <v>37</v>
      </c>
      <c r="B255" s="137" t="s">
        <v>38</v>
      </c>
      <c r="C255" s="137">
        <v>0</v>
      </c>
      <c r="D255" s="137">
        <v>0</v>
      </c>
    </row>
    <row r="256" spans="1:4" ht="11.25">
      <c r="A256" s="137" t="s">
        <v>39</v>
      </c>
      <c r="B256" s="137" t="s">
        <v>40</v>
      </c>
      <c r="C256" s="137">
        <v>0</v>
      </c>
      <c r="D256" s="137">
        <v>0</v>
      </c>
    </row>
    <row r="257" spans="1:4" ht="11.25">
      <c r="A257" s="137" t="s">
        <v>41</v>
      </c>
      <c r="B257" s="137" t="s">
        <v>42</v>
      </c>
      <c r="C257" s="137">
        <v>0</v>
      </c>
      <c r="D257" s="137">
        <v>0</v>
      </c>
    </row>
    <row r="258" spans="1:4" ht="11.25">
      <c r="A258" s="137" t="s">
        <v>43</v>
      </c>
      <c r="B258" s="137" t="s">
        <v>44</v>
      </c>
      <c r="C258" s="137">
        <v>0</v>
      </c>
      <c r="D258" s="137">
        <v>0</v>
      </c>
    </row>
    <row r="259" spans="1:4" ht="11.25">
      <c r="A259" s="137" t="s">
        <v>45</v>
      </c>
      <c r="B259" s="137" t="s">
        <v>46</v>
      </c>
      <c r="C259" s="137">
        <v>0</v>
      </c>
      <c r="D259" s="137">
        <v>0</v>
      </c>
    </row>
    <row r="260" spans="1:4" ht="11.25">
      <c r="A260" s="137" t="s">
        <v>47</v>
      </c>
      <c r="B260" s="137" t="s">
        <v>48</v>
      </c>
      <c r="C260" s="137">
        <v>0</v>
      </c>
      <c r="D260" s="137">
        <v>0</v>
      </c>
    </row>
    <row r="261" spans="1:4" ht="11.25">
      <c r="A261" s="137" t="s">
        <v>49</v>
      </c>
      <c r="B261" s="137" t="s">
        <v>50</v>
      </c>
      <c r="C261" s="137">
        <v>0</v>
      </c>
      <c r="D261" s="137">
        <v>0</v>
      </c>
    </row>
    <row r="262" spans="1:4" ht="11.25">
      <c r="A262" s="137" t="s">
        <v>51</v>
      </c>
      <c r="B262" s="137" t="s">
        <v>52</v>
      </c>
      <c r="C262" s="137">
        <v>0</v>
      </c>
      <c r="D262" s="137">
        <v>0</v>
      </c>
    </row>
    <row r="263" spans="1:4" ht="11.25">
      <c r="A263" s="137" t="s">
        <v>17</v>
      </c>
      <c r="B263" s="137" t="s">
        <v>18</v>
      </c>
      <c r="C263" s="137">
        <v>0</v>
      </c>
      <c r="D263" s="137">
        <v>0</v>
      </c>
    </row>
    <row r="264" spans="1:4" ht="11.25">
      <c r="A264" s="137" t="s">
        <v>19</v>
      </c>
      <c r="B264" s="137" t="s">
        <v>20</v>
      </c>
      <c r="C264" s="137">
        <v>0</v>
      </c>
      <c r="D264" s="137">
        <v>0</v>
      </c>
    </row>
    <row r="265" spans="1:4" ht="11.25">
      <c r="A265" s="137" t="s">
        <v>21</v>
      </c>
      <c r="B265" s="137" t="s">
        <v>22</v>
      </c>
      <c r="C265" s="137">
        <v>0</v>
      </c>
      <c r="D265" s="137">
        <v>0</v>
      </c>
    </row>
    <row r="266" spans="1:4" ht="11.25">
      <c r="A266" s="137" t="s">
        <v>23</v>
      </c>
      <c r="B266" s="137" t="s">
        <v>24</v>
      </c>
      <c r="C266" s="137">
        <v>0</v>
      </c>
      <c r="D266" s="137">
        <v>0</v>
      </c>
    </row>
    <row r="267" spans="1:4" ht="11.25">
      <c r="A267" s="137" t="s">
        <v>25</v>
      </c>
      <c r="B267" s="137" t="s">
        <v>26</v>
      </c>
      <c r="C267" s="137">
        <v>0</v>
      </c>
      <c r="D267" s="137">
        <v>0</v>
      </c>
    </row>
    <row r="268" spans="1:4" ht="11.25">
      <c r="A268" s="137" t="s">
        <v>2219</v>
      </c>
      <c r="B268" s="137" t="s">
        <v>27</v>
      </c>
      <c r="C268" s="137">
        <v>0</v>
      </c>
      <c r="D268" s="137">
        <v>0</v>
      </c>
    </row>
    <row r="269" spans="1:4" ht="11.25">
      <c r="A269" s="137" t="s">
        <v>161</v>
      </c>
      <c r="B269" s="137" t="s">
        <v>162</v>
      </c>
      <c r="C269" s="137">
        <v>0</v>
      </c>
      <c r="D269" s="137">
        <v>0</v>
      </c>
    </row>
    <row r="270" spans="1:4" ht="11.25">
      <c r="A270" s="137" t="s">
        <v>2219</v>
      </c>
      <c r="B270" s="137" t="s">
        <v>30</v>
      </c>
      <c r="C270" s="137">
        <v>0</v>
      </c>
      <c r="D270" s="137">
        <v>0</v>
      </c>
    </row>
    <row r="271" spans="1:4" ht="11.25">
      <c r="A271" s="137" t="s">
        <v>2219</v>
      </c>
      <c r="B271" s="137" t="s">
        <v>31</v>
      </c>
      <c r="C271" s="137">
        <v>0</v>
      </c>
      <c r="D271" s="137">
        <v>0</v>
      </c>
    </row>
    <row r="272" spans="1:4" ht="11.25">
      <c r="A272" s="137" t="s">
        <v>2219</v>
      </c>
      <c r="B272" s="137" t="s">
        <v>182</v>
      </c>
      <c r="C272" s="137">
        <v>0</v>
      </c>
      <c r="D272" s="137">
        <v>0</v>
      </c>
    </row>
    <row r="273" spans="1:4" ht="11.25">
      <c r="A273" s="137" t="s">
        <v>2219</v>
      </c>
      <c r="B273" s="137" t="s">
        <v>183</v>
      </c>
      <c r="C273" s="137">
        <v>0</v>
      </c>
      <c r="D273" s="137">
        <v>0</v>
      </c>
    </row>
    <row r="274" spans="1:4" ht="11.25">
      <c r="A274" s="137" t="s">
        <v>2219</v>
      </c>
      <c r="B274" s="137" t="s">
        <v>34</v>
      </c>
      <c r="C274" s="137">
        <v>0</v>
      </c>
      <c r="D274" s="137">
        <v>0</v>
      </c>
    </row>
    <row r="275" spans="1:4" ht="11.25">
      <c r="A275" s="137" t="s">
        <v>35</v>
      </c>
      <c r="B275" s="137" t="s">
        <v>36</v>
      </c>
      <c r="C275" s="137">
        <v>0</v>
      </c>
      <c r="D275" s="137">
        <v>0</v>
      </c>
    </row>
    <row r="276" spans="1:4" ht="11.25">
      <c r="A276" s="137" t="s">
        <v>37</v>
      </c>
      <c r="B276" s="137" t="s">
        <v>38</v>
      </c>
      <c r="C276" s="137">
        <v>0</v>
      </c>
      <c r="D276" s="137">
        <v>0</v>
      </c>
    </row>
    <row r="277" spans="1:4" ht="11.25">
      <c r="A277" s="137" t="s">
        <v>39</v>
      </c>
      <c r="B277" s="137" t="s">
        <v>40</v>
      </c>
      <c r="C277" s="137">
        <v>0</v>
      </c>
      <c r="D277" s="137">
        <v>0</v>
      </c>
    </row>
    <row r="278" spans="1:4" ht="11.25">
      <c r="A278" s="137" t="s">
        <v>41</v>
      </c>
      <c r="B278" s="137" t="s">
        <v>42</v>
      </c>
      <c r="C278" s="137">
        <v>0</v>
      </c>
      <c r="D278" s="137">
        <v>0</v>
      </c>
    </row>
    <row r="279" spans="1:4" ht="11.25">
      <c r="A279" s="137" t="s">
        <v>43</v>
      </c>
      <c r="B279" s="137" t="s">
        <v>44</v>
      </c>
      <c r="C279" s="137">
        <v>0</v>
      </c>
      <c r="D279" s="137">
        <v>0</v>
      </c>
    </row>
    <row r="280" spans="1:4" ht="11.25">
      <c r="A280" s="137" t="s">
        <v>45</v>
      </c>
      <c r="B280" s="137" t="s">
        <v>46</v>
      </c>
      <c r="C280" s="137">
        <v>0</v>
      </c>
      <c r="D280" s="137">
        <v>0</v>
      </c>
    </row>
    <row r="281" spans="1:4" ht="11.25">
      <c r="A281" s="137" t="s">
        <v>47</v>
      </c>
      <c r="B281" s="137" t="s">
        <v>48</v>
      </c>
      <c r="C281" s="137">
        <v>0</v>
      </c>
      <c r="D281" s="137">
        <v>0</v>
      </c>
    </row>
    <row r="282" spans="1:4" ht="11.25">
      <c r="A282" s="137" t="s">
        <v>49</v>
      </c>
      <c r="B282" s="137" t="s">
        <v>50</v>
      </c>
      <c r="C282" s="137">
        <v>0</v>
      </c>
      <c r="D282" s="137">
        <v>0</v>
      </c>
    </row>
    <row r="283" spans="1:4" ht="11.25">
      <c r="A283" s="137" t="s">
        <v>51</v>
      </c>
      <c r="B283" s="137" t="s">
        <v>52</v>
      </c>
      <c r="C283" s="137">
        <v>0</v>
      </c>
      <c r="D283" s="137">
        <v>0</v>
      </c>
    </row>
    <row r="284" spans="1:4" ht="11.25">
      <c r="A284" s="137" t="s">
        <v>17</v>
      </c>
      <c r="B284" s="137" t="s">
        <v>18</v>
      </c>
      <c r="C284" s="137">
        <v>0</v>
      </c>
      <c r="D284" s="137">
        <v>0</v>
      </c>
    </row>
    <row r="285" spans="1:4" ht="11.25">
      <c r="A285" s="137" t="s">
        <v>19</v>
      </c>
      <c r="B285" s="137" t="s">
        <v>20</v>
      </c>
      <c r="C285" s="137">
        <v>0</v>
      </c>
      <c r="D285" s="137">
        <v>0</v>
      </c>
    </row>
    <row r="286" spans="1:4" ht="11.25">
      <c r="A286" s="137" t="s">
        <v>21</v>
      </c>
      <c r="B286" s="137" t="s">
        <v>22</v>
      </c>
      <c r="C286" s="137">
        <v>0</v>
      </c>
      <c r="D286" s="137">
        <v>0</v>
      </c>
    </row>
    <row r="287" spans="1:4" ht="11.25">
      <c r="A287" s="137" t="s">
        <v>23</v>
      </c>
      <c r="B287" s="137" t="s">
        <v>24</v>
      </c>
      <c r="C287" s="137">
        <v>0</v>
      </c>
      <c r="D287" s="137">
        <v>0</v>
      </c>
    </row>
    <row r="288" spans="1:4" ht="11.25">
      <c r="A288" s="137" t="s">
        <v>25</v>
      </c>
      <c r="B288" s="137" t="s">
        <v>26</v>
      </c>
      <c r="C288" s="137">
        <v>0</v>
      </c>
      <c r="D288" s="137">
        <v>0</v>
      </c>
    </row>
    <row r="289" spans="1:4" ht="11.25">
      <c r="A289" s="137" t="s">
        <v>2219</v>
      </c>
      <c r="B289" s="137" t="s">
        <v>27</v>
      </c>
      <c r="C289" s="137">
        <v>0</v>
      </c>
      <c r="D289" s="137">
        <v>0</v>
      </c>
    </row>
    <row r="290" spans="1:4" ht="11.25">
      <c r="A290" s="137" t="s">
        <v>168</v>
      </c>
      <c r="B290" s="137" t="s">
        <v>169</v>
      </c>
      <c r="C290" s="137">
        <v>0</v>
      </c>
      <c r="D290" s="137">
        <v>0</v>
      </c>
    </row>
    <row r="291" spans="1:4" ht="11.25">
      <c r="A291" s="137" t="s">
        <v>2219</v>
      </c>
      <c r="B291" s="137" t="s">
        <v>30</v>
      </c>
      <c r="C291" s="137">
        <v>0</v>
      </c>
      <c r="D291" s="137">
        <v>0</v>
      </c>
    </row>
    <row r="292" spans="1:4" ht="11.25">
      <c r="A292" s="137" t="s">
        <v>2219</v>
      </c>
      <c r="B292" s="137" t="s">
        <v>31</v>
      </c>
      <c r="C292" s="137">
        <v>0</v>
      </c>
      <c r="D292" s="137">
        <v>0</v>
      </c>
    </row>
    <row r="293" spans="1:4" ht="11.25">
      <c r="A293" s="137" t="s">
        <v>2219</v>
      </c>
      <c r="B293" s="137" t="s">
        <v>182</v>
      </c>
      <c r="C293" s="137">
        <v>0</v>
      </c>
      <c r="D293" s="137">
        <v>0</v>
      </c>
    </row>
    <row r="294" spans="1:4" ht="11.25">
      <c r="A294" s="137" t="s">
        <v>2219</v>
      </c>
      <c r="B294" s="137" t="s">
        <v>183</v>
      </c>
      <c r="C294" s="137">
        <v>0</v>
      </c>
      <c r="D294" s="137">
        <v>0</v>
      </c>
    </row>
    <row r="295" spans="1:4" ht="11.25">
      <c r="A295" s="137" t="s">
        <v>2219</v>
      </c>
      <c r="B295" s="137" t="s">
        <v>34</v>
      </c>
      <c r="C295" s="137">
        <v>0</v>
      </c>
      <c r="D295" s="137">
        <v>0</v>
      </c>
    </row>
    <row r="296" spans="1:4" ht="11.25">
      <c r="A296" s="137" t="s">
        <v>35</v>
      </c>
      <c r="B296" s="137" t="s">
        <v>36</v>
      </c>
      <c r="C296" s="137">
        <v>0</v>
      </c>
      <c r="D296" s="137">
        <v>0</v>
      </c>
    </row>
    <row r="297" spans="1:4" ht="11.25">
      <c r="A297" s="137" t="s">
        <v>37</v>
      </c>
      <c r="B297" s="137" t="s">
        <v>38</v>
      </c>
      <c r="C297" s="137">
        <v>0</v>
      </c>
      <c r="D297" s="137">
        <v>0</v>
      </c>
    </row>
    <row r="298" spans="1:4" ht="11.25">
      <c r="A298" s="137" t="s">
        <v>39</v>
      </c>
      <c r="B298" s="137" t="s">
        <v>40</v>
      </c>
      <c r="C298" s="137">
        <v>0</v>
      </c>
      <c r="D298" s="137">
        <v>0</v>
      </c>
    </row>
    <row r="299" spans="1:4" ht="11.25">
      <c r="A299" s="137" t="s">
        <v>41</v>
      </c>
      <c r="B299" s="137" t="s">
        <v>42</v>
      </c>
      <c r="C299" s="137">
        <v>0</v>
      </c>
      <c r="D299" s="137">
        <v>0</v>
      </c>
    </row>
    <row r="300" spans="1:4" ht="11.25">
      <c r="A300" s="137" t="s">
        <v>43</v>
      </c>
      <c r="B300" s="137" t="s">
        <v>44</v>
      </c>
      <c r="C300" s="137">
        <v>0</v>
      </c>
      <c r="D300" s="137">
        <v>0</v>
      </c>
    </row>
    <row r="301" spans="1:4" ht="11.25">
      <c r="A301" s="137" t="s">
        <v>45</v>
      </c>
      <c r="B301" s="137" t="s">
        <v>46</v>
      </c>
      <c r="C301" s="137">
        <v>0</v>
      </c>
      <c r="D301" s="137">
        <v>0</v>
      </c>
    </row>
    <row r="302" spans="1:4" ht="11.25">
      <c r="A302" s="137" t="s">
        <v>47</v>
      </c>
      <c r="B302" s="137" t="s">
        <v>48</v>
      </c>
      <c r="C302" s="137">
        <v>0</v>
      </c>
      <c r="D302" s="137">
        <v>0</v>
      </c>
    </row>
    <row r="303" spans="1:4" ht="11.25">
      <c r="A303" s="137" t="s">
        <v>49</v>
      </c>
      <c r="B303" s="137" t="s">
        <v>50</v>
      </c>
      <c r="C303" s="137">
        <v>0</v>
      </c>
      <c r="D303" s="137">
        <v>0</v>
      </c>
    </row>
    <row r="304" spans="1:4" ht="11.25">
      <c r="A304" s="137" t="s">
        <v>51</v>
      </c>
      <c r="B304" s="137" t="s">
        <v>52</v>
      </c>
      <c r="C304" s="137">
        <v>0</v>
      </c>
      <c r="D304" s="137">
        <v>0</v>
      </c>
    </row>
    <row r="305" spans="1:4" ht="11.25">
      <c r="A305" s="137" t="s">
        <v>17</v>
      </c>
      <c r="B305" s="137" t="s">
        <v>18</v>
      </c>
      <c r="C305" s="137">
        <v>0</v>
      </c>
      <c r="D305" s="137">
        <v>0</v>
      </c>
    </row>
    <row r="306" spans="1:4" ht="11.25">
      <c r="A306" s="137" t="s">
        <v>19</v>
      </c>
      <c r="B306" s="137" t="s">
        <v>20</v>
      </c>
      <c r="C306" s="137">
        <v>0</v>
      </c>
      <c r="D306" s="137">
        <v>0</v>
      </c>
    </row>
    <row r="307" spans="1:4" ht="11.25">
      <c r="A307" s="137" t="s">
        <v>21</v>
      </c>
      <c r="B307" s="137" t="s">
        <v>22</v>
      </c>
      <c r="C307" s="137">
        <v>0</v>
      </c>
      <c r="D307" s="137">
        <v>0</v>
      </c>
    </row>
    <row r="308" spans="1:4" ht="11.25">
      <c r="A308" s="137" t="s">
        <v>23</v>
      </c>
      <c r="B308" s="137" t="s">
        <v>24</v>
      </c>
      <c r="C308" s="137">
        <v>0</v>
      </c>
      <c r="D308" s="137">
        <v>0</v>
      </c>
    </row>
    <row r="309" spans="1:4" ht="11.25">
      <c r="A309" s="137" t="s">
        <v>25</v>
      </c>
      <c r="B309" s="137" t="s">
        <v>26</v>
      </c>
      <c r="C309" s="137">
        <v>0</v>
      </c>
      <c r="D309" s="137">
        <v>0</v>
      </c>
    </row>
    <row r="310" spans="1:4" ht="11.25">
      <c r="A310" s="137" t="s">
        <v>2219</v>
      </c>
      <c r="B310" s="137" t="s">
        <v>27</v>
      </c>
      <c r="C310" s="137">
        <v>0</v>
      </c>
      <c r="D310" s="137">
        <v>0</v>
      </c>
    </row>
    <row r="311" spans="1:4" ht="11.25">
      <c r="A311" s="137" t="s">
        <v>181</v>
      </c>
      <c r="B311" s="137" t="s">
        <v>184</v>
      </c>
      <c r="C311" s="137">
        <v>0</v>
      </c>
      <c r="D311" s="137">
        <v>0</v>
      </c>
    </row>
    <row r="312" spans="1:4" ht="11.25">
      <c r="A312" s="137" t="s">
        <v>2219</v>
      </c>
      <c r="B312" s="137" t="s">
        <v>30</v>
      </c>
      <c r="C312" s="137">
        <v>22915</v>
      </c>
      <c r="D312" s="137">
        <v>23215</v>
      </c>
    </row>
    <row r="313" spans="1:4" ht="11.25">
      <c r="A313" s="137" t="s">
        <v>2219</v>
      </c>
      <c r="B313" s="137" t="s">
        <v>31</v>
      </c>
      <c r="C313" s="137">
        <v>15209</v>
      </c>
      <c r="D313" s="137">
        <v>15509</v>
      </c>
    </row>
    <row r="314" spans="1:4" ht="11.25">
      <c r="A314" s="137" t="s">
        <v>2219</v>
      </c>
      <c r="B314" s="137" t="s">
        <v>182</v>
      </c>
      <c r="C314" s="137">
        <v>7706</v>
      </c>
      <c r="D314" s="137">
        <v>7706</v>
      </c>
    </row>
    <row r="315" spans="1:4" ht="11.25">
      <c r="A315" s="137" t="s">
        <v>2219</v>
      </c>
      <c r="B315" s="137" t="s">
        <v>183</v>
      </c>
      <c r="C315" s="137">
        <v>0</v>
      </c>
      <c r="D315" s="137">
        <v>0</v>
      </c>
    </row>
    <row r="316" spans="1:4" ht="11.25">
      <c r="A316" s="137" t="s">
        <v>2219</v>
      </c>
      <c r="B316" s="137" t="s">
        <v>34</v>
      </c>
      <c r="C316" s="137">
        <v>17749</v>
      </c>
      <c r="D316" s="137">
        <v>18049</v>
      </c>
    </row>
    <row r="317" spans="1:4" ht="11.25">
      <c r="A317" s="137" t="s">
        <v>35</v>
      </c>
      <c r="B317" s="137" t="s">
        <v>36</v>
      </c>
      <c r="C317" s="137">
        <v>0</v>
      </c>
      <c r="D317" s="137">
        <v>0</v>
      </c>
    </row>
    <row r="318" spans="1:4" ht="11.25">
      <c r="A318" s="137" t="s">
        <v>37</v>
      </c>
      <c r="B318" s="137" t="s">
        <v>38</v>
      </c>
      <c r="C318" s="137">
        <v>5056</v>
      </c>
      <c r="D318" s="137">
        <v>5056</v>
      </c>
    </row>
    <row r="319" spans="1:4" ht="11.25">
      <c r="A319" s="137" t="s">
        <v>39</v>
      </c>
      <c r="B319" s="137" t="s">
        <v>40</v>
      </c>
      <c r="C319" s="137">
        <v>1414</v>
      </c>
      <c r="D319" s="137">
        <v>1414</v>
      </c>
    </row>
    <row r="320" spans="1:4" ht="11.25">
      <c r="A320" s="137" t="s">
        <v>41</v>
      </c>
      <c r="B320" s="137" t="s">
        <v>42</v>
      </c>
      <c r="C320" s="137">
        <v>0</v>
      </c>
      <c r="D320" s="137">
        <v>0</v>
      </c>
    </row>
    <row r="321" spans="1:4" ht="11.25">
      <c r="A321" s="137" t="s">
        <v>43</v>
      </c>
      <c r="B321" s="137" t="s">
        <v>44</v>
      </c>
      <c r="C321" s="137">
        <v>11279</v>
      </c>
      <c r="D321" s="137">
        <v>11279</v>
      </c>
    </row>
    <row r="322" spans="1:4" ht="11.25">
      <c r="A322" s="137" t="s">
        <v>45</v>
      </c>
      <c r="B322" s="137" t="s">
        <v>46</v>
      </c>
      <c r="C322" s="137">
        <v>0</v>
      </c>
      <c r="D322" s="137">
        <v>300</v>
      </c>
    </row>
    <row r="323" spans="1:4" ht="11.25">
      <c r="A323" s="137" t="s">
        <v>47</v>
      </c>
      <c r="B323" s="137" t="s">
        <v>48</v>
      </c>
      <c r="C323" s="137">
        <v>0</v>
      </c>
      <c r="D323" s="137">
        <v>0</v>
      </c>
    </row>
    <row r="324" spans="1:4" ht="11.25">
      <c r="A324" s="137" t="s">
        <v>49</v>
      </c>
      <c r="B324" s="137" t="s">
        <v>50</v>
      </c>
      <c r="C324" s="137">
        <v>0</v>
      </c>
      <c r="D324" s="137">
        <v>0</v>
      </c>
    </row>
    <row r="325" spans="1:4" ht="11.25">
      <c r="A325" s="137" t="s">
        <v>51</v>
      </c>
      <c r="B325" s="137" t="s">
        <v>52</v>
      </c>
      <c r="C325" s="137">
        <v>0</v>
      </c>
      <c r="D325" s="137">
        <v>0</v>
      </c>
    </row>
    <row r="326" spans="1:4" ht="11.25">
      <c r="A326" s="137" t="s">
        <v>17</v>
      </c>
      <c r="B326" s="137" t="s">
        <v>18</v>
      </c>
      <c r="C326" s="137">
        <v>0</v>
      </c>
      <c r="D326" s="137">
        <v>0</v>
      </c>
    </row>
    <row r="327" spans="1:4" ht="11.25">
      <c r="A327" s="137" t="s">
        <v>19</v>
      </c>
      <c r="B327" s="137" t="s">
        <v>20</v>
      </c>
      <c r="C327" s="137">
        <v>0</v>
      </c>
      <c r="D327" s="137">
        <v>0</v>
      </c>
    </row>
    <row r="328" spans="1:4" ht="11.25">
      <c r="A328" s="137" t="s">
        <v>21</v>
      </c>
      <c r="B328" s="137" t="s">
        <v>22</v>
      </c>
      <c r="C328" s="137">
        <v>0</v>
      </c>
      <c r="D328" s="137">
        <v>0</v>
      </c>
    </row>
    <row r="329" spans="1:4" ht="11.25">
      <c r="A329" s="137" t="s">
        <v>23</v>
      </c>
      <c r="B329" s="137" t="s">
        <v>24</v>
      </c>
      <c r="C329" s="137">
        <v>0</v>
      </c>
      <c r="D329" s="137">
        <v>0</v>
      </c>
    </row>
    <row r="330" spans="1:4" ht="11.25">
      <c r="A330" s="137" t="s">
        <v>25</v>
      </c>
      <c r="B330" s="137" t="s">
        <v>26</v>
      </c>
      <c r="C330" s="137">
        <v>0</v>
      </c>
      <c r="D330" s="137">
        <v>0</v>
      </c>
    </row>
    <row r="331" spans="1:4" ht="11.25">
      <c r="A331" s="137" t="s">
        <v>2219</v>
      </c>
      <c r="B331" s="137" t="s">
        <v>27</v>
      </c>
      <c r="C331" s="137">
        <v>5166</v>
      </c>
      <c r="D331" s="137">
        <v>5166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 Pērskatu departaments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Džoja Salnāja</dc:creator>
  <cp:keywords/>
  <dc:description/>
  <cp:lastModifiedBy>Džoja Salnāja</cp:lastModifiedBy>
  <cp:lastPrinted>1999-05-03T06:37:36Z</cp:lastPrinted>
  <dcterms:created xsi:type="dcterms:W3CDTF">1999-04-30T07:11:03Z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